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gif" ContentType="image/gi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2.xml" ContentType="application/vnd.openxmlformats-officedocument.drawing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3.xml" ContentType="application/vnd.openxmlformats-officedocument.drawing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4.xml" ContentType="application/vnd.openxmlformats-officedocument.drawing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35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6.xml" ContentType="application/vnd.openxmlformats-officedocument.drawing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39.xml" ContentType="application/vnd.openxmlformats-officedocument.drawing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43.xml" ContentType="application/vnd.openxmlformats-officedocument.drawing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44.xml" ContentType="application/vnd.openxmlformats-officedocument.drawing+xml"/>
  <Override PartName="/xl/charts/chart19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charts/chart20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1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drawings/drawing51.xml" ContentType="application/vnd.openxmlformats-officedocument.drawing+xml"/>
  <Override PartName="/xl/drawings/drawing52.xml" ContentType="application/vnd.openxmlformats-officedocument.drawing+xml"/>
  <Override PartName="/xl/drawings/drawing53.xml" ContentType="application/vnd.openxmlformats-officedocument.drawing+xml"/>
  <Override PartName="/xl/drawings/drawing54.xml" ContentType="application/vnd.openxmlformats-officedocument.drawing+xml"/>
  <Override PartName="/xl/drawings/drawing55.xml" ContentType="application/vnd.openxmlformats-officedocument.drawing+xml"/>
  <Override PartName="/xl/drawings/drawing56.xml" ContentType="application/vnd.openxmlformats-officedocument.drawing+xml"/>
  <Override PartName="/xl/drawings/drawing57.xml" ContentType="application/vnd.openxmlformats-officedocument.drawing+xml"/>
  <Override PartName="/xl/drawings/drawing58.xml" ContentType="application/vnd.openxmlformats-officedocument.drawing+xml"/>
  <Override PartName="/xl/charts/chart22.xml" ContentType="application/vnd.openxmlformats-officedocument.drawingml.chart+xml"/>
  <Override PartName="/xl/drawings/drawing59.xml" ContentType="application/vnd.openxmlformats-officedocument.drawing+xml"/>
  <Override PartName="/xl/drawings/drawing60.xml" ContentType="application/vnd.openxmlformats-officedocument.drawing+xml"/>
  <Override PartName="/xl/charts/chart23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61.xml" ContentType="application/vnd.openxmlformats-officedocument.drawing+xml"/>
  <Override PartName="/xl/charts/chart24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2" codeName="{6FAF9771-9DB2-4A1A-D8F3-B0B0F40AE569}"/>
  <workbookPr saveExternalLinkValues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avidromoff/Downloads/"/>
    </mc:Choice>
  </mc:AlternateContent>
  <xr:revisionPtr revIDLastSave="0" documentId="13_ncr:1_{CBF570CE-9E72-144B-B03C-C25B5222FF00}" xr6:coauthVersionLast="47" xr6:coauthVersionMax="47" xr10:uidLastSave="{00000000-0000-0000-0000-000000000000}"/>
  <bookViews>
    <workbookView xWindow="-11540" yWindow="-21600" windowWidth="51200" windowHeight="21600" xr2:uid="{2528C2F6-2D91-5941-BA0A-8E362C5A735B}"/>
  </bookViews>
  <sheets>
    <sheet name="QRM" sheetId="101" r:id="rId1"/>
    <sheet name="Regression" sheetId="105" r:id="rId2"/>
    <sheet name="R1_MLE" sheetId="82" state="veryHidden" r:id="rId3"/>
    <sheet name="MLE_Ex1" sheetId="83" state="veryHidden" r:id="rId4"/>
    <sheet name="MLE_Ex2" sheetId="84" state="veryHidden" r:id="rId5"/>
    <sheet name="MLE_Tools" sheetId="85" state="veryHidden" r:id="rId6"/>
    <sheet name="MLE_Demo" sheetId="86" state="veryHidden" r:id="rId7"/>
    <sheet name="MLE_Formalism" sheetId="87" state="veryHidden" r:id="rId8"/>
    <sheet name="MLE_Note" sheetId="88" state="veryHidden" r:id="rId9"/>
    <sheet name="R2_Test" sheetId="35" state="veryHidden" r:id="rId10"/>
    <sheet name="Notebook_Testing" sheetId="306" state="veryHidden" r:id="rId11"/>
    <sheet name="SetUp" sheetId="12" state="veryHidden" r:id="rId12"/>
    <sheet name="Linearity" sheetId="8" state="veryHidden" r:id="rId13"/>
    <sheet name="NormalErrors" sheetId="68" state="veryHidden" r:id="rId14"/>
    <sheet name="ConstantVariance" sheetId="9" state="veryHidden" r:id="rId15"/>
    <sheet name="Leverage" sheetId="10" state="veryHidden" r:id="rId16"/>
    <sheet name="CooksDistance" sheetId="276" state="veryHidden" r:id="rId17"/>
    <sheet name="CooksDistance_Excel0" sheetId="277" state="veryHidden" r:id="rId18"/>
    <sheet name="CooksDistance_Excel1" sheetId="278" state="veryHidden" r:id="rId19"/>
    <sheet name="IndependentErrors" sheetId="279" state="veryHidden" r:id="rId20"/>
    <sheet name="DurbinWatson" sheetId="280" state="veryHidden" r:id="rId21"/>
    <sheet name="R2_AIC" sheetId="64" state="veryHidden" r:id="rId22"/>
    <sheet name="MLR_Step" sheetId="281" state="veryHidden" r:id="rId23"/>
    <sheet name="Data" sheetId="282" state="veryHidden" r:id="rId24"/>
    <sheet name="AIC_0" sheetId="283" state="veryHidden" r:id="rId25"/>
    <sheet name="AIC_1" sheetId="284" state="veryHidden" r:id="rId26"/>
    <sheet name="R3_OOS" sheetId="36" state="veryHidden" r:id="rId27"/>
    <sheet name="Notebook_OOS" sheetId="285" state="veryHidden" r:id="rId28"/>
    <sheet name="Setup_" sheetId="39" state="veryHidden" r:id="rId29"/>
    <sheet name="Explore" sheetId="40" state="veryHidden" r:id="rId30"/>
    <sheet name="Tools" sheetId="41" state="veryHidden" r:id="rId31"/>
    <sheet name="LM_InAndOut" sheetId="42" state="veryHidden" r:id="rId32"/>
    <sheet name="Optim_InAndOut" sheetId="43" state="veryHidden" r:id="rId33"/>
    <sheet name="Optim_Shrinkage" sheetId="44" state="veryHidden" r:id="rId34"/>
    <sheet name="Optim_LSearch" sheetId="81" state="veryHidden" r:id="rId35"/>
    <sheet name="R4_CrossValidation" sheetId="287" state="veryHidden" r:id="rId36"/>
    <sheet name="CV_Data1" sheetId="288" state="veryHidden" r:id="rId37"/>
    <sheet name="CV_Data2" sheetId="289" state="veryHidden" r:id="rId38"/>
    <sheet name="CV_Setup" sheetId="290" state="veryHidden" r:id="rId39"/>
    <sheet name="CV_Loop" sheetId="291" state="veryHidden" r:id="rId40"/>
    <sheet name="CV_Plot" sheetId="292" state="veryHidden" r:id="rId41"/>
    <sheet name="R4_Regularization" sheetId="264" state="veryHidden" r:id="rId42"/>
    <sheet name="Notebook_Reg" sheetId="298" state="veryHidden" r:id="rId43"/>
    <sheet name="Setup_Reg" sheetId="294" state="veryHidden" r:id="rId44"/>
    <sheet name="Matrices" sheetId="295" state="veryHidden" r:id="rId45"/>
    <sheet name="L2" sheetId="296" state="veryHidden" r:id="rId46"/>
    <sheet name="L1" sheetId="297" state="veryHidden" r:id="rId47"/>
    <sheet name="R5_LogReg" sheetId="265" state="veryHidden" r:id="rId48"/>
    <sheet name="Concept" sheetId="266" state="veryHidden" r:id="rId49"/>
    <sheet name="Iris_Data" sheetId="267" state="veryHidden" r:id="rId50"/>
    <sheet name="Iris_Fit" sheetId="268" state="veryHidden" r:id="rId51"/>
    <sheet name="Iris_Forecast_OOS" sheetId="269" state="veryHidden" r:id="rId52"/>
    <sheet name="R_Code" sheetId="270" state="veryHidden" r:id="rId53"/>
    <sheet name="Classification" sheetId="120" r:id="rId54"/>
    <sheet name="C1_KNN" sheetId="34" state="veryHidden" r:id="rId55"/>
    <sheet name="KNN_Data" sheetId="299" state="veryHidden" r:id="rId56"/>
    <sheet name="KNN_XNew" sheetId="300" state="veryHidden" r:id="rId57"/>
    <sheet name="KNN_Distance" sheetId="301" state="veryHidden" r:id="rId58"/>
    <sheet name="KNN_Nearest" sheetId="302" state="veryHidden" r:id="rId59"/>
    <sheet name="KNN_K" sheetId="303" state="veryHidden" r:id="rId60"/>
    <sheet name="KNN_Vote" sheetId="304" state="veryHidden" r:id="rId61"/>
    <sheet name="KNN_RCode" sheetId="305" state="veryHidden" r:id="rId62"/>
    <sheet name="C2_Kmeans" sheetId="121" state="veryHidden" r:id="rId63"/>
    <sheet name="Kmeans" sheetId="271" state="veryHidden" r:id="rId64"/>
    <sheet name="Excel_Demo" sheetId="272" state="veryHidden" r:id="rId65"/>
    <sheet name="Diagnostics" sheetId="104" r:id="rId66"/>
    <sheet name="D1_Sensitivity" sheetId="103" state="veryHidden" r:id="rId67"/>
    <sheet name="D2_Specificity" sheetId="80" state="veryHidden" r:id="rId68"/>
    <sheet name="D3_ROCC" sheetId="116" state="veryHidden" r:id="rId69"/>
    <sheet name="PPF_0" sheetId="106" state="veryHidden" r:id="rId70"/>
    <sheet name="PPF_1" sheetId="107" state="veryHidden" r:id="rId71"/>
    <sheet name="ROC_Curve" sheetId="108" state="veryHidden" r:id="rId72"/>
    <sheet name="ROC_Generator" sheetId="109" state="veryHidden" r:id="rId73"/>
    <sheet name="Options" sheetId="113" r:id="rId74"/>
    <sheet name="O1_BlackScholes" sheetId="89" state="veryHidden" r:id="rId75"/>
    <sheet name="BS_Intuition" sheetId="90" state="veryHidden" r:id="rId76"/>
    <sheet name="O_Greeks" sheetId="91" state="veryHidden" r:id="rId77"/>
    <sheet name="O_GreeksBehavior" sheetId="92" state="veryHidden" r:id="rId78"/>
    <sheet name="TaylorCalc" sheetId="93" state="veryHidden" r:id="rId79"/>
    <sheet name="O2_DeltaHedging" sheetId="119" state="veryHidden" r:id="rId80"/>
    <sheet name="GammaDeltaHedge" sheetId="140" state="veryHidden" r:id="rId81"/>
    <sheet name="O3_Greeks" sheetId="142" state="veryHidden" r:id="rId82"/>
    <sheet name="O_Intro" sheetId="143" state="veryHidden" r:id="rId83"/>
    <sheet name="O_Uses" sheetId="144" state="veryHidden" r:id="rId84"/>
    <sheet name="O_Greeks_" sheetId="145" state="veryHidden" r:id="rId85"/>
    <sheet name="O_RiskNeutrality1" sheetId="146" state="veryHidden" r:id="rId86"/>
    <sheet name="O_RiskNeutrality2" sheetId="147" state="veryHidden" r:id="rId87"/>
    <sheet name="O_Delta_n_vol" sheetId="308" state="veryHidden" r:id="rId88"/>
    <sheet name="O4_BOPM" sheetId="148" state="veryHidden" r:id="rId89"/>
    <sheet name="O_BOPM1" sheetId="149" state="veryHidden" r:id="rId90"/>
    <sheet name="O_BOPM2" sheetId="150" state="veryHidden" r:id="rId91"/>
    <sheet name="O_BOPM3" sheetId="151" state="veryHidden" r:id="rId92"/>
    <sheet name="O_BlackScholes" sheetId="152" state="veryHidden" r:id="rId93"/>
    <sheet name="O_BOPM4" sheetId="153" state="veryHidden" r:id="rId94"/>
    <sheet name="SpecialTopics" sheetId="115" r:id="rId95"/>
    <sheet name="S1_CCR" sheetId="94" state="veryHidden" r:id="rId96"/>
    <sheet name="CVA_1" sheetId="95" state="veryHidden" r:id="rId97"/>
    <sheet name="CVA_2" sheetId="96" state="veryHidden" r:id="rId98"/>
    <sheet name="DVA_1" sheetId="97" state="veryHidden" r:id="rId99"/>
    <sheet name="ELoss" sheetId="98" state="veryHidden" r:id="rId100"/>
    <sheet name="Spread2PD" sheetId="99" state="veryHidden" r:id="rId101"/>
    <sheet name="Backtest" sheetId="100" state="veryHidden" r:id="rId102"/>
    <sheet name="S2_QQPlot" sheetId="118" state="veryHidden" r:id="rId103"/>
    <sheet name="DistributionTesting" sheetId="137" state="veryHidden" r:id="rId104"/>
    <sheet name="QQPlots" sheetId="139" state="veryHidden" r:id="rId105"/>
    <sheet name="S3_Backtest" sheetId="138" state="veryHidden" r:id="rId106"/>
    <sheet name="Backtesting" sheetId="162" state="veryHidden" r:id="rId107"/>
    <sheet name="Rates" sheetId="154" r:id="rId108"/>
    <sheet name="Forwards" sheetId="155" state="veryHidden" r:id="rId109"/>
    <sheet name="Forwards_Intro" sheetId="156" state="veryHidden" r:id="rId110"/>
    <sheet name="Forwards_Example" sheetId="157" state="veryHidden" r:id="rId111"/>
    <sheet name="Swaps" sheetId="158" state="veryHidden" r:id="rId112"/>
    <sheet name="Swaps_Intro" sheetId="159" state="veryHidden" r:id="rId113"/>
    <sheet name="Swaps_wNotionalExchange" sheetId="160" state="veryHidden" r:id="rId114"/>
    <sheet name="Swap2Forward_Example" sheetId="161" state="veryHidden" r:id="rId115"/>
    <sheet name="HW" sheetId="122" r:id="rId116"/>
    <sheet name="HW1" sheetId="123" state="veryHidden" r:id="rId117"/>
    <sheet name="Q_Regression1" sheetId="126" state="veryHidden" r:id="rId118"/>
    <sheet name="Q_Classification1" sheetId="127" state="veryHidden" r:id="rId119"/>
    <sheet name="Q_Diagnostics1" sheetId="131" state="veryHidden" r:id="rId120"/>
    <sheet name="Q_Options1" sheetId="128" state="veryHidden" r:id="rId121"/>
    <sheet name="Q_SpecialTopics1" sheetId="129" state="veryHidden" r:id="rId122"/>
    <sheet name="Q_TimeSeries1" sheetId="130" state="veryHidden" r:id="rId123"/>
    <sheet name="PreWork4NextClass1" sheetId="27" state="veryHidden" r:id="rId124"/>
    <sheet name="HW2" sheetId="124" state="veryHidden" r:id="rId125"/>
    <sheet name="Q_Regression2" sheetId="76" state="veryHidden" r:id="rId126"/>
    <sheet name="Q_Diagnostics2" sheetId="31" state="veryHidden" r:id="rId127"/>
    <sheet name="Q_Classification2" sheetId="25" state="veryHidden" r:id="rId128"/>
    <sheet name="Q_Options2" sheetId="133" state="veryHidden" r:id="rId129"/>
    <sheet name="Q_SpecialTopics2" sheetId="134" state="veryHidden" r:id="rId130"/>
    <sheet name="Q_TimeSeries2" sheetId="135" state="veryHidden" r:id="rId131"/>
    <sheet name="PreWork4NextClass2" sheetId="136" state="veryHidden" r:id="rId132"/>
    <sheet name="HW3" sheetId="125" state="veryHidden" r:id="rId133"/>
    <sheet name="Q_Regression3" sheetId="33" state="veryHidden" r:id="rId134"/>
    <sheet name="Q_Classification3" sheetId="260" state="veryHidden" r:id="rId135"/>
    <sheet name="Q_Diagnostics3" sheetId="112" state="veryHidden" r:id="rId136"/>
    <sheet name="Q_Options3" sheetId="263" state="veryHidden" r:id="rId137"/>
    <sheet name="Q_SpecialTopics3" sheetId="261" state="veryHidden" r:id="rId138"/>
    <sheet name="Q_TimeSeries3" sheetId="166" state="veryHidden" r:id="rId139"/>
    <sheet name="PreWork4NextClass3" sheetId="165" state="veryHidden" r:id="rId140"/>
    <sheet name="HW4" sheetId="164" state="veryHidden" r:id="rId141"/>
    <sheet name="Q_Regression4" sheetId="253" state="veryHidden" r:id="rId142"/>
    <sheet name="Q_Classification4" sheetId="254" state="veryHidden" r:id="rId143"/>
    <sheet name="Q_Diagnostics4" sheetId="255" state="veryHidden" r:id="rId144"/>
    <sheet name="Q_Options4" sheetId="256" state="veryHidden" r:id="rId145"/>
    <sheet name="Q_SpecialTopics4" sheetId="257" state="veryHidden" r:id="rId146"/>
    <sheet name="Q_TimeSeries4" sheetId="258" state="veryHidden" r:id="rId147"/>
    <sheet name="PreWork4NextClass4" sheetId="259" state="veryHidden" r:id="rId148"/>
    <sheet name="HW5" sheetId="172" state="veryHidden" r:id="rId149"/>
    <sheet name="Q_Regression5" sheetId="173" state="veryHidden" r:id="rId150"/>
    <sheet name="Q_Classification5" sheetId="167" state="veryHidden" r:id="rId151"/>
    <sheet name="Q_Diagnostics5" sheetId="169" state="veryHidden" r:id="rId152"/>
    <sheet name="Q_Options5" sheetId="170" state="veryHidden" r:id="rId153"/>
    <sheet name="Q_SpecialTopics5" sheetId="171" state="veryHidden" r:id="rId154"/>
    <sheet name="Q_TimeSeries5" sheetId="168" state="veryHidden" r:id="rId155"/>
    <sheet name="PreWork4NextClass5" sheetId="174" state="veryHidden" r:id="rId156"/>
    <sheet name="HW6" sheetId="175" state="veryHidden" r:id="rId157"/>
    <sheet name="Q_Regression6" sheetId="176" state="veryHidden" r:id="rId158"/>
    <sheet name="Q_TimeSeries6" sheetId="177" state="veryHidden" r:id="rId159"/>
    <sheet name="Q_Classification6" sheetId="178" state="veryHidden" r:id="rId160"/>
    <sheet name="Q_Diagnostics6" sheetId="179" state="veryHidden" r:id="rId161"/>
    <sheet name="Q_Options6" sheetId="180" state="veryHidden" r:id="rId162"/>
    <sheet name="Q_SpecialTopics6" sheetId="181" state="veryHidden" r:id="rId163"/>
    <sheet name="PreWork4NextClass6" sheetId="182" state="veryHidden" r:id="rId164"/>
    <sheet name="HW7" sheetId="183" state="veryHidden" r:id="rId165"/>
    <sheet name="Q_Regression7" sheetId="184" state="veryHidden" r:id="rId166"/>
    <sheet name="Q_TimeSeries7" sheetId="185" state="veryHidden" r:id="rId167"/>
    <sheet name="Q_Classification7" sheetId="186" state="veryHidden" r:id="rId168"/>
    <sheet name="Q_Diagnostics7" sheetId="187" state="veryHidden" r:id="rId169"/>
    <sheet name="Q_Options7" sheetId="188" state="veryHidden" r:id="rId170"/>
    <sheet name="Q_SpecialTopics7" sheetId="189" state="veryHidden" r:id="rId171"/>
    <sheet name="PreWork4NextClass7" sheetId="190" state="veryHidden" r:id="rId172"/>
    <sheet name="HW8" sheetId="192" state="veryHidden" r:id="rId173"/>
    <sheet name="Q_Regression8" sheetId="193" state="veryHidden" r:id="rId174"/>
    <sheet name="Q_TimeSeries8" sheetId="194" state="veryHidden" r:id="rId175"/>
    <sheet name="Q_Classification8" sheetId="195" state="veryHidden" r:id="rId176"/>
    <sheet name="Q_Diagnostics8" sheetId="196" state="veryHidden" r:id="rId177"/>
    <sheet name="Q_Options8" sheetId="197" state="veryHidden" r:id="rId178"/>
    <sheet name="Q_SpecialTopics8" sheetId="198" state="veryHidden" r:id="rId179"/>
    <sheet name="PreWork4NextClass8" sheetId="199" state="veryHidden" r:id="rId180"/>
    <sheet name="HW9" sheetId="200" state="veryHidden" r:id="rId181"/>
    <sheet name="Q_Regression9" sheetId="201" state="veryHidden" r:id="rId182"/>
    <sheet name="Q_TimeSeries9" sheetId="202" state="veryHidden" r:id="rId183"/>
    <sheet name="Q_Classification9" sheetId="203" state="veryHidden" r:id="rId184"/>
    <sheet name="Q_Diagnostics9" sheetId="204" state="veryHidden" r:id="rId185"/>
    <sheet name="Q_Options9" sheetId="205" state="veryHidden" r:id="rId186"/>
    <sheet name="Q_SpecialTopics9" sheetId="206" state="veryHidden" r:id="rId187"/>
    <sheet name="PreWork4NextClass9" sheetId="207" state="veryHidden" r:id="rId188"/>
    <sheet name="HW10" sheetId="209" state="veryHidden" r:id="rId189"/>
    <sheet name="Q_Regression10" sheetId="210" state="veryHidden" r:id="rId190"/>
    <sheet name="Q_TimeSeries10" sheetId="211" state="veryHidden" r:id="rId191"/>
    <sheet name="Q_Classification10" sheetId="212" state="veryHidden" r:id="rId192"/>
    <sheet name="Q_Diagnostics10" sheetId="213" state="veryHidden" r:id="rId193"/>
    <sheet name="Q_Options10" sheetId="214" state="veryHidden" r:id="rId194"/>
    <sheet name="Q_SpecialTopics10" sheetId="215" state="veryHidden" r:id="rId195"/>
    <sheet name="PreWork4NextClass10" sheetId="216" state="veryHidden" r:id="rId196"/>
    <sheet name="HW11" sheetId="217" state="veryHidden" r:id="rId197"/>
    <sheet name="Q_Regression11" sheetId="218" state="veryHidden" r:id="rId198"/>
    <sheet name="Q_TimeSeries11" sheetId="219" state="veryHidden" r:id="rId199"/>
    <sheet name="Q_Classification11" sheetId="220" state="veryHidden" r:id="rId200"/>
    <sheet name="Q_Diagnostics11" sheetId="221" state="veryHidden" r:id="rId201"/>
    <sheet name="Q_Options11" sheetId="222" state="veryHidden" r:id="rId202"/>
    <sheet name="Q_SpecialTopics11" sheetId="223" state="veryHidden" r:id="rId203"/>
    <sheet name="PreWork4NextClass11" sheetId="224" state="veryHidden" r:id="rId204"/>
    <sheet name="HW12" sheetId="225" state="veryHidden" r:id="rId205"/>
    <sheet name="Q_Regression12" sheetId="226" state="veryHidden" r:id="rId206"/>
    <sheet name="Q_TimeSeries12" sheetId="227" state="veryHidden" r:id="rId207"/>
    <sheet name="Q_Classification12" sheetId="228" state="veryHidden" r:id="rId208"/>
    <sheet name="Q_Diagnostics12" sheetId="229" state="veryHidden" r:id="rId209"/>
    <sheet name="Q_Options12" sheetId="230" state="veryHidden" r:id="rId210"/>
    <sheet name="Q_SpecialTopics12" sheetId="231" state="veryHidden" r:id="rId211"/>
    <sheet name="PreWork4NextClass12" sheetId="232" state="veryHidden" r:id="rId212"/>
    <sheet name="HW13" sheetId="234" state="veryHidden" r:id="rId213"/>
    <sheet name="MindMaps" sheetId="275" r:id="rId214"/>
    <sheet name="MM_MLE" sheetId="273" state="veryHidden" r:id="rId215"/>
    <sheet name="MM_Options" sheetId="274" state="veryHidden" r:id="rId216"/>
    <sheet name="MM_DistributionTesting" sheetId="307" state="veryHidden" r:id="rId217"/>
    <sheet name="Q_Regression13" sheetId="235" state="veryHidden" r:id="rId218"/>
    <sheet name="Q_TimeSeries13" sheetId="236" state="veryHidden" r:id="rId219"/>
    <sheet name="Q_Classification13" sheetId="237" state="veryHidden" r:id="rId220"/>
    <sheet name="Q_Diagnostics13" sheetId="238" state="veryHidden" r:id="rId221"/>
    <sheet name="Q_Options13" sheetId="239" state="veryHidden" r:id="rId222"/>
    <sheet name="Q_SpecialTopics13" sheetId="240" state="veryHidden" r:id="rId223"/>
    <sheet name="PreWork4NextClass13" sheetId="241" state="veryHidden" r:id="rId224"/>
  </sheets>
  <definedNames>
    <definedName name="_2_13_2017" localSheetId="101">#REF!</definedName>
    <definedName name="_2_15_2017" localSheetId="75">#REF!</definedName>
    <definedName name="_2_15_2017" localSheetId="78">#REF!</definedName>
    <definedName name="_2_7_2017" localSheetId="101">#REF!</definedName>
    <definedName name="_2_8_2017" localSheetId="101">#REF!</definedName>
    <definedName name="_2_9_2017" localSheetId="101">#REF!</definedName>
    <definedName name="_r2" localSheetId="66">#REF!</definedName>
    <definedName name="_r2">#REF!</definedName>
    <definedName name="_R2_orig">#REF!</definedName>
    <definedName name="A" localSheetId="101">#REF!</definedName>
    <definedName name="a" localSheetId="75">#REF!</definedName>
    <definedName name="A" localSheetId="66">#REF!</definedName>
    <definedName name="a" localSheetId="78">#REF!</definedName>
    <definedName name="A">#REF!</definedName>
    <definedName name="a_0">#REF!</definedName>
    <definedName name="a_1">#REF!</definedName>
    <definedName name="a_10">#REF!</definedName>
    <definedName name="a_2">#REF!</definedName>
    <definedName name="a_3">#REF!</definedName>
    <definedName name="a_30">#REF!</definedName>
    <definedName name="a_4">#REF!</definedName>
    <definedName name="a_5">#REF!</definedName>
    <definedName name="a_7">#REF!</definedName>
    <definedName name="A_x">#REF!</definedName>
    <definedName name="A_x_h">#REF!</definedName>
    <definedName name="AccrualPMT" localSheetId="75">#REF!</definedName>
    <definedName name="AccrualPMT" localSheetId="99">#REF!</definedName>
    <definedName name="AccrualPMT" localSheetId="100">#REF!</definedName>
    <definedName name="AccrualPMT" localSheetId="78">#REF!</definedName>
    <definedName name="AccrualPMT">#REF!</definedName>
    <definedName name="ad" localSheetId="75">#REF!</definedName>
    <definedName name="ad" localSheetId="78">#REF!</definedName>
    <definedName name="alan" localSheetId="75">#REF!</definedName>
    <definedName name="alan" localSheetId="78">#REF!</definedName>
    <definedName name="alan">#REF!</definedName>
    <definedName name="alpha" localSheetId="75">#REF!</definedName>
    <definedName name="alpha" localSheetId="78">#REF!</definedName>
    <definedName name="alpha">#REF!</definedName>
    <definedName name="B" localSheetId="101">#REF!</definedName>
    <definedName name="b" localSheetId="75">#REF!</definedName>
    <definedName name="B" localSheetId="66">#REF!</definedName>
    <definedName name="b" localSheetId="8">#REF!</definedName>
    <definedName name="b" localSheetId="78">#REF!</definedName>
    <definedName name="B">#REF!</definedName>
    <definedName name="b_0">#REF!</definedName>
    <definedName name="b_1">#REF!</definedName>
    <definedName name="b_10">#REF!</definedName>
    <definedName name="b_2">#REF!</definedName>
    <definedName name="b_3">#REF!</definedName>
    <definedName name="b_30">#REF!</definedName>
    <definedName name="b_4">#REF!</definedName>
    <definedName name="b_5">#REF!</definedName>
    <definedName name="b_7">#REF!</definedName>
    <definedName name="b0" localSheetId="66">#REF!</definedName>
    <definedName name="b0">#REF!</definedName>
    <definedName name="b1_" localSheetId="101">#REF!</definedName>
    <definedName name="b1_" localSheetId="66">#REF!</definedName>
    <definedName name="b1_">#REF!</definedName>
    <definedName name="b2_">#REF!</definedName>
    <definedName name="beta" localSheetId="66">#REF!</definedName>
    <definedName name="beta">#REF!</definedName>
    <definedName name="beta_0">#REF!</definedName>
    <definedName name="beta0">#REF!</definedName>
    <definedName name="beta1" localSheetId="66">#REF!</definedName>
    <definedName name="beta1">#REF!</definedName>
    <definedName name="beta2" localSheetId="66">#REF!</definedName>
    <definedName name="beta2">#REF!</definedName>
    <definedName name="bid" localSheetId="75">#REF!</definedName>
    <definedName name="bid" localSheetId="78">#REF!</definedName>
    <definedName name="bid">#REF!</definedName>
    <definedName name="Bins" localSheetId="75">#REF!</definedName>
    <definedName name="Bins" localSheetId="66">#REF!</definedName>
    <definedName name="Bins" localSheetId="78">#REF!</definedName>
    <definedName name="Bins">#REF!</definedName>
    <definedName name="Bond_Value" localSheetId="101">#REF!</definedName>
    <definedName name="Bond_Value" localSheetId="75">#REF!</definedName>
    <definedName name="Bond_Value" localSheetId="66">#REF!</definedName>
    <definedName name="Bond_Value" localSheetId="99">#REF!</definedName>
    <definedName name="Bond_Value" localSheetId="100">Spread2PD!$G$10:$G$19</definedName>
    <definedName name="Bond_Value" localSheetId="78">#REF!</definedName>
    <definedName name="Bond_Value">#REF!</definedName>
    <definedName name="Bond_Value_" localSheetId="101">#REF!</definedName>
    <definedName name="Bond_Value_" localSheetId="75">#REF!</definedName>
    <definedName name="Bond_Value_" localSheetId="66">#REF!</definedName>
    <definedName name="Bond_Value_" localSheetId="99">#REF!</definedName>
    <definedName name="Bond_Value_" localSheetId="100">#REF!</definedName>
    <definedName name="Bond_Value_" localSheetId="78">#REF!</definedName>
    <definedName name="Bond_Value_">#REF!</definedName>
    <definedName name="Bonds">#REF!</definedName>
    <definedName name="C_" localSheetId="75">#REF!</definedName>
    <definedName name="C_" localSheetId="78">#REF!</definedName>
    <definedName name="C_">#REF!</definedName>
    <definedName name="c_0">#REF!</definedName>
    <definedName name="c_1">#REF!</definedName>
    <definedName name="c_10">#REF!</definedName>
    <definedName name="c_2">#REF!</definedName>
    <definedName name="c_3">#REF!</definedName>
    <definedName name="c_30">#REF!</definedName>
    <definedName name="c_4">#REF!</definedName>
    <definedName name="c_5">#REF!</definedName>
    <definedName name="c_7">#REF!</definedName>
    <definedName name="Cake">#REF!</definedName>
    <definedName name="Cd" localSheetId="101">#REF!</definedName>
    <definedName name="Cd" localSheetId="75">#REF!</definedName>
    <definedName name="Cd" localSheetId="66">#REF!</definedName>
    <definedName name="Cd" localSheetId="99">#REF!</definedName>
    <definedName name="Cd" localSheetId="91">O_BOPM3!#REF!</definedName>
    <definedName name="Cd" localSheetId="93">O_BOPM4!#REF!</definedName>
    <definedName name="Cd" localSheetId="100">#REF!</definedName>
    <definedName name="Cd" localSheetId="78">#REF!</definedName>
    <definedName name="Cd">#REF!</definedName>
    <definedName name="Cd_" localSheetId="75">#REF!</definedName>
    <definedName name="Cd_" localSheetId="78">#REF!</definedName>
    <definedName name="Change" localSheetId="101">#REF!</definedName>
    <definedName name="Change" localSheetId="75">#REF!</definedName>
    <definedName name="Change" localSheetId="66">#REF!</definedName>
    <definedName name="Change" localSheetId="99">#REF!</definedName>
    <definedName name="Change" localSheetId="78">#REF!</definedName>
    <definedName name="Change">#REF!</definedName>
    <definedName name="change1" localSheetId="101">#REF!</definedName>
    <definedName name="change1" localSheetId="66">#REF!</definedName>
    <definedName name="change1">#REF!</definedName>
    <definedName name="change2" localSheetId="101">#REF!</definedName>
    <definedName name="change2" localSheetId="66">#REF!</definedName>
    <definedName name="change2">#REF!</definedName>
    <definedName name="change3" localSheetId="66">#REF!</definedName>
    <definedName name="change3">#REF!</definedName>
    <definedName name="change4">#REF!</definedName>
    <definedName name="change5">#REF!</definedName>
    <definedName name="CI" localSheetId="101">#REF!</definedName>
    <definedName name="CI" localSheetId="75">#REF!</definedName>
    <definedName name="CI" localSheetId="99">#REF!</definedName>
    <definedName name="CI" localSheetId="100">#REF!</definedName>
    <definedName name="CI" localSheetId="78">#REF!</definedName>
    <definedName name="CI">#REF!</definedName>
    <definedName name="CI_lo" localSheetId="101">#REF!</definedName>
    <definedName name="CI_lo" localSheetId="75">#REF!</definedName>
    <definedName name="CI_lo" localSheetId="99">#REF!</definedName>
    <definedName name="CI_lo" localSheetId="100">#REF!</definedName>
    <definedName name="CI_lo" localSheetId="78">#REF!</definedName>
    <definedName name="CI_lo">#REF!</definedName>
    <definedName name="class">#REF!</definedName>
    <definedName name="Coffee" localSheetId="101">#REF!</definedName>
    <definedName name="Coffee" localSheetId="66">#REF!</definedName>
    <definedName name="Coffee">#REF!</definedName>
    <definedName name="contracts" localSheetId="75">#REF!</definedName>
    <definedName name="contracts" localSheetId="78">#REF!</definedName>
    <definedName name="contracts">#REF!</definedName>
    <definedName name="corrmat" localSheetId="75">#REF!</definedName>
    <definedName name="corrmat" localSheetId="66">#REF!</definedName>
    <definedName name="corrmat" localSheetId="78">#REF!</definedName>
    <definedName name="corrmat">#REF!</definedName>
    <definedName name="CouponPmt" localSheetId="75">#REF!</definedName>
    <definedName name="CouponPmt" localSheetId="66">#REF!</definedName>
    <definedName name="CouponPmt" localSheetId="99">#REF!</definedName>
    <definedName name="CouponPmt" localSheetId="100">Spread2PD!$C$15</definedName>
    <definedName name="CouponPmt" localSheetId="78">#REF!</definedName>
    <definedName name="CouponPmt">#REF!</definedName>
    <definedName name="couponrate" localSheetId="75">#REF!</definedName>
    <definedName name="couponRate" localSheetId="66">#REF!</definedName>
    <definedName name="CouponRate" localSheetId="99">#REF!</definedName>
    <definedName name="couponrate" localSheetId="110">Forwards_Example!$N$5</definedName>
    <definedName name="CouponRate" localSheetId="100">Spread2PD!$C$10</definedName>
    <definedName name="couponrate" localSheetId="78">#REF!</definedName>
    <definedName name="couponrate">Forwards_Intro!$N$5</definedName>
    <definedName name="couponrate_ctd" localSheetId="75">#REF!</definedName>
    <definedName name="couponrate_ctd" localSheetId="78">#REF!</definedName>
    <definedName name="covmat" localSheetId="75">#REF!</definedName>
    <definedName name="covmat" localSheetId="66">#REF!</definedName>
    <definedName name="covmat" localSheetId="78">#REF!</definedName>
    <definedName name="covmat">#REF!</definedName>
    <definedName name="covmat_calc" localSheetId="75">#REF!</definedName>
    <definedName name="covmat_calc" localSheetId="66">#REF!</definedName>
    <definedName name="covmat_calc" localSheetId="78">#REF!</definedName>
    <definedName name="covmat_calc">#REF!</definedName>
    <definedName name="cty">#REF!</definedName>
    <definedName name="Cu" localSheetId="101">#REF!</definedName>
    <definedName name="Cu" localSheetId="75">#REF!</definedName>
    <definedName name="Cu" localSheetId="66">#REF!</definedName>
    <definedName name="Cu" localSheetId="99">#REF!</definedName>
    <definedName name="Cu" localSheetId="91">O_BOPM3!#REF!</definedName>
    <definedName name="Cu" localSheetId="93">O_BOPM4!#REF!</definedName>
    <definedName name="Cu" localSheetId="100">#REF!</definedName>
    <definedName name="Cu" localSheetId="78">#REF!</definedName>
    <definedName name="Cu">#REF!</definedName>
    <definedName name="cyl">#REF!</definedName>
    <definedName name="cyl_Permute">#REF!</definedName>
    <definedName name="cyl_RandPermute">#REF!</definedName>
    <definedName name="d" localSheetId="75">#REF!</definedName>
    <definedName name="d" localSheetId="91">O_BOPM3!$C$7</definedName>
    <definedName name="d" localSheetId="93">O_BOPM4!$C$9</definedName>
    <definedName name="d" localSheetId="100">#REF!</definedName>
    <definedName name="d" localSheetId="78">#REF!</definedName>
    <definedName name="d">#REF!</definedName>
    <definedName name="d_0">#REF!</definedName>
    <definedName name="d_1">#REF!</definedName>
    <definedName name="d_10">#REF!</definedName>
    <definedName name="d_2">#REF!</definedName>
    <definedName name="d_3">#REF!</definedName>
    <definedName name="d_30">#REF!</definedName>
    <definedName name="d_4">#REF!</definedName>
    <definedName name="d_5">#REF!</definedName>
    <definedName name="d_7">#REF!</definedName>
    <definedName name="d1_" localSheetId="101">#REF!</definedName>
    <definedName name="d1_" localSheetId="75">#REF!</definedName>
    <definedName name="d1_" localSheetId="66">#REF!</definedName>
    <definedName name="d1_" localSheetId="99">#REF!</definedName>
    <definedName name="d1_" localSheetId="100">#REF!</definedName>
    <definedName name="d1_" localSheetId="78">#REF!</definedName>
    <definedName name="d1_">#REF!</definedName>
    <definedName name="d2_" localSheetId="101">#REF!</definedName>
    <definedName name="d2_" localSheetId="75">#REF!</definedName>
    <definedName name="d2_" localSheetId="66">#REF!</definedName>
    <definedName name="d2_" localSheetId="99">#REF!</definedName>
    <definedName name="d2_" localSheetId="100">#REF!</definedName>
    <definedName name="d2_" localSheetId="78">#REF!</definedName>
    <definedName name="d2_">#REF!</definedName>
    <definedName name="data" localSheetId="101">#REF!</definedName>
    <definedName name="Data" localSheetId="75">#REF!</definedName>
    <definedName name="data" localSheetId="66">#REF!</definedName>
    <definedName name="Data" localSheetId="78">#REF!</definedName>
    <definedName name="data">#REF!</definedName>
    <definedName name="Denomination_F" localSheetId="75">#REF!</definedName>
    <definedName name="Denomination_F" localSheetId="78">#REF!</definedName>
    <definedName name="df" localSheetId="75">#REF!</definedName>
    <definedName name="df" localSheetId="66">#REF!</definedName>
    <definedName name="df" localSheetId="78">#REF!</definedName>
    <definedName name="df">#REF!</definedName>
    <definedName name="displ">#REF!</definedName>
    <definedName name="displ_Permute">#REF!</definedName>
    <definedName name="displ_RandPermute">#REF!</definedName>
    <definedName name="dmat">#REF!</definedName>
    <definedName name="dollar_rate" localSheetId="75">#REF!</definedName>
    <definedName name="dollar_rate" localSheetId="100">#REF!</definedName>
    <definedName name="dollar_rate" localSheetId="78">#REF!</definedName>
    <definedName name="dollar_rate">#REF!</definedName>
    <definedName name="drv">#REF!</definedName>
    <definedName name="Duration" localSheetId="75">#REF!</definedName>
    <definedName name="Duration" localSheetId="78">#REF!</definedName>
    <definedName name="Duration_ctd" localSheetId="75">#REF!</definedName>
    <definedName name="Duration_ctd" localSheetId="78">#REF!</definedName>
    <definedName name="e" localSheetId="101">#REF!</definedName>
    <definedName name="e" localSheetId="66">#REF!</definedName>
    <definedName name="e">#REF!</definedName>
    <definedName name="e_2" localSheetId="101">#REF!</definedName>
    <definedName name="e_2" localSheetId="66">#REF!</definedName>
    <definedName name="e_2">#REF!</definedName>
    <definedName name="Eloss" localSheetId="75">#REF!</definedName>
    <definedName name="Eloss" localSheetId="99">#REF!</definedName>
    <definedName name="Eloss" localSheetId="100">Spread2PD!$C$18</definedName>
    <definedName name="Eloss" localSheetId="78">#REF!</definedName>
    <definedName name="Eloss">#REF!</definedName>
    <definedName name="Epayoff" localSheetId="75">#REF!</definedName>
    <definedName name="Epayoff" localSheetId="99">#REF!</definedName>
    <definedName name="Epayoff" localSheetId="100">#REF!</definedName>
    <definedName name="Epayoff" localSheetId="78">#REF!</definedName>
    <definedName name="Epayoff">#REF!</definedName>
    <definedName name="ErrorFraction">#REF!</definedName>
    <definedName name="F" localSheetId="75">#REF!</definedName>
    <definedName name="F" localSheetId="78">#REF!</definedName>
    <definedName name="F">#REF!</definedName>
    <definedName name="F_Draw" localSheetId="75">#REF!</definedName>
    <definedName name="F_Draw" localSheetId="78">#REF!</definedName>
    <definedName name="F_Draw">#REF!</definedName>
    <definedName name="F_Row" localSheetId="75">#REF!</definedName>
    <definedName name="F_Row" localSheetId="78">#REF!</definedName>
    <definedName name="F_Row">#REF!</definedName>
    <definedName name="f_x">#REF!</definedName>
    <definedName name="f_x_h">#REF!</definedName>
    <definedName name="face" localSheetId="75">#REF!</definedName>
    <definedName name="face" localSheetId="66">#REF!</definedName>
    <definedName name="Face" localSheetId="99">#REF!</definedName>
    <definedName name="face" localSheetId="110">Forwards_Example!$N$4</definedName>
    <definedName name="Face" localSheetId="100">Spread2PD!$C$9</definedName>
    <definedName name="face" localSheetId="78">#REF!</definedName>
    <definedName name="face">Forwards_Intro!$N$4</definedName>
    <definedName name="fl">#REF!</definedName>
    <definedName name="forward_rate" localSheetId="75">#REF!</definedName>
    <definedName name="forward_rate" localSheetId="100">#REF!</definedName>
    <definedName name="forward_rate" localSheetId="78">#REF!</definedName>
    <definedName name="forward_rate">#REF!</definedName>
    <definedName name="Frequency" localSheetId="101">#REF!</definedName>
    <definedName name="Frequency" localSheetId="75">#REF!</definedName>
    <definedName name="Frequency" localSheetId="66">#REF!</definedName>
    <definedName name="Frequency" localSheetId="99">#REF!</definedName>
    <definedName name="Frequency" localSheetId="100">Spread2PD!$C$11</definedName>
    <definedName name="Frequency" localSheetId="78">#REF!</definedName>
    <definedName name="Frequency">#REF!</definedName>
    <definedName name="Futures" localSheetId="75">#REF!</definedName>
    <definedName name="Futures" localSheetId="78">#REF!</definedName>
    <definedName name="g_x">#REF!</definedName>
    <definedName name="g_x_h">#REF!</definedName>
    <definedName name="h">#REF!</definedName>
    <definedName name="hazard" localSheetId="75">#REF!</definedName>
    <definedName name="hazard" localSheetId="99">#REF!</definedName>
    <definedName name="hazard" localSheetId="100">#REF!</definedName>
    <definedName name="hazard" localSheetId="78">#REF!</definedName>
    <definedName name="hazard">#REF!</definedName>
    <definedName name="Heights" localSheetId="66">#REF!</definedName>
    <definedName name="Heights">#REF!</definedName>
    <definedName name="Heights1" localSheetId="66">#REF!</definedName>
    <definedName name="Heights1">#REF!</definedName>
    <definedName name="Heights2" localSheetId="66">#REF!</definedName>
    <definedName name="Heights2">#REF!</definedName>
    <definedName name="hwy">#REF!</definedName>
    <definedName name="hwy_Permute">#REF!</definedName>
    <definedName name="hwy_RandPermute">#REF!</definedName>
    <definedName name="i" localSheetId="17">CooksDistance_Excel0!#REF!</definedName>
    <definedName name="i">#REF!</definedName>
    <definedName name="i_1">#REF!</definedName>
    <definedName name="idx" localSheetId="101">#REF!</definedName>
    <definedName name="idx" localSheetId="75">#REF!</definedName>
    <definedName name="idx" localSheetId="66">#REF!</definedName>
    <definedName name="idx" localSheetId="100">Spread2PD!#REF!</definedName>
    <definedName name="idx" localSheetId="78">#REF!</definedName>
    <definedName name="idx">#REF!</definedName>
    <definedName name="Inflator">#REF!</definedName>
    <definedName name="k" localSheetId="24">#REF!</definedName>
    <definedName name="k" localSheetId="25">#REF!</definedName>
    <definedName name="k" localSheetId="101">#REF!</definedName>
    <definedName name="K" localSheetId="75">#REF!</definedName>
    <definedName name="k" localSheetId="66">#REF!</definedName>
    <definedName name="k" localSheetId="23">#REF!</definedName>
    <definedName name="k" localSheetId="59">KNN_K!$AB$4</definedName>
    <definedName name="k" localSheetId="22">#REF!</definedName>
    <definedName name="K" localSheetId="78">#REF!</definedName>
    <definedName name="k">#REF!</definedName>
    <definedName name="L">#REF!</definedName>
    <definedName name="label">#REF!</definedName>
    <definedName name="LL">#REF!</definedName>
    <definedName name="LN_Sim" localSheetId="75">#REF!</definedName>
    <definedName name="LN_Sim" localSheetId="66">#REF!</definedName>
    <definedName name="LN_Sim" localSheetId="78">#REF!</definedName>
    <definedName name="LN_Sim">#REF!</definedName>
    <definedName name="loss" localSheetId="101">#REF!</definedName>
    <definedName name="loss" localSheetId="75">#REF!</definedName>
    <definedName name="loss" localSheetId="66">#REF!</definedName>
    <definedName name="Loss" localSheetId="99">#REF!</definedName>
    <definedName name="Loss" localSheetId="100">Spread2PD!$E$32:$E$36</definedName>
    <definedName name="loss" localSheetId="78">#REF!</definedName>
    <definedName name="loss">#REF!</definedName>
    <definedName name="loss_30" localSheetId="101">#REF!</definedName>
    <definedName name="loss_30" localSheetId="75">#REF!</definedName>
    <definedName name="loss_30" localSheetId="66">#REF!</definedName>
    <definedName name="loss_30" localSheetId="99">#REF!</definedName>
    <definedName name="loss_30" localSheetId="100">#REF!</definedName>
    <definedName name="loss_30" localSheetId="78">#REF!</definedName>
    <definedName name="loss_30">#REF!</definedName>
    <definedName name="loss_t" localSheetId="101">#REF!</definedName>
    <definedName name="loss_t" localSheetId="75">#REF!</definedName>
    <definedName name="loss_t" localSheetId="99">#REF!</definedName>
    <definedName name="loss_t" localSheetId="100">#REF!</definedName>
    <definedName name="loss_t" localSheetId="78">#REF!</definedName>
    <definedName name="loss_t">#REF!</definedName>
    <definedName name="lossAmount" localSheetId="75">#REF!</definedName>
    <definedName name="lossAmount" localSheetId="99">#REF!</definedName>
    <definedName name="lossAmount" localSheetId="100">Spread2PD!$G$37</definedName>
    <definedName name="lossAmount" localSheetId="78">#REF!</definedName>
    <definedName name="lossAmount">#REF!</definedName>
    <definedName name="m" localSheetId="110">Forwards_Example!$N$6</definedName>
    <definedName name="m">Forwards_Intro!$N$6</definedName>
    <definedName name="M1_" localSheetId="101">#REF!</definedName>
    <definedName name="M1_" localSheetId="66">#REF!</definedName>
    <definedName name="M1_">#REF!</definedName>
    <definedName name="M2_" localSheetId="101">#REF!</definedName>
    <definedName name="M2_" localSheetId="66">#REF!</definedName>
    <definedName name="M2_">#REF!</definedName>
    <definedName name="manufacturer">#REF!</definedName>
    <definedName name="maturityDate_ctd" localSheetId="75">#REF!</definedName>
    <definedName name="maturityDate_ctd" localSheetId="78">#REF!</definedName>
    <definedName name="max" localSheetId="101">#REF!</definedName>
    <definedName name="max" localSheetId="66">#REF!</definedName>
    <definedName name="max">#REF!</definedName>
    <definedName name="Mean" localSheetId="101">#REF!</definedName>
    <definedName name="Mean" localSheetId="75">#REF!</definedName>
    <definedName name="Mean" localSheetId="66">#REF!</definedName>
    <definedName name="Mean" localSheetId="99">#REF!</definedName>
    <definedName name="Mean" localSheetId="100">#REF!</definedName>
    <definedName name="Mean" localSheetId="78">#REF!</definedName>
    <definedName name="Mean">#REF!</definedName>
    <definedName name="midprice" localSheetId="75">#REF!</definedName>
    <definedName name="midprice" localSheetId="78">#REF!</definedName>
    <definedName name="midprice">#REF!</definedName>
    <definedName name="min" localSheetId="101">#REF!</definedName>
    <definedName name="min" localSheetId="66">#REF!</definedName>
    <definedName name="min">#REF!</definedName>
    <definedName name="model">#REF!</definedName>
    <definedName name="MSE">CooksDistance_Excel0!$I$19</definedName>
    <definedName name="mu" localSheetId="75">#REF!</definedName>
    <definedName name="mu" localSheetId="66">#REF!</definedName>
    <definedName name="mu" localSheetId="78">#REF!</definedName>
    <definedName name="mu">#REF!</definedName>
    <definedName name="MyBank" localSheetId="75">#REF!</definedName>
    <definedName name="MyBank" localSheetId="78">#REF!</definedName>
    <definedName name="MyBank">#REF!</definedName>
    <definedName name="MyBankDeposits" localSheetId="75">#REF!</definedName>
    <definedName name="MyBankDeposits" localSheetId="78">#REF!</definedName>
    <definedName name="MyBankDeposits">#REF!</definedName>
    <definedName name="MyFriendsBank" localSheetId="75">#REF!</definedName>
    <definedName name="MyFriendsBank" localSheetId="78">#REF!</definedName>
    <definedName name="MyFriendsBank">#REF!</definedName>
    <definedName name="MyFriendsDeposits" localSheetId="75">#REF!</definedName>
    <definedName name="MyFriendsDeposits" localSheetId="78">#REF!</definedName>
    <definedName name="MyFriendsDeposits">#REF!</definedName>
    <definedName name="n" localSheetId="101">#REF!</definedName>
    <definedName name="n" localSheetId="75">#REF!</definedName>
    <definedName name="n" localSheetId="66">#REF!</definedName>
    <definedName name="n" localSheetId="99">#REF!</definedName>
    <definedName name="n" localSheetId="8">#REF!</definedName>
    <definedName name="n" localSheetId="91">O_BOPM3!$C$12</definedName>
    <definedName name="n" localSheetId="93">O_BOPM4!$C$14</definedName>
    <definedName name="n" localSheetId="100">Spread2PD!$C$12</definedName>
    <definedName name="n" localSheetId="78">#REF!</definedName>
    <definedName name="n">#REF!</definedName>
    <definedName name="n_" localSheetId="75">#REF!</definedName>
    <definedName name="n_" localSheetId="66">#REF!</definedName>
    <definedName name="n_" localSheetId="78">#REF!</definedName>
    <definedName name="n_">#REF!</definedName>
    <definedName name="N__d1" localSheetId="75">#REF!</definedName>
    <definedName name="N__d1" localSheetId="78">#REF!</definedName>
    <definedName name="N__d1">#REF!</definedName>
    <definedName name="N__d2" localSheetId="75">#REF!</definedName>
    <definedName name="N__d2" localSheetId="78">#REF!</definedName>
    <definedName name="N__d2">#REF!</definedName>
    <definedName name="N_d1" localSheetId="75">#REF!</definedName>
    <definedName name="N_d1" localSheetId="78">#REF!</definedName>
    <definedName name="N_d1">#REF!</definedName>
    <definedName name="N_d2" localSheetId="75">#REF!</definedName>
    <definedName name="N_d2" localSheetId="78">#REF!</definedName>
    <definedName name="N_d2">#REF!</definedName>
    <definedName name="n1_" localSheetId="66">#REF!</definedName>
    <definedName name="n1_">#REF!</definedName>
    <definedName name="n2_" localSheetId="66">#REF!</definedName>
    <definedName name="n2_">#REF!</definedName>
    <definedName name="NewError">#REF!</definedName>
    <definedName name="notional" localSheetId="75">#REF!</definedName>
    <definedName name="notional" localSheetId="99">#REF!</definedName>
    <definedName name="notional" localSheetId="100">#REF!</definedName>
    <definedName name="Notional" localSheetId="114">Swap2Forward_Example!#REF!</definedName>
    <definedName name="Notional" localSheetId="113">Swaps_wNotionalExchange!$E$5:$E$9</definedName>
    <definedName name="notional" localSheetId="78">#REF!</definedName>
    <definedName name="Notional">Swaps_Intro!$E$5:$E$9</definedName>
    <definedName name="offer" localSheetId="75">#REF!</definedName>
    <definedName name="offer" localSheetId="78">#REF!</definedName>
    <definedName name="offer">#REF!</definedName>
    <definedName name="p" localSheetId="24">#REF!</definedName>
    <definedName name="p" localSheetId="25">#REF!</definedName>
    <definedName name="p" localSheetId="101">#REF!</definedName>
    <definedName name="p" localSheetId="75">#REF!</definedName>
    <definedName name="p" localSheetId="18">CooksDistance_Excel1!$L$3</definedName>
    <definedName name="p" localSheetId="66">#REF!</definedName>
    <definedName name="p" localSheetId="23">#REF!</definedName>
    <definedName name="p" localSheetId="8">#REF!</definedName>
    <definedName name="p" localSheetId="22">#REF!</definedName>
    <definedName name="p" localSheetId="91">O_BOPM3!$C$8</definedName>
    <definedName name="p" localSheetId="93">O_BOPM4!$C$10</definedName>
    <definedName name="p" localSheetId="78">#REF!</definedName>
    <definedName name="p">#REF!</definedName>
    <definedName name="PD" localSheetId="75">#REF!</definedName>
    <definedName name="PD" localSheetId="99">#REF!</definedName>
    <definedName name="PD" localSheetId="100">#REF!</definedName>
    <definedName name="PD" localSheetId="78">#REF!</definedName>
    <definedName name="PD">#REF!</definedName>
    <definedName name="PDF" localSheetId="66">#REF!</definedName>
    <definedName name="PDF">#REF!</definedName>
    <definedName name="Period" localSheetId="101">#REF!</definedName>
    <definedName name="Period" localSheetId="75">#REF!</definedName>
    <definedName name="Period" localSheetId="66">#REF!</definedName>
    <definedName name="Period" localSheetId="99">#REF!</definedName>
    <definedName name="Period" localSheetId="100">Spread2PD!$F$10:$F$19</definedName>
    <definedName name="Period" localSheetId="78">#REF!</definedName>
    <definedName name="Period">#REF!</definedName>
    <definedName name="peso_rate" localSheetId="75">#REF!</definedName>
    <definedName name="peso_rate" localSheetId="100">#REF!</definedName>
    <definedName name="peso_rate" localSheetId="78">#REF!</definedName>
    <definedName name="peso_rate">#REF!</definedName>
    <definedName name="Pij">#REF!</definedName>
    <definedName name="pmt" localSheetId="101">#REF!</definedName>
    <definedName name="pmt" localSheetId="75">#REF!</definedName>
    <definedName name="pmt" localSheetId="66">#REF!</definedName>
    <definedName name="pmt" localSheetId="99">#REF!</definedName>
    <definedName name="pmt" localSheetId="100">Spread2PD!$H$10:$H$19</definedName>
    <definedName name="pmt" localSheetId="78">#REF!</definedName>
    <definedName name="pmt">#REF!</definedName>
    <definedName name="pmt_" localSheetId="75">#REF!</definedName>
    <definedName name="pmt_" localSheetId="66">#REF!</definedName>
    <definedName name="pmt_" localSheetId="78">#REF!</definedName>
    <definedName name="pmt_">#REF!</definedName>
    <definedName name="pmtperyear" localSheetId="75">#REF!</definedName>
    <definedName name="pmtperyear" localSheetId="78">#REF!</definedName>
    <definedName name="pmtperyear">#REF!</definedName>
    <definedName name="pmtperyear_ctd" localSheetId="75">#REF!</definedName>
    <definedName name="pmtperyear_ctd" localSheetId="78">#REF!</definedName>
    <definedName name="pmts" localSheetId="75">#REF!</definedName>
    <definedName name="pmts" localSheetId="78">#REF!</definedName>
    <definedName name="pmts">#REF!</definedName>
    <definedName name="Price" localSheetId="101">#REF!</definedName>
    <definedName name="Price" localSheetId="75">#REF!</definedName>
    <definedName name="Price" localSheetId="99">#REF!</definedName>
    <definedName name="Price" localSheetId="78">#REF!</definedName>
    <definedName name="Price_F" localSheetId="75">#REF!</definedName>
    <definedName name="Price_F" localSheetId="78">#REF!</definedName>
    <definedName name="price1" localSheetId="101">#REF!</definedName>
    <definedName name="price1" localSheetId="66">#REF!</definedName>
    <definedName name="price1">#REF!</definedName>
    <definedName name="price2" localSheetId="101">#REF!</definedName>
    <definedName name="price2" localSheetId="66">#REF!</definedName>
    <definedName name="price2">#REF!</definedName>
    <definedName name="price3" localSheetId="101">#REF!</definedName>
    <definedName name="price3" localSheetId="66">#REF!</definedName>
    <definedName name="price3">#REF!</definedName>
    <definedName name="price4">#REF!</definedName>
    <definedName name="price5">#REF!</definedName>
    <definedName name="Probability1">#REF!</definedName>
    <definedName name="Probability2">#REF!</definedName>
    <definedName name="PS" localSheetId="75">#REF!</definedName>
    <definedName name="PS" localSheetId="99">#REF!</definedName>
    <definedName name="PS" localSheetId="100">#REF!</definedName>
    <definedName name="PS" localSheetId="78">#REF!</definedName>
    <definedName name="PS">#REF!</definedName>
    <definedName name="PurchasePrice" localSheetId="75">#REF!</definedName>
    <definedName name="PurchasePrice" localSheetId="78">#REF!</definedName>
    <definedName name="pv" localSheetId="75">#REF!</definedName>
    <definedName name="pv" localSheetId="99">#REF!</definedName>
    <definedName name="pv" localSheetId="100">Spread2PD!$I$10:$I$19</definedName>
    <definedName name="pv" localSheetId="78">#REF!</definedName>
    <definedName name="PV">#REF!</definedName>
    <definedName name="PV_" localSheetId="75">#REF!</definedName>
    <definedName name="PV_" localSheetId="99">#REF!</definedName>
    <definedName name="PV_" localSheetId="100">#REF!</definedName>
    <definedName name="PV_" localSheetId="78">#REF!</definedName>
    <definedName name="PV_">#REF!</definedName>
    <definedName name="pv_rf" localSheetId="75">#REF!</definedName>
    <definedName name="pv_rf" localSheetId="99">#REF!</definedName>
    <definedName name="pv_rf" localSheetId="100">Spread2PD!$J$10:$J$19</definedName>
    <definedName name="pv_rf" localSheetId="78">#REF!</definedName>
    <definedName name="pv_rf">#REF!</definedName>
    <definedName name="pv_rf_" localSheetId="75">#REF!</definedName>
    <definedName name="pv_rf_" localSheetId="99">#REF!</definedName>
    <definedName name="pv_rf_" localSheetId="100">Spread2PD!$F$32:$F$36</definedName>
    <definedName name="pv_rf_" localSheetId="78">#REF!</definedName>
    <definedName name="pv_rf_">#REF!</definedName>
    <definedName name="pv_rf_pmt" localSheetId="75">#REF!</definedName>
    <definedName name="pv_rf_pmt" localSheetId="100">Spread2PD!$G$21:$G$21</definedName>
    <definedName name="pv_rf_pmt" localSheetId="78">#REF!</definedName>
    <definedName name="pv2_" localSheetId="75">#REF!</definedName>
    <definedName name="pv2_" localSheetId="78">#REF!</definedName>
    <definedName name="pv2_">#REF!</definedName>
    <definedName name="PVA" localSheetId="75">#REF!</definedName>
    <definedName name="PVA" localSheetId="78">#REF!</definedName>
    <definedName name="PVA">#REF!</definedName>
    <definedName name="Pvalue" localSheetId="66">#REF!</definedName>
    <definedName name="Pvalue">#REF!</definedName>
    <definedName name="PVPayoff" localSheetId="75">#REF!</definedName>
    <definedName name="PVPayoff" localSheetId="78">#REF!</definedName>
    <definedName name="PVPMT" localSheetId="75">#REF!</definedName>
    <definedName name="PVPMT" localSheetId="78">#REF!</definedName>
    <definedName name="PVPMT_A" localSheetId="75">#REF!</definedName>
    <definedName name="PVPMT_A" localSheetId="99">#REF!</definedName>
    <definedName name="PVPMT_A" localSheetId="100">#REF!</definedName>
    <definedName name="PVPMT_A" localSheetId="78">#REF!</definedName>
    <definedName name="PVPMT_A">#REF!</definedName>
    <definedName name="q" localSheetId="101">#REF!</definedName>
    <definedName name="q" localSheetId="75">#REF!</definedName>
    <definedName name="q" localSheetId="66">#REF!</definedName>
    <definedName name="q" localSheetId="99">#REF!</definedName>
    <definedName name="q" localSheetId="100">#REF!</definedName>
    <definedName name="q" localSheetId="78">#REF!</definedName>
    <definedName name="q">#REF!</definedName>
    <definedName name="r_" localSheetId="101">#REF!</definedName>
    <definedName name="r_" localSheetId="75">#REF!</definedName>
    <definedName name="r_" localSheetId="66">#REF!</definedName>
    <definedName name="r_" localSheetId="99">#REF!</definedName>
    <definedName name="r_" localSheetId="91">O_BOPM3!$C$9</definedName>
    <definedName name="r_" localSheetId="93">O_BOPM4!$C$11</definedName>
    <definedName name="r_" localSheetId="100">#REF!</definedName>
    <definedName name="r_" localSheetId="78">#REF!</definedName>
    <definedName name="r_">#REF!</definedName>
    <definedName name="range" localSheetId="101">#REF!</definedName>
    <definedName name="range" localSheetId="66">#REF!</definedName>
    <definedName name="range">#REF!</definedName>
    <definedName name="rate" localSheetId="75">#REF!</definedName>
    <definedName name="rate" localSheetId="78">#REF!</definedName>
    <definedName name="rate">#REF!</definedName>
    <definedName name="rated" localSheetId="75">#REF!</definedName>
    <definedName name="rated" localSheetId="78">#REF!</definedName>
    <definedName name="rated">#REF!</definedName>
    <definedName name="ratef" localSheetId="75">#REF!</definedName>
    <definedName name="ratef" localSheetId="78">#REF!</definedName>
    <definedName name="ratef">#REF!</definedName>
    <definedName name="Rates" localSheetId="114">Swap2Forward_Example!#REF!</definedName>
    <definedName name="Rates" localSheetId="113">Swaps_wNotionalExchange!$D$5:$D$9</definedName>
    <definedName name="Rates">Swaps_Intro!$D$5:$D$9</definedName>
    <definedName name="RatingLast" localSheetId="75">#REF!</definedName>
    <definedName name="RatingLast" localSheetId="66">#REF!</definedName>
    <definedName name="RatingLast" localSheetId="99">#REF!</definedName>
    <definedName name="RatingLast" localSheetId="100">#REF!</definedName>
    <definedName name="RatingLast" localSheetId="78">#REF!</definedName>
    <definedName name="RatingLast">#REF!</definedName>
    <definedName name="RatingNow" localSheetId="75">#REF!</definedName>
    <definedName name="RatingNow" localSheetId="66">#REF!</definedName>
    <definedName name="RatingNow" localSheetId="99">#REF!</definedName>
    <definedName name="RatingNow" localSheetId="100">#REF!</definedName>
    <definedName name="RatingNow" localSheetId="78">#REF!</definedName>
    <definedName name="RatingNow">#REF!</definedName>
    <definedName name="ratingsTbl" localSheetId="75">#REF!</definedName>
    <definedName name="ratingsTbl" localSheetId="66">#REF!</definedName>
    <definedName name="ratingsTbl" localSheetId="99">#REF!</definedName>
    <definedName name="ratingsTbl" localSheetId="100">#REF!</definedName>
    <definedName name="ratingsTbl" localSheetId="78">#REF!</definedName>
    <definedName name="ratingsTbl">#REF!</definedName>
    <definedName name="Ratio" localSheetId="66">#REF!</definedName>
    <definedName name="Ratio">#REF!</definedName>
    <definedName name="Recovery" localSheetId="75">#REF!</definedName>
    <definedName name="Recovery" localSheetId="99">#REF!</definedName>
    <definedName name="Recovery" localSheetId="100">Spread2PD!$D$32:$D$36</definedName>
    <definedName name="Recovery" localSheetId="78">#REF!</definedName>
    <definedName name="Recovery">#REF!</definedName>
    <definedName name="risk1" localSheetId="66">#REF!</definedName>
    <definedName name="risk1">#REF!</definedName>
    <definedName name="risk2" localSheetId="101">#REF!</definedName>
    <definedName name="risk2" localSheetId="66">#REF!</definedName>
    <definedName name="risk2">#REF!</definedName>
    <definedName name="risk3" localSheetId="101">#REF!</definedName>
    <definedName name="risk3" localSheetId="66">#REF!</definedName>
    <definedName name="risk3">#REF!</definedName>
    <definedName name="RSE" localSheetId="101">#REF!</definedName>
    <definedName name="RSE">#REF!</definedName>
    <definedName name="RSS" localSheetId="101">#REF!</definedName>
    <definedName name="RSS">#REF!</definedName>
    <definedName name="s" localSheetId="101">#REF!</definedName>
    <definedName name="s" localSheetId="75">#REF!</definedName>
    <definedName name="s" localSheetId="66">#REF!</definedName>
    <definedName name="s" localSheetId="99">#REF!</definedName>
    <definedName name="s" localSheetId="93">O_BOPM4!$C$4</definedName>
    <definedName name="s" localSheetId="100">#REF!</definedName>
    <definedName name="s" localSheetId="78">#REF!</definedName>
    <definedName name="s">#REF!</definedName>
    <definedName name="S0" localSheetId="75">#REF!</definedName>
    <definedName name="S0" localSheetId="66">#REF!</definedName>
    <definedName name="S0" localSheetId="99">#REF!</definedName>
    <definedName name="S0" localSheetId="91">O_BOPM3!$C$4</definedName>
    <definedName name="S0" localSheetId="93">O_BOPM4!$C$6</definedName>
    <definedName name="S0" localSheetId="100">#REF!</definedName>
    <definedName name="S0" localSheetId="78">#REF!</definedName>
    <definedName name="S0">#REF!</definedName>
    <definedName name="S0_e_qt" localSheetId="75">#REF!</definedName>
    <definedName name="S0_e_qt" localSheetId="78">#REF!</definedName>
    <definedName name="S0_e_qt">#REF!</definedName>
    <definedName name="Salad">#REF!</definedName>
    <definedName name="SampleVar1" localSheetId="66">#REF!</definedName>
    <definedName name="SampleVar1">#REF!</definedName>
    <definedName name="SampleVar2" localSheetId="66">#REF!</definedName>
    <definedName name="SampleVar2">#REF!</definedName>
    <definedName name="SD" localSheetId="101">#REF!</definedName>
    <definedName name="SD" localSheetId="75">#REF!</definedName>
    <definedName name="SD" localSheetId="66">#REF!</definedName>
    <definedName name="SD" localSheetId="99">#REF!</definedName>
    <definedName name="SD" localSheetId="100">#REF!</definedName>
    <definedName name="SD" localSheetId="78">#REF!</definedName>
    <definedName name="SD">#REF!</definedName>
    <definedName name="sd_x">#REF!</definedName>
    <definedName name="SD_xbar" localSheetId="66">#REF!</definedName>
    <definedName name="SD_xbar">#REF!</definedName>
    <definedName name="SE0" localSheetId="66">#REF!</definedName>
    <definedName name="SE0">#REF!</definedName>
    <definedName name="SE1_" localSheetId="101">#REF!</definedName>
    <definedName name="SE1_" localSheetId="66">#REF!</definedName>
    <definedName name="SE1_">#REF!</definedName>
    <definedName name="SE2_" localSheetId="66">#REF!</definedName>
    <definedName name="SE2_">#REF!</definedName>
    <definedName name="Sensitivity" localSheetId="75">#REF!</definedName>
    <definedName name="Sensitivity" localSheetId="78">#REF!</definedName>
    <definedName name="Sensitivity_F" localSheetId="75">#REF!</definedName>
    <definedName name="Sensitivity_F" localSheetId="78">#REF!</definedName>
    <definedName name="settlementDate_ctd" localSheetId="75">#REF!</definedName>
    <definedName name="settlementDate_ctd" localSheetId="78">#REF!</definedName>
    <definedName name="Shares" localSheetId="75">#REF!</definedName>
    <definedName name="Shares" localSheetId="66">#REF!</definedName>
    <definedName name="Shares" localSheetId="99">#REF!</definedName>
    <definedName name="Shares" localSheetId="78">#REF!</definedName>
    <definedName name="Shares">#REF!</definedName>
    <definedName name="shocker" localSheetId="110">Forwards_Example!$D$20</definedName>
    <definedName name="shocker">Forwards_Intro!$D$20</definedName>
    <definedName name="Sick" localSheetId="101">#REF!</definedName>
    <definedName name="Sick" localSheetId="66">#REF!</definedName>
    <definedName name="Sick">#REF!</definedName>
    <definedName name="sigma" localSheetId="75">#REF!</definedName>
    <definedName name="sigma" localSheetId="66">#REF!</definedName>
    <definedName name="sigma" localSheetId="8">#REF!</definedName>
    <definedName name="sigma" localSheetId="78">#REF!</definedName>
    <definedName name="sigma">#REF!</definedName>
    <definedName name="simS" localSheetId="75">#REF!</definedName>
    <definedName name="simS" localSheetId="78">#REF!</definedName>
    <definedName name="simS">#REF!</definedName>
    <definedName name="sims_a" localSheetId="75">#REF!</definedName>
    <definedName name="sims_a" localSheetId="66">#REF!</definedName>
    <definedName name="sims_a" localSheetId="78">#REF!</definedName>
    <definedName name="sims_a">#REF!</definedName>
    <definedName name="sims_h" localSheetId="75">#REF!</definedName>
    <definedName name="sims_h" localSheetId="66">#REF!</definedName>
    <definedName name="sims_h" localSheetId="78">#REF!</definedName>
    <definedName name="sims_h">#REF!</definedName>
    <definedName name="simSpread" localSheetId="75">#REF!</definedName>
    <definedName name="simSpread" localSheetId="78">#REF!</definedName>
    <definedName name="simSpread">#REF!</definedName>
    <definedName name="simSpreadPerShare" localSheetId="75">#REF!</definedName>
    <definedName name="simSpreadPerShare" localSheetId="78">#REF!</definedName>
    <definedName name="simSpreadPerShare">#REF!</definedName>
    <definedName name="Smoking" localSheetId="101">#REF!</definedName>
    <definedName name="Smoking" localSheetId="66">#REF!</definedName>
    <definedName name="Smoking">#REF!</definedName>
    <definedName name="solver_adj" localSheetId="50" hidden="1">Iris_Fit!$H$4:$H$8</definedName>
    <definedName name="solver_adj" localSheetId="51" hidden="1">Iris_Forecast_OOS!$H$4:$H$8</definedName>
    <definedName name="solver_cvg" localSheetId="50" hidden="1">0.0001</definedName>
    <definedName name="solver_cvg" localSheetId="51" hidden="1">0.0001</definedName>
    <definedName name="solver_drv" localSheetId="50" hidden="1">1</definedName>
    <definedName name="solver_drv" localSheetId="51" hidden="1">1</definedName>
    <definedName name="solver_eng" localSheetId="50" hidden="1">1</definedName>
    <definedName name="solver_eng" localSheetId="51" hidden="1">1</definedName>
    <definedName name="solver_itr" localSheetId="50" hidden="1">2147483647</definedName>
    <definedName name="solver_itr" localSheetId="51" hidden="1">2147483647</definedName>
    <definedName name="solver_lin" localSheetId="50" hidden="1">2</definedName>
    <definedName name="solver_lin" localSheetId="51" hidden="1">2</definedName>
    <definedName name="solver_mip" localSheetId="50" hidden="1">2147483647</definedName>
    <definedName name="solver_mip" localSheetId="51" hidden="1">2147483647</definedName>
    <definedName name="solver_mni" localSheetId="50" hidden="1">30</definedName>
    <definedName name="solver_mni" localSheetId="51" hidden="1">30</definedName>
    <definedName name="solver_mrt" localSheetId="50" hidden="1">0.075</definedName>
    <definedName name="solver_mrt" localSheetId="51" hidden="1">0.075</definedName>
    <definedName name="solver_msl" localSheetId="50" hidden="1">2</definedName>
    <definedName name="solver_msl" localSheetId="51" hidden="1">2</definedName>
    <definedName name="solver_neg" localSheetId="50" hidden="1">1</definedName>
    <definedName name="solver_neg" localSheetId="51" hidden="1">1</definedName>
    <definedName name="solver_nod" localSheetId="50" hidden="1">2147483647</definedName>
    <definedName name="solver_nod" localSheetId="51" hidden="1">2147483647</definedName>
    <definedName name="solver_num" localSheetId="50" hidden="1">0</definedName>
    <definedName name="solver_num" localSheetId="51" hidden="1">0</definedName>
    <definedName name="solver_opt" localSheetId="50" hidden="1">Iris_Fit!$K$4</definedName>
    <definedName name="solver_opt" localSheetId="51" hidden="1">Iris_Forecast_OOS!$K$4</definedName>
    <definedName name="solver_pre" localSheetId="50" hidden="1">0.000001</definedName>
    <definedName name="solver_pre" localSheetId="51" hidden="1">0.000001</definedName>
    <definedName name="solver_rbv" localSheetId="50" hidden="1">1</definedName>
    <definedName name="solver_rbv" localSheetId="51" hidden="1">1</definedName>
    <definedName name="solver_rlx" localSheetId="50" hidden="1">2</definedName>
    <definedName name="solver_rlx" localSheetId="51" hidden="1">2</definedName>
    <definedName name="solver_rsd" localSheetId="50" hidden="1">0</definedName>
    <definedName name="solver_rsd" localSheetId="51" hidden="1">0</definedName>
    <definedName name="solver_scl" localSheetId="50" hidden="1">1</definedName>
    <definedName name="solver_scl" localSheetId="51" hidden="1">1</definedName>
    <definedName name="solver_sho" localSheetId="50" hidden="1">2</definedName>
    <definedName name="solver_sho" localSheetId="51" hidden="1">2</definedName>
    <definedName name="solver_ssz" localSheetId="50" hidden="1">100</definedName>
    <definedName name="solver_ssz" localSheetId="51" hidden="1">100</definedName>
    <definedName name="solver_tim" localSheetId="50" hidden="1">2147483647</definedName>
    <definedName name="solver_tim" localSheetId="51" hidden="1">2147483647</definedName>
    <definedName name="solver_tol" localSheetId="50" hidden="1">0.01</definedName>
    <definedName name="solver_tol" localSheetId="51" hidden="1">0.01</definedName>
    <definedName name="solver_typ" localSheetId="50" hidden="1">1</definedName>
    <definedName name="solver_typ" localSheetId="51" hidden="1">1</definedName>
    <definedName name="solver_val" localSheetId="50" hidden="1">0</definedName>
    <definedName name="solver_val" localSheetId="51" hidden="1">0</definedName>
    <definedName name="solver_ver" localSheetId="50" hidden="1">2</definedName>
    <definedName name="solver_ver" localSheetId="51" hidden="1">2</definedName>
    <definedName name="Spot" localSheetId="75">#REF!</definedName>
    <definedName name="Spot" localSheetId="78">#REF!</definedName>
    <definedName name="Spot">#REF!</definedName>
    <definedName name="spread" localSheetId="75">#REF!</definedName>
    <definedName name="spread" localSheetId="78">#REF!</definedName>
    <definedName name="spread">#REF!</definedName>
    <definedName name="SpreadVaR" localSheetId="66">#REF!</definedName>
    <definedName name="SpreadVaR">#REF!</definedName>
    <definedName name="ssreg" localSheetId="101">#REF!</definedName>
    <definedName name="ssreg" localSheetId="66">#REF!</definedName>
    <definedName name="ssreg">#REF!</definedName>
    <definedName name="ssresid" localSheetId="101">#REF!</definedName>
    <definedName name="ssresid" localSheetId="66">#REF!</definedName>
    <definedName name="ssresid">#REF!</definedName>
    <definedName name="SST">#REF!</definedName>
    <definedName name="SSx">#REF!</definedName>
    <definedName name="StartingPortfolio" localSheetId="75">#REF!</definedName>
    <definedName name="StartingPortfolio" localSheetId="78">#REF!</definedName>
    <definedName name="StartingPortfolio">#REF!</definedName>
    <definedName name="stdev" localSheetId="101">#REF!</definedName>
    <definedName name="stdev" localSheetId="75">#REF!</definedName>
    <definedName name="stdev" localSheetId="66">#REF!</definedName>
    <definedName name="stdev" localSheetId="78">#REF!</definedName>
    <definedName name="stdev">#REF!</definedName>
    <definedName name="Stock" localSheetId="75">#REF!</definedName>
    <definedName name="Stock" localSheetId="78">#REF!</definedName>
    <definedName name="Strike" localSheetId="75">#REF!</definedName>
    <definedName name="Strike" localSheetId="78">#REF!</definedName>
    <definedName name="Sum" localSheetId="75">#REF!</definedName>
    <definedName name="Sum" localSheetId="78">#REF!</definedName>
    <definedName name="Sum">#REF!</definedName>
    <definedName name="Sw" localSheetId="75">#REF!</definedName>
    <definedName name="Sw" localSheetId="78">#REF!</definedName>
    <definedName name="Sx" localSheetId="75">#REF!</definedName>
    <definedName name="Sx" localSheetId="78">#REF!</definedName>
    <definedName name="t" localSheetId="101">#REF!</definedName>
    <definedName name="t" localSheetId="75">#REF!</definedName>
    <definedName name="t" localSheetId="66">#REF!</definedName>
    <definedName name="t" localSheetId="99">#REF!</definedName>
    <definedName name="T" localSheetId="91">O_BOPM3!$C$10</definedName>
    <definedName name="T" localSheetId="93">O_BOPM4!$C$12</definedName>
    <definedName name="t" localSheetId="100">#REF!</definedName>
    <definedName name="t" localSheetId="114">Swap2Forward_Example!#REF!</definedName>
    <definedName name="t" localSheetId="113">Swaps_wNotionalExchange!$H$4:$L$4</definedName>
    <definedName name="t" localSheetId="78">#REF!</definedName>
    <definedName name="t">Swaps_Intro!$H$4:$L$4</definedName>
    <definedName name="t_" localSheetId="75">#REF!</definedName>
    <definedName name="t_" localSheetId="99">#REF!</definedName>
    <definedName name="t_" localSheetId="100">#REF!</definedName>
    <definedName name="t_" localSheetId="78">#REF!</definedName>
    <definedName name="t_">#REF!</definedName>
    <definedName name="table_asf">#REF!</definedName>
    <definedName name="Tenors" localSheetId="114">Swap2Forward_Example!#REF!</definedName>
    <definedName name="Tenors" localSheetId="113">Swaps_wNotionalExchange!$C$5:$C$9</definedName>
    <definedName name="Tenors">Swaps_Intro!$C$5:$C$9</definedName>
    <definedName name="Time" localSheetId="101">#REF!</definedName>
    <definedName name="Time" localSheetId="75">#REF!</definedName>
    <definedName name="Time" localSheetId="66">#REF!</definedName>
    <definedName name="Time" localSheetId="99">#REF!</definedName>
    <definedName name="Time" localSheetId="100">#REF!</definedName>
    <definedName name="Time" localSheetId="78">#REF!</definedName>
    <definedName name="Time">#REF!</definedName>
    <definedName name="Time_" localSheetId="75">#REF!</definedName>
    <definedName name="Time_" localSheetId="99">#REF!</definedName>
    <definedName name="Time_" localSheetId="100">Spread2PD!$B$32:$B$36</definedName>
    <definedName name="Time_" localSheetId="78">#REF!</definedName>
    <definedName name="Time_">#REF!</definedName>
    <definedName name="TimeR" localSheetId="75">#REF!</definedName>
    <definedName name="TimeR" localSheetId="100">Spread2PD!$C$25:$C$29</definedName>
    <definedName name="TimeR" localSheetId="78">#REF!</definedName>
    <definedName name="tmat" localSheetId="75">#REF!</definedName>
    <definedName name="tmat" localSheetId="78">#REF!</definedName>
    <definedName name="tmat">#REF!</definedName>
    <definedName name="tmat12" localSheetId="101">#REF!</definedName>
    <definedName name="tmat12" localSheetId="75">#REF!</definedName>
    <definedName name="tmat12" localSheetId="66">#REF!</definedName>
    <definedName name="tmat12" localSheetId="99">#REF!</definedName>
    <definedName name="tmat12" localSheetId="100">#REF!</definedName>
    <definedName name="tmat12" localSheetId="78">#REF!</definedName>
    <definedName name="tmat12">#REF!</definedName>
    <definedName name="tmat5" localSheetId="75">#REF!</definedName>
    <definedName name="tmat5" localSheetId="78">#REF!</definedName>
    <definedName name="tmat5">#REF!</definedName>
    <definedName name="tmatInf" localSheetId="75">#REF!</definedName>
    <definedName name="tmatInf" localSheetId="78">#REF!</definedName>
    <definedName name="tmatInf">#REF!</definedName>
    <definedName name="TotalValue" localSheetId="75">#REF!</definedName>
    <definedName name="TotalValue" localSheetId="66">#REF!</definedName>
    <definedName name="TotalValue" localSheetId="78">#REF!</definedName>
    <definedName name="TotalValue">#REF!</definedName>
    <definedName name="trans">#REF!</definedName>
    <definedName name="TSS" localSheetId="101">#REF!</definedName>
    <definedName name="TSS" localSheetId="66">#REF!</definedName>
    <definedName name="TSS">#REF!</definedName>
    <definedName name="u" localSheetId="101">#REF!</definedName>
    <definedName name="u" localSheetId="75">#REF!</definedName>
    <definedName name="u" localSheetId="66">#REF!</definedName>
    <definedName name="u" localSheetId="91">O_BOPM3!$C$6</definedName>
    <definedName name="u" localSheetId="93">O_BOPM4!$C$8</definedName>
    <definedName name="u" localSheetId="100">#REF!</definedName>
    <definedName name="u" localSheetId="78">#REF!</definedName>
    <definedName name="u">#REF!</definedName>
    <definedName name="usd_peso" localSheetId="75">#REF!</definedName>
    <definedName name="usd_peso" localSheetId="100">#REF!</definedName>
    <definedName name="usd_peso" localSheetId="78">#REF!</definedName>
    <definedName name="usd_peso">#REF!</definedName>
    <definedName name="v" localSheetId="75">#REF!</definedName>
    <definedName name="v" localSheetId="66">#REF!</definedName>
    <definedName name="v" localSheetId="78">#REF!</definedName>
    <definedName name="v">#REF!</definedName>
    <definedName name="Value" localSheetId="75">#REF!</definedName>
    <definedName name="Value" localSheetId="66">#REF!</definedName>
    <definedName name="Value" localSheetId="78">#REF!</definedName>
    <definedName name="Value">#REF!</definedName>
    <definedName name="Value_" localSheetId="75">#REF!</definedName>
    <definedName name="Value_" localSheetId="78">#REF!</definedName>
    <definedName name="value_01" localSheetId="75">#REF!</definedName>
    <definedName name="value_01" localSheetId="78">#REF!</definedName>
    <definedName name="value_01">#REF!</definedName>
    <definedName name="Value_F" localSheetId="75">#REF!</definedName>
    <definedName name="Value_F" localSheetId="78">#REF!</definedName>
    <definedName name="value_lo" localSheetId="101">#REF!</definedName>
    <definedName name="value_lo" localSheetId="75">#REF!</definedName>
    <definedName name="value_lo" localSheetId="66">#REF!</definedName>
    <definedName name="value_lo" localSheetId="99">#REF!</definedName>
    <definedName name="value_lo" localSheetId="100">#REF!</definedName>
    <definedName name="value_lo" localSheetId="78">#REF!</definedName>
    <definedName name="value_lo">#REF!</definedName>
    <definedName name="value_rf_" localSheetId="75">#REF!</definedName>
    <definedName name="value_rf_" localSheetId="99">#REF!</definedName>
    <definedName name="value_rf_" localSheetId="100">Spread2PD!$C$32:$C$36</definedName>
    <definedName name="value_rf_" localSheetId="78">#REF!</definedName>
    <definedName name="value_rf_">#REF!</definedName>
    <definedName name="VaR" localSheetId="75">#REF!</definedName>
    <definedName name="VaR" localSheetId="78">#REF!</definedName>
    <definedName name="Variance" localSheetId="75">#REF!</definedName>
    <definedName name="Variance" localSheetId="66">#REF!</definedName>
    <definedName name="Variance" localSheetId="78">#REF!</definedName>
    <definedName name="Variance">#REF!</definedName>
    <definedName name="Variance_calc" localSheetId="75">#REF!</definedName>
    <definedName name="Variance_calc" localSheetId="66">#REF!</definedName>
    <definedName name="Variance_calc" localSheetId="78">#REF!</definedName>
    <definedName name="Variance_calc">#REF!</definedName>
    <definedName name="variancePct" localSheetId="75">#REF!</definedName>
    <definedName name="variancePct" localSheetId="78">#REF!</definedName>
    <definedName name="VaRPct" localSheetId="75">#REF!</definedName>
    <definedName name="VaRPct" localSheetId="78">#REF!</definedName>
    <definedName name="vol" localSheetId="75">#REF!</definedName>
    <definedName name="vol" localSheetId="78">#REF!</definedName>
    <definedName name="Volatility" localSheetId="66">#REF!</definedName>
    <definedName name="Volatility">#REF!</definedName>
    <definedName name="Volatility_calc" localSheetId="66">#REF!</definedName>
    <definedName name="Volatility_calc">#REF!</definedName>
    <definedName name="volmat" localSheetId="75">#REF!</definedName>
    <definedName name="volmat" localSheetId="66">#REF!</definedName>
    <definedName name="volmat" localSheetId="78">#REF!</definedName>
    <definedName name="volmat">#REF!</definedName>
    <definedName name="vols" localSheetId="75">#REF!</definedName>
    <definedName name="vols" localSheetId="66">#REF!</definedName>
    <definedName name="vols" localSheetId="78">#REF!</definedName>
    <definedName name="vols">#REF!</definedName>
    <definedName name="vols_" localSheetId="75">#REF!</definedName>
    <definedName name="vols_" localSheetId="66">#REF!</definedName>
    <definedName name="vols_" localSheetId="78">#REF!</definedName>
    <definedName name="vols_">#REF!</definedName>
    <definedName name="w" localSheetId="75">#REF!</definedName>
    <definedName name="w" localSheetId="78">#REF!</definedName>
    <definedName name="w">#REF!</definedName>
    <definedName name="weight" localSheetId="75">#REF!</definedName>
    <definedName name="weight" localSheetId="66">#REF!</definedName>
    <definedName name="weight" localSheetId="99">#REF!</definedName>
    <definedName name="weight" localSheetId="100">#REF!</definedName>
    <definedName name="weight" localSheetId="78">#REF!</definedName>
    <definedName name="weight">#REF!</definedName>
    <definedName name="weights" localSheetId="75">#REF!</definedName>
    <definedName name="weights" localSheetId="66">#REF!</definedName>
    <definedName name="weights" localSheetId="78">#REF!</definedName>
    <definedName name="weights">#REF!</definedName>
    <definedName name="Withdrawl">#REF!</definedName>
    <definedName name="X" localSheetId="101">#REF!</definedName>
    <definedName name="X" localSheetId="75">#REF!</definedName>
    <definedName name="X" localSheetId="17">CooksDistance_Excel0!$B$2:$D$201</definedName>
    <definedName name="X" localSheetId="66">#REF!</definedName>
    <definedName name="X" localSheetId="99">#REF!</definedName>
    <definedName name="x" localSheetId="8">#REF!</definedName>
    <definedName name="X" localSheetId="91">O_BOPM3!$C$5</definedName>
    <definedName name="X" localSheetId="93">O_BOPM4!$C$7</definedName>
    <definedName name="X" localSheetId="100">#REF!</definedName>
    <definedName name="X" localSheetId="78">#REF!</definedName>
    <definedName name="X">#REF!</definedName>
    <definedName name="x_draw" localSheetId="66">#REF!</definedName>
    <definedName name="x_draw">#REF!</definedName>
    <definedName name="X_e_rt" localSheetId="75">#REF!</definedName>
    <definedName name="X_e_rt" localSheetId="78">#REF!</definedName>
    <definedName name="X_e_rt">#REF!</definedName>
    <definedName name="X_orig" localSheetId="17">CooksDistance_Excel0!#REF!</definedName>
    <definedName name="X_orig">CooksDistance_Excel0!$B$2:$D$201</definedName>
    <definedName name="x1_" localSheetId="66">#REF!</definedName>
    <definedName name="x1_">#REF!</definedName>
    <definedName name="xbar" localSheetId="66">#REF!</definedName>
    <definedName name="xbar" localSheetId="8">#REF!</definedName>
    <definedName name="xbar">#REF!</definedName>
    <definedName name="xbar_mu__sigma_average" localSheetId="66">#REF!</definedName>
    <definedName name="xbar_mu__sigma_average">#REF!</definedName>
    <definedName name="xbar1" localSheetId="66">#REF!</definedName>
    <definedName name="xbar1">#REF!</definedName>
    <definedName name="xbar2" localSheetId="66">#REF!</definedName>
    <definedName name="xbar2">#REF!</definedName>
    <definedName name="y" localSheetId="75">#REF!</definedName>
    <definedName name="y" localSheetId="17">CooksDistance_Excel0!$E$2:$E$201</definedName>
    <definedName name="y" localSheetId="8">#REF!</definedName>
    <definedName name="y" localSheetId="78">#REF!</definedName>
    <definedName name="y">#REF!</definedName>
    <definedName name="y_ctd" localSheetId="75">#REF!</definedName>
    <definedName name="y_ctd" localSheetId="78">#REF!</definedName>
    <definedName name="y_draw" localSheetId="101">#REF!</definedName>
    <definedName name="y_draw" localSheetId="66">#REF!</definedName>
    <definedName name="y_draw">#REF!</definedName>
    <definedName name="y_orig" localSheetId="17">CooksDistance_Excel0!#REF!</definedName>
    <definedName name="y_orig">CooksDistance_Excel0!$E$2:$E$201</definedName>
    <definedName name="ybar" localSheetId="66">#REF!</definedName>
    <definedName name="ybar">#REF!</definedName>
    <definedName name="year">#REF!</definedName>
    <definedName name="year_Permute">#REF!</definedName>
    <definedName name="year_RandPermute">#REF!</definedName>
    <definedName name="years" localSheetId="75">#REF!</definedName>
    <definedName name="years" localSheetId="78">#REF!</definedName>
    <definedName name="years">#REF!</definedName>
    <definedName name="Years_F" localSheetId="75">#REF!</definedName>
    <definedName name="Years_F" localSheetId="78">#REF!</definedName>
    <definedName name="yhat" localSheetId="101">#REF!</definedName>
    <definedName name="yhat" localSheetId="17">CooksDistance_Excel0!$G$2:$G$201</definedName>
    <definedName name="yhat" localSheetId="66">#REF!</definedName>
    <definedName name="yhat">#REF!</definedName>
    <definedName name="yhat_i" localSheetId="17">CooksDistance_Excel0!#REF!</definedName>
    <definedName name="yhat_i">CooksDistance_Excel1!$I$2:$I$201</definedName>
    <definedName name="YieldSims">#REF!</definedName>
    <definedName name="YTM" localSheetId="75">#REF!</definedName>
    <definedName name="ytm" localSheetId="66">#REF!</definedName>
    <definedName name="YTM" localSheetId="99">#REF!</definedName>
    <definedName name="YTM" localSheetId="100">Spread2PD!$C$13</definedName>
    <definedName name="YTM" localSheetId="78">#REF!</definedName>
    <definedName name="ytm">#REF!</definedName>
    <definedName name="YTM_rf" localSheetId="75">#REF!</definedName>
    <definedName name="YTM_rf" localSheetId="66">#REF!</definedName>
    <definedName name="YTM_rf" localSheetId="99">#REF!</definedName>
    <definedName name="YTM_rf" localSheetId="100">Spread2PD!$C$14</definedName>
    <definedName name="YTM_rf" localSheetId="78">#REF!</definedName>
    <definedName name="YTM_rf">#REF!</definedName>
    <definedName name="z" localSheetId="75">#REF!</definedName>
    <definedName name="z" localSheetId="78">#REF!</definedName>
    <definedName name="σ" localSheetId="66">#REF!</definedName>
    <definedName name="σ">#REF!</definedName>
  </definedNames>
  <calcPr calcId="191029" calcMode="manual" iterateDelta="9.9999999999994451E-4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26" i="304" l="1"/>
  <c r="Z26" i="304"/>
  <c r="Y26" i="304"/>
  <c r="X26" i="304"/>
  <c r="W26" i="304"/>
  <c r="V26" i="304"/>
  <c r="U26" i="304"/>
  <c r="T26" i="304"/>
  <c r="S26" i="304"/>
  <c r="R26" i="304"/>
  <c r="Q26" i="304"/>
  <c r="P26" i="304"/>
  <c r="O26" i="304"/>
  <c r="N26" i="304"/>
  <c r="M26" i="304"/>
  <c r="L26" i="304"/>
  <c r="K26" i="304"/>
  <c r="J26" i="304"/>
  <c r="I26" i="304"/>
  <c r="H26" i="304"/>
  <c r="F26" i="304"/>
  <c r="C26" i="304"/>
  <c r="AA25" i="304"/>
  <c r="Z25" i="304"/>
  <c r="Y25" i="304"/>
  <c r="X25" i="304"/>
  <c r="W25" i="304"/>
  <c r="V25" i="304"/>
  <c r="U25" i="304"/>
  <c r="T25" i="304"/>
  <c r="S25" i="304"/>
  <c r="R25" i="304"/>
  <c r="Q25" i="304"/>
  <c r="P25" i="304"/>
  <c r="O25" i="304"/>
  <c r="N25" i="304"/>
  <c r="M25" i="304"/>
  <c r="L25" i="304"/>
  <c r="K25" i="304"/>
  <c r="J25" i="304"/>
  <c r="I25" i="304"/>
  <c r="H25" i="304"/>
  <c r="F25" i="304"/>
  <c r="C25" i="304"/>
  <c r="AA24" i="304"/>
  <c r="Z24" i="304"/>
  <c r="Y24" i="304"/>
  <c r="X24" i="304"/>
  <c r="W24" i="304"/>
  <c r="V24" i="304"/>
  <c r="U24" i="304"/>
  <c r="T24" i="304"/>
  <c r="S24" i="304"/>
  <c r="R24" i="304"/>
  <c r="Q24" i="304"/>
  <c r="P24" i="304"/>
  <c r="O24" i="304"/>
  <c r="N24" i="304"/>
  <c r="M24" i="304"/>
  <c r="L24" i="304"/>
  <c r="K24" i="304"/>
  <c r="J24" i="304"/>
  <c r="I24" i="304"/>
  <c r="H24" i="304"/>
  <c r="F24" i="304"/>
  <c r="C24" i="304"/>
  <c r="C22" i="304"/>
  <c r="C21" i="304"/>
  <c r="C20" i="304"/>
  <c r="E20" i="304" s="1"/>
  <c r="C19" i="304"/>
  <c r="E19" i="304" s="1"/>
  <c r="C18" i="304"/>
  <c r="E18" i="304" s="1"/>
  <c r="C17" i="304"/>
  <c r="E17" i="304" s="1"/>
  <c r="C16" i="304"/>
  <c r="E16" i="304" s="1"/>
  <c r="C15" i="304"/>
  <c r="C14" i="304"/>
  <c r="C13" i="304"/>
  <c r="C12" i="304"/>
  <c r="D12" i="304" s="1"/>
  <c r="C11" i="304"/>
  <c r="D11" i="304" s="1"/>
  <c r="C10" i="304"/>
  <c r="D10" i="304" s="1"/>
  <c r="C9" i="304"/>
  <c r="D9" i="304" s="1"/>
  <c r="C8" i="304"/>
  <c r="D8" i="304" s="1"/>
  <c r="C7" i="304"/>
  <c r="C6" i="304"/>
  <c r="D6" i="304" s="1"/>
  <c r="C5" i="304"/>
  <c r="C4" i="304"/>
  <c r="D4" i="304" s="1"/>
  <c r="C3" i="304"/>
  <c r="D3" i="304" s="1"/>
  <c r="H3" i="304" s="1"/>
  <c r="AA26" i="303"/>
  <c r="Z26" i="303"/>
  <c r="Y26" i="303"/>
  <c r="X26" i="303"/>
  <c r="W26" i="303"/>
  <c r="V26" i="303"/>
  <c r="U26" i="303"/>
  <c r="T26" i="303"/>
  <c r="S26" i="303"/>
  <c r="R26" i="303"/>
  <c r="Q26" i="303"/>
  <c r="P26" i="303"/>
  <c r="O26" i="303"/>
  <c r="N26" i="303"/>
  <c r="F26" i="303"/>
  <c r="C26" i="303"/>
  <c r="AA25" i="303"/>
  <c r="Z25" i="303"/>
  <c r="Y25" i="303"/>
  <c r="X25" i="303"/>
  <c r="W25" i="303"/>
  <c r="V25" i="303"/>
  <c r="U25" i="303"/>
  <c r="T25" i="303"/>
  <c r="S25" i="303"/>
  <c r="R25" i="303"/>
  <c r="Q25" i="303"/>
  <c r="P25" i="303"/>
  <c r="O25" i="303"/>
  <c r="N25" i="303"/>
  <c r="F25" i="303"/>
  <c r="C25" i="303"/>
  <c r="AA24" i="303"/>
  <c r="Z24" i="303"/>
  <c r="Y24" i="303"/>
  <c r="X24" i="303"/>
  <c r="W24" i="303"/>
  <c r="V24" i="303"/>
  <c r="U24" i="303"/>
  <c r="T24" i="303"/>
  <c r="S24" i="303"/>
  <c r="R24" i="303"/>
  <c r="Q24" i="303"/>
  <c r="P24" i="303"/>
  <c r="O24" i="303"/>
  <c r="N24" i="303"/>
  <c r="F24" i="303"/>
  <c r="C24" i="303"/>
  <c r="C22" i="303"/>
  <c r="C21" i="303"/>
  <c r="C20" i="303"/>
  <c r="C19" i="303"/>
  <c r="C18" i="303"/>
  <c r="C17" i="303"/>
  <c r="C16" i="303"/>
  <c r="E16" i="303" s="1"/>
  <c r="C15" i="303"/>
  <c r="E15" i="303" s="1"/>
  <c r="C14" i="303"/>
  <c r="C13" i="303"/>
  <c r="C12" i="303"/>
  <c r="D12" i="303" s="1"/>
  <c r="C11" i="303"/>
  <c r="C10" i="303"/>
  <c r="C9" i="303"/>
  <c r="C8" i="303"/>
  <c r="D8" i="303" s="1"/>
  <c r="C7" i="303"/>
  <c r="D7" i="303" s="1"/>
  <c r="C6" i="303"/>
  <c r="C5" i="303"/>
  <c r="C4" i="303"/>
  <c r="D4" i="303" s="1"/>
  <c r="C3" i="303"/>
  <c r="F26" i="302"/>
  <c r="C26" i="302"/>
  <c r="F25" i="302"/>
  <c r="C25" i="302"/>
  <c r="F24" i="302"/>
  <c r="C24" i="302"/>
  <c r="C22" i="302"/>
  <c r="C21" i="302"/>
  <c r="E21" i="302" s="1"/>
  <c r="C20" i="302"/>
  <c r="E20" i="302" s="1"/>
  <c r="C19" i="302"/>
  <c r="C18" i="302"/>
  <c r="E18" i="302" s="1"/>
  <c r="C17" i="302"/>
  <c r="E17" i="302" s="1"/>
  <c r="C16" i="302"/>
  <c r="C15" i="302"/>
  <c r="C14" i="302"/>
  <c r="E14" i="302" s="1"/>
  <c r="C13" i="302"/>
  <c r="E13" i="302" s="1"/>
  <c r="C12" i="302"/>
  <c r="C11" i="302"/>
  <c r="C10" i="302"/>
  <c r="C9" i="302"/>
  <c r="C8" i="302"/>
  <c r="C7" i="302"/>
  <c r="C6" i="302"/>
  <c r="C5" i="302"/>
  <c r="D5" i="302" s="1"/>
  <c r="C4" i="302"/>
  <c r="C3" i="302"/>
  <c r="D3" i="302" s="1"/>
  <c r="F25" i="301"/>
  <c r="C25" i="301"/>
  <c r="F24" i="301"/>
  <c r="C24" i="301"/>
  <c r="F23" i="301"/>
  <c r="C23" i="301"/>
  <c r="C22" i="301"/>
  <c r="E22" i="301" s="1"/>
  <c r="C21" i="301"/>
  <c r="C20" i="301"/>
  <c r="E20" i="301" s="1"/>
  <c r="C19" i="301"/>
  <c r="C18" i="301"/>
  <c r="C17" i="301"/>
  <c r="C16" i="301"/>
  <c r="E16" i="301" s="1"/>
  <c r="C15" i="301"/>
  <c r="E15" i="301" s="1"/>
  <c r="C14" i="301"/>
  <c r="E14" i="301" s="1"/>
  <c r="C13" i="301"/>
  <c r="C12" i="301"/>
  <c r="D12" i="301" s="1"/>
  <c r="C11" i="301"/>
  <c r="D11" i="301" s="1"/>
  <c r="C10" i="301"/>
  <c r="C9" i="301"/>
  <c r="C8" i="301"/>
  <c r="C7" i="301"/>
  <c r="D7" i="301" s="1"/>
  <c r="C6" i="301"/>
  <c r="D6" i="301" s="1"/>
  <c r="C5" i="301"/>
  <c r="C4" i="301"/>
  <c r="C3" i="301"/>
  <c r="D3" i="301" s="1"/>
  <c r="F25" i="300"/>
  <c r="C25" i="300"/>
  <c r="F24" i="300"/>
  <c r="C24" i="300"/>
  <c r="F23" i="300"/>
  <c r="C23" i="300"/>
  <c r="C22" i="300"/>
  <c r="E22" i="300" s="1"/>
  <c r="C21" i="300"/>
  <c r="E21" i="300" s="1"/>
  <c r="C20" i="300"/>
  <c r="E20" i="300" s="1"/>
  <c r="C19" i="300"/>
  <c r="E19" i="300" s="1"/>
  <c r="C18" i="300"/>
  <c r="E18" i="300" s="1"/>
  <c r="C17" i="300"/>
  <c r="E17" i="300" s="1"/>
  <c r="C16" i="300"/>
  <c r="E16" i="300" s="1"/>
  <c r="C15" i="300"/>
  <c r="E15" i="300" s="1"/>
  <c r="C14" i="300"/>
  <c r="E14" i="300" s="1"/>
  <c r="C13" i="300"/>
  <c r="E13" i="300" s="1"/>
  <c r="C12" i="300"/>
  <c r="D12" i="300" s="1"/>
  <c r="C11" i="300"/>
  <c r="D11" i="300" s="1"/>
  <c r="C10" i="300"/>
  <c r="D10" i="300" s="1"/>
  <c r="C9" i="300"/>
  <c r="D9" i="300" s="1"/>
  <c r="C8" i="300"/>
  <c r="D8" i="300" s="1"/>
  <c r="C7" i="300"/>
  <c r="D7" i="300" s="1"/>
  <c r="C6" i="300"/>
  <c r="D6" i="300" s="1"/>
  <c r="C5" i="300"/>
  <c r="D5" i="300" s="1"/>
  <c r="C4" i="300"/>
  <c r="D4" i="300" s="1"/>
  <c r="C3" i="300"/>
  <c r="D3" i="300" s="1"/>
  <c r="C22" i="299"/>
  <c r="E22" i="299" s="1"/>
  <c r="C21" i="299"/>
  <c r="E21" i="299" s="1"/>
  <c r="C20" i="299"/>
  <c r="E20" i="299" s="1"/>
  <c r="C19" i="299"/>
  <c r="E19" i="299" s="1"/>
  <c r="C18" i="299"/>
  <c r="E18" i="299" s="1"/>
  <c r="C17" i="299"/>
  <c r="E17" i="299" s="1"/>
  <c r="C16" i="299"/>
  <c r="E16" i="299" s="1"/>
  <c r="C15" i="299"/>
  <c r="E15" i="299" s="1"/>
  <c r="C14" i="299"/>
  <c r="E14" i="299" s="1"/>
  <c r="C13" i="299"/>
  <c r="E13" i="299" s="1"/>
  <c r="C12" i="299"/>
  <c r="D12" i="299" s="1"/>
  <c r="C11" i="299"/>
  <c r="D11" i="299" s="1"/>
  <c r="C10" i="299"/>
  <c r="D10" i="299" s="1"/>
  <c r="C9" i="299"/>
  <c r="D9" i="299" s="1"/>
  <c r="C8" i="299"/>
  <c r="D8" i="299" s="1"/>
  <c r="C7" i="299"/>
  <c r="D7" i="299" s="1"/>
  <c r="C6" i="299"/>
  <c r="D6" i="299" s="1"/>
  <c r="C5" i="299"/>
  <c r="D5" i="299" s="1"/>
  <c r="C4" i="299"/>
  <c r="D4" i="299" s="1"/>
  <c r="C3" i="299"/>
  <c r="D3" i="299" s="1"/>
  <c r="H16" i="303" l="1"/>
  <c r="I20" i="302"/>
  <c r="G16" i="301"/>
  <c r="I6" i="304"/>
  <c r="H11" i="301"/>
  <c r="I10" i="304"/>
  <c r="I6" i="301"/>
  <c r="J4" i="304"/>
  <c r="E14" i="304"/>
  <c r="J14" i="304" s="1"/>
  <c r="G14" i="301"/>
  <c r="I12" i="304"/>
  <c r="D4" i="301"/>
  <c r="I4" i="301" s="1"/>
  <c r="H14" i="301"/>
  <c r="E19" i="301"/>
  <c r="H19" i="301" s="1"/>
  <c r="E14" i="303"/>
  <c r="H14" i="303" s="1"/>
  <c r="I14" i="301"/>
  <c r="J12" i="304"/>
  <c r="H22" i="301"/>
  <c r="I22" i="301"/>
  <c r="G22" i="301"/>
  <c r="H20" i="302"/>
  <c r="J4" i="303"/>
  <c r="H8" i="303"/>
  <c r="J3" i="304"/>
  <c r="J6" i="304"/>
  <c r="J10" i="304"/>
  <c r="J16" i="304"/>
  <c r="AB26" i="304"/>
  <c r="D8" i="301"/>
  <c r="G8" i="301" s="1"/>
  <c r="D12" i="302"/>
  <c r="I12" i="302" s="1"/>
  <c r="E20" i="303"/>
  <c r="H20" i="303" s="1"/>
  <c r="H6" i="304"/>
  <c r="AB25" i="304"/>
  <c r="G12" i="301"/>
  <c r="J17" i="302"/>
  <c r="I3" i="301"/>
  <c r="I12" i="301"/>
  <c r="I16" i="301"/>
  <c r="G20" i="301"/>
  <c r="D4" i="302"/>
  <c r="H4" i="302" s="1"/>
  <c r="D9" i="302"/>
  <c r="J9" i="302" s="1"/>
  <c r="H17" i="302"/>
  <c r="I21" i="302"/>
  <c r="D6" i="303"/>
  <c r="H6" i="303" s="1"/>
  <c r="J11" i="304"/>
  <c r="J18" i="304"/>
  <c r="E22" i="304"/>
  <c r="J22" i="304" s="1"/>
  <c r="I17" i="302"/>
  <c r="AB24" i="304"/>
  <c r="G3" i="301"/>
  <c r="G6" i="301"/>
  <c r="I11" i="301"/>
  <c r="H5" i="302"/>
  <c r="J14" i="302"/>
  <c r="H18" i="302"/>
  <c r="H21" i="302"/>
  <c r="E22" i="303"/>
  <c r="H22" i="303" s="1"/>
  <c r="I4" i="304"/>
  <c r="J8" i="304"/>
  <c r="H11" i="304"/>
  <c r="J19" i="304"/>
  <c r="I20" i="301"/>
  <c r="J20" i="302"/>
  <c r="H12" i="303"/>
  <c r="H3" i="301"/>
  <c r="H6" i="301"/>
  <c r="H14" i="302"/>
  <c r="I18" i="302"/>
  <c r="J16" i="303"/>
  <c r="G11" i="301"/>
  <c r="D6" i="302"/>
  <c r="H6" i="302" s="1"/>
  <c r="D10" i="302"/>
  <c r="I10" i="302" s="1"/>
  <c r="E22" i="302"/>
  <c r="H22" i="302" s="1"/>
  <c r="H4" i="303"/>
  <c r="J8" i="303"/>
  <c r="H19" i="304"/>
  <c r="I20" i="304"/>
  <c r="J20" i="304"/>
  <c r="I15" i="301"/>
  <c r="G15" i="301"/>
  <c r="H17" i="304"/>
  <c r="J17" i="304"/>
  <c r="I17" i="304"/>
  <c r="H15" i="303"/>
  <c r="J15" i="303"/>
  <c r="I7" i="301"/>
  <c r="G7" i="301"/>
  <c r="H13" i="302"/>
  <c r="I13" i="302"/>
  <c r="H7" i="303"/>
  <c r="J7" i="303"/>
  <c r="H20" i="304"/>
  <c r="H9" i="304"/>
  <c r="J9" i="304"/>
  <c r="I9" i="304"/>
  <c r="J3" i="302"/>
  <c r="H7" i="301"/>
  <c r="D9" i="301"/>
  <c r="H15" i="301"/>
  <c r="E17" i="301"/>
  <c r="I17" i="301" s="1"/>
  <c r="I5" i="302"/>
  <c r="D7" i="302"/>
  <c r="J7" i="302" s="1"/>
  <c r="E15" i="302"/>
  <c r="J15" i="302" s="1"/>
  <c r="I7" i="303"/>
  <c r="D9" i="303"/>
  <c r="J9" i="303" s="1"/>
  <c r="I15" i="303"/>
  <c r="E17" i="303"/>
  <c r="J17" i="303" s="1"/>
  <c r="H12" i="301"/>
  <c r="H20" i="301"/>
  <c r="J5" i="302"/>
  <c r="J13" i="302"/>
  <c r="J21" i="302"/>
  <c r="I4" i="303"/>
  <c r="I12" i="303"/>
  <c r="J18" i="302"/>
  <c r="D3" i="303"/>
  <c r="I3" i="303" s="1"/>
  <c r="D11" i="303"/>
  <c r="I11" i="303" s="1"/>
  <c r="J12" i="303"/>
  <c r="E19" i="303"/>
  <c r="H19" i="303" s="1"/>
  <c r="I3" i="304"/>
  <c r="D5" i="304"/>
  <c r="H5" i="304" s="1"/>
  <c r="H8" i="304"/>
  <c r="I11" i="304"/>
  <c r="E13" i="304"/>
  <c r="J13" i="304" s="1"/>
  <c r="H16" i="304"/>
  <c r="I19" i="304"/>
  <c r="E21" i="304"/>
  <c r="J21" i="304" s="1"/>
  <c r="I8" i="304"/>
  <c r="I16" i="304"/>
  <c r="D11" i="302"/>
  <c r="H11" i="302" s="1"/>
  <c r="D5" i="303"/>
  <c r="J5" i="303" s="1"/>
  <c r="E13" i="303"/>
  <c r="J13" i="303" s="1"/>
  <c r="D7" i="304"/>
  <c r="I7" i="304" s="1"/>
  <c r="H10" i="304"/>
  <c r="E15" i="304"/>
  <c r="H18" i="304"/>
  <c r="J12" i="302"/>
  <c r="D10" i="301"/>
  <c r="H16" i="301"/>
  <c r="E18" i="301"/>
  <c r="H3" i="302"/>
  <c r="D8" i="302"/>
  <c r="I14" i="302"/>
  <c r="E16" i="302"/>
  <c r="I8" i="303"/>
  <c r="D10" i="303"/>
  <c r="H10" i="303" s="1"/>
  <c r="I16" i="303"/>
  <c r="E18" i="303"/>
  <c r="H18" i="303" s="1"/>
  <c r="I18" i="304"/>
  <c r="D5" i="301"/>
  <c r="G5" i="301" s="1"/>
  <c r="E13" i="301"/>
  <c r="I13" i="301" s="1"/>
  <c r="E21" i="301"/>
  <c r="I21" i="301" s="1"/>
  <c r="E19" i="302"/>
  <c r="E21" i="303"/>
  <c r="J21" i="303" s="1"/>
  <c r="I3" i="302"/>
  <c r="H4" i="304"/>
  <c r="H12" i="304"/>
  <c r="I2" i="284"/>
  <c r="E235" i="283"/>
  <c r="E230" i="283"/>
  <c r="E228" i="283"/>
  <c r="E222" i="283"/>
  <c r="E221" i="283"/>
  <c r="E215" i="283"/>
  <c r="E214" i="283"/>
  <c r="E209" i="283"/>
  <c r="E207" i="283"/>
  <c r="E203" i="283"/>
  <c r="E202" i="283"/>
  <c r="E201" i="283"/>
  <c r="E197" i="283"/>
  <c r="E195" i="283"/>
  <c r="E194" i="283"/>
  <c r="E190" i="283"/>
  <c r="E189" i="283"/>
  <c r="E183" i="283"/>
  <c r="E182" i="283"/>
  <c r="E179" i="283"/>
  <c r="E178" i="283"/>
  <c r="E177" i="283"/>
  <c r="E173" i="283"/>
  <c r="E167" i="283"/>
  <c r="E166" i="283"/>
  <c r="E163" i="283"/>
  <c r="E162" i="283"/>
  <c r="E161" i="283"/>
  <c r="E157" i="283"/>
  <c r="E151" i="283"/>
  <c r="E150" i="283"/>
  <c r="E147" i="283"/>
  <c r="E146" i="283"/>
  <c r="E145" i="283"/>
  <c r="E141" i="283"/>
  <c r="E135" i="283"/>
  <c r="E134" i="283"/>
  <c r="E131" i="283"/>
  <c r="E130" i="283"/>
  <c r="E129" i="283"/>
  <c r="E126" i="283"/>
  <c r="E125" i="283"/>
  <c r="E122" i="283"/>
  <c r="E121" i="283"/>
  <c r="E118" i="283"/>
  <c r="E117" i="283"/>
  <c r="E114" i="283"/>
  <c r="E113" i="283"/>
  <c r="E110" i="283"/>
  <c r="E109" i="283"/>
  <c r="E106" i="283"/>
  <c r="E105" i="283"/>
  <c r="E102" i="283"/>
  <c r="E101" i="283"/>
  <c r="E98" i="283"/>
  <c r="E97" i="283"/>
  <c r="E94" i="283"/>
  <c r="E93" i="283"/>
  <c r="E90" i="283"/>
  <c r="E89" i="283"/>
  <c r="E86" i="283"/>
  <c r="E85" i="283"/>
  <c r="E82" i="283"/>
  <c r="E81" i="283"/>
  <c r="E78" i="283"/>
  <c r="E77" i="283"/>
  <c r="E74" i="283"/>
  <c r="E73" i="283"/>
  <c r="E70" i="283"/>
  <c r="E69" i="283"/>
  <c r="E66" i="283"/>
  <c r="E65" i="283"/>
  <c r="E62" i="283"/>
  <c r="E61" i="283"/>
  <c r="E58" i="283"/>
  <c r="E57" i="283"/>
  <c r="E54" i="283"/>
  <c r="E53" i="283"/>
  <c r="E50" i="283"/>
  <c r="E49" i="283"/>
  <c r="E46" i="283"/>
  <c r="E45" i="283"/>
  <c r="E42" i="283"/>
  <c r="E41" i="283"/>
  <c r="E38" i="283"/>
  <c r="E37" i="283"/>
  <c r="E34" i="283"/>
  <c r="E33" i="283"/>
  <c r="E30" i="283"/>
  <c r="E29" i="283"/>
  <c r="E26" i="283"/>
  <c r="E25" i="283"/>
  <c r="E22" i="283"/>
  <c r="E21" i="283"/>
  <c r="E18" i="283"/>
  <c r="E17" i="283"/>
  <c r="E14" i="283"/>
  <c r="E11" i="283"/>
  <c r="E10" i="283"/>
  <c r="E8" i="283"/>
  <c r="E7" i="283"/>
  <c r="E5" i="283"/>
  <c r="E4" i="283"/>
  <c r="I2" i="283"/>
  <c r="H11" i="283" s="1"/>
  <c r="D2" i="283" a="1"/>
  <c r="E223" i="283" s="1"/>
  <c r="B5" i="280"/>
  <c r="B6" i="280" s="1"/>
  <c r="B7" i="280" s="1"/>
  <c r="B8" i="280" s="1"/>
  <c r="B9" i="280" s="1"/>
  <c r="B10" i="280" s="1"/>
  <c r="B11" i="280" s="1"/>
  <c r="B12" i="280" s="1"/>
  <c r="B13" i="280" s="1"/>
  <c r="B14" i="280" s="1"/>
  <c r="B15" i="280" s="1"/>
  <c r="B16" i="280" s="1"/>
  <c r="B17" i="280" s="1"/>
  <c r="B18" i="280" s="1"/>
  <c r="B19" i="280" s="1"/>
  <c r="B20" i="280" s="1"/>
  <c r="B21" i="280" s="1"/>
  <c r="B22" i="280" s="1"/>
  <c r="B23" i="280" s="1"/>
  <c r="B24" i="280" s="1"/>
  <c r="B25" i="280" s="1"/>
  <c r="B26" i="280" s="1"/>
  <c r="B27" i="280" s="1"/>
  <c r="B28" i="280" s="1"/>
  <c r="B29" i="280" s="1"/>
  <c r="B30" i="280" s="1"/>
  <c r="B31" i="280" s="1"/>
  <c r="B32" i="280" s="1"/>
  <c r="B33" i="280" s="1"/>
  <c r="B34" i="280" s="1"/>
  <c r="B35" i="280" s="1"/>
  <c r="B36" i="280" s="1"/>
  <c r="B37" i="280" s="1"/>
  <c r="B38" i="280" s="1"/>
  <c r="B39" i="280" s="1"/>
  <c r="B40" i="280" s="1"/>
  <c r="B41" i="280" s="1"/>
  <c r="B42" i="280" s="1"/>
  <c r="B43" i="280" s="1"/>
  <c r="B44" i="280" s="1"/>
  <c r="B45" i="280" s="1"/>
  <c r="B46" i="280" s="1"/>
  <c r="B47" i="280" s="1"/>
  <c r="B48" i="280" s="1"/>
  <c r="B49" i="280" s="1"/>
  <c r="B50" i="280" s="1"/>
  <c r="B51" i="280" s="1"/>
  <c r="B52" i="280" s="1"/>
  <c r="B53" i="280" s="1"/>
  <c r="B54" i="280" s="1"/>
  <c r="B55" i="280" s="1"/>
  <c r="B56" i="280" s="1"/>
  <c r="B57" i="280" s="1"/>
  <c r="B58" i="280" s="1"/>
  <c r="B59" i="280" s="1"/>
  <c r="B60" i="280" s="1"/>
  <c r="B61" i="280" s="1"/>
  <c r="B62" i="280" s="1"/>
  <c r="B63" i="280" s="1"/>
  <c r="B64" i="280" s="1"/>
  <c r="B65" i="280" s="1"/>
  <c r="B66" i="280" s="1"/>
  <c r="B67" i="280" s="1"/>
  <c r="B68" i="280" s="1"/>
  <c r="B69" i="280" s="1"/>
  <c r="B70" i="280" s="1"/>
  <c r="B71" i="280" s="1"/>
  <c r="B72" i="280" s="1"/>
  <c r="B73" i="280" s="1"/>
  <c r="B74" i="280" s="1"/>
  <c r="B75" i="280" s="1"/>
  <c r="B76" i="280" s="1"/>
  <c r="B77" i="280" s="1"/>
  <c r="B78" i="280" s="1"/>
  <c r="B79" i="280" s="1"/>
  <c r="B80" i="280" s="1"/>
  <c r="B81" i="280" s="1"/>
  <c r="B82" i="280" s="1"/>
  <c r="B83" i="280" s="1"/>
  <c r="B84" i="280" s="1"/>
  <c r="B85" i="280" s="1"/>
  <c r="B86" i="280" s="1"/>
  <c r="B87" i="280" s="1"/>
  <c r="B88" i="280" s="1"/>
  <c r="B89" i="280" s="1"/>
  <c r="B90" i="280" s="1"/>
  <c r="B91" i="280" s="1"/>
  <c r="B92" i="280" s="1"/>
  <c r="B93" i="280" s="1"/>
  <c r="B94" i="280" s="1"/>
  <c r="B95" i="280" s="1"/>
  <c r="B96" i="280" s="1"/>
  <c r="B97" i="280" s="1"/>
  <c r="B98" i="280" s="1"/>
  <c r="B99" i="280" s="1"/>
  <c r="B100" i="280" s="1"/>
  <c r="B101" i="280" s="1"/>
  <c r="B102" i="280" s="1"/>
  <c r="B103" i="280" s="1"/>
  <c r="B104" i="280" s="1"/>
  <c r="Q2" i="280"/>
  <c r="P2" i="280"/>
  <c r="O2" i="280"/>
  <c r="N2" i="280"/>
  <c r="M2" i="280"/>
  <c r="L2" i="280"/>
  <c r="K2" i="280"/>
  <c r="J2" i="280"/>
  <c r="I2" i="280"/>
  <c r="H2" i="280"/>
  <c r="G2" i="280"/>
  <c r="B200" i="278" a="1"/>
  <c r="B200" i="278" s="1"/>
  <c r="B199" i="278" a="1"/>
  <c r="B199" i="278" s="1"/>
  <c r="B198" i="278" a="1"/>
  <c r="B198" i="278" s="1"/>
  <c r="B197" i="278" a="1"/>
  <c r="B197" i="278" s="1"/>
  <c r="B196" i="278" a="1"/>
  <c r="B196" i="278" s="1"/>
  <c r="B195" i="278" a="1"/>
  <c r="B195" i="278" s="1"/>
  <c r="B194" i="278" a="1"/>
  <c r="B194" i="278" s="1"/>
  <c r="B193" i="278" a="1"/>
  <c r="B193" i="278" s="1"/>
  <c r="B192" i="278" a="1"/>
  <c r="B192" i="278" s="1"/>
  <c r="B191" i="278" a="1"/>
  <c r="B191" i="278" s="1"/>
  <c r="B190" i="278" a="1"/>
  <c r="B190" i="278" s="1"/>
  <c r="B189" i="278" a="1"/>
  <c r="B189" i="278" s="1"/>
  <c r="B188" i="278" a="1"/>
  <c r="B188" i="278" s="1"/>
  <c r="B187" i="278" a="1"/>
  <c r="B187" i="278" s="1"/>
  <c r="B186" i="278" a="1"/>
  <c r="B186" i="278" s="1"/>
  <c r="B185" i="278" a="1"/>
  <c r="B185" i="278" s="1"/>
  <c r="B184" i="278" a="1"/>
  <c r="B184" i="278" s="1"/>
  <c r="B183" i="278" a="1"/>
  <c r="B183" i="278" s="1"/>
  <c r="B182" i="278" a="1"/>
  <c r="B182" i="278" s="1"/>
  <c r="B181" i="278" a="1"/>
  <c r="B181" i="278" s="1"/>
  <c r="B180" i="278" a="1"/>
  <c r="B180" i="278" s="1"/>
  <c r="B179" i="278" a="1"/>
  <c r="B179" i="278" s="1"/>
  <c r="B178" i="278" a="1"/>
  <c r="B178" i="278" s="1"/>
  <c r="B177" i="278" a="1"/>
  <c r="B177" i="278" s="1"/>
  <c r="B176" i="278" a="1"/>
  <c r="B176" i="278" s="1"/>
  <c r="B175" i="278" a="1"/>
  <c r="B175" i="278" s="1"/>
  <c r="B174" i="278" a="1"/>
  <c r="B174" i="278" s="1"/>
  <c r="B173" i="278" a="1"/>
  <c r="B173" i="278" s="1"/>
  <c r="B172" i="278" a="1"/>
  <c r="B172" i="278" s="1"/>
  <c r="B171" i="278" a="1"/>
  <c r="B171" i="278" s="1"/>
  <c r="B170" i="278" a="1"/>
  <c r="B170" i="278" s="1"/>
  <c r="B169" i="278" a="1"/>
  <c r="B169" i="278" s="1"/>
  <c r="B168" i="278" a="1"/>
  <c r="B168" i="278" s="1"/>
  <c r="B167" i="278" a="1"/>
  <c r="B167" i="278" s="1"/>
  <c r="B166" i="278" a="1"/>
  <c r="B166" i="278" s="1"/>
  <c r="B165" i="278" a="1"/>
  <c r="B165" i="278" s="1"/>
  <c r="B164" i="278" a="1"/>
  <c r="B164" i="278" s="1"/>
  <c r="B163" i="278" a="1"/>
  <c r="B163" i="278" s="1"/>
  <c r="B162" i="278" a="1"/>
  <c r="B162" i="278" s="1"/>
  <c r="B161" i="278" a="1"/>
  <c r="B161" i="278" s="1"/>
  <c r="B160" i="278" a="1"/>
  <c r="B160" i="278" s="1"/>
  <c r="B159" i="278" a="1"/>
  <c r="B159" i="278" s="1"/>
  <c r="B158" i="278" a="1"/>
  <c r="B158" i="278" s="1"/>
  <c r="B157" i="278" a="1"/>
  <c r="B157" i="278" s="1"/>
  <c r="B156" i="278" a="1"/>
  <c r="B156" i="278" s="1"/>
  <c r="B155" i="278" a="1"/>
  <c r="B155" i="278" s="1"/>
  <c r="B154" i="278" a="1"/>
  <c r="B154" i="278" s="1"/>
  <c r="B153" i="278" a="1"/>
  <c r="B153" i="278" s="1"/>
  <c r="B152" i="278" a="1"/>
  <c r="B152" i="278" s="1"/>
  <c r="B151" i="278" a="1"/>
  <c r="B151" i="278" s="1"/>
  <c r="B150" i="278" a="1"/>
  <c r="B150" i="278" s="1"/>
  <c r="B149" i="278" a="1"/>
  <c r="B149" i="278" s="1"/>
  <c r="B148" i="278" a="1"/>
  <c r="B148" i="278" s="1"/>
  <c r="B147" i="278" a="1"/>
  <c r="B147" i="278" s="1"/>
  <c r="B146" i="278" a="1"/>
  <c r="B146" i="278" s="1"/>
  <c r="B145" i="278" a="1"/>
  <c r="B145" i="278" s="1"/>
  <c r="B144" i="278" a="1"/>
  <c r="B144" i="278" s="1"/>
  <c r="B143" i="278" a="1"/>
  <c r="B143" i="278" s="1"/>
  <c r="B142" i="278" a="1"/>
  <c r="B142" i="278" s="1"/>
  <c r="B141" i="278" a="1"/>
  <c r="B141" i="278" s="1"/>
  <c r="B140" i="278" a="1"/>
  <c r="B140" i="278" s="1"/>
  <c r="B139" i="278" a="1"/>
  <c r="B139" i="278" s="1"/>
  <c r="B138" i="278" a="1"/>
  <c r="B138" i="278" s="1"/>
  <c r="B137" i="278" a="1"/>
  <c r="B137" i="278" s="1"/>
  <c r="B136" i="278" a="1"/>
  <c r="B136" i="278" s="1"/>
  <c r="B135" i="278" a="1"/>
  <c r="B135" i="278" s="1"/>
  <c r="B134" i="278" a="1"/>
  <c r="B134" i="278" s="1"/>
  <c r="B133" i="278" a="1"/>
  <c r="B133" i="278" s="1"/>
  <c r="B132" i="278" a="1"/>
  <c r="B132" i="278" s="1"/>
  <c r="B131" i="278" a="1"/>
  <c r="B131" i="278" s="1"/>
  <c r="B130" i="278" a="1"/>
  <c r="B130" i="278" s="1"/>
  <c r="B129" i="278" a="1"/>
  <c r="B129" i="278" s="1"/>
  <c r="B128" i="278" a="1"/>
  <c r="B128" i="278" s="1"/>
  <c r="B127" i="278" a="1"/>
  <c r="B127" i="278" s="1"/>
  <c r="B126" i="278" a="1"/>
  <c r="B126" i="278" s="1"/>
  <c r="B125" i="278" a="1"/>
  <c r="B125" i="278" s="1"/>
  <c r="B124" i="278" a="1"/>
  <c r="B124" i="278" s="1"/>
  <c r="B123" i="278" a="1"/>
  <c r="B123" i="278" s="1"/>
  <c r="B122" i="278" a="1"/>
  <c r="B122" i="278" s="1"/>
  <c r="B121" i="278" a="1"/>
  <c r="B121" i="278" s="1"/>
  <c r="B120" i="278" a="1"/>
  <c r="B120" i="278" s="1"/>
  <c r="B119" i="278" a="1"/>
  <c r="B119" i="278" s="1"/>
  <c r="B118" i="278" a="1"/>
  <c r="B118" i="278" s="1"/>
  <c r="B117" i="278" a="1"/>
  <c r="B117" i="278" s="1"/>
  <c r="B116" i="278" a="1"/>
  <c r="B116" i="278" s="1"/>
  <c r="B115" i="278" a="1"/>
  <c r="B115" i="278" s="1"/>
  <c r="B114" i="278" a="1"/>
  <c r="B114" i="278" s="1"/>
  <c r="B113" i="278" a="1"/>
  <c r="B113" i="278" s="1"/>
  <c r="B112" i="278" a="1"/>
  <c r="B112" i="278" s="1"/>
  <c r="B111" i="278" a="1"/>
  <c r="B111" i="278" s="1"/>
  <c r="B110" i="278" a="1"/>
  <c r="B110" i="278" s="1"/>
  <c r="B109" i="278" a="1"/>
  <c r="B109" i="278" s="1"/>
  <c r="B108" i="278" a="1"/>
  <c r="B108" i="278" s="1"/>
  <c r="B107" i="278" a="1"/>
  <c r="B107" i="278" s="1"/>
  <c r="B106" i="278" a="1"/>
  <c r="B106" i="278" s="1"/>
  <c r="B105" i="278" a="1"/>
  <c r="B105" i="278" s="1"/>
  <c r="B104" i="278" a="1"/>
  <c r="B104" i="278" s="1"/>
  <c r="B103" i="278" a="1"/>
  <c r="B103" i="278" s="1"/>
  <c r="B102" i="278" a="1"/>
  <c r="B102" i="278" s="1"/>
  <c r="B101" i="278" a="1"/>
  <c r="B101" i="278" s="1"/>
  <c r="B100" i="278" a="1"/>
  <c r="B100" i="278" s="1"/>
  <c r="B99" i="278" a="1"/>
  <c r="B99" i="278" s="1"/>
  <c r="B98" i="278" a="1"/>
  <c r="B98" i="278" s="1"/>
  <c r="B97" i="278" a="1"/>
  <c r="B97" i="278" s="1"/>
  <c r="B96" i="278" a="1"/>
  <c r="B96" i="278" s="1"/>
  <c r="B95" i="278" a="1"/>
  <c r="B95" i="278" s="1"/>
  <c r="B94" i="278" a="1"/>
  <c r="B94" i="278" s="1"/>
  <c r="B93" i="278" a="1"/>
  <c r="B93" i="278" s="1"/>
  <c r="B92" i="278" a="1"/>
  <c r="B92" i="278" s="1"/>
  <c r="B91" i="278" a="1"/>
  <c r="B91" i="278" s="1"/>
  <c r="B90" i="278" a="1"/>
  <c r="B90" i="278" s="1"/>
  <c r="B89" i="278" a="1"/>
  <c r="B89" i="278" s="1"/>
  <c r="B88" i="278" a="1"/>
  <c r="B88" i="278" s="1"/>
  <c r="B87" i="278" a="1"/>
  <c r="B87" i="278" s="1"/>
  <c r="B86" i="278" a="1"/>
  <c r="B86" i="278" s="1"/>
  <c r="B85" i="278" a="1"/>
  <c r="B85" i="278" s="1"/>
  <c r="B84" i="278" a="1"/>
  <c r="B84" i="278" s="1"/>
  <c r="B83" i="278" a="1"/>
  <c r="B83" i="278" s="1"/>
  <c r="B82" i="278" a="1"/>
  <c r="B82" i="278" s="1"/>
  <c r="B81" i="278" a="1"/>
  <c r="B81" i="278" s="1"/>
  <c r="B80" i="278" a="1"/>
  <c r="B80" i="278" s="1"/>
  <c r="B79" i="278" a="1"/>
  <c r="B79" i="278" s="1"/>
  <c r="B78" i="278" a="1"/>
  <c r="B78" i="278" s="1"/>
  <c r="B77" i="278" a="1"/>
  <c r="B77" i="278" s="1"/>
  <c r="B76" i="278" a="1"/>
  <c r="B76" i="278" s="1"/>
  <c r="B75" i="278" a="1"/>
  <c r="B75" i="278" s="1"/>
  <c r="B74" i="278" a="1"/>
  <c r="B74" i="278" s="1"/>
  <c r="B73" i="278" a="1"/>
  <c r="B73" i="278" s="1"/>
  <c r="B72" i="278" a="1"/>
  <c r="B72" i="278" s="1"/>
  <c r="B71" i="278" a="1"/>
  <c r="B71" i="278" s="1"/>
  <c r="B70" i="278" a="1"/>
  <c r="B70" i="278" s="1"/>
  <c r="B69" i="278" a="1"/>
  <c r="B69" i="278" s="1"/>
  <c r="B68" i="278" a="1"/>
  <c r="B68" i="278" s="1"/>
  <c r="B67" i="278" a="1"/>
  <c r="B67" i="278" s="1"/>
  <c r="B66" i="278" a="1"/>
  <c r="B66" i="278" s="1"/>
  <c r="B65" i="278" a="1"/>
  <c r="B65" i="278" s="1"/>
  <c r="B64" i="278" a="1"/>
  <c r="B64" i="278" s="1"/>
  <c r="B63" i="278" a="1"/>
  <c r="B63" i="278" s="1"/>
  <c r="B62" i="278" a="1"/>
  <c r="B62" i="278" s="1"/>
  <c r="B61" i="278" a="1"/>
  <c r="B61" i="278" s="1"/>
  <c r="B60" i="278" a="1"/>
  <c r="B60" i="278" s="1"/>
  <c r="B59" i="278" a="1"/>
  <c r="B59" i="278" s="1"/>
  <c r="B58" i="278" a="1"/>
  <c r="B58" i="278" s="1"/>
  <c r="B57" i="278" a="1"/>
  <c r="B57" i="278" s="1"/>
  <c r="B56" i="278" a="1"/>
  <c r="B56" i="278" s="1"/>
  <c r="B55" i="278" a="1"/>
  <c r="B55" i="278" s="1"/>
  <c r="B54" i="278" a="1"/>
  <c r="B54" i="278" s="1"/>
  <c r="B53" i="278" a="1"/>
  <c r="B53" i="278" s="1"/>
  <c r="B52" i="278" a="1"/>
  <c r="B52" i="278" s="1"/>
  <c r="B51" i="278" a="1"/>
  <c r="B51" i="278" s="1"/>
  <c r="B50" i="278" a="1"/>
  <c r="B50" i="278" s="1"/>
  <c r="B49" i="278" a="1"/>
  <c r="B49" i="278" s="1"/>
  <c r="B48" i="278" a="1"/>
  <c r="B48" i="278" s="1"/>
  <c r="B47" i="278" a="1"/>
  <c r="B47" i="278" s="1"/>
  <c r="B46" i="278" a="1"/>
  <c r="B46" i="278" s="1"/>
  <c r="B45" i="278" a="1"/>
  <c r="B45" i="278" s="1"/>
  <c r="B44" i="278" a="1"/>
  <c r="B44" i="278" s="1"/>
  <c r="B43" i="278" a="1"/>
  <c r="B43" i="278" s="1"/>
  <c r="B42" i="278" a="1"/>
  <c r="B42" i="278" s="1"/>
  <c r="B41" i="278" a="1"/>
  <c r="B41" i="278" s="1"/>
  <c r="B40" i="278" a="1"/>
  <c r="B40" i="278" s="1"/>
  <c r="B39" i="278" a="1"/>
  <c r="B39" i="278" s="1"/>
  <c r="B38" i="278" a="1"/>
  <c r="B38" i="278" s="1"/>
  <c r="B37" i="278" a="1"/>
  <c r="B37" i="278" s="1"/>
  <c r="B36" i="278" a="1"/>
  <c r="B36" i="278" s="1"/>
  <c r="B35" i="278" a="1"/>
  <c r="B35" i="278" s="1"/>
  <c r="B34" i="278" a="1"/>
  <c r="B34" i="278" s="1"/>
  <c r="B33" i="278" a="1"/>
  <c r="B33" i="278" s="1"/>
  <c r="B32" i="278" a="1"/>
  <c r="B32" i="278" s="1"/>
  <c r="B31" i="278" a="1"/>
  <c r="B31" i="278" s="1"/>
  <c r="B30" i="278" a="1"/>
  <c r="B30" i="278" s="1"/>
  <c r="B29" i="278" a="1"/>
  <c r="B29" i="278" s="1"/>
  <c r="B28" i="278" a="1"/>
  <c r="B28" i="278" s="1"/>
  <c r="B27" i="278" a="1"/>
  <c r="B27" i="278" s="1"/>
  <c r="B26" i="278" a="1"/>
  <c r="B26" i="278" s="1"/>
  <c r="B25" i="278" a="1"/>
  <c r="B25" i="278" s="1"/>
  <c r="B24" i="278" a="1"/>
  <c r="B24" i="278" s="1"/>
  <c r="B23" i="278" a="1"/>
  <c r="B23" i="278" s="1"/>
  <c r="B22" i="278" a="1"/>
  <c r="B22" i="278" s="1"/>
  <c r="B21" i="278" a="1"/>
  <c r="B21" i="278" s="1"/>
  <c r="B20" i="278" a="1"/>
  <c r="B20" i="278" s="1"/>
  <c r="B19" i="278" a="1"/>
  <c r="B19" i="278" s="1"/>
  <c r="B18" i="278" a="1"/>
  <c r="B18" i="278" s="1"/>
  <c r="B17" i="278" a="1"/>
  <c r="B17" i="278" s="1"/>
  <c r="B16" i="278" a="1"/>
  <c r="B16" i="278" s="1"/>
  <c r="B15" i="278" a="1"/>
  <c r="B15" i="278" s="1"/>
  <c r="B14" i="278" a="1"/>
  <c r="B14" i="278" s="1"/>
  <c r="B13" i="278" a="1"/>
  <c r="B13" i="278" s="1"/>
  <c r="B12" i="278" a="1"/>
  <c r="B12" i="278" s="1"/>
  <c r="B11" i="278" a="1"/>
  <c r="B11" i="278" s="1"/>
  <c r="B10" i="278" a="1"/>
  <c r="B10" i="278" s="1"/>
  <c r="L9" i="278" a="1"/>
  <c r="L9" i="278" s="1"/>
  <c r="L12" i="278" s="1"/>
  <c r="L21" i="278" s="1"/>
  <c r="O1" i="278" s="1"/>
  <c r="B9" i="278" a="1"/>
  <c r="B9" i="278" s="1"/>
  <c r="B8" i="278" a="1"/>
  <c r="B8" i="278" s="1"/>
  <c r="B7" i="278" a="1"/>
  <c r="B7" i="278" s="1"/>
  <c r="L6" i="278"/>
  <c r="B6" i="278" a="1"/>
  <c r="B6" i="278" s="1"/>
  <c r="B5" i="278" a="1"/>
  <c r="B5" i="278" s="1"/>
  <c r="B4" i="278" a="1"/>
  <c r="B4" i="278" s="1"/>
  <c r="B3" i="278" a="1"/>
  <c r="B3" i="278" s="1"/>
  <c r="B2" i="278" a="1"/>
  <c r="B2" i="278" s="1"/>
  <c r="I2" i="277"/>
  <c r="I2" i="277" a="1"/>
  <c r="G2" i="277" a="1"/>
  <c r="G2" i="277" s="1"/>
  <c r="I16" i="277" s="1" a="1"/>
  <c r="I16" i="277" s="1"/>
  <c r="I19" i="277" s="1"/>
  <c r="C2" i="284" a="1"/>
  <c r="I20" i="303" l="1"/>
  <c r="G17" i="301"/>
  <c r="H12" i="302"/>
  <c r="I22" i="302"/>
  <c r="H9" i="303"/>
  <c r="I14" i="304"/>
  <c r="J22" i="302"/>
  <c r="H14" i="304"/>
  <c r="J10" i="302"/>
  <c r="H4" i="301"/>
  <c r="G4" i="301"/>
  <c r="I5" i="303"/>
  <c r="I6" i="302"/>
  <c r="I13" i="303"/>
  <c r="J4" i="302"/>
  <c r="H13" i="303"/>
  <c r="I19" i="301"/>
  <c r="J14" i="303"/>
  <c r="I4" i="302"/>
  <c r="H21" i="303"/>
  <c r="I21" i="304"/>
  <c r="H21" i="304"/>
  <c r="I14" i="303"/>
  <c r="H9" i="302"/>
  <c r="I9" i="302"/>
  <c r="J20" i="303"/>
  <c r="G19" i="301"/>
  <c r="J6" i="302"/>
  <c r="H22" i="304"/>
  <c r="J22" i="303"/>
  <c r="I6" i="303"/>
  <c r="G13" i="301"/>
  <c r="I22" i="303"/>
  <c r="J5" i="304"/>
  <c r="I21" i="303"/>
  <c r="H8" i="301"/>
  <c r="J6" i="303"/>
  <c r="I22" i="304"/>
  <c r="I8" i="301"/>
  <c r="H10" i="302"/>
  <c r="C231" i="284"/>
  <c r="C223" i="284"/>
  <c r="C215" i="284"/>
  <c r="C207" i="284"/>
  <c r="C199" i="284"/>
  <c r="C191" i="284"/>
  <c r="C183" i="284"/>
  <c r="C175" i="284"/>
  <c r="C167" i="284"/>
  <c r="C159" i="284"/>
  <c r="C151" i="284"/>
  <c r="C143" i="284"/>
  <c r="C135" i="284"/>
  <c r="C127" i="284"/>
  <c r="C233" i="284"/>
  <c r="C224" i="284"/>
  <c r="C214" i="284"/>
  <c r="C205" i="284"/>
  <c r="C196" i="284"/>
  <c r="C187" i="284"/>
  <c r="C178" i="284"/>
  <c r="C169" i="284"/>
  <c r="C160" i="284"/>
  <c r="C150" i="284"/>
  <c r="C141" i="284"/>
  <c r="C132" i="284"/>
  <c r="C123" i="284"/>
  <c r="C115" i="284"/>
  <c r="C107" i="284"/>
  <c r="C99" i="284"/>
  <c r="C91" i="284"/>
  <c r="C83" i="284"/>
  <c r="C75" i="284"/>
  <c r="C67" i="284"/>
  <c r="C59" i="284"/>
  <c r="C51" i="284"/>
  <c r="C43" i="284"/>
  <c r="C35" i="284"/>
  <c r="C27" i="284"/>
  <c r="C19" i="284"/>
  <c r="C11" i="284"/>
  <c r="C3" i="284"/>
  <c r="C228" i="284"/>
  <c r="C218" i="284"/>
  <c r="C208" i="284"/>
  <c r="C197" i="284"/>
  <c r="C186" i="284"/>
  <c r="C176" i="284"/>
  <c r="C165" i="284"/>
  <c r="C155" i="284"/>
  <c r="C145" i="284"/>
  <c r="C134" i="284"/>
  <c r="C124" i="284"/>
  <c r="C114" i="284"/>
  <c r="C105" i="284"/>
  <c r="C96" i="284"/>
  <c r="C87" i="284"/>
  <c r="C78" i="284"/>
  <c r="C69" i="284"/>
  <c r="C60" i="284"/>
  <c r="C50" i="284"/>
  <c r="C41" i="284"/>
  <c r="C32" i="284"/>
  <c r="C23" i="284"/>
  <c r="C14" i="284"/>
  <c r="C5" i="284"/>
  <c r="C235" i="284"/>
  <c r="C225" i="284"/>
  <c r="C213" i="284"/>
  <c r="C203" i="284"/>
  <c r="C193" i="284"/>
  <c r="C182" i="284"/>
  <c r="C172" i="284"/>
  <c r="C162" i="284"/>
  <c r="C152" i="284"/>
  <c r="C140" i="284"/>
  <c r="C130" i="284"/>
  <c r="C120" i="284"/>
  <c r="C111" i="284"/>
  <c r="C102" i="284"/>
  <c r="C93" i="284"/>
  <c r="C84" i="284"/>
  <c r="C74" i="284"/>
  <c r="C65" i="284"/>
  <c r="C56" i="284"/>
  <c r="C47" i="284"/>
  <c r="C38" i="284"/>
  <c r="C29" i="284"/>
  <c r="C20" i="284"/>
  <c r="C10" i="284"/>
  <c r="C229" i="284"/>
  <c r="C219" i="284"/>
  <c r="C209" i="284"/>
  <c r="C198" i="284"/>
  <c r="C188" i="284"/>
  <c r="C177" i="284"/>
  <c r="C166" i="284"/>
  <c r="C156" i="284"/>
  <c r="C146" i="284"/>
  <c r="C136" i="284"/>
  <c r="C125" i="284"/>
  <c r="C116" i="284"/>
  <c r="C106" i="284"/>
  <c r="C97" i="284"/>
  <c r="C88" i="284"/>
  <c r="C79" i="284"/>
  <c r="C70" i="284"/>
  <c r="C61" i="284"/>
  <c r="C52" i="284"/>
  <c r="C42" i="284"/>
  <c r="C33" i="284"/>
  <c r="C24" i="284"/>
  <c r="C15" i="284"/>
  <c r="C6" i="284"/>
  <c r="C226" i="284"/>
  <c r="C210" i="284"/>
  <c r="C192" i="284"/>
  <c r="C174" i="284"/>
  <c r="C158" i="284"/>
  <c r="C142" i="284"/>
  <c r="C126" i="284"/>
  <c r="C110" i="284"/>
  <c r="C95" i="284"/>
  <c r="C81" i="284"/>
  <c r="C66" i="284"/>
  <c r="C53" i="284"/>
  <c r="C37" i="284"/>
  <c r="C22" i="284"/>
  <c r="C8" i="284"/>
  <c r="C222" i="284"/>
  <c r="C206" i="284"/>
  <c r="C190" i="284"/>
  <c r="C173" i="284"/>
  <c r="C157" i="284"/>
  <c r="C139" i="284"/>
  <c r="C122" i="284"/>
  <c r="C109" i="284"/>
  <c r="C94" i="284"/>
  <c r="C80" i="284"/>
  <c r="C64" i="284"/>
  <c r="C49" i="284"/>
  <c r="C36" i="284"/>
  <c r="C21" i="284"/>
  <c r="C7" i="284"/>
  <c r="C221" i="284"/>
  <c r="C204" i="284"/>
  <c r="C189" i="284"/>
  <c r="C171" i="284"/>
  <c r="C154" i="284"/>
  <c r="C138" i="284"/>
  <c r="C121" i="284"/>
  <c r="C108" i="284"/>
  <c r="C92" i="284"/>
  <c r="C77" i="284"/>
  <c r="C63" i="284"/>
  <c r="C48" i="284"/>
  <c r="C34" i="284"/>
  <c r="C18" i="284"/>
  <c r="C4" i="284"/>
  <c r="C227" i="284"/>
  <c r="C211" i="284"/>
  <c r="C194" i="284"/>
  <c r="C179" i="284"/>
  <c r="C161" i="284"/>
  <c r="C144" i="284"/>
  <c r="C128" i="284"/>
  <c r="C112" i="284"/>
  <c r="C98" i="284"/>
  <c r="C82" i="284"/>
  <c r="C68" i="284"/>
  <c r="C54" i="284"/>
  <c r="C39" i="284"/>
  <c r="C25" i="284"/>
  <c r="C9" i="284"/>
  <c r="C202" i="284"/>
  <c r="C170" i="284"/>
  <c r="C137" i="284"/>
  <c r="C104" i="284"/>
  <c r="C76" i="284"/>
  <c r="C46" i="284"/>
  <c r="C17" i="284"/>
  <c r="C234" i="284"/>
  <c r="C201" i="284"/>
  <c r="C168" i="284"/>
  <c r="C133" i="284"/>
  <c r="C103" i="284"/>
  <c r="C73" i="284"/>
  <c r="C45" i="284"/>
  <c r="C16" i="284"/>
  <c r="C232" i="284"/>
  <c r="C200" i="284"/>
  <c r="C164" i="284"/>
  <c r="C131" i="284"/>
  <c r="C101" i="284"/>
  <c r="C72" i="284"/>
  <c r="C44" i="284"/>
  <c r="C13" i="284"/>
  <c r="C230" i="284"/>
  <c r="C195" i="284"/>
  <c r="C163" i="284"/>
  <c r="C129" i="284"/>
  <c r="C100" i="284"/>
  <c r="C71" i="284"/>
  <c r="C40" i="284"/>
  <c r="C12" i="284"/>
  <c r="C220" i="284"/>
  <c r="C185" i="284"/>
  <c r="C153" i="284"/>
  <c r="C119" i="284"/>
  <c r="C90" i="284"/>
  <c r="C62" i="284"/>
  <c r="C31" i="284"/>
  <c r="C2" i="284"/>
  <c r="D2" i="284" s="1" a="1"/>
  <c r="C217" i="284"/>
  <c r="C184" i="284"/>
  <c r="C149" i="284"/>
  <c r="C118" i="284"/>
  <c r="C89" i="284"/>
  <c r="C58" i="284"/>
  <c r="C30" i="284"/>
  <c r="C216" i="284"/>
  <c r="C181" i="284"/>
  <c r="C148" i="284"/>
  <c r="C117" i="284"/>
  <c r="C86" i="284"/>
  <c r="C57" i="284"/>
  <c r="C28" i="284"/>
  <c r="C212" i="284"/>
  <c r="C180" i="284"/>
  <c r="C147" i="284"/>
  <c r="C113" i="284"/>
  <c r="C85" i="284"/>
  <c r="C55" i="284"/>
  <c r="C26" i="284"/>
  <c r="D6" i="280"/>
  <c r="D3" i="280"/>
  <c r="D9" i="280"/>
  <c r="E13" i="283"/>
  <c r="E16" i="283"/>
  <c r="E20" i="283"/>
  <c r="E24" i="283"/>
  <c r="E28" i="283"/>
  <c r="E32" i="283"/>
  <c r="E36" i="283"/>
  <c r="E40" i="283"/>
  <c r="E44" i="283"/>
  <c r="E48" i="283"/>
  <c r="E52" i="283"/>
  <c r="E56" i="283"/>
  <c r="E60" i="283"/>
  <c r="E64" i="283"/>
  <c r="E68" i="283"/>
  <c r="E72" i="283"/>
  <c r="E76" i="283"/>
  <c r="E80" i="283"/>
  <c r="E84" i="283"/>
  <c r="E88" i="283"/>
  <c r="E92" i="283"/>
  <c r="E96" i="283"/>
  <c r="E100" i="283"/>
  <c r="E104" i="283"/>
  <c r="E108" i="283"/>
  <c r="E112" i="283"/>
  <c r="E116" i="283"/>
  <c r="E120" i="283"/>
  <c r="E124" i="283"/>
  <c r="E139" i="283"/>
  <c r="E155" i="283"/>
  <c r="E171" i="283"/>
  <c r="E187" i="283"/>
  <c r="E206" i="283"/>
  <c r="E213" i="283"/>
  <c r="E219" i="283"/>
  <c r="E226" i="283"/>
  <c r="E137" i="283"/>
  <c r="E142" i="283"/>
  <c r="E153" i="283"/>
  <c r="E158" i="283"/>
  <c r="E169" i="283"/>
  <c r="E174" i="283"/>
  <c r="E185" i="283"/>
  <c r="E191" i="283"/>
  <c r="E210" i="283"/>
  <c r="E217" i="283"/>
  <c r="H11" i="284"/>
  <c r="E233" i="283"/>
  <c r="E229" i="283"/>
  <c r="E225" i="283"/>
  <c r="E224" i="283"/>
  <c r="E220" i="283"/>
  <c r="E216" i="283"/>
  <c r="E212" i="283"/>
  <c r="E208" i="283"/>
  <c r="E204" i="283"/>
  <c r="E200" i="283"/>
  <c r="E196" i="283"/>
  <c r="E192" i="283"/>
  <c r="E188" i="283"/>
  <c r="E184" i="283"/>
  <c r="E180" i="283"/>
  <c r="E176" i="283"/>
  <c r="E172" i="283"/>
  <c r="E168" i="283"/>
  <c r="E164" i="283"/>
  <c r="E160" i="283"/>
  <c r="E156" i="283"/>
  <c r="E152" i="283"/>
  <c r="E148" i="283"/>
  <c r="E144" i="283"/>
  <c r="E140" i="283"/>
  <c r="E136" i="283"/>
  <c r="E132" i="283"/>
  <c r="E128" i="283"/>
  <c r="E227" i="283"/>
  <c r="E234" i="283"/>
  <c r="E12" i="283"/>
  <c r="E15" i="283"/>
  <c r="E19" i="283"/>
  <c r="E23" i="283"/>
  <c r="E27" i="283"/>
  <c r="E31" i="283"/>
  <c r="E35" i="283"/>
  <c r="E39" i="283"/>
  <c r="E43" i="283"/>
  <c r="E47" i="283"/>
  <c r="E51" i="283"/>
  <c r="E55" i="283"/>
  <c r="E59" i="283"/>
  <c r="E63" i="283"/>
  <c r="E67" i="283"/>
  <c r="E71" i="283"/>
  <c r="E75" i="283"/>
  <c r="E79" i="283"/>
  <c r="E83" i="283"/>
  <c r="E87" i="283"/>
  <c r="E91" i="283"/>
  <c r="E95" i="283"/>
  <c r="E99" i="283"/>
  <c r="E103" i="283"/>
  <c r="E107" i="283"/>
  <c r="E111" i="283"/>
  <c r="E115" i="283"/>
  <c r="E119" i="283"/>
  <c r="E123" i="283"/>
  <c r="E127" i="283"/>
  <c r="E143" i="283"/>
  <c r="E159" i="283"/>
  <c r="E175" i="283"/>
  <c r="E198" i="283"/>
  <c r="E205" i="283"/>
  <c r="E211" i="283"/>
  <c r="E231" i="283"/>
  <c r="D2" i="283"/>
  <c r="E2" i="283" s="1"/>
  <c r="E3" i="283"/>
  <c r="E6" i="283"/>
  <c r="E9" i="283"/>
  <c r="E133" i="283"/>
  <c r="E138" i="283"/>
  <c r="E149" i="283"/>
  <c r="E154" i="283"/>
  <c r="E165" i="283"/>
  <c r="E170" i="283"/>
  <c r="E181" i="283"/>
  <c r="E186" i="283"/>
  <c r="E193" i="283"/>
  <c r="E199" i="283"/>
  <c r="E218" i="283"/>
  <c r="E232" i="283"/>
  <c r="H16" i="302"/>
  <c r="I16" i="302"/>
  <c r="J16" i="302"/>
  <c r="G10" i="301"/>
  <c r="I10" i="301"/>
  <c r="H10" i="301"/>
  <c r="I18" i="303"/>
  <c r="J18" i="303"/>
  <c r="I19" i="302"/>
  <c r="J19" i="302"/>
  <c r="H19" i="302"/>
  <c r="I8" i="302"/>
  <c r="H8" i="302"/>
  <c r="J8" i="302"/>
  <c r="H11" i="303"/>
  <c r="J11" i="303"/>
  <c r="G21" i="301"/>
  <c r="H21" i="301"/>
  <c r="I10" i="303"/>
  <c r="J10" i="303"/>
  <c r="I11" i="302"/>
  <c r="J11" i="302"/>
  <c r="H3" i="303"/>
  <c r="J3" i="303"/>
  <c r="G18" i="301"/>
  <c r="H18" i="301"/>
  <c r="I18" i="301"/>
  <c r="J15" i="304"/>
  <c r="H15" i="304"/>
  <c r="I15" i="304"/>
  <c r="I13" i="304"/>
  <c r="H13" i="304"/>
  <c r="H5" i="303"/>
  <c r="H7" i="302"/>
  <c r="H17" i="303"/>
  <c r="I5" i="301"/>
  <c r="H9" i="301"/>
  <c r="I9" i="301"/>
  <c r="I17" i="303"/>
  <c r="H5" i="301"/>
  <c r="H13" i="301"/>
  <c r="J7" i="304"/>
  <c r="H7" i="304"/>
  <c r="H15" i="302"/>
  <c r="I15" i="302"/>
  <c r="G9" i="301"/>
  <c r="I7" i="302"/>
  <c r="I9" i="303"/>
  <c r="I5" i="304"/>
  <c r="J19" i="303"/>
  <c r="H17" i="301"/>
  <c r="I19" i="303"/>
  <c r="D17" i="272"/>
  <c r="C17" i="272"/>
  <c r="D16" i="272"/>
  <c r="C16" i="272"/>
  <c r="D15" i="272"/>
  <c r="C15" i="272"/>
  <c r="D14" i="272"/>
  <c r="C14" i="272"/>
  <c r="D13" i="272"/>
  <c r="C13" i="272"/>
  <c r="D12" i="272"/>
  <c r="C12" i="272"/>
  <c r="D11" i="272"/>
  <c r="C11" i="272"/>
  <c r="D10" i="272"/>
  <c r="C10" i="272"/>
  <c r="D9" i="272"/>
  <c r="C9" i="272"/>
  <c r="H33" i="271"/>
  <c r="G33" i="271"/>
  <c r="H32" i="271"/>
  <c r="G32" i="271"/>
  <c r="H31" i="271"/>
  <c r="G31" i="271"/>
  <c r="H30" i="271"/>
  <c r="G30" i="271"/>
  <c r="H29" i="271"/>
  <c r="G29" i="271"/>
  <c r="H28" i="271"/>
  <c r="G28" i="271"/>
  <c r="H27" i="271"/>
  <c r="G27" i="271"/>
  <c r="H26" i="271"/>
  <c r="G26" i="271"/>
  <c r="H25" i="271"/>
  <c r="G25" i="271"/>
  <c r="H24" i="271"/>
  <c r="G24" i="271"/>
  <c r="H23" i="271"/>
  <c r="G23" i="271"/>
  <c r="H22" i="271"/>
  <c r="G22" i="271"/>
  <c r="H21" i="271"/>
  <c r="G21" i="271"/>
  <c r="H20" i="271"/>
  <c r="G20" i="271"/>
  <c r="H19" i="271"/>
  <c r="G19" i="271"/>
  <c r="H18" i="271"/>
  <c r="G18" i="271"/>
  <c r="H17" i="271"/>
  <c r="G17" i="271"/>
  <c r="H16" i="271"/>
  <c r="G16" i="271"/>
  <c r="H15" i="271"/>
  <c r="G15" i="271"/>
  <c r="H14" i="271"/>
  <c r="G14" i="271"/>
  <c r="H13" i="271"/>
  <c r="G13" i="271"/>
  <c r="H12" i="271"/>
  <c r="G12" i="271"/>
  <c r="H11" i="271"/>
  <c r="G11" i="271"/>
  <c r="H10" i="271"/>
  <c r="G10" i="271"/>
  <c r="H9" i="271"/>
  <c r="G9" i="271"/>
  <c r="H8" i="271"/>
  <c r="G8" i="271"/>
  <c r="H7" i="271"/>
  <c r="G7" i="271"/>
  <c r="H6" i="271"/>
  <c r="G6" i="271"/>
  <c r="H5" i="271"/>
  <c r="G5" i="271"/>
  <c r="H4" i="271"/>
  <c r="G4" i="271"/>
  <c r="P25" i="302" l="1"/>
  <c r="D12" i="280"/>
  <c r="F4" i="280" s="1"/>
  <c r="L25" i="303"/>
  <c r="X26" i="302"/>
  <c r="T26" i="302"/>
  <c r="I25" i="303"/>
  <c r="M25" i="302"/>
  <c r="J25" i="303"/>
  <c r="I25" i="302"/>
  <c r="T24" i="302"/>
  <c r="N25" i="302"/>
  <c r="AA25" i="302"/>
  <c r="W25" i="302"/>
  <c r="Z26" i="302"/>
  <c r="E9" i="284"/>
  <c r="E6" i="284"/>
  <c r="E232" i="284"/>
  <c r="E235" i="284"/>
  <c r="E230" i="284"/>
  <c r="E221" i="284"/>
  <c r="E212" i="284"/>
  <c r="E207" i="284"/>
  <c r="E198" i="284"/>
  <c r="E189" i="284"/>
  <c r="E180" i="284"/>
  <c r="E175" i="284"/>
  <c r="E166" i="284"/>
  <c r="E157" i="284"/>
  <c r="E148" i="284"/>
  <c r="E143" i="284"/>
  <c r="E134" i="284"/>
  <c r="E125" i="284"/>
  <c r="E116" i="284"/>
  <c r="E111" i="284"/>
  <c r="E102" i="284"/>
  <c r="E93" i="284"/>
  <c r="E84" i="284"/>
  <c r="E79" i="284"/>
  <c r="E70" i="284"/>
  <c r="E61" i="284"/>
  <c r="E52" i="284"/>
  <c r="E47" i="284"/>
  <c r="E38" i="284"/>
  <c r="E29" i="284"/>
  <c r="E20" i="284"/>
  <c r="E15" i="284"/>
  <c r="E5" i="284"/>
  <c r="E225" i="284"/>
  <c r="E216" i="284"/>
  <c r="E211" i="284"/>
  <c r="E202" i="284"/>
  <c r="E193" i="284"/>
  <c r="E184" i="284"/>
  <c r="E179" i="284"/>
  <c r="E170" i="284"/>
  <c r="E161" i="284"/>
  <c r="E152" i="284"/>
  <c r="E147" i="284"/>
  <c r="E138" i="284"/>
  <c r="E129" i="284"/>
  <c r="E120" i="284"/>
  <c r="E115" i="284"/>
  <c r="E106" i="284"/>
  <c r="E97" i="284"/>
  <c r="E88" i="284"/>
  <c r="E83" i="284"/>
  <c r="E74" i="284"/>
  <c r="E65" i="284"/>
  <c r="E56" i="284"/>
  <c r="E51" i="284"/>
  <c r="E42" i="284"/>
  <c r="E33" i="284"/>
  <c r="E24" i="284"/>
  <c r="E19" i="284"/>
  <c r="E8" i="284"/>
  <c r="E234" i="284"/>
  <c r="E229" i="284"/>
  <c r="E220" i="284"/>
  <c r="E215" i="284"/>
  <c r="E206" i="284"/>
  <c r="E197" i="284"/>
  <c r="E188" i="284"/>
  <c r="E183" i="284"/>
  <c r="E174" i="284"/>
  <c r="E165" i="284"/>
  <c r="E156" i="284"/>
  <c r="E151" i="284"/>
  <c r="E142" i="284"/>
  <c r="E133" i="284"/>
  <c r="E124" i="284"/>
  <c r="E119" i="284"/>
  <c r="E110" i="284"/>
  <c r="E101" i="284"/>
  <c r="E92" i="284"/>
  <c r="E87" i="284"/>
  <c r="E78" i="284"/>
  <c r="E69" i="284"/>
  <c r="E194" i="284"/>
  <c r="E186" i="284"/>
  <c r="E178" i="284"/>
  <c r="E172" i="284"/>
  <c r="E164" i="284"/>
  <c r="E135" i="284"/>
  <c r="E127" i="284"/>
  <c r="E121" i="284"/>
  <c r="E113" i="284"/>
  <c r="E105" i="284"/>
  <c r="E57" i="284"/>
  <c r="E50" i="284"/>
  <c r="E32" i="284"/>
  <c r="E26" i="284"/>
  <c r="E222" i="284"/>
  <c r="E214" i="284"/>
  <c r="E228" i="284"/>
  <c r="E199" i="284"/>
  <c r="E191" i="284"/>
  <c r="E185" i="284"/>
  <c r="E177" i="284"/>
  <c r="E169" i="284"/>
  <c r="E126" i="284"/>
  <c r="E118" i="284"/>
  <c r="E112" i="284"/>
  <c r="E104" i="284"/>
  <c r="E96" i="284"/>
  <c r="E75" i="284"/>
  <c r="E67" i="284"/>
  <c r="E49" i="284"/>
  <c r="E43" i="284"/>
  <c r="E25" i="284"/>
  <c r="E18" i="284"/>
  <c r="E227" i="284"/>
  <c r="E219" i="284"/>
  <c r="E213" i="284"/>
  <c r="E205" i="284"/>
  <c r="E162" i="284"/>
  <c r="E154" i="284"/>
  <c r="E146" i="284"/>
  <c r="E140" i="284"/>
  <c r="E132" i="284"/>
  <c r="E103" i="284"/>
  <c r="E95" i="284"/>
  <c r="E89" i="284"/>
  <c r="E81" i="284"/>
  <c r="E73" i="284"/>
  <c r="E60" i="284"/>
  <c r="E54" i="284"/>
  <c r="E36" i="284"/>
  <c r="E30" i="284"/>
  <c r="E23" i="284"/>
  <c r="E13" i="284"/>
  <c r="E231" i="284"/>
  <c r="E223" i="284"/>
  <c r="E217" i="284"/>
  <c r="E209" i="284"/>
  <c r="E201" i="284"/>
  <c r="E158" i="284"/>
  <c r="E150" i="284"/>
  <c r="E144" i="284"/>
  <c r="E136" i="284"/>
  <c r="E128" i="284"/>
  <c r="E107" i="284"/>
  <c r="E99" i="284"/>
  <c r="E91" i="284"/>
  <c r="E85" i="284"/>
  <c r="E77" i="284"/>
  <c r="E63" i="284"/>
  <c r="E45" i="284"/>
  <c r="E39" i="284"/>
  <c r="E21" i="284"/>
  <c r="E10" i="284"/>
  <c r="E224" i="284"/>
  <c r="E190" i="284"/>
  <c r="E176" i="284"/>
  <c r="E160" i="284"/>
  <c r="E131" i="284"/>
  <c r="E117" i="284"/>
  <c r="E59" i="284"/>
  <c r="E48" i="284"/>
  <c r="E35" i="284"/>
  <c r="E12" i="284"/>
  <c r="E3" i="284"/>
  <c r="E204" i="284"/>
  <c r="E159" i="284"/>
  <c r="E145" i="284"/>
  <c r="E86" i="284"/>
  <c r="E72" i="284"/>
  <c r="E46" i="284"/>
  <c r="E22" i="284"/>
  <c r="E11" i="284"/>
  <c r="E218" i="284"/>
  <c r="E203" i="284"/>
  <c r="E187" i="284"/>
  <c r="E173" i="284"/>
  <c r="E130" i="284"/>
  <c r="E114" i="284"/>
  <c r="E100" i="284"/>
  <c r="E71" i="284"/>
  <c r="E58" i="284"/>
  <c r="E34" i="284"/>
  <c r="E226" i="284"/>
  <c r="E208" i="284"/>
  <c r="E192" i="284"/>
  <c r="E163" i="284"/>
  <c r="E149" i="284"/>
  <c r="E90" i="284"/>
  <c r="E76" i="284"/>
  <c r="E62" i="284"/>
  <c r="E37" i="284"/>
  <c r="E14" i="284"/>
  <c r="E4" i="284"/>
  <c r="E182" i="284"/>
  <c r="E123" i="284"/>
  <c r="E66" i="284"/>
  <c r="E41" i="284"/>
  <c r="E17" i="284"/>
  <c r="D2" i="284"/>
  <c r="E2" i="284" s="1"/>
  <c r="E210" i="284"/>
  <c r="E153" i="284"/>
  <c r="E94" i="284"/>
  <c r="E181" i="284"/>
  <c r="E122" i="284"/>
  <c r="E64" i="284"/>
  <c r="E40" i="284"/>
  <c r="E16" i="284"/>
  <c r="E171" i="284"/>
  <c r="E200" i="284"/>
  <c r="E141" i="284"/>
  <c r="E82" i="284"/>
  <c r="E55" i="284"/>
  <c r="E31" i="284"/>
  <c r="E233" i="284"/>
  <c r="E168" i="284"/>
  <c r="E139" i="284"/>
  <c r="E109" i="284"/>
  <c r="E7" i="284"/>
  <c r="E196" i="284"/>
  <c r="E167" i="284"/>
  <c r="E137" i="284"/>
  <c r="E80" i="284"/>
  <c r="E53" i="284"/>
  <c r="E28" i="284"/>
  <c r="E195" i="284"/>
  <c r="E108" i="284"/>
  <c r="E27" i="284"/>
  <c r="E155" i="284"/>
  <c r="E98" i="284"/>
  <c r="E68" i="284"/>
  <c r="E44" i="284"/>
  <c r="G154" i="283"/>
  <c r="G123" i="283"/>
  <c r="G196" i="283"/>
  <c r="G185" i="283"/>
  <c r="O26" i="302"/>
  <c r="N24" i="302"/>
  <c r="Y24" i="302"/>
  <c r="AA24" i="302"/>
  <c r="Q25" i="302"/>
  <c r="L25" i="302"/>
  <c r="U26" i="302"/>
  <c r="G169" i="283"/>
  <c r="AA26" i="302"/>
  <c r="H26" i="302"/>
  <c r="X24" i="302"/>
  <c r="J24" i="302"/>
  <c r="H25" i="302"/>
  <c r="K25" i="302"/>
  <c r="U25" i="302"/>
  <c r="M25" i="303"/>
  <c r="G170" i="283"/>
  <c r="G3" i="283"/>
  <c r="G156" i="283"/>
  <c r="G188" i="283"/>
  <c r="G220" i="283"/>
  <c r="G36" i="283"/>
  <c r="L26" i="302"/>
  <c r="P26" i="302"/>
  <c r="I24" i="302"/>
  <c r="K24" i="302"/>
  <c r="X25" i="302"/>
  <c r="S25" i="302"/>
  <c r="O25" i="302"/>
  <c r="H25" i="303"/>
  <c r="G165" i="283"/>
  <c r="H5" i="283"/>
  <c r="I5" i="283" s="1"/>
  <c r="H8" i="283" s="1"/>
  <c r="F2" i="283"/>
  <c r="G31" i="283"/>
  <c r="G128" i="283"/>
  <c r="G160" i="283"/>
  <c r="G224" i="283"/>
  <c r="G64" i="283"/>
  <c r="G32" i="283"/>
  <c r="G218" i="283"/>
  <c r="G87" i="283"/>
  <c r="G120" i="283"/>
  <c r="G88" i="283"/>
  <c r="G24" i="283"/>
  <c r="M26" i="302"/>
  <c r="J26" i="302"/>
  <c r="I26" i="302"/>
  <c r="O24" i="302"/>
  <c r="R24" i="302"/>
  <c r="M24" i="302"/>
  <c r="Y25" i="302"/>
  <c r="T25" i="302"/>
  <c r="R26" i="302"/>
  <c r="N26" i="302"/>
  <c r="Q26" i="302"/>
  <c r="W24" i="302"/>
  <c r="Z24" i="302"/>
  <c r="U24" i="302"/>
  <c r="J25" i="302"/>
  <c r="H24" i="303"/>
  <c r="M24" i="303"/>
  <c r="L24" i="303"/>
  <c r="K24" i="303"/>
  <c r="J24" i="303"/>
  <c r="I24" i="303"/>
  <c r="G193" i="283"/>
  <c r="G133" i="283"/>
  <c r="G198" i="283"/>
  <c r="G111" i="283"/>
  <c r="G79" i="283"/>
  <c r="G176" i="283"/>
  <c r="G208" i="283"/>
  <c r="G158" i="283"/>
  <c r="G206" i="283"/>
  <c r="G112" i="283"/>
  <c r="G149" i="283"/>
  <c r="G119" i="283"/>
  <c r="G55" i="283"/>
  <c r="G136" i="283"/>
  <c r="G200" i="283"/>
  <c r="G205" i="283"/>
  <c r="G83" i="283"/>
  <c r="G19" i="283"/>
  <c r="G172" i="283"/>
  <c r="G233" i="283"/>
  <c r="K26" i="302"/>
  <c r="Y26" i="302"/>
  <c r="H24" i="302"/>
  <c r="L24" i="302"/>
  <c r="V24" i="302"/>
  <c r="R25" i="302"/>
  <c r="V25" i="302"/>
  <c r="K25" i="303"/>
  <c r="G9" i="283"/>
  <c r="G175" i="283"/>
  <c r="G107" i="283"/>
  <c r="G75" i="283"/>
  <c r="G43" i="283"/>
  <c r="G212" i="283"/>
  <c r="G153" i="283"/>
  <c r="G187" i="283"/>
  <c r="G108" i="283"/>
  <c r="G76" i="283"/>
  <c r="Q24" i="302"/>
  <c r="S24" i="302"/>
  <c r="L26" i="303"/>
  <c r="K26" i="303"/>
  <c r="J26" i="303"/>
  <c r="I26" i="303"/>
  <c r="H26" i="303"/>
  <c r="M26" i="303"/>
  <c r="G115" i="283"/>
  <c r="G51" i="283"/>
  <c r="G140" i="283"/>
  <c r="G204" i="283"/>
  <c r="G213" i="283"/>
  <c r="V26" i="302"/>
  <c r="S26" i="302"/>
  <c r="W26" i="302"/>
  <c r="P24" i="302"/>
  <c r="Z25" i="302"/>
  <c r="G181" i="283"/>
  <c r="G71" i="283"/>
  <c r="G39" i="283"/>
  <c r="G234" i="283"/>
  <c r="G152" i="283"/>
  <c r="G184" i="283"/>
  <c r="G171" i="283"/>
  <c r="G104" i="283"/>
  <c r="G72" i="283"/>
  <c r="G40" i="283"/>
  <c r="G9" i="272" a="1"/>
  <c r="G9" i="272" s="1"/>
  <c r="E11" i="272" a="1"/>
  <c r="E11" i="272" s="1"/>
  <c r="G17" i="272" a="1"/>
  <c r="G17" i="272" s="1"/>
  <c r="E15" i="272" a="1"/>
  <c r="E15" i="272" s="1"/>
  <c r="E13" i="272" a="1"/>
  <c r="E13" i="272" s="1"/>
  <c r="F10" i="272" a="1"/>
  <c r="F10" i="272" s="1"/>
  <c r="G14" i="272" a="1"/>
  <c r="G14" i="272" s="1"/>
  <c r="E10" i="272" a="1"/>
  <c r="E10" i="272" s="1"/>
  <c r="G16" i="272" a="1"/>
  <c r="G16" i="272" s="1"/>
  <c r="F11" i="272" a="1"/>
  <c r="F11" i="272" s="1"/>
  <c r="E12" i="272" a="1"/>
  <c r="E12" i="272" s="1"/>
  <c r="E14" i="272" a="1"/>
  <c r="E14" i="272" s="1"/>
  <c r="E16" i="272" a="1"/>
  <c r="E16" i="272" s="1"/>
  <c r="F13" i="272" a="1"/>
  <c r="F13" i="272" s="1"/>
  <c r="F14" i="272" a="1"/>
  <c r="F14" i="272" s="1"/>
  <c r="G13" i="272" a="1"/>
  <c r="G13" i="272" s="1"/>
  <c r="G15" i="272" a="1"/>
  <c r="G15" i="272" s="1"/>
  <c r="G10" i="272" a="1"/>
  <c r="G10" i="272" s="1"/>
  <c r="F12" i="272" a="1"/>
  <c r="F12" i="272" s="1"/>
  <c r="G11" i="272" a="1"/>
  <c r="G11" i="272" s="1"/>
  <c r="G12" i="272" a="1"/>
  <c r="G12" i="272" s="1"/>
  <c r="E9" i="272" a="1"/>
  <c r="E9" i="272" s="1"/>
  <c r="F15" i="272" a="1"/>
  <c r="F15" i="272" s="1"/>
  <c r="E17" i="272" a="1"/>
  <c r="E17" i="272" s="1"/>
  <c r="F16" i="272" a="1"/>
  <c r="F16" i="272" s="1"/>
  <c r="F9" i="272" a="1"/>
  <c r="F9" i="272" s="1"/>
  <c r="F17" i="272" a="1"/>
  <c r="F17" i="272" s="1"/>
  <c r="B12" i="269" a="1"/>
  <c r="H12" i="269" s="1"/>
  <c r="H4" i="269" a="1"/>
  <c r="H4" i="269" s="1"/>
  <c r="B37" i="268" a="1"/>
  <c r="H60" i="268" s="1"/>
  <c r="B12" i="268" a="1"/>
  <c r="H30" i="268" s="1"/>
  <c r="K4" i="268" a="1"/>
  <c r="K4" i="268" s="1"/>
  <c r="H5" i="160" a="1"/>
  <c r="H5" i="160" s="1"/>
  <c r="H5" i="159" a="1"/>
  <c r="H5" i="159" s="1"/>
  <c r="D4" i="157"/>
  <c r="D5" i="157" s="1"/>
  <c r="E4" i="157"/>
  <c r="F4" i="157"/>
  <c r="G4" i="157"/>
  <c r="H4" i="157"/>
  <c r="P10" i="157"/>
  <c r="W10" i="157" a="1"/>
  <c r="X12" i="157" s="1"/>
  <c r="P11" i="157"/>
  <c r="P12" i="157"/>
  <c r="P13" i="157"/>
  <c r="P14" i="157"/>
  <c r="E17" i="157"/>
  <c r="F17" i="157"/>
  <c r="G17" i="157"/>
  <c r="H17" i="157"/>
  <c r="I17" i="157"/>
  <c r="E19" i="157"/>
  <c r="F19" i="157"/>
  <c r="G19" i="157"/>
  <c r="H19" i="157"/>
  <c r="H5" i="157" s="1"/>
  <c r="I19" i="157"/>
  <c r="I5" i="157" s="1"/>
  <c r="P10" i="156"/>
  <c r="W10" i="156" a="1"/>
  <c r="W10" i="156" s="1"/>
  <c r="X10" i="156" s="1"/>
  <c r="P11" i="156"/>
  <c r="P12" i="156"/>
  <c r="P13" i="156"/>
  <c r="P14" i="156"/>
  <c r="E19" i="156"/>
  <c r="E5" i="156" s="1"/>
  <c r="F19" i="156"/>
  <c r="F5" i="156" s="1"/>
  <c r="G19" i="156"/>
  <c r="G5" i="156" s="1"/>
  <c r="H19" i="156"/>
  <c r="H5" i="156" s="1"/>
  <c r="I19" i="156"/>
  <c r="I5" i="156" s="1"/>
  <c r="C90" i="153"/>
  <c r="C89" i="153"/>
  <c r="C88" i="153"/>
  <c r="D88" i="153" s="1"/>
  <c r="C87" i="153"/>
  <c r="C86" i="153"/>
  <c r="C85" i="153"/>
  <c r="C84" i="153"/>
  <c r="C83" i="153"/>
  <c r="C82" i="153"/>
  <c r="C81" i="153"/>
  <c r="C80" i="153"/>
  <c r="C79" i="153"/>
  <c r="C78" i="153"/>
  <c r="C77" i="153"/>
  <c r="C76" i="153"/>
  <c r="C75" i="153"/>
  <c r="C74" i="153"/>
  <c r="C73" i="153"/>
  <c r="C72" i="153"/>
  <c r="C71" i="153"/>
  <c r="C70" i="153"/>
  <c r="C69" i="153"/>
  <c r="D69" i="153" s="1"/>
  <c r="C68" i="153"/>
  <c r="C67" i="153"/>
  <c r="C66" i="153"/>
  <c r="C65" i="153"/>
  <c r="C64" i="153"/>
  <c r="C63" i="153"/>
  <c r="C62" i="153"/>
  <c r="C61" i="153"/>
  <c r="D61" i="153" s="1"/>
  <c r="C60" i="153"/>
  <c r="C59" i="153"/>
  <c r="C58" i="153"/>
  <c r="C57" i="153"/>
  <c r="C56" i="153"/>
  <c r="C55" i="153"/>
  <c r="C54" i="153"/>
  <c r="C53" i="153"/>
  <c r="C52" i="153"/>
  <c r="C51" i="153"/>
  <c r="C50" i="153"/>
  <c r="C49" i="153"/>
  <c r="C48" i="153"/>
  <c r="C47" i="153"/>
  <c r="C46" i="153"/>
  <c r="C45" i="153"/>
  <c r="C44" i="153"/>
  <c r="C43" i="153"/>
  <c r="C42" i="153"/>
  <c r="C41" i="153"/>
  <c r="C40" i="153"/>
  <c r="C39" i="153"/>
  <c r="C38" i="153"/>
  <c r="C37" i="153"/>
  <c r="C36" i="153"/>
  <c r="C35" i="153"/>
  <c r="C34" i="153"/>
  <c r="C33" i="153"/>
  <c r="C32" i="153"/>
  <c r="D32" i="153" s="1"/>
  <c r="C31" i="153"/>
  <c r="C30" i="153"/>
  <c r="C29" i="153"/>
  <c r="C28" i="153"/>
  <c r="C27" i="153"/>
  <c r="C26" i="153"/>
  <c r="C25" i="153"/>
  <c r="C24" i="153"/>
  <c r="C23" i="153"/>
  <c r="B21" i="153"/>
  <c r="C9" i="153"/>
  <c r="C8" i="153"/>
  <c r="F31" i="151"/>
  <c r="E30" i="151" s="1"/>
  <c r="D29" i="151" s="1"/>
  <c r="C28" i="151" s="1"/>
  <c r="E31" i="151"/>
  <c r="D30" i="151" s="1"/>
  <c r="C29" i="151" s="1"/>
  <c r="D31" i="151"/>
  <c r="C30" i="151" s="1"/>
  <c r="C31" i="151"/>
  <c r="C24" i="151"/>
  <c r="C23" i="151"/>
  <c r="C22" i="151"/>
  <c r="C21" i="151"/>
  <c r="C20" i="151"/>
  <c r="C19" i="151"/>
  <c r="C18" i="151"/>
  <c r="C17" i="151"/>
  <c r="B15" i="151"/>
  <c r="C7" i="151"/>
  <c r="C6" i="151"/>
  <c r="D60" i="147"/>
  <c r="E60" i="147" s="1"/>
  <c r="F60" i="147" s="1"/>
  <c r="D52" i="147"/>
  <c r="D61" i="147" s="1"/>
  <c r="E61" i="147" s="1"/>
  <c r="F61" i="147" s="1"/>
  <c r="D49" i="147"/>
  <c r="D50" i="147" s="1"/>
  <c r="D45" i="147"/>
  <c r="E45" i="147" s="1"/>
  <c r="F45" i="147" s="1"/>
  <c r="D37" i="147"/>
  <c r="D46" i="147" s="1"/>
  <c r="E46" i="147" s="1"/>
  <c r="F46" i="147" s="1"/>
  <c r="D26" i="147"/>
  <c r="D18" i="147"/>
  <c r="G20" i="143"/>
  <c r="E20" i="143"/>
  <c r="G19" i="143"/>
  <c r="E19" i="143"/>
  <c r="G18" i="143"/>
  <c r="E18" i="143"/>
  <c r="G17" i="143"/>
  <c r="E17" i="143"/>
  <c r="G16" i="143"/>
  <c r="E16" i="143"/>
  <c r="G15" i="143"/>
  <c r="E15" i="143"/>
  <c r="W10" i="157" l="1"/>
  <c r="X10" i="157" s="1"/>
  <c r="G189" i="283"/>
  <c r="G167" i="283"/>
  <c r="G135" i="283"/>
  <c r="G125" i="283"/>
  <c r="G117" i="283"/>
  <c r="G109" i="283"/>
  <c r="G101" i="283"/>
  <c r="G93" i="283"/>
  <c r="G85" i="283"/>
  <c r="G77" i="283"/>
  <c r="G69" i="283"/>
  <c r="G61" i="283"/>
  <c r="G53" i="283"/>
  <c r="G45" i="283"/>
  <c r="G37" i="283"/>
  <c r="G29" i="283"/>
  <c r="G21" i="283"/>
  <c r="G14" i="283"/>
  <c r="G209" i="283"/>
  <c r="G173" i="283"/>
  <c r="G141" i="283"/>
  <c r="G11" i="283"/>
  <c r="G5" i="283"/>
  <c r="G207" i="283"/>
  <c r="G161" i="283"/>
  <c r="G129" i="283"/>
  <c r="G10" i="283"/>
  <c r="G4" i="283"/>
  <c r="G49" i="283"/>
  <c r="G157" i="283"/>
  <c r="G89" i="283"/>
  <c r="G223" i="283"/>
  <c r="G58" i="283"/>
  <c r="G122" i="283"/>
  <c r="G166" i="283"/>
  <c r="G38" i="283"/>
  <c r="G102" i="283"/>
  <c r="G230" i="283"/>
  <c r="G178" i="283"/>
  <c r="G62" i="283"/>
  <c r="G126" i="283"/>
  <c r="G179" i="283"/>
  <c r="G65" i="283"/>
  <c r="G221" i="283"/>
  <c r="G105" i="283"/>
  <c r="G130" i="283"/>
  <c r="G66" i="283"/>
  <c r="G131" i="283"/>
  <c r="G214" i="283"/>
  <c r="G46" i="283"/>
  <c r="G110" i="283"/>
  <c r="G197" i="283"/>
  <c r="G90" i="283"/>
  <c r="G97" i="283"/>
  <c r="G113" i="283"/>
  <c r="G81" i="283"/>
  <c r="G121" i="283"/>
  <c r="G162" i="283"/>
  <c r="G74" i="283"/>
  <c r="G163" i="283"/>
  <c r="G146" i="283"/>
  <c r="G54" i="283"/>
  <c r="G118" i="283"/>
  <c r="G183" i="283"/>
  <c r="G151" i="283"/>
  <c r="G8" i="283"/>
  <c r="G201" i="283"/>
  <c r="G18" i="283"/>
  <c r="G82" i="283"/>
  <c r="G228" i="283"/>
  <c r="G26" i="283"/>
  <c r="G222" i="283"/>
  <c r="G202" i="283"/>
  <c r="G70" i="283"/>
  <c r="G147" i="283"/>
  <c r="G145" i="283"/>
  <c r="G195" i="283"/>
  <c r="G41" i="283"/>
  <c r="G150" i="283"/>
  <c r="G34" i="283"/>
  <c r="G98" i="283"/>
  <c r="G17" i="283"/>
  <c r="G215" i="283"/>
  <c r="G57" i="283"/>
  <c r="G182" i="283"/>
  <c r="G42" i="283"/>
  <c r="G106" i="283"/>
  <c r="G22" i="283"/>
  <c r="G86" i="283"/>
  <c r="G190" i="283"/>
  <c r="G235" i="283"/>
  <c r="G177" i="283"/>
  <c r="G25" i="283"/>
  <c r="G33" i="283"/>
  <c r="G7" i="283"/>
  <c r="G73" i="283"/>
  <c r="G194" i="283"/>
  <c r="G50" i="283"/>
  <c r="G114" i="283"/>
  <c r="G134" i="283"/>
  <c r="G30" i="283"/>
  <c r="G94" i="283"/>
  <c r="G203" i="283"/>
  <c r="G78" i="283"/>
  <c r="G137" i="283"/>
  <c r="G99" i="283"/>
  <c r="G124" i="283"/>
  <c r="G59" i="283"/>
  <c r="G211" i="283"/>
  <c r="G192" i="283"/>
  <c r="G2" i="283"/>
  <c r="G210" i="283"/>
  <c r="G143" i="283"/>
  <c r="G226" i="283"/>
  <c r="G91" i="283"/>
  <c r="K8" i="283"/>
  <c r="H14" i="283"/>
  <c r="K14" i="283" s="1"/>
  <c r="G225" i="283"/>
  <c r="G231" i="283"/>
  <c r="D90" i="153"/>
  <c r="G142" i="283"/>
  <c r="G103" i="283"/>
  <c r="G138" i="283"/>
  <c r="G180" i="283"/>
  <c r="G186" i="283"/>
  <c r="G199" i="283"/>
  <c r="G16" i="283"/>
  <c r="G144" i="283"/>
  <c r="G174" i="283"/>
  <c r="G96" i="283"/>
  <c r="G63" i="283"/>
  <c r="G68" i="283"/>
  <c r="G227" i="283"/>
  <c r="G28" i="283"/>
  <c r="G164" i="283"/>
  <c r="G232" i="283"/>
  <c r="G217" i="283"/>
  <c r="G159" i="283"/>
  <c r="G20" i="283"/>
  <c r="G13" i="283"/>
  <c r="G148" i="283"/>
  <c r="G52" i="283"/>
  <c r="G56" i="283"/>
  <c r="G48" i="283"/>
  <c r="G15" i="283"/>
  <c r="G168" i="283"/>
  <c r="G139" i="283"/>
  <c r="G95" i="283"/>
  <c r="G100" i="283"/>
  <c r="G35" i="283"/>
  <c r="G229" i="283"/>
  <c r="G60" i="283"/>
  <c r="G132" i="283"/>
  <c r="F2" i="284"/>
  <c r="G41" i="284" s="1"/>
  <c r="H5" i="284"/>
  <c r="I5" i="284" s="1"/>
  <c r="H8" i="284" s="1"/>
  <c r="D22" i="151"/>
  <c r="G216" i="283"/>
  <c r="G6" i="283"/>
  <c r="G84" i="283"/>
  <c r="G44" i="283"/>
  <c r="G12" i="283"/>
  <c r="G116" i="283"/>
  <c r="G219" i="283"/>
  <c r="G80" i="283"/>
  <c r="G47" i="283"/>
  <c r="G23" i="283"/>
  <c r="G191" i="283"/>
  <c r="G127" i="283"/>
  <c r="G155" i="283"/>
  <c r="G67" i="283"/>
  <c r="G92" i="283"/>
  <c r="G27" i="283"/>
  <c r="H10" i="272"/>
  <c r="X11" i="156"/>
  <c r="H12" i="272"/>
  <c r="X13" i="156"/>
  <c r="X12" i="156"/>
  <c r="X14" i="157"/>
  <c r="H14" i="272"/>
  <c r="H11" i="272"/>
  <c r="H15" i="272"/>
  <c r="H13" i="272"/>
  <c r="H16" i="272"/>
  <c r="D53" i="153"/>
  <c r="D19" i="151"/>
  <c r="D83" i="153"/>
  <c r="H17" i="272"/>
  <c r="H9" i="272"/>
  <c r="C10" i="153"/>
  <c r="X14" i="156"/>
  <c r="X13" i="157"/>
  <c r="X11" i="157"/>
  <c r="I12" i="269" a="1"/>
  <c r="I60" i="269" s="1"/>
  <c r="J60" i="269" s="1"/>
  <c r="H13" i="268"/>
  <c r="H21" i="268"/>
  <c r="H29" i="268"/>
  <c r="D72" i="153"/>
  <c r="H15" i="268"/>
  <c r="H23" i="268"/>
  <c r="H31" i="268"/>
  <c r="H37" i="268"/>
  <c r="H45" i="268"/>
  <c r="H53" i="268"/>
  <c r="H61" i="268"/>
  <c r="H14" i="269"/>
  <c r="H16" i="269"/>
  <c r="H18" i="269"/>
  <c r="H20" i="269"/>
  <c r="H22" i="269"/>
  <c r="H24" i="269"/>
  <c r="H26" i="269"/>
  <c r="H28" i="269"/>
  <c r="H30" i="269"/>
  <c r="H32" i="269"/>
  <c r="H34" i="269"/>
  <c r="H36" i="269"/>
  <c r="H38" i="269"/>
  <c r="H40" i="269"/>
  <c r="H42" i="269"/>
  <c r="H44" i="269"/>
  <c r="H46" i="269"/>
  <c r="H48" i="269"/>
  <c r="H50" i="269"/>
  <c r="H52" i="269"/>
  <c r="H54" i="269"/>
  <c r="H56" i="269"/>
  <c r="H58" i="269"/>
  <c r="H60" i="269"/>
  <c r="H16" i="268"/>
  <c r="H24" i="268"/>
  <c r="H32" i="268"/>
  <c r="H38" i="268"/>
  <c r="H46" i="268"/>
  <c r="H54" i="268"/>
  <c r="D33" i="153"/>
  <c r="D81" i="153"/>
  <c r="H17" i="268"/>
  <c r="H25" i="268"/>
  <c r="H33" i="268"/>
  <c r="H39" i="268"/>
  <c r="H47" i="268"/>
  <c r="H55" i="268"/>
  <c r="H18" i="268"/>
  <c r="H26" i="268"/>
  <c r="H34" i="268"/>
  <c r="H40" i="268"/>
  <c r="H48" i="268"/>
  <c r="H56" i="268"/>
  <c r="B12" i="268"/>
  <c r="H19" i="268"/>
  <c r="H27" i="268"/>
  <c r="H35" i="268"/>
  <c r="H41" i="268"/>
  <c r="H49" i="268"/>
  <c r="H57" i="268"/>
  <c r="B12" i="269"/>
  <c r="H13" i="269"/>
  <c r="H15" i="269"/>
  <c r="H17" i="269"/>
  <c r="H19" i="269"/>
  <c r="H21" i="269"/>
  <c r="H23" i="269"/>
  <c r="H25" i="269"/>
  <c r="H27" i="269"/>
  <c r="H29" i="269"/>
  <c r="H31" i="269"/>
  <c r="H33" i="269"/>
  <c r="H35" i="269"/>
  <c r="H37" i="269"/>
  <c r="H39" i="269"/>
  <c r="H41" i="269"/>
  <c r="H43" i="269"/>
  <c r="H45" i="269"/>
  <c r="H47" i="269"/>
  <c r="H49" i="269"/>
  <c r="H51" i="269"/>
  <c r="H53" i="269"/>
  <c r="H55" i="269"/>
  <c r="H57" i="269"/>
  <c r="H59" i="269"/>
  <c r="H61" i="269"/>
  <c r="H12" i="268"/>
  <c r="H20" i="268"/>
  <c r="H28" i="268"/>
  <c r="H36" i="268"/>
  <c r="H42" i="268"/>
  <c r="H50" i="268"/>
  <c r="H58" i="268"/>
  <c r="H43" i="268"/>
  <c r="H51" i="268"/>
  <c r="H59" i="268"/>
  <c r="D55" i="153"/>
  <c r="D86" i="153"/>
  <c r="H14" i="268"/>
  <c r="H22" i="268"/>
  <c r="B37" i="268"/>
  <c r="H44" i="268"/>
  <c r="H52" i="268"/>
  <c r="E5" i="157"/>
  <c r="E6" i="157" s="1" a="1"/>
  <c r="E6" i="157" s="1"/>
  <c r="D49" i="153"/>
  <c r="D23" i="151"/>
  <c r="E23" i="151" s="1"/>
  <c r="D62" i="153"/>
  <c r="E62" i="153" s="1"/>
  <c r="D85" i="153"/>
  <c r="E86" i="153" s="1"/>
  <c r="G5" i="157"/>
  <c r="D40" i="153"/>
  <c r="D48" i="153"/>
  <c r="D64" i="153"/>
  <c r="D70" i="153"/>
  <c r="E70" i="153" s="1"/>
  <c r="F5" i="157"/>
  <c r="E7" i="157" a="1"/>
  <c r="E7" i="157" s="1"/>
  <c r="G6" i="156" a="1"/>
  <c r="G6" i="156" s="1"/>
  <c r="G7" i="156" s="1"/>
  <c r="E6" i="156" a="1"/>
  <c r="E6" i="156" s="1"/>
  <c r="E7" i="156" s="1"/>
  <c r="I6" i="156" a="1"/>
  <c r="I6" i="156" s="1"/>
  <c r="I7" i="156" s="1"/>
  <c r="F6" i="156" a="1"/>
  <c r="F6" i="156" s="1"/>
  <c r="F7" i="156" s="1"/>
  <c r="H6" i="156" a="1"/>
  <c r="H6" i="156" s="1"/>
  <c r="H7" i="156" s="1"/>
  <c r="D26" i="153"/>
  <c r="D47" i="153"/>
  <c r="D67" i="153"/>
  <c r="D73" i="153"/>
  <c r="E73" i="153" s="1"/>
  <c r="D79" i="153"/>
  <c r="D27" i="153"/>
  <c r="D56" i="153"/>
  <c r="D68" i="153"/>
  <c r="D75" i="153"/>
  <c r="D84" i="153"/>
  <c r="E84" i="153" s="1"/>
  <c r="C22" i="153"/>
  <c r="D22" i="153" s="1"/>
  <c r="E22" i="153" s="1"/>
  <c r="F22" i="153" s="1"/>
  <c r="G22" i="153" s="1"/>
  <c r="H22" i="153" s="1"/>
  <c r="I22" i="153" s="1"/>
  <c r="J22" i="153" s="1"/>
  <c r="K22" i="153" s="1"/>
  <c r="L22" i="153" s="1"/>
  <c r="M22" i="153" s="1"/>
  <c r="N22" i="153" s="1"/>
  <c r="O22" i="153" s="1"/>
  <c r="P22" i="153" s="1"/>
  <c r="Q22" i="153" s="1"/>
  <c r="R22" i="153" s="1"/>
  <c r="S22" i="153" s="1"/>
  <c r="T22" i="153" s="1"/>
  <c r="U22" i="153" s="1"/>
  <c r="V22" i="153" s="1"/>
  <c r="W22" i="153" s="1"/>
  <c r="X22" i="153" s="1"/>
  <c r="Y22" i="153" s="1"/>
  <c r="Z22" i="153" s="1"/>
  <c r="AA22" i="153" s="1"/>
  <c r="AB22" i="153" s="1"/>
  <c r="AC22" i="153" s="1"/>
  <c r="AD22" i="153" s="1"/>
  <c r="AE22" i="153" s="1"/>
  <c r="AF22" i="153" s="1"/>
  <c r="AG22" i="153" s="1"/>
  <c r="AH22" i="153" s="1"/>
  <c r="AI22" i="153" s="1"/>
  <c r="AJ22" i="153" s="1"/>
  <c r="AK22" i="153" s="1"/>
  <c r="AL22" i="153" s="1"/>
  <c r="AM22" i="153" s="1"/>
  <c r="AN22" i="153" s="1"/>
  <c r="AO22" i="153" s="1"/>
  <c r="AP22" i="153" s="1"/>
  <c r="AQ22" i="153" s="1"/>
  <c r="AR22" i="153" s="1"/>
  <c r="AS22" i="153" s="1"/>
  <c r="AT22" i="153" s="1"/>
  <c r="AU22" i="153" s="1"/>
  <c r="AV22" i="153" s="1"/>
  <c r="AW22" i="153" s="1"/>
  <c r="AX22" i="153" s="1"/>
  <c r="AY22" i="153" s="1"/>
  <c r="AZ22" i="153" s="1"/>
  <c r="BA22" i="153" s="1"/>
  <c r="BB22" i="153" s="1"/>
  <c r="BC22" i="153" s="1"/>
  <c r="BD22" i="153" s="1"/>
  <c r="BE22" i="153" s="1"/>
  <c r="BF22" i="153" s="1"/>
  <c r="BG22" i="153" s="1"/>
  <c r="BH22" i="153" s="1"/>
  <c r="BI22" i="153" s="1"/>
  <c r="BJ22" i="153" s="1"/>
  <c r="BK22" i="153" s="1"/>
  <c r="BL22" i="153" s="1"/>
  <c r="BM22" i="153" s="1"/>
  <c r="BN22" i="153" s="1"/>
  <c r="BO22" i="153" s="1"/>
  <c r="BP22" i="153" s="1"/>
  <c r="BQ22" i="153" s="1"/>
  <c r="BR22" i="153" s="1"/>
  <c r="BS22" i="153" s="1"/>
  <c r="BS94" i="153" s="1"/>
  <c r="D57" i="153"/>
  <c r="D76" i="153"/>
  <c r="D20" i="151"/>
  <c r="E20" i="151" s="1"/>
  <c r="D31" i="153"/>
  <c r="E32" i="153" s="1"/>
  <c r="D45" i="153"/>
  <c r="D52" i="153"/>
  <c r="D58" i="153"/>
  <c r="D77" i="153"/>
  <c r="E77" i="153" s="1"/>
  <c r="D38" i="153"/>
  <c r="D59" i="153"/>
  <c r="D65" i="153"/>
  <c r="D78" i="153"/>
  <c r="D82" i="153"/>
  <c r="E82" i="153" s="1"/>
  <c r="D87" i="153"/>
  <c r="E88" i="153" s="1"/>
  <c r="D60" i="153"/>
  <c r="E61" i="153" s="1"/>
  <c r="D66" i="153"/>
  <c r="E67" i="153" s="1"/>
  <c r="D24" i="151"/>
  <c r="D34" i="153"/>
  <c r="E34" i="153" s="1"/>
  <c r="D74" i="153"/>
  <c r="D80" i="153"/>
  <c r="E81" i="153" s="1"/>
  <c r="D89" i="153"/>
  <c r="E89" i="153" s="1"/>
  <c r="G60" i="147"/>
  <c r="H60" i="147"/>
  <c r="H45" i="147"/>
  <c r="G45" i="147"/>
  <c r="D43" i="153"/>
  <c r="D44" i="153"/>
  <c r="C21" i="153"/>
  <c r="D21" i="153" s="1"/>
  <c r="E21" i="153" s="1"/>
  <c r="F21" i="153" s="1"/>
  <c r="G21" i="153" s="1"/>
  <c r="H21" i="153" s="1"/>
  <c r="I21" i="153" s="1"/>
  <c r="J21" i="153" s="1"/>
  <c r="K21" i="153" s="1"/>
  <c r="L21" i="153" s="1"/>
  <c r="M21" i="153" s="1"/>
  <c r="N21" i="153" s="1"/>
  <c r="O21" i="153" s="1"/>
  <c r="P21" i="153" s="1"/>
  <c r="Q21" i="153" s="1"/>
  <c r="R21" i="153" s="1"/>
  <c r="S21" i="153" s="1"/>
  <c r="T21" i="153" s="1"/>
  <c r="U21" i="153" s="1"/>
  <c r="V21" i="153" s="1"/>
  <c r="W21" i="153" s="1"/>
  <c r="X21" i="153" s="1"/>
  <c r="Y21" i="153" s="1"/>
  <c r="Z21" i="153" s="1"/>
  <c r="AA21" i="153" s="1"/>
  <c r="AB21" i="153" s="1"/>
  <c r="AC21" i="153" s="1"/>
  <c r="AD21" i="153" s="1"/>
  <c r="AE21" i="153" s="1"/>
  <c r="AF21" i="153" s="1"/>
  <c r="AG21" i="153" s="1"/>
  <c r="AH21" i="153" s="1"/>
  <c r="AI21" i="153" s="1"/>
  <c r="AJ21" i="153" s="1"/>
  <c r="AK21" i="153" s="1"/>
  <c r="AL21" i="153" s="1"/>
  <c r="AM21" i="153" s="1"/>
  <c r="AN21" i="153" s="1"/>
  <c r="AO21" i="153" s="1"/>
  <c r="AP21" i="153" s="1"/>
  <c r="AQ21" i="153" s="1"/>
  <c r="AR21" i="153" s="1"/>
  <c r="AS21" i="153" s="1"/>
  <c r="AT21" i="153" s="1"/>
  <c r="AU21" i="153" s="1"/>
  <c r="AV21" i="153" s="1"/>
  <c r="AW21" i="153" s="1"/>
  <c r="AX21" i="153" s="1"/>
  <c r="AY21" i="153" s="1"/>
  <c r="AZ21" i="153" s="1"/>
  <c r="BA21" i="153" s="1"/>
  <c r="BB21" i="153" s="1"/>
  <c r="BC21" i="153" s="1"/>
  <c r="BD21" i="153" s="1"/>
  <c r="BE21" i="153" s="1"/>
  <c r="BF21" i="153" s="1"/>
  <c r="BG21" i="153" s="1"/>
  <c r="BH21" i="153" s="1"/>
  <c r="BI21" i="153" s="1"/>
  <c r="BJ21" i="153" s="1"/>
  <c r="BK21" i="153" s="1"/>
  <c r="BL21" i="153" s="1"/>
  <c r="BM21" i="153" s="1"/>
  <c r="BN21" i="153" s="1"/>
  <c r="BO21" i="153" s="1"/>
  <c r="BP21" i="153" s="1"/>
  <c r="BQ21" i="153" s="1"/>
  <c r="BR21" i="153" s="1"/>
  <c r="BS21" i="153" s="1"/>
  <c r="BS93" i="153" s="1"/>
  <c r="D23" i="153"/>
  <c r="E23" i="153" s="1"/>
  <c r="F23" i="153" s="1"/>
  <c r="G23" i="153" s="1"/>
  <c r="H23" i="153" s="1"/>
  <c r="I23" i="153" s="1"/>
  <c r="J23" i="153" s="1"/>
  <c r="K23" i="153" s="1"/>
  <c r="L23" i="153" s="1"/>
  <c r="M23" i="153" s="1"/>
  <c r="N23" i="153" s="1"/>
  <c r="O23" i="153" s="1"/>
  <c r="P23" i="153" s="1"/>
  <c r="Q23" i="153" s="1"/>
  <c r="R23" i="153" s="1"/>
  <c r="S23" i="153" s="1"/>
  <c r="T23" i="153" s="1"/>
  <c r="U23" i="153" s="1"/>
  <c r="V23" i="153" s="1"/>
  <c r="W23" i="153" s="1"/>
  <c r="X23" i="153" s="1"/>
  <c r="Y23" i="153" s="1"/>
  <c r="Z23" i="153" s="1"/>
  <c r="AA23" i="153" s="1"/>
  <c r="AB23" i="153" s="1"/>
  <c r="AC23" i="153" s="1"/>
  <c r="AD23" i="153" s="1"/>
  <c r="AE23" i="153" s="1"/>
  <c r="AF23" i="153" s="1"/>
  <c r="AG23" i="153" s="1"/>
  <c r="AH23" i="153" s="1"/>
  <c r="AI23" i="153" s="1"/>
  <c r="AJ23" i="153" s="1"/>
  <c r="AK23" i="153" s="1"/>
  <c r="AL23" i="153" s="1"/>
  <c r="AM23" i="153" s="1"/>
  <c r="AN23" i="153" s="1"/>
  <c r="AO23" i="153" s="1"/>
  <c r="AP23" i="153" s="1"/>
  <c r="AQ23" i="153" s="1"/>
  <c r="AR23" i="153" s="1"/>
  <c r="AS23" i="153" s="1"/>
  <c r="AT23" i="153" s="1"/>
  <c r="AU23" i="153" s="1"/>
  <c r="AV23" i="153" s="1"/>
  <c r="AW23" i="153" s="1"/>
  <c r="AX23" i="153" s="1"/>
  <c r="AY23" i="153" s="1"/>
  <c r="AZ23" i="153" s="1"/>
  <c r="BA23" i="153" s="1"/>
  <c r="BB23" i="153" s="1"/>
  <c r="BC23" i="153" s="1"/>
  <c r="BD23" i="153" s="1"/>
  <c r="BE23" i="153" s="1"/>
  <c r="BF23" i="153" s="1"/>
  <c r="BG23" i="153" s="1"/>
  <c r="BH23" i="153" s="1"/>
  <c r="BI23" i="153" s="1"/>
  <c r="BJ23" i="153" s="1"/>
  <c r="BK23" i="153" s="1"/>
  <c r="BL23" i="153" s="1"/>
  <c r="BM23" i="153" s="1"/>
  <c r="BN23" i="153" s="1"/>
  <c r="BO23" i="153" s="1"/>
  <c r="BP23" i="153" s="1"/>
  <c r="BQ23" i="153" s="1"/>
  <c r="BR23" i="153" s="1"/>
  <c r="BS23" i="153" s="1"/>
  <c r="BS95" i="153" s="1"/>
  <c r="D30" i="153"/>
  <c r="D29" i="153"/>
  <c r="D42" i="153"/>
  <c r="D41" i="153"/>
  <c r="D25" i="153"/>
  <c r="D24" i="153"/>
  <c r="D36" i="153"/>
  <c r="D37" i="153"/>
  <c r="D21" i="151"/>
  <c r="E22" i="151" s="1"/>
  <c r="C15" i="151"/>
  <c r="D15" i="151" s="1"/>
  <c r="E15" i="151" s="1"/>
  <c r="F15" i="151" s="1"/>
  <c r="G15" i="151" s="1"/>
  <c r="G26" i="151" s="1"/>
  <c r="C16" i="151"/>
  <c r="D16" i="151" s="1"/>
  <c r="E16" i="151" s="1"/>
  <c r="F16" i="151" s="1"/>
  <c r="G16" i="151" s="1"/>
  <c r="G27" i="151" s="1"/>
  <c r="E53" i="153"/>
  <c r="D28" i="153"/>
  <c r="D18" i="151"/>
  <c r="E19" i="151" s="1"/>
  <c r="E33" i="153"/>
  <c r="D39" i="153"/>
  <c r="E40" i="153" s="1"/>
  <c r="D51" i="153"/>
  <c r="D50" i="153"/>
  <c r="D35" i="153"/>
  <c r="D46" i="153"/>
  <c r="D54" i="153"/>
  <c r="E54" i="153" s="1"/>
  <c r="D63" i="153"/>
  <c r="D71" i="153"/>
  <c r="G87" i="284" l="1"/>
  <c r="G138" i="284"/>
  <c r="G40" i="284"/>
  <c r="G142" i="284"/>
  <c r="G215" i="284"/>
  <c r="G159" i="284"/>
  <c r="G206" i="284"/>
  <c r="G14" i="284"/>
  <c r="G65" i="284"/>
  <c r="G219" i="284"/>
  <c r="G135" i="284"/>
  <c r="G233" i="284"/>
  <c r="G127" i="284"/>
  <c r="G53" i="284"/>
  <c r="G194" i="284"/>
  <c r="G100" i="284"/>
  <c r="G162" i="284"/>
  <c r="G80" i="284"/>
  <c r="G43" i="284"/>
  <c r="G99" i="284"/>
  <c r="G9" i="284"/>
  <c r="G81" i="284"/>
  <c r="G68" i="284"/>
  <c r="G73" i="284"/>
  <c r="G24" i="284"/>
  <c r="G200" i="284"/>
  <c r="G5" i="284"/>
  <c r="G136" i="284"/>
  <c r="G187" i="284"/>
  <c r="G197" i="284"/>
  <c r="G170" i="284"/>
  <c r="G45" i="284"/>
  <c r="G6" i="284"/>
  <c r="G37" i="284"/>
  <c r="G146" i="284"/>
  <c r="G42" i="284"/>
  <c r="G131" i="284"/>
  <c r="G97" i="284"/>
  <c r="G2" i="284"/>
  <c r="H2" i="284" s="1" a="1"/>
  <c r="H2" i="284" s="1"/>
  <c r="K2" i="284" s="1"/>
  <c r="G60" i="284"/>
  <c r="G208" i="284"/>
  <c r="G104" i="284"/>
  <c r="G46" i="284"/>
  <c r="G134" i="284"/>
  <c r="G26" i="284"/>
  <c r="G34" i="284"/>
  <c r="G189" i="284"/>
  <c r="G223" i="284"/>
  <c r="G70" i="284"/>
  <c r="G169" i="284"/>
  <c r="G62" i="284"/>
  <c r="G61" i="284"/>
  <c r="G39" i="284"/>
  <c r="G232" i="284"/>
  <c r="G111" i="284"/>
  <c r="G106" i="284"/>
  <c r="G49" i="284"/>
  <c r="G203" i="284"/>
  <c r="G33" i="284"/>
  <c r="G154" i="284"/>
  <c r="G226" i="284"/>
  <c r="G44" i="284"/>
  <c r="G88" i="284"/>
  <c r="G25" i="284"/>
  <c r="G173" i="284"/>
  <c r="G235" i="284"/>
  <c r="G188" i="284"/>
  <c r="G54" i="284"/>
  <c r="G4" i="284"/>
  <c r="G38" i="284"/>
  <c r="G105" i="284"/>
  <c r="G224" i="284"/>
  <c r="G7" i="284"/>
  <c r="G193" i="284"/>
  <c r="G191" i="284"/>
  <c r="G12" i="284"/>
  <c r="G27" i="284"/>
  <c r="G120" i="284"/>
  <c r="G75" i="284"/>
  <c r="G11" i="284"/>
  <c r="G143" i="284"/>
  <c r="G92" i="284"/>
  <c r="G144" i="284"/>
  <c r="G64" i="284"/>
  <c r="G175" i="284"/>
  <c r="G124" i="284"/>
  <c r="G209" i="284"/>
  <c r="G153" i="284"/>
  <c r="G202" i="284"/>
  <c r="G199" i="284"/>
  <c r="G35" i="284"/>
  <c r="G108" i="284"/>
  <c r="G129" i="284"/>
  <c r="G96" i="284"/>
  <c r="G22" i="284"/>
  <c r="G56" i="284"/>
  <c r="G213" i="284"/>
  <c r="G71" i="284"/>
  <c r="G79" i="284"/>
  <c r="G164" i="284"/>
  <c r="G63" i="284"/>
  <c r="G31" i="284"/>
  <c r="G229" i="284"/>
  <c r="G95" i="284"/>
  <c r="G90" i="284"/>
  <c r="G15" i="284"/>
  <c r="G32" i="284"/>
  <c r="G160" i="284"/>
  <c r="G137" i="284"/>
  <c r="BR93" i="153"/>
  <c r="G198" i="284"/>
  <c r="G151" i="284"/>
  <c r="G231" i="284"/>
  <c r="G17" i="284"/>
  <c r="G125" i="284"/>
  <c r="G78" i="284"/>
  <c r="G128" i="284"/>
  <c r="H14" i="284"/>
  <c r="K14" i="284" s="1"/>
  <c r="O3" i="284" s="1"/>
  <c r="K8" i="284"/>
  <c r="N3" i="284" s="1"/>
  <c r="G180" i="284"/>
  <c r="G133" i="284"/>
  <c r="G217" i="284"/>
  <c r="G210" i="284"/>
  <c r="G47" i="284"/>
  <c r="G113" i="284"/>
  <c r="G10" i="284"/>
  <c r="G109" i="284"/>
  <c r="G74" i="284"/>
  <c r="G227" i="284"/>
  <c r="G114" i="284"/>
  <c r="G234" i="284"/>
  <c r="G103" i="284"/>
  <c r="G149" i="284"/>
  <c r="G212" i="284"/>
  <c r="G165" i="284"/>
  <c r="G23" i="284"/>
  <c r="G66" i="284"/>
  <c r="G179" i="284"/>
  <c r="G177" i="284"/>
  <c r="G204" i="284"/>
  <c r="G98" i="284"/>
  <c r="G116" i="284"/>
  <c r="G69" i="284"/>
  <c r="G107" i="284"/>
  <c r="G171" i="284"/>
  <c r="G211" i="284"/>
  <c r="G228" i="284"/>
  <c r="G48" i="284"/>
  <c r="G195" i="284"/>
  <c r="G8" i="284"/>
  <c r="G132" i="284"/>
  <c r="G163" i="284"/>
  <c r="G221" i="284"/>
  <c r="G174" i="284"/>
  <c r="G30" i="284"/>
  <c r="G123" i="284"/>
  <c r="G148" i="284"/>
  <c r="G101" i="284"/>
  <c r="G150" i="284"/>
  <c r="G122" i="284"/>
  <c r="H2" i="283" a="1"/>
  <c r="H2" i="283" s="1"/>
  <c r="K2" i="283" s="1"/>
  <c r="G115" i="284"/>
  <c r="G67" i="284"/>
  <c r="G218" i="284"/>
  <c r="G225" i="284"/>
  <c r="G222" i="284"/>
  <c r="G117" i="284"/>
  <c r="G16" i="284"/>
  <c r="G52" i="284"/>
  <c r="G121" i="284"/>
  <c r="G21" i="284"/>
  <c r="G139" i="284"/>
  <c r="G147" i="284"/>
  <c r="G112" i="284"/>
  <c r="G72" i="284"/>
  <c r="G230" i="284"/>
  <c r="G183" i="284"/>
  <c r="G36" i="284"/>
  <c r="G182" i="284"/>
  <c r="G157" i="284"/>
  <c r="G110" i="284"/>
  <c r="G158" i="284"/>
  <c r="G181" i="284"/>
  <c r="G84" i="284"/>
  <c r="G172" i="284"/>
  <c r="G77" i="284"/>
  <c r="G55" i="284"/>
  <c r="G51" i="284"/>
  <c r="G205" i="284"/>
  <c r="G58" i="284"/>
  <c r="E59" i="153"/>
  <c r="E41" i="153"/>
  <c r="G161" i="284"/>
  <c r="G126" i="284"/>
  <c r="G145" i="284"/>
  <c r="G168" i="284"/>
  <c r="G216" i="284"/>
  <c r="G214" i="284"/>
  <c r="G59" i="284"/>
  <c r="G28" i="284"/>
  <c r="G83" i="284"/>
  <c r="G18" i="284"/>
  <c r="G130" i="284"/>
  <c r="G166" i="284"/>
  <c r="G119" i="284"/>
  <c r="G201" i="284"/>
  <c r="G94" i="284"/>
  <c r="G93" i="284"/>
  <c r="G178" i="284"/>
  <c r="G85" i="284"/>
  <c r="G82" i="284"/>
  <c r="G20" i="284"/>
  <c r="G50" i="284"/>
  <c r="G176" i="284"/>
  <c r="G167" i="284"/>
  <c r="G220" i="284"/>
  <c r="G89" i="284"/>
  <c r="G76" i="284"/>
  <c r="G152" i="284"/>
  <c r="G118" i="284"/>
  <c r="G86" i="284"/>
  <c r="G19" i="284"/>
  <c r="G140" i="284"/>
  <c r="G192" i="284"/>
  <c r="G102" i="284"/>
  <c r="G186" i="284"/>
  <c r="G91" i="284"/>
  <c r="G141" i="284"/>
  <c r="G29" i="284"/>
  <c r="G57" i="284"/>
  <c r="G190" i="284"/>
  <c r="G196" i="284"/>
  <c r="G184" i="284"/>
  <c r="G185" i="284"/>
  <c r="G3" i="284"/>
  <c r="G155" i="284"/>
  <c r="G207" i="284"/>
  <c r="G156" i="284"/>
  <c r="G13" i="284"/>
  <c r="E49" i="153"/>
  <c r="D21" i="272"/>
  <c r="C21" i="272"/>
  <c r="D20" i="272"/>
  <c r="C20" i="272"/>
  <c r="D19" i="272"/>
  <c r="C19" i="272"/>
  <c r="E24" i="151"/>
  <c r="F24" i="151" s="1"/>
  <c r="F7" i="157" a="1"/>
  <c r="F7" i="157" s="1"/>
  <c r="I32" i="269"/>
  <c r="J32" i="269" s="1"/>
  <c r="K32" i="269" s="1"/>
  <c r="L32" i="269" s="1"/>
  <c r="I48" i="269"/>
  <c r="J48" i="269" s="1"/>
  <c r="K48" i="269" s="1"/>
  <c r="L48" i="269" s="1"/>
  <c r="I18" i="269"/>
  <c r="J18" i="269" s="1"/>
  <c r="K18" i="269" s="1"/>
  <c r="L18" i="269" s="1"/>
  <c r="I50" i="269"/>
  <c r="J50" i="269" s="1"/>
  <c r="K50" i="269" s="1"/>
  <c r="L50" i="269" s="1"/>
  <c r="I29" i="269"/>
  <c r="J29" i="269" s="1"/>
  <c r="K29" i="269" s="1"/>
  <c r="L29" i="269" s="1"/>
  <c r="I27" i="269"/>
  <c r="J27" i="269" s="1"/>
  <c r="K27" i="269" s="1"/>
  <c r="L27" i="269" s="1"/>
  <c r="I61" i="269"/>
  <c r="J61" i="269" s="1"/>
  <c r="K61" i="269" s="1"/>
  <c r="L61" i="269" s="1"/>
  <c r="I37" i="269"/>
  <c r="J37" i="269" s="1"/>
  <c r="K37" i="269" s="1"/>
  <c r="L37" i="269" s="1"/>
  <c r="F6" i="157" a="1"/>
  <c r="F6" i="157" s="1"/>
  <c r="I38" i="269"/>
  <c r="J38" i="269" s="1"/>
  <c r="K38" i="269" s="1"/>
  <c r="L38" i="269" s="1"/>
  <c r="I40" i="269"/>
  <c r="J40" i="269" s="1"/>
  <c r="K40" i="269" s="1"/>
  <c r="L40" i="269" s="1"/>
  <c r="I15" i="269"/>
  <c r="J15" i="269" s="1"/>
  <c r="K15" i="269" s="1"/>
  <c r="L15" i="269" s="1"/>
  <c r="I59" i="269"/>
  <c r="J59" i="269" s="1"/>
  <c r="K59" i="269" s="1"/>
  <c r="L59" i="269" s="1"/>
  <c r="I24" i="269"/>
  <c r="J24" i="269" s="1"/>
  <c r="K24" i="269" s="1"/>
  <c r="L24" i="269" s="1"/>
  <c r="I12" i="269"/>
  <c r="J12" i="269" s="1"/>
  <c r="K12" i="269" s="1"/>
  <c r="L12" i="269" s="1"/>
  <c r="I55" i="269"/>
  <c r="J55" i="269" s="1"/>
  <c r="K55" i="269" s="1"/>
  <c r="L55" i="269" s="1"/>
  <c r="I42" i="269"/>
  <c r="J42" i="269" s="1"/>
  <c r="K42" i="269" s="1"/>
  <c r="L42" i="269" s="1"/>
  <c r="I46" i="269"/>
  <c r="J46" i="269" s="1"/>
  <c r="K46" i="269" s="1"/>
  <c r="L46" i="269" s="1"/>
  <c r="I41" i="269"/>
  <c r="J41" i="269" s="1"/>
  <c r="K41" i="269" s="1"/>
  <c r="L41" i="269" s="1"/>
  <c r="I20" i="269"/>
  <c r="J20" i="269" s="1"/>
  <c r="K20" i="269" s="1"/>
  <c r="L20" i="269" s="1"/>
  <c r="I54" i="269"/>
  <c r="J54" i="269" s="1"/>
  <c r="K54" i="269" s="1"/>
  <c r="L54" i="269" s="1"/>
  <c r="I57" i="269"/>
  <c r="J57" i="269" s="1"/>
  <c r="K57" i="269" s="1"/>
  <c r="L57" i="269" s="1"/>
  <c r="I28" i="269"/>
  <c r="J28" i="269" s="1"/>
  <c r="K28" i="269" s="1"/>
  <c r="L28" i="269" s="1"/>
  <c r="I14" i="269"/>
  <c r="J14" i="269" s="1"/>
  <c r="K14" i="269" s="1"/>
  <c r="L14" i="269" s="1"/>
  <c r="I16" i="269"/>
  <c r="J16" i="269" s="1"/>
  <c r="K16" i="269" s="1"/>
  <c r="L16" i="269" s="1"/>
  <c r="I49" i="269"/>
  <c r="J49" i="269" s="1"/>
  <c r="K49" i="269" s="1"/>
  <c r="L49" i="269" s="1"/>
  <c r="I35" i="269"/>
  <c r="J35" i="269" s="1"/>
  <c r="K35" i="269" s="1"/>
  <c r="L35" i="269" s="1"/>
  <c r="I45" i="269"/>
  <c r="J45" i="269" s="1"/>
  <c r="K45" i="269" s="1"/>
  <c r="L45" i="269" s="1"/>
  <c r="I23" i="269"/>
  <c r="J23" i="269" s="1"/>
  <c r="K23" i="269" s="1"/>
  <c r="L23" i="269" s="1"/>
  <c r="I25" i="269"/>
  <c r="J25" i="269" s="1"/>
  <c r="K25" i="269" s="1"/>
  <c r="L25" i="269" s="1"/>
  <c r="I58" i="269"/>
  <c r="J58" i="269" s="1"/>
  <c r="K58" i="269" s="1"/>
  <c r="L58" i="269" s="1"/>
  <c r="I36" i="269"/>
  <c r="J36" i="269" s="1"/>
  <c r="K36" i="269" s="1"/>
  <c r="L36" i="269" s="1"/>
  <c r="I53" i="269"/>
  <c r="J53" i="269" s="1"/>
  <c r="K53" i="269" s="1"/>
  <c r="L53" i="269" s="1"/>
  <c r="I31" i="269"/>
  <c r="J31" i="269" s="1"/>
  <c r="K31" i="269" s="1"/>
  <c r="L31" i="269" s="1"/>
  <c r="I33" i="269"/>
  <c r="J33" i="269" s="1"/>
  <c r="K33" i="269" s="1"/>
  <c r="L33" i="269" s="1"/>
  <c r="I19" i="269"/>
  <c r="J19" i="269" s="1"/>
  <c r="K19" i="269" s="1"/>
  <c r="L19" i="269" s="1"/>
  <c r="I44" i="269"/>
  <c r="J44" i="269" s="1"/>
  <c r="K44" i="269" s="1"/>
  <c r="L44" i="269" s="1"/>
  <c r="I13" i="269"/>
  <c r="J13" i="269" s="1"/>
  <c r="K13" i="269" s="1"/>
  <c r="L13" i="269" s="1"/>
  <c r="I22" i="269"/>
  <c r="J22" i="269" s="1"/>
  <c r="K22" i="269" s="1"/>
  <c r="L22" i="269" s="1"/>
  <c r="I39" i="269"/>
  <c r="J39" i="269" s="1"/>
  <c r="K39" i="269" s="1"/>
  <c r="L39" i="269" s="1"/>
  <c r="I56" i="269"/>
  <c r="J56" i="269" s="1"/>
  <c r="K56" i="269" s="1"/>
  <c r="L56" i="269" s="1"/>
  <c r="I26" i="269"/>
  <c r="J26" i="269" s="1"/>
  <c r="K26" i="269" s="1"/>
  <c r="L26" i="269" s="1"/>
  <c r="I43" i="269"/>
  <c r="J43" i="269" s="1"/>
  <c r="K43" i="269" s="1"/>
  <c r="L43" i="269" s="1"/>
  <c r="I52" i="269"/>
  <c r="J52" i="269" s="1"/>
  <c r="K52" i="269" s="1"/>
  <c r="L52" i="269" s="1"/>
  <c r="K60" i="269"/>
  <c r="L60" i="269" s="1"/>
  <c r="I21" i="269"/>
  <c r="J21" i="269" s="1"/>
  <c r="K21" i="269" s="1"/>
  <c r="L21" i="269" s="1"/>
  <c r="I30" i="269"/>
  <c r="J30" i="269" s="1"/>
  <c r="K30" i="269" s="1"/>
  <c r="L30" i="269" s="1"/>
  <c r="I47" i="269"/>
  <c r="J47" i="269" s="1"/>
  <c r="K47" i="269" s="1"/>
  <c r="L47" i="269" s="1"/>
  <c r="I17" i="269"/>
  <c r="J17" i="269" s="1"/>
  <c r="K17" i="269" s="1"/>
  <c r="L17" i="269" s="1"/>
  <c r="I34" i="269"/>
  <c r="J34" i="269" s="1"/>
  <c r="K34" i="269" s="1"/>
  <c r="L34" i="269" s="1"/>
  <c r="I51" i="269"/>
  <c r="J51" i="269" s="1"/>
  <c r="K51" i="269" s="1"/>
  <c r="L51" i="269" s="1"/>
  <c r="E24" i="153"/>
  <c r="F24" i="153" s="1"/>
  <c r="G24" i="153" s="1"/>
  <c r="H24" i="153" s="1"/>
  <c r="I24" i="153" s="1"/>
  <c r="J24" i="153" s="1"/>
  <c r="K24" i="153" s="1"/>
  <c r="L24" i="153" s="1"/>
  <c r="M24" i="153" s="1"/>
  <c r="N24" i="153" s="1"/>
  <c r="O24" i="153" s="1"/>
  <c r="P24" i="153" s="1"/>
  <c r="Q24" i="153" s="1"/>
  <c r="R24" i="153" s="1"/>
  <c r="S24" i="153" s="1"/>
  <c r="T24" i="153" s="1"/>
  <c r="U24" i="153" s="1"/>
  <c r="V24" i="153" s="1"/>
  <c r="W24" i="153" s="1"/>
  <c r="X24" i="153" s="1"/>
  <c r="Y24" i="153" s="1"/>
  <c r="Z24" i="153" s="1"/>
  <c r="AA24" i="153" s="1"/>
  <c r="AB24" i="153" s="1"/>
  <c r="AC24" i="153" s="1"/>
  <c r="AD24" i="153" s="1"/>
  <c r="AE24" i="153" s="1"/>
  <c r="AF24" i="153" s="1"/>
  <c r="AG24" i="153" s="1"/>
  <c r="AH24" i="153" s="1"/>
  <c r="AI24" i="153" s="1"/>
  <c r="AJ24" i="153" s="1"/>
  <c r="AK24" i="153" s="1"/>
  <c r="AL24" i="153" s="1"/>
  <c r="AM24" i="153" s="1"/>
  <c r="AN24" i="153" s="1"/>
  <c r="AO24" i="153" s="1"/>
  <c r="AP24" i="153" s="1"/>
  <c r="AQ24" i="153" s="1"/>
  <c r="AR24" i="153" s="1"/>
  <c r="AS24" i="153" s="1"/>
  <c r="AT24" i="153" s="1"/>
  <c r="AU24" i="153" s="1"/>
  <c r="AV24" i="153" s="1"/>
  <c r="AW24" i="153" s="1"/>
  <c r="AX24" i="153" s="1"/>
  <c r="AY24" i="153" s="1"/>
  <c r="AZ24" i="153" s="1"/>
  <c r="BA24" i="153" s="1"/>
  <c r="BB24" i="153" s="1"/>
  <c r="BC24" i="153" s="1"/>
  <c r="BD24" i="153" s="1"/>
  <c r="BE24" i="153" s="1"/>
  <c r="BF24" i="153" s="1"/>
  <c r="BG24" i="153" s="1"/>
  <c r="BH24" i="153" s="1"/>
  <c r="BI24" i="153" s="1"/>
  <c r="BJ24" i="153" s="1"/>
  <c r="BK24" i="153" s="1"/>
  <c r="BL24" i="153" s="1"/>
  <c r="BM24" i="153" s="1"/>
  <c r="BN24" i="153" s="1"/>
  <c r="BO24" i="153" s="1"/>
  <c r="BP24" i="153" s="1"/>
  <c r="BQ24" i="153" s="1"/>
  <c r="BR24" i="153" s="1"/>
  <c r="BS24" i="153" s="1"/>
  <c r="BS96" i="153" s="1"/>
  <c r="BR95" i="153" s="1"/>
  <c r="E50" i="153"/>
  <c r="E68" i="153"/>
  <c r="H17" i="156"/>
  <c r="I6" i="157" a="1"/>
  <c r="I6" i="157" s="1"/>
  <c r="E48" i="153"/>
  <c r="F49" i="153" s="1"/>
  <c r="E74" i="153"/>
  <c r="F74" i="153" s="1"/>
  <c r="E78" i="153"/>
  <c r="E87" i="153"/>
  <c r="F88" i="153" s="1"/>
  <c r="E65" i="153"/>
  <c r="E60" i="153"/>
  <c r="E57" i="153"/>
  <c r="F17" i="156"/>
  <c r="H6" i="157" a="1"/>
  <c r="H6" i="157" s="1"/>
  <c r="I7" i="157" a="1"/>
  <c r="I7" i="157" s="1"/>
  <c r="E28" i="153"/>
  <c r="E44" i="153"/>
  <c r="F82" i="153"/>
  <c r="G6" i="157" a="1"/>
  <c r="G6" i="157" s="1"/>
  <c r="E69" i="153"/>
  <c r="E75" i="153"/>
  <c r="E90" i="153"/>
  <c r="F90" i="153" s="1"/>
  <c r="E30" i="153"/>
  <c r="H7" i="157" a="1"/>
  <c r="H7" i="157" s="1"/>
  <c r="G7" i="157" a="1"/>
  <c r="G7" i="157" s="1"/>
  <c r="E38" i="153"/>
  <c r="F62" i="153"/>
  <c r="E79" i="153"/>
  <c r="F68" i="153"/>
  <c r="E26" i="153"/>
  <c r="F20" i="151"/>
  <c r="E56" i="153"/>
  <c r="F57" i="153" s="1"/>
  <c r="E35" i="153"/>
  <c r="F35" i="153" s="1"/>
  <c r="E66" i="153"/>
  <c r="E27" i="153"/>
  <c r="I17" i="156"/>
  <c r="E39" i="153"/>
  <c r="F40" i="153" s="1"/>
  <c r="F89" i="153"/>
  <c r="E76" i="153"/>
  <c r="N10" i="156" a="1"/>
  <c r="E17" i="156"/>
  <c r="F54" i="153"/>
  <c r="E85" i="153"/>
  <c r="G17" i="156"/>
  <c r="E83" i="153"/>
  <c r="F84" i="153" s="1"/>
  <c r="E46" i="153"/>
  <c r="F50" i="153"/>
  <c r="E21" i="151"/>
  <c r="F21" i="151" s="1"/>
  <c r="E43" i="153"/>
  <c r="E80" i="153"/>
  <c r="E58" i="153"/>
  <c r="F59" i="153" s="1"/>
  <c r="E37" i="153"/>
  <c r="E29" i="153"/>
  <c r="F26" i="151"/>
  <c r="E36" i="153"/>
  <c r="E72" i="153"/>
  <c r="E71" i="153"/>
  <c r="F71" i="153" s="1"/>
  <c r="E51" i="153"/>
  <c r="E55" i="153"/>
  <c r="E47" i="153"/>
  <c r="F78" i="153"/>
  <c r="F23" i="151"/>
  <c r="E63" i="153"/>
  <c r="F63" i="153" s="1"/>
  <c r="G63" i="153" s="1"/>
  <c r="E64" i="153"/>
  <c r="E25" i="153"/>
  <c r="D17" i="151"/>
  <c r="E17" i="151" s="1"/>
  <c r="F17" i="151" s="1"/>
  <c r="G17" i="151" s="1"/>
  <c r="G28" i="151" s="1"/>
  <c r="F27" i="151" s="1"/>
  <c r="BR94" i="153"/>
  <c r="E45" i="153"/>
  <c r="F33" i="153"/>
  <c r="F58" i="153"/>
  <c r="F41" i="153"/>
  <c r="F34" i="153"/>
  <c r="E52" i="153"/>
  <c r="E42" i="153"/>
  <c r="F42" i="153" s="1"/>
  <c r="E31" i="153"/>
  <c r="G35" i="153" l="1"/>
  <c r="N10" i="157" a="1"/>
  <c r="G50" i="153"/>
  <c r="F45" i="153"/>
  <c r="E26" i="151"/>
  <c r="F60" i="153"/>
  <c r="G60" i="153" s="1"/>
  <c r="F61" i="153"/>
  <c r="G61" i="153" s="1"/>
  <c r="H61" i="153" s="1"/>
  <c r="F51" i="153"/>
  <c r="G51" i="153" s="1"/>
  <c r="H51" i="153" s="1"/>
  <c r="G90" i="153"/>
  <c r="F65" i="153"/>
  <c r="F69" i="153"/>
  <c r="BQ94" i="153"/>
  <c r="F39" i="153"/>
  <c r="G40" i="153" s="1"/>
  <c r="F25" i="153"/>
  <c r="G25" i="153" s="1"/>
  <c r="H25" i="153" s="1"/>
  <c r="I25" i="153" s="1"/>
  <c r="J25" i="153" s="1"/>
  <c r="K25" i="153" s="1"/>
  <c r="L25" i="153" s="1"/>
  <c r="M25" i="153" s="1"/>
  <c r="N25" i="153" s="1"/>
  <c r="O25" i="153" s="1"/>
  <c r="P25" i="153" s="1"/>
  <c r="Q25" i="153" s="1"/>
  <c r="R25" i="153" s="1"/>
  <c r="S25" i="153" s="1"/>
  <c r="T25" i="153" s="1"/>
  <c r="U25" i="153" s="1"/>
  <c r="V25" i="153" s="1"/>
  <c r="W25" i="153" s="1"/>
  <c r="X25" i="153" s="1"/>
  <c r="Y25" i="153" s="1"/>
  <c r="Z25" i="153" s="1"/>
  <c r="AA25" i="153" s="1"/>
  <c r="AB25" i="153" s="1"/>
  <c r="AC25" i="153" s="1"/>
  <c r="AD25" i="153" s="1"/>
  <c r="AE25" i="153" s="1"/>
  <c r="AF25" i="153" s="1"/>
  <c r="AG25" i="153" s="1"/>
  <c r="AH25" i="153" s="1"/>
  <c r="AI25" i="153" s="1"/>
  <c r="AJ25" i="153" s="1"/>
  <c r="AK25" i="153" s="1"/>
  <c r="AL25" i="153" s="1"/>
  <c r="AM25" i="153" s="1"/>
  <c r="AN25" i="153" s="1"/>
  <c r="AO25" i="153" s="1"/>
  <c r="AP25" i="153" s="1"/>
  <c r="AQ25" i="153" s="1"/>
  <c r="AR25" i="153" s="1"/>
  <c r="AS25" i="153" s="1"/>
  <c r="AT25" i="153" s="1"/>
  <c r="AU25" i="153" s="1"/>
  <c r="AV25" i="153" s="1"/>
  <c r="AW25" i="153" s="1"/>
  <c r="AX25" i="153" s="1"/>
  <c r="AY25" i="153" s="1"/>
  <c r="AZ25" i="153" s="1"/>
  <c r="BA25" i="153" s="1"/>
  <c r="BB25" i="153" s="1"/>
  <c r="BC25" i="153" s="1"/>
  <c r="BD25" i="153" s="1"/>
  <c r="BE25" i="153" s="1"/>
  <c r="BF25" i="153" s="1"/>
  <c r="BG25" i="153" s="1"/>
  <c r="BH25" i="153" s="1"/>
  <c r="BI25" i="153" s="1"/>
  <c r="BJ25" i="153" s="1"/>
  <c r="BK25" i="153" s="1"/>
  <c r="BL25" i="153" s="1"/>
  <c r="BM25" i="153" s="1"/>
  <c r="BN25" i="153" s="1"/>
  <c r="BO25" i="153" s="1"/>
  <c r="BP25" i="153" s="1"/>
  <c r="BQ25" i="153" s="1"/>
  <c r="BR25" i="153" s="1"/>
  <c r="BS25" i="153" s="1"/>
  <c r="BS97" i="153" s="1"/>
  <c r="BR96" i="153" s="1"/>
  <c r="F66" i="153"/>
  <c r="F79" i="153"/>
  <c r="G79" i="153" s="1"/>
  <c r="F75" i="153"/>
  <c r="G75" i="153" s="1"/>
  <c r="G66" i="153"/>
  <c r="F87" i="153"/>
  <c r="F37" i="153"/>
  <c r="E18" i="151"/>
  <c r="F18" i="151" s="1"/>
  <c r="G18" i="151" s="1"/>
  <c r="G29" i="151" s="1"/>
  <c r="F28" i="151" s="1"/>
  <c r="E27" i="151" s="1"/>
  <c r="D26" i="151" s="1"/>
  <c r="F76" i="153"/>
  <c r="F29" i="153"/>
  <c r="F31" i="153"/>
  <c r="F52" i="153"/>
  <c r="F32" i="153"/>
  <c r="F70" i="153"/>
  <c r="F77" i="153"/>
  <c r="G78" i="153" s="1"/>
  <c r="G34" i="153"/>
  <c r="H35" i="153" s="1"/>
  <c r="F83" i="153"/>
  <c r="G83" i="153" s="1"/>
  <c r="F43" i="153"/>
  <c r="G43" i="153" s="1"/>
  <c r="F27" i="153"/>
  <c r="G69" i="153"/>
  <c r="G21" i="151"/>
  <c r="F22" i="151"/>
  <c r="G22" i="151" s="1"/>
  <c r="F81" i="153"/>
  <c r="F80" i="153"/>
  <c r="F85" i="153"/>
  <c r="G85" i="153" s="1"/>
  <c r="F86" i="153"/>
  <c r="F44" i="153"/>
  <c r="F28" i="153"/>
  <c r="G28" i="153" s="1"/>
  <c r="G41" i="153"/>
  <c r="G58" i="153"/>
  <c r="O12" i="156"/>
  <c r="Q12" i="156" s="1"/>
  <c r="O14" i="156"/>
  <c r="Q14" i="156" s="1"/>
  <c r="O11" i="156"/>
  <c r="Q11" i="156" s="1"/>
  <c r="O13" i="156"/>
  <c r="Q13" i="156" s="1"/>
  <c r="N10" i="156"/>
  <c r="O10" i="156" s="1"/>
  <c r="Q10" i="156" s="1"/>
  <c r="F36" i="153"/>
  <c r="G36" i="153" s="1"/>
  <c r="H36" i="153" s="1"/>
  <c r="O12" i="157"/>
  <c r="Q12" i="157" s="1"/>
  <c r="O14" i="157"/>
  <c r="Q14" i="157" s="1"/>
  <c r="O11" i="157"/>
  <c r="Q11" i="157" s="1"/>
  <c r="O13" i="157"/>
  <c r="Q13" i="157" s="1"/>
  <c r="N10" i="157"/>
  <c r="O10" i="157" s="1"/>
  <c r="Q10" i="157" s="1"/>
  <c r="F67" i="153"/>
  <c r="G67" i="153" s="1"/>
  <c r="H67" i="153" s="1"/>
  <c r="F46" i="153"/>
  <c r="G46" i="153" s="1"/>
  <c r="G88" i="153"/>
  <c r="G89" i="153"/>
  <c r="G24" i="151"/>
  <c r="F55" i="153"/>
  <c r="G55" i="153" s="1"/>
  <c r="F56" i="153"/>
  <c r="G59" i="153"/>
  <c r="BQ95" i="153"/>
  <c r="F47" i="153"/>
  <c r="F48" i="153"/>
  <c r="F53" i="153"/>
  <c r="F38" i="153"/>
  <c r="BQ93" i="153"/>
  <c r="F30" i="153"/>
  <c r="G30" i="153" s="1"/>
  <c r="G42" i="153"/>
  <c r="G33" i="153"/>
  <c r="F64" i="153"/>
  <c r="G64" i="153" s="1"/>
  <c r="H64" i="153" s="1"/>
  <c r="F72" i="153"/>
  <c r="G72" i="153" s="1"/>
  <c r="F73" i="153"/>
  <c r="F26" i="153"/>
  <c r="G26" i="153" s="1"/>
  <c r="H26" i="153" s="1"/>
  <c r="I26" i="153" s="1"/>
  <c r="J26" i="153" s="1"/>
  <c r="K26" i="153" s="1"/>
  <c r="L26" i="153" s="1"/>
  <c r="M26" i="153" s="1"/>
  <c r="N26" i="153" s="1"/>
  <c r="O26" i="153" s="1"/>
  <c r="P26" i="153" s="1"/>
  <c r="Q26" i="153" s="1"/>
  <c r="R26" i="153" s="1"/>
  <c r="S26" i="153" s="1"/>
  <c r="T26" i="153" s="1"/>
  <c r="U26" i="153" s="1"/>
  <c r="V26" i="153" s="1"/>
  <c r="W26" i="153" s="1"/>
  <c r="X26" i="153" s="1"/>
  <c r="Y26" i="153" s="1"/>
  <c r="Z26" i="153" s="1"/>
  <c r="AA26" i="153" s="1"/>
  <c r="AB26" i="153" s="1"/>
  <c r="AC26" i="153" s="1"/>
  <c r="AD26" i="153" s="1"/>
  <c r="AE26" i="153" s="1"/>
  <c r="AF26" i="153" s="1"/>
  <c r="AG26" i="153" s="1"/>
  <c r="AH26" i="153" s="1"/>
  <c r="AI26" i="153" s="1"/>
  <c r="AJ26" i="153" s="1"/>
  <c r="AK26" i="153" s="1"/>
  <c r="AL26" i="153" s="1"/>
  <c r="AM26" i="153" s="1"/>
  <c r="AN26" i="153" s="1"/>
  <c r="AO26" i="153" s="1"/>
  <c r="AP26" i="153" s="1"/>
  <c r="AQ26" i="153" s="1"/>
  <c r="AR26" i="153" s="1"/>
  <c r="AS26" i="153" s="1"/>
  <c r="AT26" i="153" s="1"/>
  <c r="AU26" i="153" s="1"/>
  <c r="AV26" i="153" s="1"/>
  <c r="AW26" i="153" s="1"/>
  <c r="AX26" i="153" s="1"/>
  <c r="AY26" i="153" s="1"/>
  <c r="AZ26" i="153" s="1"/>
  <c r="BA26" i="153" s="1"/>
  <c r="BB26" i="153" s="1"/>
  <c r="BC26" i="153" s="1"/>
  <c r="BD26" i="153" s="1"/>
  <c r="BE26" i="153" s="1"/>
  <c r="BF26" i="153" s="1"/>
  <c r="BG26" i="153" s="1"/>
  <c r="BH26" i="153" s="1"/>
  <c r="BI26" i="153" s="1"/>
  <c r="BJ26" i="153" s="1"/>
  <c r="BK26" i="153" s="1"/>
  <c r="BL26" i="153" s="1"/>
  <c r="BM26" i="153" s="1"/>
  <c r="BN26" i="153" s="1"/>
  <c r="BO26" i="153" s="1"/>
  <c r="BP26" i="153" s="1"/>
  <c r="BQ26" i="153" s="1"/>
  <c r="BR26" i="153" s="1"/>
  <c r="BS26" i="153" s="1"/>
  <c r="BS98" i="153" s="1"/>
  <c r="G52" i="153" l="1"/>
  <c r="G62" i="153"/>
  <c r="G84" i="153"/>
  <c r="BP94" i="153"/>
  <c r="G80" i="153"/>
  <c r="BP93" i="153"/>
  <c r="G68" i="153"/>
  <c r="G76" i="153"/>
  <c r="H76" i="153" s="1"/>
  <c r="G38" i="153"/>
  <c r="G70" i="153"/>
  <c r="H70" i="153" s="1"/>
  <c r="F19" i="151"/>
  <c r="G19" i="151" s="1"/>
  <c r="G30" i="151" s="1"/>
  <c r="F29" i="151" s="1"/>
  <c r="E28" i="151" s="1"/>
  <c r="D27" i="151" s="1"/>
  <c r="C26" i="151" s="1"/>
  <c r="G77" i="153"/>
  <c r="G32" i="153"/>
  <c r="H33" i="153" s="1"/>
  <c r="G44" i="153"/>
  <c r="H44" i="153" s="1"/>
  <c r="H52" i="153"/>
  <c r="I52" i="153" s="1"/>
  <c r="I36" i="153"/>
  <c r="G45" i="153"/>
  <c r="H46" i="153"/>
  <c r="G23" i="151"/>
  <c r="G86" i="153"/>
  <c r="H86" i="153" s="1"/>
  <c r="G71" i="153"/>
  <c r="H41" i="153"/>
  <c r="G37" i="153"/>
  <c r="H37" i="153" s="1"/>
  <c r="I37" i="153" s="1"/>
  <c r="H42" i="153"/>
  <c r="G87" i="153"/>
  <c r="G82" i="153"/>
  <c r="G81" i="153"/>
  <c r="H81" i="153" s="1"/>
  <c r="Q16" i="156"/>
  <c r="V8" i="156" s="1"/>
  <c r="G47" i="153"/>
  <c r="H47" i="153" s="1"/>
  <c r="Q16" i="157"/>
  <c r="V8" i="157" s="1"/>
  <c r="G29" i="153"/>
  <c r="H29" i="153" s="1"/>
  <c r="H34" i="153"/>
  <c r="G39" i="153"/>
  <c r="H89" i="153"/>
  <c r="H90" i="153"/>
  <c r="G65" i="153"/>
  <c r="G56" i="153"/>
  <c r="H56" i="153" s="1"/>
  <c r="G57" i="153"/>
  <c r="BR97" i="153"/>
  <c r="G53" i="153"/>
  <c r="H53" i="153" s="1"/>
  <c r="G54" i="153"/>
  <c r="H84" i="153"/>
  <c r="H85" i="153"/>
  <c r="H43" i="153"/>
  <c r="G27" i="153"/>
  <c r="G73" i="153"/>
  <c r="H73" i="153" s="1"/>
  <c r="G74" i="153"/>
  <c r="BO93" i="153"/>
  <c r="G48" i="153"/>
  <c r="G49" i="153"/>
  <c r="H59" i="153"/>
  <c r="H60" i="153"/>
  <c r="G31" i="153"/>
  <c r="H79" i="153"/>
  <c r="H80" i="153"/>
  <c r="H45" i="153" l="1"/>
  <c r="I45" i="153" s="1"/>
  <c r="G20" i="151"/>
  <c r="G31" i="151" s="1"/>
  <c r="F30" i="151" s="1"/>
  <c r="E29" i="151" s="1"/>
  <c r="D28" i="151" s="1"/>
  <c r="C27" i="151" s="1"/>
  <c r="B26" i="151" s="1"/>
  <c r="H62" i="153"/>
  <c r="I62" i="153" s="1"/>
  <c r="H63" i="153"/>
  <c r="H69" i="153"/>
  <c r="H68" i="153"/>
  <c r="I68" i="153" s="1"/>
  <c r="H77" i="153"/>
  <c r="I77" i="153" s="1"/>
  <c r="H39" i="153"/>
  <c r="H71" i="153"/>
  <c r="I71" i="153" s="1"/>
  <c r="I53" i="153"/>
  <c r="J53" i="153" s="1"/>
  <c r="I42" i="153"/>
  <c r="H48" i="153"/>
  <c r="I48" i="153" s="1"/>
  <c r="J37" i="153"/>
  <c r="H87" i="153"/>
  <c r="I87" i="153" s="1"/>
  <c r="I90" i="153"/>
  <c r="H78" i="153"/>
  <c r="I47" i="153"/>
  <c r="H72" i="153"/>
  <c r="H38" i="153"/>
  <c r="I38" i="153" s="1"/>
  <c r="J38" i="153" s="1"/>
  <c r="I43" i="153"/>
  <c r="H82" i="153"/>
  <c r="I82" i="153" s="1"/>
  <c r="H83" i="153"/>
  <c r="I83" i="153" s="1"/>
  <c r="J83" i="153" s="1"/>
  <c r="I44" i="153"/>
  <c r="H30" i="153"/>
  <c r="I30" i="153" s="1"/>
  <c r="H88" i="153"/>
  <c r="H31" i="153"/>
  <c r="H32" i="153"/>
  <c r="H54" i="153"/>
  <c r="I54" i="153" s="1"/>
  <c r="H27" i="153"/>
  <c r="I27" i="153" s="1"/>
  <c r="J27" i="153" s="1"/>
  <c r="K27" i="153" s="1"/>
  <c r="L27" i="153" s="1"/>
  <c r="M27" i="153" s="1"/>
  <c r="N27" i="153" s="1"/>
  <c r="O27" i="153" s="1"/>
  <c r="P27" i="153" s="1"/>
  <c r="Q27" i="153" s="1"/>
  <c r="R27" i="153" s="1"/>
  <c r="S27" i="153" s="1"/>
  <c r="T27" i="153" s="1"/>
  <c r="U27" i="153" s="1"/>
  <c r="V27" i="153" s="1"/>
  <c r="W27" i="153" s="1"/>
  <c r="X27" i="153" s="1"/>
  <c r="Y27" i="153" s="1"/>
  <c r="Z27" i="153" s="1"/>
  <c r="AA27" i="153" s="1"/>
  <c r="AB27" i="153" s="1"/>
  <c r="AC27" i="153" s="1"/>
  <c r="AD27" i="153" s="1"/>
  <c r="AE27" i="153" s="1"/>
  <c r="AF27" i="153" s="1"/>
  <c r="AG27" i="153" s="1"/>
  <c r="AH27" i="153" s="1"/>
  <c r="AI27" i="153" s="1"/>
  <c r="AJ27" i="153" s="1"/>
  <c r="AK27" i="153" s="1"/>
  <c r="AL27" i="153" s="1"/>
  <c r="AM27" i="153" s="1"/>
  <c r="AN27" i="153" s="1"/>
  <c r="AO27" i="153" s="1"/>
  <c r="AP27" i="153" s="1"/>
  <c r="AQ27" i="153" s="1"/>
  <c r="AR27" i="153" s="1"/>
  <c r="AS27" i="153" s="1"/>
  <c r="AT27" i="153" s="1"/>
  <c r="AU27" i="153" s="1"/>
  <c r="AV27" i="153" s="1"/>
  <c r="AW27" i="153" s="1"/>
  <c r="AX27" i="153" s="1"/>
  <c r="AY27" i="153" s="1"/>
  <c r="AZ27" i="153" s="1"/>
  <c r="BA27" i="153" s="1"/>
  <c r="BB27" i="153" s="1"/>
  <c r="BC27" i="153" s="1"/>
  <c r="BD27" i="153" s="1"/>
  <c r="BE27" i="153" s="1"/>
  <c r="BF27" i="153" s="1"/>
  <c r="BG27" i="153" s="1"/>
  <c r="BH27" i="153" s="1"/>
  <c r="BI27" i="153" s="1"/>
  <c r="BJ27" i="153" s="1"/>
  <c r="BK27" i="153" s="1"/>
  <c r="BL27" i="153" s="1"/>
  <c r="BM27" i="153" s="1"/>
  <c r="BN27" i="153" s="1"/>
  <c r="BO27" i="153" s="1"/>
  <c r="BP27" i="153" s="1"/>
  <c r="BQ27" i="153" s="1"/>
  <c r="BR27" i="153" s="1"/>
  <c r="BS27" i="153" s="1"/>
  <c r="BS99" i="153" s="1"/>
  <c r="H28" i="153"/>
  <c r="BQ96" i="153"/>
  <c r="I60" i="153"/>
  <c r="I61" i="153"/>
  <c r="H65" i="153"/>
  <c r="I65" i="153" s="1"/>
  <c r="H66" i="153"/>
  <c r="H49" i="153"/>
  <c r="I49" i="153" s="1"/>
  <c r="J49" i="153" s="1"/>
  <c r="H50" i="153"/>
  <c r="H57" i="153"/>
  <c r="I57" i="153" s="1"/>
  <c r="H58" i="153"/>
  <c r="I59" i="153" s="1"/>
  <c r="H40" i="153"/>
  <c r="I80" i="153"/>
  <c r="I81" i="153"/>
  <c r="I85" i="153"/>
  <c r="I86" i="153"/>
  <c r="I46" i="153"/>
  <c r="I34" i="153"/>
  <c r="I35" i="153"/>
  <c r="H55" i="153"/>
  <c r="H74" i="153"/>
  <c r="I74" i="153" s="1"/>
  <c r="H75" i="153"/>
  <c r="I63" i="153" l="1"/>
  <c r="J63" i="153" s="1"/>
  <c r="I64" i="153"/>
  <c r="J64" i="153" s="1"/>
  <c r="K64" i="153" s="1"/>
  <c r="J65" i="153"/>
  <c r="K65" i="153" s="1"/>
  <c r="K38" i="153"/>
  <c r="I78" i="153"/>
  <c r="J78" i="153" s="1"/>
  <c r="J54" i="153"/>
  <c r="K54" i="153" s="1"/>
  <c r="I31" i="153"/>
  <c r="J31" i="153" s="1"/>
  <c r="I69" i="153"/>
  <c r="J43" i="153"/>
  <c r="I72" i="153"/>
  <c r="J72" i="153" s="1"/>
  <c r="I79" i="153"/>
  <c r="I70" i="153"/>
  <c r="J71" i="153" s="1"/>
  <c r="L65" i="153"/>
  <c r="I88" i="153"/>
  <c r="J88" i="153" s="1"/>
  <c r="J48" i="153"/>
  <c r="K49" i="153" s="1"/>
  <c r="I58" i="153"/>
  <c r="J58" i="153" s="1"/>
  <c r="J44" i="153"/>
  <c r="K44" i="153" s="1"/>
  <c r="I73" i="153"/>
  <c r="J73" i="153" s="1"/>
  <c r="K73" i="153" s="1"/>
  <c r="I39" i="153"/>
  <c r="J39" i="153" s="1"/>
  <c r="K39" i="153" s="1"/>
  <c r="L39" i="153" s="1"/>
  <c r="I55" i="153"/>
  <c r="J55" i="153" s="1"/>
  <c r="J45" i="153"/>
  <c r="I84" i="153"/>
  <c r="J84" i="153" s="1"/>
  <c r="K84" i="153" s="1"/>
  <c r="I89" i="153"/>
  <c r="J86" i="153"/>
  <c r="J87" i="153"/>
  <c r="I66" i="153"/>
  <c r="J66" i="153" s="1"/>
  <c r="K66" i="153" s="1"/>
  <c r="L66" i="153" s="1"/>
  <c r="I67" i="153"/>
  <c r="I56" i="153"/>
  <c r="I40" i="153"/>
  <c r="I41" i="153"/>
  <c r="J61" i="153"/>
  <c r="J62" i="153"/>
  <c r="J60" i="153"/>
  <c r="I75" i="153"/>
  <c r="J75" i="153" s="1"/>
  <c r="I76" i="153"/>
  <c r="I50" i="153"/>
  <c r="J50" i="153" s="1"/>
  <c r="K50" i="153" s="1"/>
  <c r="I51" i="153"/>
  <c r="I32" i="153"/>
  <c r="J32" i="153" s="1"/>
  <c r="K32" i="153" s="1"/>
  <c r="I33" i="153"/>
  <c r="BR98" i="153"/>
  <c r="J46" i="153"/>
  <c r="J47" i="153"/>
  <c r="I28" i="153"/>
  <c r="J28" i="153" s="1"/>
  <c r="K28" i="153" s="1"/>
  <c r="L28" i="153" s="1"/>
  <c r="M28" i="153" s="1"/>
  <c r="N28" i="153" s="1"/>
  <c r="O28" i="153" s="1"/>
  <c r="P28" i="153" s="1"/>
  <c r="Q28" i="153" s="1"/>
  <c r="R28" i="153" s="1"/>
  <c r="S28" i="153" s="1"/>
  <c r="T28" i="153" s="1"/>
  <c r="U28" i="153" s="1"/>
  <c r="V28" i="153" s="1"/>
  <c r="W28" i="153" s="1"/>
  <c r="X28" i="153" s="1"/>
  <c r="Y28" i="153" s="1"/>
  <c r="Z28" i="153" s="1"/>
  <c r="AA28" i="153" s="1"/>
  <c r="AB28" i="153" s="1"/>
  <c r="AC28" i="153" s="1"/>
  <c r="AD28" i="153" s="1"/>
  <c r="AE28" i="153" s="1"/>
  <c r="AF28" i="153" s="1"/>
  <c r="AG28" i="153" s="1"/>
  <c r="AH28" i="153" s="1"/>
  <c r="AI28" i="153" s="1"/>
  <c r="AJ28" i="153" s="1"/>
  <c r="AK28" i="153" s="1"/>
  <c r="AL28" i="153" s="1"/>
  <c r="AM28" i="153" s="1"/>
  <c r="AN28" i="153" s="1"/>
  <c r="AO28" i="153" s="1"/>
  <c r="AP28" i="153" s="1"/>
  <c r="AQ28" i="153" s="1"/>
  <c r="AR28" i="153" s="1"/>
  <c r="AS28" i="153" s="1"/>
  <c r="AT28" i="153" s="1"/>
  <c r="AU28" i="153" s="1"/>
  <c r="AV28" i="153" s="1"/>
  <c r="AW28" i="153" s="1"/>
  <c r="AX28" i="153" s="1"/>
  <c r="AY28" i="153" s="1"/>
  <c r="AZ28" i="153" s="1"/>
  <c r="BA28" i="153" s="1"/>
  <c r="BB28" i="153" s="1"/>
  <c r="BC28" i="153" s="1"/>
  <c r="BD28" i="153" s="1"/>
  <c r="BE28" i="153" s="1"/>
  <c r="BF28" i="153" s="1"/>
  <c r="BG28" i="153" s="1"/>
  <c r="BH28" i="153" s="1"/>
  <c r="BI28" i="153" s="1"/>
  <c r="BJ28" i="153" s="1"/>
  <c r="BK28" i="153" s="1"/>
  <c r="BL28" i="153" s="1"/>
  <c r="BM28" i="153" s="1"/>
  <c r="BN28" i="153" s="1"/>
  <c r="BO28" i="153" s="1"/>
  <c r="BP28" i="153" s="1"/>
  <c r="BQ28" i="153" s="1"/>
  <c r="BR28" i="153" s="1"/>
  <c r="BS28" i="153" s="1"/>
  <c r="BS100" i="153" s="1"/>
  <c r="BR99" i="153" s="1"/>
  <c r="I29" i="153"/>
  <c r="J35" i="153"/>
  <c r="J36" i="153"/>
  <c r="J81" i="153"/>
  <c r="J82" i="153"/>
  <c r="BP95" i="153"/>
  <c r="K55" i="153" l="1"/>
  <c r="L55" i="153" s="1"/>
  <c r="M66" i="153"/>
  <c r="K72" i="153"/>
  <c r="L73" i="153" s="1"/>
  <c r="J79" i="153"/>
  <c r="K79" i="153" s="1"/>
  <c r="J70" i="153"/>
  <c r="K71" i="153" s="1"/>
  <c r="L72" i="153" s="1"/>
  <c r="M73" i="153" s="1"/>
  <c r="J69" i="153"/>
  <c r="J80" i="153"/>
  <c r="K80" i="153" s="1"/>
  <c r="L80" i="153" s="1"/>
  <c r="J40" i="153"/>
  <c r="K40" i="153" s="1"/>
  <c r="L40" i="153" s="1"/>
  <c r="M40" i="153" s="1"/>
  <c r="K45" i="153"/>
  <c r="L45" i="153" s="1"/>
  <c r="L50" i="153"/>
  <c r="J59" i="153"/>
  <c r="K59" i="153" s="1"/>
  <c r="J33" i="153"/>
  <c r="K33" i="153" s="1"/>
  <c r="L33" i="153" s="1"/>
  <c r="K61" i="153"/>
  <c r="J74" i="153"/>
  <c r="K74" i="153" s="1"/>
  <c r="L74" i="153" s="1"/>
  <c r="J89" i="153"/>
  <c r="K89" i="153" s="1"/>
  <c r="J90" i="153"/>
  <c r="K90" i="153" s="1"/>
  <c r="L90" i="153" s="1"/>
  <c r="J56" i="153"/>
  <c r="K56" i="153" s="1"/>
  <c r="L56" i="153" s="1"/>
  <c r="M56" i="153" s="1"/>
  <c r="K46" i="153"/>
  <c r="J85" i="153"/>
  <c r="K85" i="153" s="1"/>
  <c r="L85" i="153" s="1"/>
  <c r="J67" i="153"/>
  <c r="K67" i="153" s="1"/>
  <c r="L67" i="153" s="1"/>
  <c r="M67" i="153" s="1"/>
  <c r="N67" i="153" s="1"/>
  <c r="J68" i="153"/>
  <c r="BO94" i="153"/>
  <c r="K47" i="153"/>
  <c r="K48" i="153"/>
  <c r="J76" i="153"/>
  <c r="K76" i="153" s="1"/>
  <c r="J77" i="153"/>
  <c r="J41" i="153"/>
  <c r="J42" i="153"/>
  <c r="J57" i="153"/>
  <c r="J34" i="153"/>
  <c r="K62" i="153"/>
  <c r="K63" i="153"/>
  <c r="K36" i="153"/>
  <c r="K37" i="153"/>
  <c r="J51" i="153"/>
  <c r="K51" i="153" s="1"/>
  <c r="L51" i="153" s="1"/>
  <c r="M51" i="153" s="1"/>
  <c r="J52" i="153"/>
  <c r="K87" i="153"/>
  <c r="K88" i="153"/>
  <c r="K82" i="153"/>
  <c r="K83" i="153"/>
  <c r="J29" i="153"/>
  <c r="K29" i="153" s="1"/>
  <c r="L29" i="153" s="1"/>
  <c r="M29" i="153" s="1"/>
  <c r="N29" i="153" s="1"/>
  <c r="O29" i="153" s="1"/>
  <c r="P29" i="153" s="1"/>
  <c r="Q29" i="153" s="1"/>
  <c r="R29" i="153" s="1"/>
  <c r="S29" i="153" s="1"/>
  <c r="T29" i="153" s="1"/>
  <c r="U29" i="153" s="1"/>
  <c r="V29" i="153" s="1"/>
  <c r="W29" i="153" s="1"/>
  <c r="X29" i="153" s="1"/>
  <c r="Y29" i="153" s="1"/>
  <c r="Z29" i="153" s="1"/>
  <c r="AA29" i="153" s="1"/>
  <c r="AB29" i="153" s="1"/>
  <c r="AC29" i="153" s="1"/>
  <c r="AD29" i="153" s="1"/>
  <c r="AE29" i="153" s="1"/>
  <c r="AF29" i="153" s="1"/>
  <c r="AG29" i="153" s="1"/>
  <c r="AH29" i="153" s="1"/>
  <c r="AI29" i="153" s="1"/>
  <c r="AJ29" i="153" s="1"/>
  <c r="AK29" i="153" s="1"/>
  <c r="AL29" i="153" s="1"/>
  <c r="AM29" i="153" s="1"/>
  <c r="AN29" i="153" s="1"/>
  <c r="AO29" i="153" s="1"/>
  <c r="AP29" i="153" s="1"/>
  <c r="AQ29" i="153" s="1"/>
  <c r="AR29" i="153" s="1"/>
  <c r="AS29" i="153" s="1"/>
  <c r="AT29" i="153" s="1"/>
  <c r="AU29" i="153" s="1"/>
  <c r="AV29" i="153" s="1"/>
  <c r="AW29" i="153" s="1"/>
  <c r="AX29" i="153" s="1"/>
  <c r="AY29" i="153" s="1"/>
  <c r="AZ29" i="153" s="1"/>
  <c r="BA29" i="153" s="1"/>
  <c r="BB29" i="153" s="1"/>
  <c r="BC29" i="153" s="1"/>
  <c r="BD29" i="153" s="1"/>
  <c r="BE29" i="153" s="1"/>
  <c r="BF29" i="153" s="1"/>
  <c r="BG29" i="153" s="1"/>
  <c r="BH29" i="153" s="1"/>
  <c r="BI29" i="153" s="1"/>
  <c r="BJ29" i="153" s="1"/>
  <c r="BK29" i="153" s="1"/>
  <c r="BL29" i="153" s="1"/>
  <c r="BM29" i="153" s="1"/>
  <c r="BN29" i="153" s="1"/>
  <c r="BO29" i="153" s="1"/>
  <c r="BP29" i="153" s="1"/>
  <c r="BQ29" i="153" s="1"/>
  <c r="BR29" i="153" s="1"/>
  <c r="BS29" i="153" s="1"/>
  <c r="BS101" i="153" s="1"/>
  <c r="BR100" i="153" s="1"/>
  <c r="J30" i="153"/>
  <c r="BQ98" i="153"/>
  <c r="BQ97" i="153"/>
  <c r="M74" i="153" l="1"/>
  <c r="K41" i="153"/>
  <c r="L41" i="153" s="1"/>
  <c r="M41" i="153" s="1"/>
  <c r="N41" i="153" s="1"/>
  <c r="K70" i="153"/>
  <c r="K81" i="153"/>
  <c r="L81" i="153" s="1"/>
  <c r="M81" i="153" s="1"/>
  <c r="L82" i="153"/>
  <c r="M82" i="153" s="1"/>
  <c r="N82" i="153" s="1"/>
  <c r="L71" i="153"/>
  <c r="M72" i="153" s="1"/>
  <c r="N73" i="153" s="1"/>
  <c r="L46" i="153"/>
  <c r="M46" i="153" s="1"/>
  <c r="L62" i="153"/>
  <c r="K34" i="153"/>
  <c r="L34" i="153" s="1"/>
  <c r="M34" i="153" s="1"/>
  <c r="K60" i="153"/>
  <c r="L60" i="153" s="1"/>
  <c r="K75" i="153"/>
  <c r="L75" i="153" s="1"/>
  <c r="M75" i="153" s="1"/>
  <c r="N75" i="153" s="1"/>
  <c r="L47" i="153"/>
  <c r="K35" i="153"/>
  <c r="K86" i="153"/>
  <c r="L86" i="153" s="1"/>
  <c r="M86" i="153" s="1"/>
  <c r="BQ99" i="153"/>
  <c r="L63" i="153"/>
  <c r="M63" i="153" s="1"/>
  <c r="L64" i="153"/>
  <c r="L83" i="153"/>
  <c r="L84" i="153"/>
  <c r="BN93" i="153"/>
  <c r="N74" i="153"/>
  <c r="BP97" i="153"/>
  <c r="BP96" i="153"/>
  <c r="K52" i="153"/>
  <c r="L52" i="153" s="1"/>
  <c r="M52" i="153" s="1"/>
  <c r="N52" i="153" s="1"/>
  <c r="K53" i="153"/>
  <c r="K77" i="153"/>
  <c r="L77" i="153" s="1"/>
  <c r="K78" i="153"/>
  <c r="L88" i="153"/>
  <c r="L89" i="153"/>
  <c r="K57" i="153"/>
  <c r="L57" i="153" s="1"/>
  <c r="M57" i="153" s="1"/>
  <c r="N57" i="153" s="1"/>
  <c r="K58" i="153"/>
  <c r="K68" i="153"/>
  <c r="L68" i="153" s="1"/>
  <c r="M68" i="153" s="1"/>
  <c r="N68" i="153" s="1"/>
  <c r="O68" i="153" s="1"/>
  <c r="K69" i="153"/>
  <c r="K30" i="153"/>
  <c r="L30" i="153" s="1"/>
  <c r="M30" i="153" s="1"/>
  <c r="N30" i="153" s="1"/>
  <c r="O30" i="153" s="1"/>
  <c r="P30" i="153" s="1"/>
  <c r="Q30" i="153" s="1"/>
  <c r="R30" i="153" s="1"/>
  <c r="S30" i="153" s="1"/>
  <c r="T30" i="153" s="1"/>
  <c r="U30" i="153" s="1"/>
  <c r="V30" i="153" s="1"/>
  <c r="W30" i="153" s="1"/>
  <c r="X30" i="153" s="1"/>
  <c r="Y30" i="153" s="1"/>
  <c r="Z30" i="153" s="1"/>
  <c r="AA30" i="153" s="1"/>
  <c r="AB30" i="153" s="1"/>
  <c r="AC30" i="153" s="1"/>
  <c r="AD30" i="153" s="1"/>
  <c r="AE30" i="153" s="1"/>
  <c r="AF30" i="153" s="1"/>
  <c r="AG30" i="153" s="1"/>
  <c r="AH30" i="153" s="1"/>
  <c r="AI30" i="153" s="1"/>
  <c r="AJ30" i="153" s="1"/>
  <c r="AK30" i="153" s="1"/>
  <c r="AL30" i="153" s="1"/>
  <c r="AM30" i="153" s="1"/>
  <c r="AN30" i="153" s="1"/>
  <c r="AO30" i="153" s="1"/>
  <c r="AP30" i="153" s="1"/>
  <c r="AQ30" i="153" s="1"/>
  <c r="AR30" i="153" s="1"/>
  <c r="AS30" i="153" s="1"/>
  <c r="AT30" i="153" s="1"/>
  <c r="AU30" i="153" s="1"/>
  <c r="AV30" i="153" s="1"/>
  <c r="AW30" i="153" s="1"/>
  <c r="AX30" i="153" s="1"/>
  <c r="AY30" i="153" s="1"/>
  <c r="AZ30" i="153" s="1"/>
  <c r="BA30" i="153" s="1"/>
  <c r="BB30" i="153" s="1"/>
  <c r="BC30" i="153" s="1"/>
  <c r="BD30" i="153" s="1"/>
  <c r="BE30" i="153" s="1"/>
  <c r="BF30" i="153" s="1"/>
  <c r="BG30" i="153" s="1"/>
  <c r="BH30" i="153" s="1"/>
  <c r="BI30" i="153" s="1"/>
  <c r="BJ30" i="153" s="1"/>
  <c r="BK30" i="153" s="1"/>
  <c r="BL30" i="153" s="1"/>
  <c r="BM30" i="153" s="1"/>
  <c r="BN30" i="153" s="1"/>
  <c r="BO30" i="153" s="1"/>
  <c r="BP30" i="153" s="1"/>
  <c r="BQ30" i="153" s="1"/>
  <c r="BR30" i="153" s="1"/>
  <c r="BS30" i="153" s="1"/>
  <c r="BS102" i="153" s="1"/>
  <c r="BR101" i="153" s="1"/>
  <c r="K31" i="153"/>
  <c r="L37" i="153"/>
  <c r="L38" i="153"/>
  <c r="K42" i="153"/>
  <c r="L42" i="153" s="1"/>
  <c r="M42" i="153" s="1"/>
  <c r="N42" i="153" s="1"/>
  <c r="O42" i="153" s="1"/>
  <c r="K43" i="153"/>
  <c r="L48" i="153"/>
  <c r="L49" i="153"/>
  <c r="L35" i="153" l="1"/>
  <c r="M35" i="153" s="1"/>
  <c r="N35" i="153" s="1"/>
  <c r="M47" i="153"/>
  <c r="N47" i="153" s="1"/>
  <c r="M83" i="153"/>
  <c r="N83" i="153" s="1"/>
  <c r="O83" i="153" s="1"/>
  <c r="L36" i="153"/>
  <c r="M36" i="153" s="1"/>
  <c r="N36" i="153" s="1"/>
  <c r="O36" i="153" s="1"/>
  <c r="L61" i="153"/>
  <c r="M61" i="153" s="1"/>
  <c r="L76" i="153"/>
  <c r="M76" i="153" s="1"/>
  <c r="N76" i="153" s="1"/>
  <c r="O76" i="153" s="1"/>
  <c r="M37" i="153"/>
  <c r="N37" i="153" s="1"/>
  <c r="O37" i="153" s="1"/>
  <c r="P37" i="153" s="1"/>
  <c r="L87" i="153"/>
  <c r="M87" i="153" s="1"/>
  <c r="N87" i="153" s="1"/>
  <c r="M48" i="153"/>
  <c r="BQ100" i="153"/>
  <c r="BP99" i="153" s="1"/>
  <c r="M38" i="153"/>
  <c r="M39" i="153"/>
  <c r="M49" i="153"/>
  <c r="M50" i="153"/>
  <c r="L69" i="153"/>
  <c r="M69" i="153" s="1"/>
  <c r="N69" i="153" s="1"/>
  <c r="O69" i="153" s="1"/>
  <c r="P69" i="153" s="1"/>
  <c r="L70" i="153"/>
  <c r="L78" i="153"/>
  <c r="M78" i="153" s="1"/>
  <c r="L79" i="153"/>
  <c r="M64" i="153"/>
  <c r="N64" i="153" s="1"/>
  <c r="M65" i="153"/>
  <c r="L31" i="153"/>
  <c r="M31" i="153" s="1"/>
  <c r="N31" i="153" s="1"/>
  <c r="O31" i="153" s="1"/>
  <c r="P31" i="153" s="1"/>
  <c r="Q31" i="153" s="1"/>
  <c r="R31" i="153" s="1"/>
  <c r="S31" i="153" s="1"/>
  <c r="T31" i="153" s="1"/>
  <c r="U31" i="153" s="1"/>
  <c r="V31" i="153" s="1"/>
  <c r="W31" i="153" s="1"/>
  <c r="X31" i="153" s="1"/>
  <c r="Y31" i="153" s="1"/>
  <c r="Z31" i="153" s="1"/>
  <c r="AA31" i="153" s="1"/>
  <c r="AB31" i="153" s="1"/>
  <c r="AC31" i="153" s="1"/>
  <c r="AD31" i="153" s="1"/>
  <c r="AE31" i="153" s="1"/>
  <c r="AF31" i="153" s="1"/>
  <c r="AG31" i="153" s="1"/>
  <c r="AH31" i="153" s="1"/>
  <c r="AI31" i="153" s="1"/>
  <c r="AJ31" i="153" s="1"/>
  <c r="AK31" i="153" s="1"/>
  <c r="AL31" i="153" s="1"/>
  <c r="AM31" i="153" s="1"/>
  <c r="AN31" i="153" s="1"/>
  <c r="AO31" i="153" s="1"/>
  <c r="AP31" i="153" s="1"/>
  <c r="AQ31" i="153" s="1"/>
  <c r="AR31" i="153" s="1"/>
  <c r="AS31" i="153" s="1"/>
  <c r="AT31" i="153" s="1"/>
  <c r="AU31" i="153" s="1"/>
  <c r="AV31" i="153" s="1"/>
  <c r="AW31" i="153" s="1"/>
  <c r="AX31" i="153" s="1"/>
  <c r="AY31" i="153" s="1"/>
  <c r="AZ31" i="153" s="1"/>
  <c r="BA31" i="153" s="1"/>
  <c r="BB31" i="153" s="1"/>
  <c r="BC31" i="153" s="1"/>
  <c r="BD31" i="153" s="1"/>
  <c r="BE31" i="153" s="1"/>
  <c r="BF31" i="153" s="1"/>
  <c r="BG31" i="153" s="1"/>
  <c r="BH31" i="153" s="1"/>
  <c r="BI31" i="153" s="1"/>
  <c r="BJ31" i="153" s="1"/>
  <c r="BK31" i="153" s="1"/>
  <c r="BL31" i="153" s="1"/>
  <c r="BM31" i="153" s="1"/>
  <c r="BN31" i="153" s="1"/>
  <c r="BO31" i="153" s="1"/>
  <c r="BP31" i="153" s="1"/>
  <c r="BQ31" i="153" s="1"/>
  <c r="BR31" i="153" s="1"/>
  <c r="BS31" i="153" s="1"/>
  <c r="BS103" i="153" s="1"/>
  <c r="BR102" i="153" s="1"/>
  <c r="L32" i="153"/>
  <c r="M89" i="153"/>
  <c r="M90" i="153"/>
  <c r="L43" i="153"/>
  <c r="M43" i="153" s="1"/>
  <c r="N43" i="153" s="1"/>
  <c r="O43" i="153" s="1"/>
  <c r="P43" i="153" s="1"/>
  <c r="L44" i="153"/>
  <c r="L53" i="153"/>
  <c r="M53" i="153" s="1"/>
  <c r="N53" i="153" s="1"/>
  <c r="O53" i="153" s="1"/>
  <c r="L54" i="153"/>
  <c r="O74" i="153"/>
  <c r="O75" i="153"/>
  <c r="L58" i="153"/>
  <c r="M58" i="153" s="1"/>
  <c r="N58" i="153" s="1"/>
  <c r="O58" i="153" s="1"/>
  <c r="L59" i="153"/>
  <c r="M84" i="153"/>
  <c r="M85" i="153"/>
  <c r="BP98" i="153"/>
  <c r="BO97" i="153" s="1"/>
  <c r="BO96" i="153"/>
  <c r="BO95" i="153"/>
  <c r="N90" i="153" l="1"/>
  <c r="N84" i="153"/>
  <c r="O84" i="153" s="1"/>
  <c r="P84" i="153" s="1"/>
  <c r="N48" i="153"/>
  <c r="O48" i="153" s="1"/>
  <c r="N38" i="153"/>
  <c r="O38" i="153" s="1"/>
  <c r="P38" i="153" s="1"/>
  <c r="Q38" i="153" s="1"/>
  <c r="M62" i="153"/>
  <c r="M77" i="153"/>
  <c r="N77" i="153" s="1"/>
  <c r="O77" i="153" s="1"/>
  <c r="P77" i="153" s="1"/>
  <c r="M88" i="153"/>
  <c r="N88" i="153" s="1"/>
  <c r="O88" i="153" s="1"/>
  <c r="N49" i="153"/>
  <c r="O49" i="153" s="1"/>
  <c r="P49" i="153" s="1"/>
  <c r="M59" i="153"/>
  <c r="N59" i="153" s="1"/>
  <c r="O59" i="153" s="1"/>
  <c r="P59" i="153" s="1"/>
  <c r="M60" i="153"/>
  <c r="M44" i="153"/>
  <c r="N44" i="153" s="1"/>
  <c r="O44" i="153" s="1"/>
  <c r="P44" i="153" s="1"/>
  <c r="Q44" i="153" s="1"/>
  <c r="M45" i="153"/>
  <c r="BN96" i="153"/>
  <c r="M54" i="153"/>
  <c r="N54" i="153" s="1"/>
  <c r="O54" i="153" s="1"/>
  <c r="P54" i="153" s="1"/>
  <c r="M55" i="153"/>
  <c r="M32" i="153"/>
  <c r="N32" i="153" s="1"/>
  <c r="O32" i="153" s="1"/>
  <c r="P32" i="153" s="1"/>
  <c r="Q32" i="153" s="1"/>
  <c r="R32" i="153" s="1"/>
  <c r="S32" i="153" s="1"/>
  <c r="T32" i="153" s="1"/>
  <c r="U32" i="153" s="1"/>
  <c r="V32" i="153" s="1"/>
  <c r="W32" i="153" s="1"/>
  <c r="X32" i="153" s="1"/>
  <c r="Y32" i="153" s="1"/>
  <c r="Z32" i="153" s="1"/>
  <c r="AA32" i="153" s="1"/>
  <c r="AB32" i="153" s="1"/>
  <c r="AC32" i="153" s="1"/>
  <c r="AD32" i="153" s="1"/>
  <c r="AE32" i="153" s="1"/>
  <c r="AF32" i="153" s="1"/>
  <c r="AG32" i="153" s="1"/>
  <c r="AH32" i="153" s="1"/>
  <c r="AI32" i="153" s="1"/>
  <c r="AJ32" i="153" s="1"/>
  <c r="AK32" i="153" s="1"/>
  <c r="AL32" i="153" s="1"/>
  <c r="AM32" i="153" s="1"/>
  <c r="AN32" i="153" s="1"/>
  <c r="AO32" i="153" s="1"/>
  <c r="AP32" i="153" s="1"/>
  <c r="AQ32" i="153" s="1"/>
  <c r="AR32" i="153" s="1"/>
  <c r="AS32" i="153" s="1"/>
  <c r="AT32" i="153" s="1"/>
  <c r="AU32" i="153" s="1"/>
  <c r="AV32" i="153" s="1"/>
  <c r="AW32" i="153" s="1"/>
  <c r="AX32" i="153" s="1"/>
  <c r="AY32" i="153" s="1"/>
  <c r="AZ32" i="153" s="1"/>
  <c r="BA32" i="153" s="1"/>
  <c r="BB32" i="153" s="1"/>
  <c r="BC32" i="153" s="1"/>
  <c r="BD32" i="153" s="1"/>
  <c r="BE32" i="153" s="1"/>
  <c r="BF32" i="153" s="1"/>
  <c r="BG32" i="153" s="1"/>
  <c r="BH32" i="153" s="1"/>
  <c r="BI32" i="153" s="1"/>
  <c r="BJ32" i="153" s="1"/>
  <c r="BK32" i="153" s="1"/>
  <c r="BL32" i="153" s="1"/>
  <c r="BM32" i="153" s="1"/>
  <c r="BN32" i="153" s="1"/>
  <c r="BO32" i="153" s="1"/>
  <c r="BP32" i="153" s="1"/>
  <c r="BQ32" i="153" s="1"/>
  <c r="BR32" i="153" s="1"/>
  <c r="BS32" i="153" s="1"/>
  <c r="BS104" i="153" s="1"/>
  <c r="M33" i="153"/>
  <c r="M79" i="153"/>
  <c r="N79" i="153" s="1"/>
  <c r="M80" i="153"/>
  <c r="N85" i="153"/>
  <c r="O85" i="153" s="1"/>
  <c r="P85" i="153" s="1"/>
  <c r="Q85" i="153" s="1"/>
  <c r="N86" i="153"/>
  <c r="N39" i="153"/>
  <c r="O39" i="153" s="1"/>
  <c r="P39" i="153" s="1"/>
  <c r="Q39" i="153" s="1"/>
  <c r="R39" i="153" s="1"/>
  <c r="N40" i="153"/>
  <c r="BN95" i="153"/>
  <c r="BN94" i="153"/>
  <c r="BO98" i="153"/>
  <c r="N50" i="153"/>
  <c r="N51" i="153"/>
  <c r="P75" i="153"/>
  <c r="P76" i="153"/>
  <c r="N65" i="153"/>
  <c r="O65" i="153" s="1"/>
  <c r="N66" i="153"/>
  <c r="M70" i="153"/>
  <c r="N70" i="153" s="1"/>
  <c r="O70" i="153" s="1"/>
  <c r="P70" i="153" s="1"/>
  <c r="Q70" i="153" s="1"/>
  <c r="M71" i="153"/>
  <c r="BQ101" i="153"/>
  <c r="N62" i="153" l="1"/>
  <c r="N63" i="153"/>
  <c r="N78" i="153"/>
  <c r="O78" i="153" s="1"/>
  <c r="P78" i="153" s="1"/>
  <c r="Q78" i="153" s="1"/>
  <c r="O50" i="153"/>
  <c r="P50" i="153" s="1"/>
  <c r="Q50" i="153" s="1"/>
  <c r="N89" i="153"/>
  <c r="BR103" i="153"/>
  <c r="N55" i="153"/>
  <c r="O55" i="153" s="1"/>
  <c r="P55" i="153" s="1"/>
  <c r="Q55" i="153" s="1"/>
  <c r="N56" i="153"/>
  <c r="BN97" i="153"/>
  <c r="BM94" i="153"/>
  <c r="BM93" i="153"/>
  <c r="BL93" i="153" s="1"/>
  <c r="N80" i="153"/>
  <c r="O80" i="153" s="1"/>
  <c r="N81" i="153"/>
  <c r="N60" i="153"/>
  <c r="O60" i="153" s="1"/>
  <c r="P60" i="153" s="1"/>
  <c r="Q60" i="153" s="1"/>
  <c r="N61" i="153"/>
  <c r="O51" i="153"/>
  <c r="O52" i="153"/>
  <c r="Q76" i="153"/>
  <c r="Q77" i="153"/>
  <c r="O86" i="153"/>
  <c r="P86" i="153" s="1"/>
  <c r="Q86" i="153" s="1"/>
  <c r="R86" i="153" s="1"/>
  <c r="O87" i="153"/>
  <c r="N45" i="153"/>
  <c r="O45" i="153" s="1"/>
  <c r="P45" i="153" s="1"/>
  <c r="Q45" i="153" s="1"/>
  <c r="R45" i="153" s="1"/>
  <c r="N46" i="153"/>
  <c r="N71" i="153"/>
  <c r="O71" i="153" s="1"/>
  <c r="P71" i="153" s="1"/>
  <c r="Q71" i="153" s="1"/>
  <c r="R71" i="153" s="1"/>
  <c r="N72" i="153"/>
  <c r="BM95" i="153"/>
  <c r="O66" i="153"/>
  <c r="P66" i="153" s="1"/>
  <c r="O67" i="153"/>
  <c r="BP100" i="153"/>
  <c r="O40" i="153"/>
  <c r="P40" i="153" s="1"/>
  <c r="Q40" i="153" s="1"/>
  <c r="R40" i="153" s="1"/>
  <c r="S40" i="153" s="1"/>
  <c r="O41" i="153"/>
  <c r="N33" i="153"/>
  <c r="O33" i="153" s="1"/>
  <c r="P33" i="153" s="1"/>
  <c r="Q33" i="153" s="1"/>
  <c r="R33" i="153" s="1"/>
  <c r="S33" i="153" s="1"/>
  <c r="T33" i="153" s="1"/>
  <c r="U33" i="153" s="1"/>
  <c r="V33" i="153" s="1"/>
  <c r="W33" i="153" s="1"/>
  <c r="X33" i="153" s="1"/>
  <c r="Y33" i="153" s="1"/>
  <c r="Z33" i="153" s="1"/>
  <c r="AA33" i="153" s="1"/>
  <c r="AB33" i="153" s="1"/>
  <c r="AC33" i="153" s="1"/>
  <c r="AD33" i="153" s="1"/>
  <c r="AE33" i="153" s="1"/>
  <c r="AF33" i="153" s="1"/>
  <c r="AG33" i="153" s="1"/>
  <c r="AH33" i="153" s="1"/>
  <c r="AI33" i="153" s="1"/>
  <c r="AJ33" i="153" s="1"/>
  <c r="AK33" i="153" s="1"/>
  <c r="AL33" i="153" s="1"/>
  <c r="AM33" i="153" s="1"/>
  <c r="AN33" i="153" s="1"/>
  <c r="AO33" i="153" s="1"/>
  <c r="AP33" i="153" s="1"/>
  <c r="AQ33" i="153" s="1"/>
  <c r="AR33" i="153" s="1"/>
  <c r="AS33" i="153" s="1"/>
  <c r="AT33" i="153" s="1"/>
  <c r="AU33" i="153" s="1"/>
  <c r="AV33" i="153" s="1"/>
  <c r="AW33" i="153" s="1"/>
  <c r="AX33" i="153" s="1"/>
  <c r="AY33" i="153" s="1"/>
  <c r="AZ33" i="153" s="1"/>
  <c r="BA33" i="153" s="1"/>
  <c r="BB33" i="153" s="1"/>
  <c r="BC33" i="153" s="1"/>
  <c r="BD33" i="153" s="1"/>
  <c r="BE33" i="153" s="1"/>
  <c r="BF33" i="153" s="1"/>
  <c r="BG33" i="153" s="1"/>
  <c r="BH33" i="153" s="1"/>
  <c r="BI33" i="153" s="1"/>
  <c r="BJ33" i="153" s="1"/>
  <c r="BK33" i="153" s="1"/>
  <c r="BL33" i="153" s="1"/>
  <c r="BM33" i="153" s="1"/>
  <c r="BN33" i="153" s="1"/>
  <c r="BO33" i="153" s="1"/>
  <c r="BP33" i="153" s="1"/>
  <c r="BQ33" i="153" s="1"/>
  <c r="BR33" i="153" s="1"/>
  <c r="BS33" i="153" s="1"/>
  <c r="BS105" i="153" s="1"/>
  <c r="N34" i="153"/>
  <c r="O63" i="153" l="1"/>
  <c r="O64" i="153"/>
  <c r="P51" i="153"/>
  <c r="Q51" i="153" s="1"/>
  <c r="R51" i="153" s="1"/>
  <c r="O79" i="153"/>
  <c r="P79" i="153" s="1"/>
  <c r="Q79" i="153" s="1"/>
  <c r="R79" i="153" s="1"/>
  <c r="O89" i="153"/>
  <c r="P89" i="153" s="1"/>
  <c r="O90" i="153"/>
  <c r="BO99" i="153"/>
  <c r="O61" i="153"/>
  <c r="P61" i="153" s="1"/>
  <c r="Q61" i="153" s="1"/>
  <c r="R61" i="153" s="1"/>
  <c r="O62" i="153"/>
  <c r="P52" i="153"/>
  <c r="P53" i="153"/>
  <c r="O56" i="153"/>
  <c r="P56" i="153" s="1"/>
  <c r="Q56" i="153" s="1"/>
  <c r="R56" i="153" s="1"/>
  <c r="O57" i="153"/>
  <c r="P67" i="153"/>
  <c r="Q67" i="153" s="1"/>
  <c r="P68" i="153"/>
  <c r="O46" i="153"/>
  <c r="P46" i="153" s="1"/>
  <c r="Q46" i="153" s="1"/>
  <c r="R46" i="153" s="1"/>
  <c r="S46" i="153" s="1"/>
  <c r="O47" i="153"/>
  <c r="P87" i="153"/>
  <c r="Q87" i="153" s="1"/>
  <c r="R87" i="153" s="1"/>
  <c r="S87" i="153" s="1"/>
  <c r="P88" i="153"/>
  <c r="O81" i="153"/>
  <c r="P81" i="153" s="1"/>
  <c r="O82" i="153"/>
  <c r="O34" i="153"/>
  <c r="P34" i="153" s="1"/>
  <c r="Q34" i="153" s="1"/>
  <c r="R34" i="153" s="1"/>
  <c r="S34" i="153" s="1"/>
  <c r="T34" i="153" s="1"/>
  <c r="U34" i="153" s="1"/>
  <c r="V34" i="153" s="1"/>
  <c r="W34" i="153" s="1"/>
  <c r="X34" i="153" s="1"/>
  <c r="Y34" i="153" s="1"/>
  <c r="Z34" i="153" s="1"/>
  <c r="AA34" i="153" s="1"/>
  <c r="AB34" i="153" s="1"/>
  <c r="AC34" i="153" s="1"/>
  <c r="AD34" i="153" s="1"/>
  <c r="AE34" i="153" s="1"/>
  <c r="AF34" i="153" s="1"/>
  <c r="AG34" i="153" s="1"/>
  <c r="AH34" i="153" s="1"/>
  <c r="AI34" i="153" s="1"/>
  <c r="AJ34" i="153" s="1"/>
  <c r="AK34" i="153" s="1"/>
  <c r="AL34" i="153" s="1"/>
  <c r="AM34" i="153" s="1"/>
  <c r="AN34" i="153" s="1"/>
  <c r="AO34" i="153" s="1"/>
  <c r="AP34" i="153" s="1"/>
  <c r="AQ34" i="153" s="1"/>
  <c r="AR34" i="153" s="1"/>
  <c r="AS34" i="153" s="1"/>
  <c r="AT34" i="153" s="1"/>
  <c r="AU34" i="153" s="1"/>
  <c r="AV34" i="153" s="1"/>
  <c r="AW34" i="153" s="1"/>
  <c r="AX34" i="153" s="1"/>
  <c r="AY34" i="153" s="1"/>
  <c r="AZ34" i="153" s="1"/>
  <c r="BA34" i="153" s="1"/>
  <c r="BB34" i="153" s="1"/>
  <c r="BC34" i="153" s="1"/>
  <c r="BD34" i="153" s="1"/>
  <c r="BE34" i="153" s="1"/>
  <c r="BF34" i="153" s="1"/>
  <c r="BG34" i="153" s="1"/>
  <c r="BH34" i="153" s="1"/>
  <c r="BI34" i="153" s="1"/>
  <c r="BJ34" i="153" s="1"/>
  <c r="BK34" i="153" s="1"/>
  <c r="BL34" i="153" s="1"/>
  <c r="BM34" i="153" s="1"/>
  <c r="BN34" i="153" s="1"/>
  <c r="BO34" i="153" s="1"/>
  <c r="BP34" i="153" s="1"/>
  <c r="BQ34" i="153" s="1"/>
  <c r="BR34" i="153" s="1"/>
  <c r="BS34" i="153" s="1"/>
  <c r="BS106" i="153" s="1"/>
  <c r="BR105" i="153" s="1"/>
  <c r="O35" i="153"/>
  <c r="BQ102" i="153"/>
  <c r="P41" i="153"/>
  <c r="Q41" i="153" s="1"/>
  <c r="R41" i="153" s="1"/>
  <c r="S41" i="153" s="1"/>
  <c r="T41" i="153" s="1"/>
  <c r="P42" i="153"/>
  <c r="O72" i="153"/>
  <c r="P72" i="153" s="1"/>
  <c r="Q72" i="153" s="1"/>
  <c r="R72" i="153" s="1"/>
  <c r="S72" i="153" s="1"/>
  <c r="O73" i="153"/>
  <c r="R77" i="153"/>
  <c r="R78" i="153"/>
  <c r="BM96" i="153"/>
  <c r="BL95" i="153" s="1"/>
  <c r="BL94" i="153"/>
  <c r="BK93" i="153" s="1"/>
  <c r="BR104" i="153"/>
  <c r="BQ103" i="153" s="1"/>
  <c r="Q52" i="153" l="1"/>
  <c r="R52" i="153" s="1"/>
  <c r="S52" i="153" s="1"/>
  <c r="P64" i="153"/>
  <c r="P65" i="153"/>
  <c r="P80" i="153"/>
  <c r="Q80" i="153" s="1"/>
  <c r="R80" i="153" s="1"/>
  <c r="S80" i="153" s="1"/>
  <c r="P90" i="153"/>
  <c r="Q90" i="153" s="1"/>
  <c r="S78" i="153"/>
  <c r="S79" i="153"/>
  <c r="Q88" i="153"/>
  <c r="R88" i="153" s="1"/>
  <c r="S88" i="153" s="1"/>
  <c r="T88" i="153" s="1"/>
  <c r="Q89" i="153"/>
  <c r="Q53" i="153"/>
  <c r="R53" i="153" s="1"/>
  <c r="S53" i="153" s="1"/>
  <c r="T53" i="153" s="1"/>
  <c r="Q54" i="153"/>
  <c r="P73" i="153"/>
  <c r="Q73" i="153" s="1"/>
  <c r="R73" i="153" s="1"/>
  <c r="S73" i="153" s="1"/>
  <c r="T73" i="153" s="1"/>
  <c r="P74" i="153"/>
  <c r="P35" i="153"/>
  <c r="Q35" i="153" s="1"/>
  <c r="R35" i="153" s="1"/>
  <c r="S35" i="153" s="1"/>
  <c r="T35" i="153" s="1"/>
  <c r="U35" i="153" s="1"/>
  <c r="V35" i="153" s="1"/>
  <c r="W35" i="153" s="1"/>
  <c r="X35" i="153" s="1"/>
  <c r="Y35" i="153" s="1"/>
  <c r="Z35" i="153" s="1"/>
  <c r="AA35" i="153" s="1"/>
  <c r="AB35" i="153" s="1"/>
  <c r="AC35" i="153" s="1"/>
  <c r="AD35" i="153" s="1"/>
  <c r="AE35" i="153" s="1"/>
  <c r="AF35" i="153" s="1"/>
  <c r="AG35" i="153" s="1"/>
  <c r="AH35" i="153" s="1"/>
  <c r="AI35" i="153" s="1"/>
  <c r="AJ35" i="153" s="1"/>
  <c r="AK35" i="153" s="1"/>
  <c r="AL35" i="153" s="1"/>
  <c r="AM35" i="153" s="1"/>
  <c r="AN35" i="153" s="1"/>
  <c r="AO35" i="153" s="1"/>
  <c r="AP35" i="153" s="1"/>
  <c r="AQ35" i="153" s="1"/>
  <c r="AR35" i="153" s="1"/>
  <c r="AS35" i="153" s="1"/>
  <c r="AT35" i="153" s="1"/>
  <c r="AU35" i="153" s="1"/>
  <c r="AV35" i="153" s="1"/>
  <c r="AW35" i="153" s="1"/>
  <c r="AX35" i="153" s="1"/>
  <c r="AY35" i="153" s="1"/>
  <c r="AZ35" i="153" s="1"/>
  <c r="BA35" i="153" s="1"/>
  <c r="BB35" i="153" s="1"/>
  <c r="BC35" i="153" s="1"/>
  <c r="BD35" i="153" s="1"/>
  <c r="BE35" i="153" s="1"/>
  <c r="BF35" i="153" s="1"/>
  <c r="BG35" i="153" s="1"/>
  <c r="BH35" i="153" s="1"/>
  <c r="BI35" i="153" s="1"/>
  <c r="BJ35" i="153" s="1"/>
  <c r="BK35" i="153" s="1"/>
  <c r="BL35" i="153" s="1"/>
  <c r="BM35" i="153" s="1"/>
  <c r="BN35" i="153" s="1"/>
  <c r="BO35" i="153" s="1"/>
  <c r="BP35" i="153" s="1"/>
  <c r="BQ35" i="153" s="1"/>
  <c r="BR35" i="153" s="1"/>
  <c r="BS35" i="153" s="1"/>
  <c r="BS107" i="153" s="1"/>
  <c r="BR106" i="153" s="1"/>
  <c r="P36" i="153"/>
  <c r="Q68" i="153"/>
  <c r="R68" i="153" s="1"/>
  <c r="Q69" i="153"/>
  <c r="P62" i="153"/>
  <c r="Q62" i="153" s="1"/>
  <c r="R62" i="153" s="1"/>
  <c r="S62" i="153" s="1"/>
  <c r="P63" i="153"/>
  <c r="BQ104" i="153"/>
  <c r="Q42" i="153"/>
  <c r="R42" i="153" s="1"/>
  <c r="S42" i="153" s="1"/>
  <c r="T42" i="153" s="1"/>
  <c r="U42" i="153" s="1"/>
  <c r="Q43" i="153"/>
  <c r="BN98" i="153"/>
  <c r="P47" i="153"/>
  <c r="Q47" i="153" s="1"/>
  <c r="R47" i="153" s="1"/>
  <c r="S47" i="153" s="1"/>
  <c r="T47" i="153" s="1"/>
  <c r="P48" i="153"/>
  <c r="BK94" i="153"/>
  <c r="P82" i="153"/>
  <c r="Q82" i="153" s="1"/>
  <c r="P83" i="153"/>
  <c r="P57" i="153"/>
  <c r="Q57" i="153" s="1"/>
  <c r="R57" i="153" s="1"/>
  <c r="S57" i="153" s="1"/>
  <c r="P58" i="153"/>
  <c r="BP102" i="153"/>
  <c r="BP101" i="153"/>
  <c r="Q65" i="153" l="1"/>
  <c r="Q66" i="153"/>
  <c r="Q81" i="153"/>
  <c r="R81" i="153" s="1"/>
  <c r="S81" i="153" s="1"/>
  <c r="T81" i="153" s="1"/>
  <c r="BQ105" i="153"/>
  <c r="BP104" i="153" s="1"/>
  <c r="R43" i="153"/>
  <c r="S43" i="153" s="1"/>
  <c r="T43" i="153" s="1"/>
  <c r="U43" i="153" s="1"/>
  <c r="V43" i="153" s="1"/>
  <c r="R44" i="153"/>
  <c r="Q36" i="153"/>
  <c r="R36" i="153" s="1"/>
  <c r="S36" i="153" s="1"/>
  <c r="T36" i="153" s="1"/>
  <c r="U36" i="153" s="1"/>
  <c r="V36" i="153" s="1"/>
  <c r="W36" i="153" s="1"/>
  <c r="X36" i="153" s="1"/>
  <c r="Y36" i="153" s="1"/>
  <c r="Z36" i="153" s="1"/>
  <c r="AA36" i="153" s="1"/>
  <c r="AB36" i="153" s="1"/>
  <c r="AC36" i="153" s="1"/>
  <c r="AD36" i="153" s="1"/>
  <c r="AE36" i="153" s="1"/>
  <c r="AF36" i="153" s="1"/>
  <c r="AG36" i="153" s="1"/>
  <c r="AH36" i="153" s="1"/>
  <c r="AI36" i="153" s="1"/>
  <c r="AJ36" i="153" s="1"/>
  <c r="AK36" i="153" s="1"/>
  <c r="AL36" i="153" s="1"/>
  <c r="AM36" i="153" s="1"/>
  <c r="AN36" i="153" s="1"/>
  <c r="AO36" i="153" s="1"/>
  <c r="AP36" i="153" s="1"/>
  <c r="AQ36" i="153" s="1"/>
  <c r="AR36" i="153" s="1"/>
  <c r="AS36" i="153" s="1"/>
  <c r="AT36" i="153" s="1"/>
  <c r="AU36" i="153" s="1"/>
  <c r="AV36" i="153" s="1"/>
  <c r="AW36" i="153" s="1"/>
  <c r="AX36" i="153" s="1"/>
  <c r="AY36" i="153" s="1"/>
  <c r="AZ36" i="153" s="1"/>
  <c r="BA36" i="153" s="1"/>
  <c r="BB36" i="153" s="1"/>
  <c r="BC36" i="153" s="1"/>
  <c r="BD36" i="153" s="1"/>
  <c r="BE36" i="153" s="1"/>
  <c r="BF36" i="153" s="1"/>
  <c r="BG36" i="153" s="1"/>
  <c r="BH36" i="153" s="1"/>
  <c r="BI36" i="153" s="1"/>
  <c r="BJ36" i="153" s="1"/>
  <c r="BK36" i="153" s="1"/>
  <c r="BL36" i="153" s="1"/>
  <c r="BM36" i="153" s="1"/>
  <c r="BN36" i="153" s="1"/>
  <c r="BO36" i="153" s="1"/>
  <c r="BP36" i="153" s="1"/>
  <c r="BQ36" i="153" s="1"/>
  <c r="BR36" i="153" s="1"/>
  <c r="BS36" i="153" s="1"/>
  <c r="BS108" i="153" s="1"/>
  <c r="Q37" i="153"/>
  <c r="R89" i="153"/>
  <c r="S89" i="153" s="1"/>
  <c r="T89" i="153" s="1"/>
  <c r="U89" i="153" s="1"/>
  <c r="R90" i="153"/>
  <c r="BP103" i="153"/>
  <c r="Q48" i="153"/>
  <c r="R48" i="153" s="1"/>
  <c r="S48" i="153" s="1"/>
  <c r="T48" i="153" s="1"/>
  <c r="U48" i="153" s="1"/>
  <c r="Q49" i="153"/>
  <c r="BJ93" i="153"/>
  <c r="Q74" i="153"/>
  <c r="R74" i="153" s="1"/>
  <c r="S74" i="153" s="1"/>
  <c r="T74" i="153" s="1"/>
  <c r="U74" i="153" s="1"/>
  <c r="Q75" i="153"/>
  <c r="Q63" i="153"/>
  <c r="R63" i="153" s="1"/>
  <c r="S63" i="153" s="1"/>
  <c r="T63" i="153" s="1"/>
  <c r="Q64" i="153"/>
  <c r="T79" i="153"/>
  <c r="T80" i="153"/>
  <c r="Q58" i="153"/>
  <c r="R58" i="153" s="1"/>
  <c r="S58" i="153" s="1"/>
  <c r="T58" i="153" s="1"/>
  <c r="Q59" i="153"/>
  <c r="BO101" i="153"/>
  <c r="BO100" i="153"/>
  <c r="Q83" i="153"/>
  <c r="R83" i="153" s="1"/>
  <c r="Q84" i="153"/>
  <c r="BM97" i="153"/>
  <c r="R69" i="153"/>
  <c r="S69" i="153" s="1"/>
  <c r="R70" i="153"/>
  <c r="R54" i="153"/>
  <c r="S54" i="153" s="1"/>
  <c r="T54" i="153" s="1"/>
  <c r="U54" i="153" s="1"/>
  <c r="R55" i="153"/>
  <c r="R66" i="153" l="1"/>
  <c r="R67" i="153"/>
  <c r="BO103" i="153"/>
  <c r="R82" i="153"/>
  <c r="S82" i="153" s="1"/>
  <c r="T82" i="153" s="1"/>
  <c r="U82" i="153" s="1"/>
  <c r="R84" i="153"/>
  <c r="S84" i="153" s="1"/>
  <c r="R85" i="153"/>
  <c r="S55" i="153"/>
  <c r="T55" i="153" s="1"/>
  <c r="U55" i="153" s="1"/>
  <c r="V55" i="153" s="1"/>
  <c r="S56" i="153"/>
  <c r="S70" i="153"/>
  <c r="T70" i="153" s="1"/>
  <c r="S71" i="153"/>
  <c r="R59" i="153"/>
  <c r="S59" i="153" s="1"/>
  <c r="T59" i="153" s="1"/>
  <c r="U59" i="153" s="1"/>
  <c r="R60" i="153"/>
  <c r="BR107" i="153"/>
  <c r="R49" i="153"/>
  <c r="S49" i="153" s="1"/>
  <c r="T49" i="153" s="1"/>
  <c r="U49" i="153" s="1"/>
  <c r="V49" i="153" s="1"/>
  <c r="R50" i="153"/>
  <c r="BN100" i="153"/>
  <c r="BN99" i="153"/>
  <c r="R75" i="153"/>
  <c r="S75" i="153" s="1"/>
  <c r="T75" i="153" s="1"/>
  <c r="U75" i="153" s="1"/>
  <c r="V75" i="153" s="1"/>
  <c r="R76" i="153"/>
  <c r="S44" i="153"/>
  <c r="T44" i="153" s="1"/>
  <c r="U44" i="153" s="1"/>
  <c r="V44" i="153" s="1"/>
  <c r="W44" i="153" s="1"/>
  <c r="S45" i="153"/>
  <c r="R64" i="153"/>
  <c r="S64" i="153" s="1"/>
  <c r="T64" i="153" s="1"/>
  <c r="U64" i="153" s="1"/>
  <c r="R65" i="153"/>
  <c r="R37" i="153"/>
  <c r="S37" i="153" s="1"/>
  <c r="T37" i="153" s="1"/>
  <c r="U37" i="153" s="1"/>
  <c r="V37" i="153" s="1"/>
  <c r="W37" i="153" s="1"/>
  <c r="X37" i="153" s="1"/>
  <c r="Y37" i="153" s="1"/>
  <c r="Z37" i="153" s="1"/>
  <c r="AA37" i="153" s="1"/>
  <c r="AB37" i="153" s="1"/>
  <c r="AC37" i="153" s="1"/>
  <c r="AD37" i="153" s="1"/>
  <c r="AE37" i="153" s="1"/>
  <c r="AF37" i="153" s="1"/>
  <c r="AG37" i="153" s="1"/>
  <c r="AH37" i="153" s="1"/>
  <c r="AI37" i="153" s="1"/>
  <c r="AJ37" i="153" s="1"/>
  <c r="AK37" i="153" s="1"/>
  <c r="AL37" i="153" s="1"/>
  <c r="AM37" i="153" s="1"/>
  <c r="AN37" i="153" s="1"/>
  <c r="AO37" i="153" s="1"/>
  <c r="AP37" i="153" s="1"/>
  <c r="AQ37" i="153" s="1"/>
  <c r="AR37" i="153" s="1"/>
  <c r="AS37" i="153" s="1"/>
  <c r="AT37" i="153" s="1"/>
  <c r="AU37" i="153" s="1"/>
  <c r="AV37" i="153" s="1"/>
  <c r="AW37" i="153" s="1"/>
  <c r="AX37" i="153" s="1"/>
  <c r="AY37" i="153" s="1"/>
  <c r="AZ37" i="153" s="1"/>
  <c r="BA37" i="153" s="1"/>
  <c r="BB37" i="153" s="1"/>
  <c r="BC37" i="153" s="1"/>
  <c r="BD37" i="153" s="1"/>
  <c r="BE37" i="153" s="1"/>
  <c r="BF37" i="153" s="1"/>
  <c r="BG37" i="153" s="1"/>
  <c r="BH37" i="153" s="1"/>
  <c r="BI37" i="153" s="1"/>
  <c r="BJ37" i="153" s="1"/>
  <c r="BK37" i="153" s="1"/>
  <c r="BL37" i="153" s="1"/>
  <c r="BM37" i="153" s="1"/>
  <c r="BN37" i="153" s="1"/>
  <c r="BO37" i="153" s="1"/>
  <c r="BP37" i="153" s="1"/>
  <c r="BQ37" i="153" s="1"/>
  <c r="BR37" i="153" s="1"/>
  <c r="BS37" i="153" s="1"/>
  <c r="BS109" i="153" s="1"/>
  <c r="R38" i="153"/>
  <c r="BO102" i="153"/>
  <c r="BL96" i="153"/>
  <c r="U80" i="153"/>
  <c r="U81" i="153"/>
  <c r="S90" i="153"/>
  <c r="T90" i="153" s="1"/>
  <c r="U90" i="153" s="1"/>
  <c r="V90" i="153" s="1"/>
  <c r="S67" i="153" l="1"/>
  <c r="S68" i="153"/>
  <c r="BN102" i="153"/>
  <c r="S83" i="153"/>
  <c r="T83" i="153" s="1"/>
  <c r="U83" i="153" s="1"/>
  <c r="V83" i="153" s="1"/>
  <c r="T45" i="153"/>
  <c r="U45" i="153" s="1"/>
  <c r="V45" i="153" s="1"/>
  <c r="W45" i="153" s="1"/>
  <c r="X45" i="153" s="1"/>
  <c r="T46" i="153"/>
  <c r="BK95" i="153"/>
  <c r="BR108" i="153"/>
  <c r="BQ107" i="153" s="1"/>
  <c r="BM99" i="153"/>
  <c r="BM98" i="153"/>
  <c r="S60" i="153"/>
  <c r="T60" i="153" s="1"/>
  <c r="U60" i="153" s="1"/>
  <c r="V60" i="153" s="1"/>
  <c r="S61" i="153"/>
  <c r="BN101" i="153"/>
  <c r="BM101" i="153" s="1"/>
  <c r="S65" i="153"/>
  <c r="T65" i="153" s="1"/>
  <c r="U65" i="153" s="1"/>
  <c r="V65" i="153" s="1"/>
  <c r="S66" i="153"/>
  <c r="S76" i="153"/>
  <c r="T76" i="153" s="1"/>
  <c r="U76" i="153" s="1"/>
  <c r="V76" i="153" s="1"/>
  <c r="W76" i="153" s="1"/>
  <c r="S77" i="153"/>
  <c r="BQ106" i="153"/>
  <c r="V81" i="153"/>
  <c r="V82" i="153"/>
  <c r="S50" i="153"/>
  <c r="T50" i="153" s="1"/>
  <c r="U50" i="153" s="1"/>
  <c r="V50" i="153" s="1"/>
  <c r="W50" i="153" s="1"/>
  <c r="S51" i="153"/>
  <c r="T71" i="153"/>
  <c r="U71" i="153" s="1"/>
  <c r="T72" i="153"/>
  <c r="S85" i="153"/>
  <c r="T85" i="153" s="1"/>
  <c r="S86" i="153"/>
  <c r="T56" i="153"/>
  <c r="U56" i="153" s="1"/>
  <c r="V56" i="153" s="1"/>
  <c r="W56" i="153" s="1"/>
  <c r="T57" i="153"/>
  <c r="S38" i="153"/>
  <c r="T38" i="153" s="1"/>
  <c r="U38" i="153" s="1"/>
  <c r="V38" i="153" s="1"/>
  <c r="W38" i="153" s="1"/>
  <c r="X38" i="153" s="1"/>
  <c r="Y38" i="153" s="1"/>
  <c r="Z38" i="153" s="1"/>
  <c r="AA38" i="153" s="1"/>
  <c r="AB38" i="153" s="1"/>
  <c r="AC38" i="153" s="1"/>
  <c r="AD38" i="153" s="1"/>
  <c r="AE38" i="153" s="1"/>
  <c r="AF38" i="153" s="1"/>
  <c r="AG38" i="153" s="1"/>
  <c r="AH38" i="153" s="1"/>
  <c r="AI38" i="153" s="1"/>
  <c r="AJ38" i="153" s="1"/>
  <c r="AK38" i="153" s="1"/>
  <c r="AL38" i="153" s="1"/>
  <c r="AM38" i="153" s="1"/>
  <c r="AN38" i="153" s="1"/>
  <c r="AO38" i="153" s="1"/>
  <c r="AP38" i="153" s="1"/>
  <c r="AQ38" i="153" s="1"/>
  <c r="AR38" i="153" s="1"/>
  <c r="AS38" i="153" s="1"/>
  <c r="AT38" i="153" s="1"/>
  <c r="AU38" i="153" s="1"/>
  <c r="AV38" i="153" s="1"/>
  <c r="AW38" i="153" s="1"/>
  <c r="AX38" i="153" s="1"/>
  <c r="AY38" i="153" s="1"/>
  <c r="AZ38" i="153" s="1"/>
  <c r="BA38" i="153" s="1"/>
  <c r="BB38" i="153" s="1"/>
  <c r="BC38" i="153" s="1"/>
  <c r="BD38" i="153" s="1"/>
  <c r="BE38" i="153" s="1"/>
  <c r="BF38" i="153" s="1"/>
  <c r="BG38" i="153" s="1"/>
  <c r="BH38" i="153" s="1"/>
  <c r="BI38" i="153" s="1"/>
  <c r="BJ38" i="153" s="1"/>
  <c r="BK38" i="153" s="1"/>
  <c r="BL38" i="153" s="1"/>
  <c r="BM38" i="153" s="1"/>
  <c r="BN38" i="153" s="1"/>
  <c r="BO38" i="153" s="1"/>
  <c r="BP38" i="153" s="1"/>
  <c r="BQ38" i="153" s="1"/>
  <c r="BR38" i="153" s="1"/>
  <c r="BS38" i="153" s="1"/>
  <c r="BS110" i="153" s="1"/>
  <c r="S39" i="153"/>
  <c r="T68" i="153" l="1"/>
  <c r="T69" i="153"/>
  <c r="T84" i="153"/>
  <c r="U84" i="153" s="1"/>
  <c r="V84" i="153" s="1"/>
  <c r="W84" i="153" s="1"/>
  <c r="BM100" i="153"/>
  <c r="BL100" i="153" s="1"/>
  <c r="T86" i="153"/>
  <c r="U86" i="153" s="1"/>
  <c r="T87" i="153"/>
  <c r="T66" i="153"/>
  <c r="U66" i="153" s="1"/>
  <c r="V66" i="153" s="1"/>
  <c r="W66" i="153" s="1"/>
  <c r="T67" i="153"/>
  <c r="T61" i="153"/>
  <c r="U61" i="153" s="1"/>
  <c r="V61" i="153" s="1"/>
  <c r="W61" i="153" s="1"/>
  <c r="T62" i="153"/>
  <c r="T51" i="153"/>
  <c r="U51" i="153" s="1"/>
  <c r="V51" i="153" s="1"/>
  <c r="W51" i="153" s="1"/>
  <c r="X51" i="153" s="1"/>
  <c r="T52" i="153"/>
  <c r="T77" i="153"/>
  <c r="U77" i="153" s="1"/>
  <c r="V77" i="153" s="1"/>
  <c r="W77" i="153" s="1"/>
  <c r="X77" i="153" s="1"/>
  <c r="T78" i="153"/>
  <c r="U46" i="153"/>
  <c r="V46" i="153" s="1"/>
  <c r="W46" i="153" s="1"/>
  <c r="X46" i="153" s="1"/>
  <c r="Y46" i="153" s="1"/>
  <c r="U47" i="153"/>
  <c r="U72" i="153"/>
  <c r="V72" i="153" s="1"/>
  <c r="U73" i="153"/>
  <c r="BP106" i="153"/>
  <c r="BP105" i="153"/>
  <c r="BJ94" i="153"/>
  <c r="U57" i="153"/>
  <c r="V57" i="153" s="1"/>
  <c r="W57" i="153" s="1"/>
  <c r="X57" i="153" s="1"/>
  <c r="U58" i="153"/>
  <c r="BL98" i="153"/>
  <c r="BL97" i="153"/>
  <c r="T39" i="153"/>
  <c r="U39" i="153" s="1"/>
  <c r="V39" i="153" s="1"/>
  <c r="W39" i="153" s="1"/>
  <c r="X39" i="153" s="1"/>
  <c r="Y39" i="153" s="1"/>
  <c r="Z39" i="153" s="1"/>
  <c r="AA39" i="153" s="1"/>
  <c r="AB39" i="153" s="1"/>
  <c r="AC39" i="153" s="1"/>
  <c r="AD39" i="153" s="1"/>
  <c r="AE39" i="153" s="1"/>
  <c r="AF39" i="153" s="1"/>
  <c r="AG39" i="153" s="1"/>
  <c r="AH39" i="153" s="1"/>
  <c r="AI39" i="153" s="1"/>
  <c r="AJ39" i="153" s="1"/>
  <c r="AK39" i="153" s="1"/>
  <c r="AL39" i="153" s="1"/>
  <c r="AM39" i="153" s="1"/>
  <c r="AN39" i="153" s="1"/>
  <c r="AO39" i="153" s="1"/>
  <c r="AP39" i="153" s="1"/>
  <c r="AQ39" i="153" s="1"/>
  <c r="AR39" i="153" s="1"/>
  <c r="AS39" i="153" s="1"/>
  <c r="AT39" i="153" s="1"/>
  <c r="AU39" i="153" s="1"/>
  <c r="AV39" i="153" s="1"/>
  <c r="AW39" i="153" s="1"/>
  <c r="AX39" i="153" s="1"/>
  <c r="AY39" i="153" s="1"/>
  <c r="AZ39" i="153" s="1"/>
  <c r="BA39" i="153" s="1"/>
  <c r="BB39" i="153" s="1"/>
  <c r="BC39" i="153" s="1"/>
  <c r="BD39" i="153" s="1"/>
  <c r="BE39" i="153" s="1"/>
  <c r="BF39" i="153" s="1"/>
  <c r="BG39" i="153" s="1"/>
  <c r="BH39" i="153" s="1"/>
  <c r="BI39" i="153" s="1"/>
  <c r="BJ39" i="153" s="1"/>
  <c r="BK39" i="153" s="1"/>
  <c r="BL39" i="153" s="1"/>
  <c r="BM39" i="153" s="1"/>
  <c r="BN39" i="153" s="1"/>
  <c r="BO39" i="153" s="1"/>
  <c r="BP39" i="153" s="1"/>
  <c r="BQ39" i="153" s="1"/>
  <c r="BR39" i="153" s="1"/>
  <c r="BS39" i="153" s="1"/>
  <c r="BS111" i="153" s="1"/>
  <c r="BR110" i="153" s="1"/>
  <c r="T40" i="153"/>
  <c r="W82" i="153"/>
  <c r="W83" i="153"/>
  <c r="BL99" i="153"/>
  <c r="BK99" i="153" s="1"/>
  <c r="BR109" i="153"/>
  <c r="BQ108" i="153" s="1"/>
  <c r="U69" i="153" l="1"/>
  <c r="U70" i="153"/>
  <c r="BK98" i="153"/>
  <c r="BJ98" i="153" s="1"/>
  <c r="U85" i="153"/>
  <c r="V85" i="153" s="1"/>
  <c r="W85" i="153" s="1"/>
  <c r="X85" i="153" s="1"/>
  <c r="V73" i="153"/>
  <c r="W73" i="153" s="1"/>
  <c r="V74" i="153"/>
  <c r="BP108" i="153"/>
  <c r="U67" i="153"/>
  <c r="V67" i="153" s="1"/>
  <c r="W67" i="153" s="1"/>
  <c r="X67" i="153" s="1"/>
  <c r="U68" i="153"/>
  <c r="X83" i="153"/>
  <c r="X84" i="153"/>
  <c r="BK97" i="153"/>
  <c r="BJ97" i="153" s="1"/>
  <c r="BI97" i="153" s="1"/>
  <c r="BK96" i="153"/>
  <c r="U78" i="153"/>
  <c r="V78" i="153" s="1"/>
  <c r="W78" i="153" s="1"/>
  <c r="X78" i="153" s="1"/>
  <c r="Y78" i="153" s="1"/>
  <c r="U79" i="153"/>
  <c r="BI93" i="153"/>
  <c r="V47" i="153"/>
  <c r="W47" i="153" s="1"/>
  <c r="X47" i="153" s="1"/>
  <c r="Y47" i="153" s="1"/>
  <c r="Z47" i="153" s="1"/>
  <c r="V48" i="153"/>
  <c r="U62" i="153"/>
  <c r="V62" i="153" s="1"/>
  <c r="W62" i="153" s="1"/>
  <c r="X62" i="153" s="1"/>
  <c r="U63" i="153"/>
  <c r="BQ109" i="153"/>
  <c r="BP107" i="153"/>
  <c r="U87" i="153"/>
  <c r="V87" i="153" s="1"/>
  <c r="U88" i="153"/>
  <c r="U52" i="153"/>
  <c r="V52" i="153" s="1"/>
  <c r="W52" i="153" s="1"/>
  <c r="X52" i="153" s="1"/>
  <c r="Y52" i="153" s="1"/>
  <c r="U53" i="153"/>
  <c r="V58" i="153"/>
  <c r="W58" i="153" s="1"/>
  <c r="X58" i="153" s="1"/>
  <c r="Y58" i="153" s="1"/>
  <c r="V59" i="153"/>
  <c r="U40" i="153"/>
  <c r="V40" i="153" s="1"/>
  <c r="W40" i="153" s="1"/>
  <c r="X40" i="153" s="1"/>
  <c r="Y40" i="153" s="1"/>
  <c r="Z40" i="153" s="1"/>
  <c r="AA40" i="153" s="1"/>
  <c r="AB40" i="153" s="1"/>
  <c r="AC40" i="153" s="1"/>
  <c r="AD40" i="153" s="1"/>
  <c r="AE40" i="153" s="1"/>
  <c r="AF40" i="153" s="1"/>
  <c r="AG40" i="153" s="1"/>
  <c r="AH40" i="153" s="1"/>
  <c r="AI40" i="153" s="1"/>
  <c r="AJ40" i="153" s="1"/>
  <c r="AK40" i="153" s="1"/>
  <c r="AL40" i="153" s="1"/>
  <c r="AM40" i="153" s="1"/>
  <c r="AN40" i="153" s="1"/>
  <c r="AO40" i="153" s="1"/>
  <c r="AP40" i="153" s="1"/>
  <c r="AQ40" i="153" s="1"/>
  <c r="AR40" i="153" s="1"/>
  <c r="AS40" i="153" s="1"/>
  <c r="AT40" i="153" s="1"/>
  <c r="AU40" i="153" s="1"/>
  <c r="AV40" i="153" s="1"/>
  <c r="AW40" i="153" s="1"/>
  <c r="AX40" i="153" s="1"/>
  <c r="AY40" i="153" s="1"/>
  <c r="AZ40" i="153" s="1"/>
  <c r="BA40" i="153" s="1"/>
  <c r="BB40" i="153" s="1"/>
  <c r="BC40" i="153" s="1"/>
  <c r="BD40" i="153" s="1"/>
  <c r="BE40" i="153" s="1"/>
  <c r="BF40" i="153" s="1"/>
  <c r="BG40" i="153" s="1"/>
  <c r="BH40" i="153" s="1"/>
  <c r="BI40" i="153" s="1"/>
  <c r="BJ40" i="153" s="1"/>
  <c r="BK40" i="153" s="1"/>
  <c r="BL40" i="153" s="1"/>
  <c r="BM40" i="153" s="1"/>
  <c r="BN40" i="153" s="1"/>
  <c r="BO40" i="153" s="1"/>
  <c r="BP40" i="153" s="1"/>
  <c r="BQ40" i="153" s="1"/>
  <c r="BR40" i="153" s="1"/>
  <c r="BS40" i="153" s="1"/>
  <c r="BS112" i="153" s="1"/>
  <c r="BR111" i="153" s="1"/>
  <c r="U41" i="153"/>
  <c r="BO105" i="153"/>
  <c r="BO104" i="153"/>
  <c r="V70" i="153" l="1"/>
  <c r="V71" i="153"/>
  <c r="V86" i="153"/>
  <c r="W86" i="153" s="1"/>
  <c r="X86" i="153" s="1"/>
  <c r="Y86" i="153" s="1"/>
  <c r="BO107" i="153"/>
  <c r="BQ110" i="153"/>
  <c r="BP109" i="153" s="1"/>
  <c r="V88" i="153"/>
  <c r="W88" i="153" s="1"/>
  <c r="V89" i="153"/>
  <c r="V68" i="153"/>
  <c r="W68" i="153" s="1"/>
  <c r="X68" i="153" s="1"/>
  <c r="Y68" i="153" s="1"/>
  <c r="V69" i="153"/>
  <c r="V41" i="153"/>
  <c r="W41" i="153" s="1"/>
  <c r="X41" i="153" s="1"/>
  <c r="Y41" i="153" s="1"/>
  <c r="Z41" i="153" s="1"/>
  <c r="AA41" i="153" s="1"/>
  <c r="AB41" i="153" s="1"/>
  <c r="AC41" i="153" s="1"/>
  <c r="AD41" i="153" s="1"/>
  <c r="AE41" i="153" s="1"/>
  <c r="AF41" i="153" s="1"/>
  <c r="AG41" i="153" s="1"/>
  <c r="AH41" i="153" s="1"/>
  <c r="AI41" i="153" s="1"/>
  <c r="AJ41" i="153" s="1"/>
  <c r="AK41" i="153" s="1"/>
  <c r="AL41" i="153" s="1"/>
  <c r="AM41" i="153" s="1"/>
  <c r="AN41" i="153" s="1"/>
  <c r="AO41" i="153" s="1"/>
  <c r="AP41" i="153" s="1"/>
  <c r="AQ41" i="153" s="1"/>
  <c r="AR41" i="153" s="1"/>
  <c r="AS41" i="153" s="1"/>
  <c r="AT41" i="153" s="1"/>
  <c r="AU41" i="153" s="1"/>
  <c r="AV41" i="153" s="1"/>
  <c r="AW41" i="153" s="1"/>
  <c r="AX41" i="153" s="1"/>
  <c r="AY41" i="153" s="1"/>
  <c r="AZ41" i="153" s="1"/>
  <c r="BA41" i="153" s="1"/>
  <c r="BB41" i="153" s="1"/>
  <c r="BC41" i="153" s="1"/>
  <c r="BD41" i="153" s="1"/>
  <c r="BE41" i="153" s="1"/>
  <c r="BF41" i="153" s="1"/>
  <c r="BG41" i="153" s="1"/>
  <c r="BH41" i="153" s="1"/>
  <c r="BI41" i="153" s="1"/>
  <c r="BJ41" i="153" s="1"/>
  <c r="BK41" i="153" s="1"/>
  <c r="BL41" i="153" s="1"/>
  <c r="BM41" i="153" s="1"/>
  <c r="BN41" i="153" s="1"/>
  <c r="BO41" i="153" s="1"/>
  <c r="BP41" i="153" s="1"/>
  <c r="BQ41" i="153" s="1"/>
  <c r="BR41" i="153" s="1"/>
  <c r="BS41" i="153" s="1"/>
  <c r="BS113" i="153" s="1"/>
  <c r="V42" i="153"/>
  <c r="W48" i="153"/>
  <c r="X48" i="153" s="1"/>
  <c r="Y48" i="153" s="1"/>
  <c r="Z48" i="153" s="1"/>
  <c r="AA48" i="153" s="1"/>
  <c r="W49" i="153"/>
  <c r="BJ96" i="153"/>
  <c r="BI96" i="153" s="1"/>
  <c r="BH96" i="153" s="1"/>
  <c r="BJ95" i="153"/>
  <c r="W59" i="153"/>
  <c r="X59" i="153" s="1"/>
  <c r="Y59" i="153" s="1"/>
  <c r="Z59" i="153" s="1"/>
  <c r="W60" i="153"/>
  <c r="W74" i="153"/>
  <c r="X74" i="153" s="1"/>
  <c r="W75" i="153"/>
  <c r="BN104" i="153"/>
  <c r="BN103" i="153"/>
  <c r="V79" i="153"/>
  <c r="W79" i="153" s="1"/>
  <c r="X79" i="153" s="1"/>
  <c r="Y79" i="153" s="1"/>
  <c r="Z79" i="153" s="1"/>
  <c r="V80" i="153"/>
  <c r="BO106" i="153"/>
  <c r="V53" i="153"/>
  <c r="W53" i="153" s="1"/>
  <c r="X53" i="153" s="1"/>
  <c r="Y53" i="153" s="1"/>
  <c r="Z53" i="153" s="1"/>
  <c r="V54" i="153"/>
  <c r="V63" i="153"/>
  <c r="W63" i="153" s="1"/>
  <c r="X63" i="153" s="1"/>
  <c r="Y63" i="153" s="1"/>
  <c r="V64" i="153"/>
  <c r="Y84" i="153"/>
  <c r="Y85" i="153"/>
  <c r="W71" i="153" l="1"/>
  <c r="W72" i="153"/>
  <c r="BN106" i="153"/>
  <c r="W87" i="153"/>
  <c r="X87" i="153" s="1"/>
  <c r="Y87" i="153" s="1"/>
  <c r="Z87" i="153" s="1"/>
  <c r="BN105" i="153"/>
  <c r="BM105" i="153" s="1"/>
  <c r="W80" i="153"/>
  <c r="X80" i="153" s="1"/>
  <c r="Y80" i="153" s="1"/>
  <c r="Z80" i="153" s="1"/>
  <c r="AA80" i="153" s="1"/>
  <c r="W81" i="153"/>
  <c r="X49" i="153"/>
  <c r="Y49" i="153" s="1"/>
  <c r="Z49" i="153" s="1"/>
  <c r="AA49" i="153" s="1"/>
  <c r="AB49" i="153" s="1"/>
  <c r="X50" i="153"/>
  <c r="Z85" i="153"/>
  <c r="Z86" i="153"/>
  <c r="BI95" i="153"/>
  <c r="BH95" i="153" s="1"/>
  <c r="BG95" i="153" s="1"/>
  <c r="BI94" i="153"/>
  <c r="X75" i="153"/>
  <c r="Y75" i="153" s="1"/>
  <c r="X76" i="153"/>
  <c r="X60" i="153"/>
  <c r="Y60" i="153" s="1"/>
  <c r="Z60" i="153" s="1"/>
  <c r="AA60" i="153" s="1"/>
  <c r="X61" i="153"/>
  <c r="W89" i="153"/>
  <c r="X89" i="153" s="1"/>
  <c r="W90" i="153"/>
  <c r="BR112" i="153"/>
  <c r="W69" i="153"/>
  <c r="X69" i="153" s="1"/>
  <c r="Y69" i="153" s="1"/>
  <c r="Z69" i="153" s="1"/>
  <c r="W70" i="153"/>
  <c r="W64" i="153"/>
  <c r="X64" i="153" s="1"/>
  <c r="Y64" i="153" s="1"/>
  <c r="Z64" i="153" s="1"/>
  <c r="W65" i="153"/>
  <c r="W54" i="153"/>
  <c r="X54" i="153" s="1"/>
  <c r="Y54" i="153" s="1"/>
  <c r="Z54" i="153" s="1"/>
  <c r="AA54" i="153" s="1"/>
  <c r="W55" i="153"/>
  <c r="BO108" i="153"/>
  <c r="BM103" i="153"/>
  <c r="BM102" i="153"/>
  <c r="W42" i="153"/>
  <c r="X42" i="153" s="1"/>
  <c r="Y42" i="153" s="1"/>
  <c r="Z42" i="153" s="1"/>
  <c r="AA42" i="153" s="1"/>
  <c r="AB42" i="153" s="1"/>
  <c r="AC42" i="153" s="1"/>
  <c r="AD42" i="153" s="1"/>
  <c r="AE42" i="153" s="1"/>
  <c r="AF42" i="153" s="1"/>
  <c r="AG42" i="153" s="1"/>
  <c r="AH42" i="153" s="1"/>
  <c r="AI42" i="153" s="1"/>
  <c r="AJ42" i="153" s="1"/>
  <c r="AK42" i="153" s="1"/>
  <c r="AL42" i="153" s="1"/>
  <c r="AM42" i="153" s="1"/>
  <c r="AN42" i="153" s="1"/>
  <c r="AO42" i="153" s="1"/>
  <c r="AP42" i="153" s="1"/>
  <c r="AQ42" i="153" s="1"/>
  <c r="AR42" i="153" s="1"/>
  <c r="AS42" i="153" s="1"/>
  <c r="AT42" i="153" s="1"/>
  <c r="AU42" i="153" s="1"/>
  <c r="AV42" i="153" s="1"/>
  <c r="AW42" i="153" s="1"/>
  <c r="AX42" i="153" s="1"/>
  <c r="AY42" i="153" s="1"/>
  <c r="AZ42" i="153" s="1"/>
  <c r="BA42" i="153" s="1"/>
  <c r="BB42" i="153" s="1"/>
  <c r="BC42" i="153" s="1"/>
  <c r="BD42" i="153" s="1"/>
  <c r="BE42" i="153" s="1"/>
  <c r="BF42" i="153" s="1"/>
  <c r="BG42" i="153" s="1"/>
  <c r="BH42" i="153" s="1"/>
  <c r="BI42" i="153" s="1"/>
  <c r="BJ42" i="153" s="1"/>
  <c r="BK42" i="153" s="1"/>
  <c r="BL42" i="153" s="1"/>
  <c r="BM42" i="153" s="1"/>
  <c r="BN42" i="153" s="1"/>
  <c r="BO42" i="153" s="1"/>
  <c r="BP42" i="153" s="1"/>
  <c r="BQ42" i="153" s="1"/>
  <c r="BR42" i="153" s="1"/>
  <c r="BS42" i="153" s="1"/>
  <c r="BS114" i="153" s="1"/>
  <c r="W43" i="153"/>
  <c r="BM104" i="153" l="1"/>
  <c r="BL104" i="153" s="1"/>
  <c r="X72" i="153"/>
  <c r="X73" i="153"/>
  <c r="BL103" i="153"/>
  <c r="BK103" i="153" s="1"/>
  <c r="X90" i="153"/>
  <c r="Y90" i="153" s="1"/>
  <c r="X88" i="153"/>
  <c r="Y88" i="153" s="1"/>
  <c r="Z88" i="153" s="1"/>
  <c r="AA88" i="153" s="1"/>
  <c r="X55" i="153"/>
  <c r="Y55" i="153" s="1"/>
  <c r="Z55" i="153" s="1"/>
  <c r="AA55" i="153" s="1"/>
  <c r="AB55" i="153" s="1"/>
  <c r="X56" i="153"/>
  <c r="BL102" i="153"/>
  <c r="BL101" i="153"/>
  <c r="Y50" i="153"/>
  <c r="Z50" i="153" s="1"/>
  <c r="AA50" i="153" s="1"/>
  <c r="AB50" i="153" s="1"/>
  <c r="AC50" i="153" s="1"/>
  <c r="Y51" i="153"/>
  <c r="X70" i="153"/>
  <c r="Y70" i="153" s="1"/>
  <c r="Z70" i="153" s="1"/>
  <c r="AA70" i="153" s="1"/>
  <c r="X71" i="153"/>
  <c r="X81" i="153"/>
  <c r="Y81" i="153" s="1"/>
  <c r="Z81" i="153" s="1"/>
  <c r="AA81" i="153" s="1"/>
  <c r="AB81" i="153" s="1"/>
  <c r="X82" i="153"/>
  <c r="X65" i="153"/>
  <c r="Y65" i="153" s="1"/>
  <c r="Z65" i="153" s="1"/>
  <c r="AA65" i="153" s="1"/>
  <c r="X66" i="153"/>
  <c r="BN107" i="153"/>
  <c r="Y61" i="153"/>
  <c r="Z61" i="153" s="1"/>
  <c r="AA61" i="153" s="1"/>
  <c r="AB61" i="153" s="1"/>
  <c r="Y62" i="153"/>
  <c r="AA86" i="153"/>
  <c r="AA87" i="153"/>
  <c r="X43" i="153"/>
  <c r="Y43" i="153" s="1"/>
  <c r="Z43" i="153" s="1"/>
  <c r="AA43" i="153" s="1"/>
  <c r="AB43" i="153" s="1"/>
  <c r="AC43" i="153" s="1"/>
  <c r="AD43" i="153" s="1"/>
  <c r="AE43" i="153" s="1"/>
  <c r="AF43" i="153" s="1"/>
  <c r="AG43" i="153" s="1"/>
  <c r="AH43" i="153" s="1"/>
  <c r="AI43" i="153" s="1"/>
  <c r="AJ43" i="153" s="1"/>
  <c r="AK43" i="153" s="1"/>
  <c r="AL43" i="153" s="1"/>
  <c r="AM43" i="153" s="1"/>
  <c r="AN43" i="153" s="1"/>
  <c r="AO43" i="153" s="1"/>
  <c r="AP43" i="153" s="1"/>
  <c r="AQ43" i="153" s="1"/>
  <c r="AR43" i="153" s="1"/>
  <c r="AS43" i="153" s="1"/>
  <c r="AT43" i="153" s="1"/>
  <c r="AU43" i="153" s="1"/>
  <c r="AV43" i="153" s="1"/>
  <c r="AW43" i="153" s="1"/>
  <c r="AX43" i="153" s="1"/>
  <c r="AY43" i="153" s="1"/>
  <c r="AZ43" i="153" s="1"/>
  <c r="BA43" i="153" s="1"/>
  <c r="BB43" i="153" s="1"/>
  <c r="BC43" i="153" s="1"/>
  <c r="BD43" i="153" s="1"/>
  <c r="BE43" i="153" s="1"/>
  <c r="BF43" i="153" s="1"/>
  <c r="BG43" i="153" s="1"/>
  <c r="BH43" i="153" s="1"/>
  <c r="BI43" i="153" s="1"/>
  <c r="BJ43" i="153" s="1"/>
  <c r="BK43" i="153" s="1"/>
  <c r="BL43" i="153" s="1"/>
  <c r="BM43" i="153" s="1"/>
  <c r="BN43" i="153" s="1"/>
  <c r="BO43" i="153" s="1"/>
  <c r="BP43" i="153" s="1"/>
  <c r="BQ43" i="153" s="1"/>
  <c r="BR43" i="153" s="1"/>
  <c r="BS43" i="153" s="1"/>
  <c r="BS115" i="153" s="1"/>
  <c r="BR114" i="153" s="1"/>
  <c r="X44" i="153"/>
  <c r="BH94" i="153"/>
  <c r="BG94" i="153" s="1"/>
  <c r="BF94" i="153" s="1"/>
  <c r="BH93" i="153"/>
  <c r="BQ111" i="153"/>
  <c r="Y76" i="153"/>
  <c r="Z76" i="153" s="1"/>
  <c r="Y77" i="153"/>
  <c r="BR113" i="153"/>
  <c r="BQ112" i="153" s="1"/>
  <c r="Y73" i="153" l="1"/>
  <c r="Y74" i="153"/>
  <c r="BK102" i="153"/>
  <c r="BJ102" i="153" s="1"/>
  <c r="BG93" i="153"/>
  <c r="BF93" i="153" s="1"/>
  <c r="BE93" i="153" s="1"/>
  <c r="Y89" i="153"/>
  <c r="Z89" i="153" s="1"/>
  <c r="AA89" i="153" s="1"/>
  <c r="AB89" i="153" s="1"/>
  <c r="BP111" i="153"/>
  <c r="BP110" i="153"/>
  <c r="Y44" i="153"/>
  <c r="Z44" i="153" s="1"/>
  <c r="AA44" i="153" s="1"/>
  <c r="AB44" i="153" s="1"/>
  <c r="AC44" i="153" s="1"/>
  <c r="AD44" i="153" s="1"/>
  <c r="AE44" i="153" s="1"/>
  <c r="AF44" i="153" s="1"/>
  <c r="AG44" i="153" s="1"/>
  <c r="AH44" i="153" s="1"/>
  <c r="AI44" i="153" s="1"/>
  <c r="AJ44" i="153" s="1"/>
  <c r="AK44" i="153" s="1"/>
  <c r="AL44" i="153" s="1"/>
  <c r="AM44" i="153" s="1"/>
  <c r="AN44" i="153" s="1"/>
  <c r="AO44" i="153" s="1"/>
  <c r="AP44" i="153" s="1"/>
  <c r="AQ44" i="153" s="1"/>
  <c r="AR44" i="153" s="1"/>
  <c r="AS44" i="153" s="1"/>
  <c r="AT44" i="153" s="1"/>
  <c r="AU44" i="153" s="1"/>
  <c r="AV44" i="153" s="1"/>
  <c r="AW44" i="153" s="1"/>
  <c r="AX44" i="153" s="1"/>
  <c r="AY44" i="153" s="1"/>
  <c r="AZ44" i="153" s="1"/>
  <c r="BA44" i="153" s="1"/>
  <c r="BB44" i="153" s="1"/>
  <c r="BC44" i="153" s="1"/>
  <c r="BD44" i="153" s="1"/>
  <c r="BE44" i="153" s="1"/>
  <c r="BF44" i="153" s="1"/>
  <c r="BG44" i="153" s="1"/>
  <c r="BH44" i="153" s="1"/>
  <c r="BI44" i="153" s="1"/>
  <c r="BJ44" i="153" s="1"/>
  <c r="BK44" i="153" s="1"/>
  <c r="BL44" i="153" s="1"/>
  <c r="BM44" i="153" s="1"/>
  <c r="BN44" i="153" s="1"/>
  <c r="BO44" i="153" s="1"/>
  <c r="BP44" i="153" s="1"/>
  <c r="BQ44" i="153" s="1"/>
  <c r="BR44" i="153" s="1"/>
  <c r="BS44" i="153" s="1"/>
  <c r="BS116" i="153" s="1"/>
  <c r="Y45" i="153"/>
  <c r="BK101" i="153"/>
  <c r="BK100" i="153"/>
  <c r="AB87" i="153"/>
  <c r="AB88" i="153"/>
  <c r="Y66" i="153"/>
  <c r="Z66" i="153" s="1"/>
  <c r="AA66" i="153" s="1"/>
  <c r="AB66" i="153" s="1"/>
  <c r="Y67" i="153"/>
  <c r="Y71" i="153"/>
  <c r="Z71" i="153" s="1"/>
  <c r="AA71" i="153" s="1"/>
  <c r="AB71" i="153" s="1"/>
  <c r="Y72" i="153"/>
  <c r="BM106" i="153"/>
  <c r="Y82" i="153"/>
  <c r="Z82" i="153" s="1"/>
  <c r="AA82" i="153" s="1"/>
  <c r="AB82" i="153" s="1"/>
  <c r="AC82" i="153" s="1"/>
  <c r="Y83" i="153"/>
  <c r="Y56" i="153"/>
  <c r="Z56" i="153" s="1"/>
  <c r="AA56" i="153" s="1"/>
  <c r="AB56" i="153" s="1"/>
  <c r="AC56" i="153" s="1"/>
  <c r="Y57" i="153"/>
  <c r="BQ113" i="153"/>
  <c r="Z77" i="153"/>
  <c r="AA77" i="153" s="1"/>
  <c r="Z78" i="153"/>
  <c r="Z62" i="153"/>
  <c r="AA62" i="153" s="1"/>
  <c r="AB62" i="153" s="1"/>
  <c r="AC62" i="153" s="1"/>
  <c r="Z63" i="153"/>
  <c r="Z51" i="153"/>
  <c r="AA51" i="153" s="1"/>
  <c r="AB51" i="153" s="1"/>
  <c r="AC51" i="153" s="1"/>
  <c r="AD51" i="153" s="1"/>
  <c r="Z52" i="153"/>
  <c r="BJ101" i="153" l="1"/>
  <c r="BI101" i="153" s="1"/>
  <c r="Z74" i="153"/>
  <c r="Z75" i="153"/>
  <c r="Z90" i="153"/>
  <c r="AA90" i="153" s="1"/>
  <c r="AB90" i="153" s="1"/>
  <c r="AC90" i="153" s="1"/>
  <c r="Z45" i="153"/>
  <c r="AA45" i="153" s="1"/>
  <c r="AB45" i="153" s="1"/>
  <c r="AC45" i="153" s="1"/>
  <c r="AD45" i="153" s="1"/>
  <c r="AE45" i="153" s="1"/>
  <c r="AF45" i="153" s="1"/>
  <c r="AG45" i="153" s="1"/>
  <c r="AH45" i="153" s="1"/>
  <c r="AI45" i="153" s="1"/>
  <c r="AJ45" i="153" s="1"/>
  <c r="AK45" i="153" s="1"/>
  <c r="AL45" i="153" s="1"/>
  <c r="AM45" i="153" s="1"/>
  <c r="AN45" i="153" s="1"/>
  <c r="AO45" i="153" s="1"/>
  <c r="AP45" i="153" s="1"/>
  <c r="AQ45" i="153" s="1"/>
  <c r="AR45" i="153" s="1"/>
  <c r="AS45" i="153" s="1"/>
  <c r="AT45" i="153" s="1"/>
  <c r="AU45" i="153" s="1"/>
  <c r="AV45" i="153" s="1"/>
  <c r="AW45" i="153" s="1"/>
  <c r="AX45" i="153" s="1"/>
  <c r="AY45" i="153" s="1"/>
  <c r="AZ45" i="153" s="1"/>
  <c r="BA45" i="153" s="1"/>
  <c r="BB45" i="153" s="1"/>
  <c r="BC45" i="153" s="1"/>
  <c r="BD45" i="153" s="1"/>
  <c r="BE45" i="153" s="1"/>
  <c r="BF45" i="153" s="1"/>
  <c r="BG45" i="153" s="1"/>
  <c r="BH45" i="153" s="1"/>
  <c r="BI45" i="153" s="1"/>
  <c r="BJ45" i="153" s="1"/>
  <c r="BK45" i="153" s="1"/>
  <c r="BL45" i="153" s="1"/>
  <c r="BM45" i="153" s="1"/>
  <c r="BN45" i="153" s="1"/>
  <c r="BO45" i="153" s="1"/>
  <c r="BP45" i="153" s="1"/>
  <c r="BQ45" i="153" s="1"/>
  <c r="BR45" i="153" s="1"/>
  <c r="BS45" i="153" s="1"/>
  <c r="BS117" i="153" s="1"/>
  <c r="BR116" i="153" s="1"/>
  <c r="Z46" i="153"/>
  <c r="AA63" i="153"/>
  <c r="AB63" i="153" s="1"/>
  <c r="AC63" i="153" s="1"/>
  <c r="AD63" i="153" s="1"/>
  <c r="AA64" i="153"/>
  <c r="BP112" i="153"/>
  <c r="BO111" i="153" s="1"/>
  <c r="BL105" i="153"/>
  <c r="BR115" i="153"/>
  <c r="AA52" i="153"/>
  <c r="AB52" i="153" s="1"/>
  <c r="AC52" i="153" s="1"/>
  <c r="AD52" i="153" s="1"/>
  <c r="AE52" i="153" s="1"/>
  <c r="AA53" i="153"/>
  <c r="Z83" i="153"/>
  <c r="AA83" i="153" s="1"/>
  <c r="AB83" i="153" s="1"/>
  <c r="AC83" i="153" s="1"/>
  <c r="AD83" i="153" s="1"/>
  <c r="Z84" i="153"/>
  <c r="Z67" i="153"/>
  <c r="AA67" i="153" s="1"/>
  <c r="AB67" i="153" s="1"/>
  <c r="AC67" i="153" s="1"/>
  <c r="Z68" i="153"/>
  <c r="BO110" i="153"/>
  <c r="BO109" i="153"/>
  <c r="BJ100" i="153"/>
  <c r="BI100" i="153" s="1"/>
  <c r="BH100" i="153" s="1"/>
  <c r="BJ99" i="153"/>
  <c r="Z57" i="153"/>
  <c r="AA57" i="153" s="1"/>
  <c r="AB57" i="153" s="1"/>
  <c r="AC57" i="153" s="1"/>
  <c r="AD57" i="153" s="1"/>
  <c r="Z58" i="153"/>
  <c r="AC88" i="153"/>
  <c r="AC89" i="153"/>
  <c r="AA78" i="153"/>
  <c r="AB78" i="153" s="1"/>
  <c r="AA79" i="153"/>
  <c r="Z72" i="153"/>
  <c r="AA72" i="153" s="1"/>
  <c r="AB72" i="153" s="1"/>
  <c r="AC72" i="153" s="1"/>
  <c r="Z73" i="153"/>
  <c r="AA75" i="153" l="1"/>
  <c r="AA76" i="153"/>
  <c r="BN110" i="153"/>
  <c r="BQ115" i="153"/>
  <c r="BQ114" i="153"/>
  <c r="BN109" i="153"/>
  <c r="BM109" i="153" s="1"/>
  <c r="BN108" i="153"/>
  <c r="AB64" i="153"/>
  <c r="AC64" i="153" s="1"/>
  <c r="AD64" i="153" s="1"/>
  <c r="AE64" i="153" s="1"/>
  <c r="AB65" i="153"/>
  <c r="AB53" i="153"/>
  <c r="AC53" i="153" s="1"/>
  <c r="AD53" i="153" s="1"/>
  <c r="AE53" i="153" s="1"/>
  <c r="AF53" i="153" s="1"/>
  <c r="AB54" i="153"/>
  <c r="AA73" i="153"/>
  <c r="AB73" i="153" s="1"/>
  <c r="AC73" i="153" s="1"/>
  <c r="AD73" i="153" s="1"/>
  <c r="AA74" i="153"/>
  <c r="AA46" i="153"/>
  <c r="AB46" i="153" s="1"/>
  <c r="AC46" i="153" s="1"/>
  <c r="AD46" i="153" s="1"/>
  <c r="AE46" i="153" s="1"/>
  <c r="AF46" i="153" s="1"/>
  <c r="AG46" i="153" s="1"/>
  <c r="AH46" i="153" s="1"/>
  <c r="AI46" i="153" s="1"/>
  <c r="AJ46" i="153" s="1"/>
  <c r="AK46" i="153" s="1"/>
  <c r="AL46" i="153" s="1"/>
  <c r="AM46" i="153" s="1"/>
  <c r="AN46" i="153" s="1"/>
  <c r="AO46" i="153" s="1"/>
  <c r="AP46" i="153" s="1"/>
  <c r="AQ46" i="153" s="1"/>
  <c r="AR46" i="153" s="1"/>
  <c r="AS46" i="153" s="1"/>
  <c r="AT46" i="153" s="1"/>
  <c r="AU46" i="153" s="1"/>
  <c r="AV46" i="153" s="1"/>
  <c r="AW46" i="153" s="1"/>
  <c r="AX46" i="153" s="1"/>
  <c r="AY46" i="153" s="1"/>
  <c r="AZ46" i="153" s="1"/>
  <c r="BA46" i="153" s="1"/>
  <c r="BB46" i="153" s="1"/>
  <c r="BC46" i="153" s="1"/>
  <c r="BD46" i="153" s="1"/>
  <c r="BE46" i="153" s="1"/>
  <c r="BF46" i="153" s="1"/>
  <c r="BG46" i="153" s="1"/>
  <c r="BH46" i="153" s="1"/>
  <c r="BI46" i="153" s="1"/>
  <c r="BJ46" i="153" s="1"/>
  <c r="BK46" i="153" s="1"/>
  <c r="BL46" i="153" s="1"/>
  <c r="BM46" i="153" s="1"/>
  <c r="BN46" i="153" s="1"/>
  <c r="BO46" i="153" s="1"/>
  <c r="BP46" i="153" s="1"/>
  <c r="BQ46" i="153" s="1"/>
  <c r="BR46" i="153" s="1"/>
  <c r="BS46" i="153" s="1"/>
  <c r="BS118" i="153" s="1"/>
  <c r="AA47" i="153"/>
  <c r="AB79" i="153"/>
  <c r="AC79" i="153" s="1"/>
  <c r="AB80" i="153"/>
  <c r="BI99" i="153"/>
  <c r="BH99" i="153" s="1"/>
  <c r="BG99" i="153" s="1"/>
  <c r="BI98" i="153"/>
  <c r="AA58" i="153"/>
  <c r="AB58" i="153" s="1"/>
  <c r="AC58" i="153" s="1"/>
  <c r="AD58" i="153" s="1"/>
  <c r="AE58" i="153" s="1"/>
  <c r="AA59" i="153"/>
  <c r="AA68" i="153"/>
  <c r="AB68" i="153" s="1"/>
  <c r="AC68" i="153" s="1"/>
  <c r="AD68" i="153" s="1"/>
  <c r="AA69" i="153"/>
  <c r="BK104" i="153"/>
  <c r="AD89" i="153"/>
  <c r="AD90" i="153"/>
  <c r="AA84" i="153"/>
  <c r="AB84" i="153" s="1"/>
  <c r="AC84" i="153" s="1"/>
  <c r="AD84" i="153" s="1"/>
  <c r="AE84" i="153" s="1"/>
  <c r="AA85" i="153"/>
  <c r="AB76" i="153" l="1"/>
  <c r="AB77" i="153"/>
  <c r="AE90" i="153"/>
  <c r="AB85" i="153"/>
  <c r="AC85" i="153" s="1"/>
  <c r="AD85" i="153" s="1"/>
  <c r="AE85" i="153" s="1"/>
  <c r="AF85" i="153" s="1"/>
  <c r="AB86" i="153"/>
  <c r="AC80" i="153"/>
  <c r="AD80" i="153" s="1"/>
  <c r="AC81" i="153"/>
  <c r="AB59" i="153"/>
  <c r="AC59" i="153" s="1"/>
  <c r="AD59" i="153" s="1"/>
  <c r="AE59" i="153" s="1"/>
  <c r="AF59" i="153" s="1"/>
  <c r="AB60" i="153"/>
  <c r="BJ103" i="153"/>
  <c r="BR117" i="153"/>
  <c r="AB69" i="153"/>
  <c r="AC69" i="153" s="1"/>
  <c r="AD69" i="153" s="1"/>
  <c r="AE69" i="153" s="1"/>
  <c r="AB70" i="153"/>
  <c r="AC54" i="153"/>
  <c r="AD54" i="153" s="1"/>
  <c r="AE54" i="153" s="1"/>
  <c r="AF54" i="153" s="1"/>
  <c r="AG54" i="153" s="1"/>
  <c r="AC55" i="153"/>
  <c r="AC65" i="153"/>
  <c r="AD65" i="153" s="1"/>
  <c r="AE65" i="153" s="1"/>
  <c r="AF65" i="153" s="1"/>
  <c r="AC66" i="153"/>
  <c r="BP114" i="153"/>
  <c r="BP113" i="153"/>
  <c r="AB47" i="153"/>
  <c r="AC47" i="153" s="1"/>
  <c r="AD47" i="153" s="1"/>
  <c r="AE47" i="153" s="1"/>
  <c r="AF47" i="153" s="1"/>
  <c r="AG47" i="153" s="1"/>
  <c r="AH47" i="153" s="1"/>
  <c r="AI47" i="153" s="1"/>
  <c r="AJ47" i="153" s="1"/>
  <c r="AK47" i="153" s="1"/>
  <c r="AL47" i="153" s="1"/>
  <c r="AM47" i="153" s="1"/>
  <c r="AN47" i="153" s="1"/>
  <c r="AO47" i="153" s="1"/>
  <c r="AP47" i="153" s="1"/>
  <c r="AQ47" i="153" s="1"/>
  <c r="AR47" i="153" s="1"/>
  <c r="AS47" i="153" s="1"/>
  <c r="AT47" i="153" s="1"/>
  <c r="AU47" i="153" s="1"/>
  <c r="AV47" i="153" s="1"/>
  <c r="AW47" i="153" s="1"/>
  <c r="AX47" i="153" s="1"/>
  <c r="AY47" i="153" s="1"/>
  <c r="AZ47" i="153" s="1"/>
  <c r="BA47" i="153" s="1"/>
  <c r="BB47" i="153" s="1"/>
  <c r="BC47" i="153" s="1"/>
  <c r="BD47" i="153" s="1"/>
  <c r="BE47" i="153" s="1"/>
  <c r="BF47" i="153" s="1"/>
  <c r="BG47" i="153" s="1"/>
  <c r="BH47" i="153" s="1"/>
  <c r="BI47" i="153" s="1"/>
  <c r="BJ47" i="153" s="1"/>
  <c r="BK47" i="153" s="1"/>
  <c r="BL47" i="153" s="1"/>
  <c r="BM47" i="153" s="1"/>
  <c r="BN47" i="153" s="1"/>
  <c r="BO47" i="153" s="1"/>
  <c r="BP47" i="153" s="1"/>
  <c r="BQ47" i="153" s="1"/>
  <c r="BR47" i="153" s="1"/>
  <c r="BS47" i="153" s="1"/>
  <c r="BS119" i="153" s="1"/>
  <c r="AB48" i="153"/>
  <c r="BH98" i="153"/>
  <c r="BG98" i="153" s="1"/>
  <c r="BF98" i="153" s="1"/>
  <c r="BH97" i="153"/>
  <c r="AB74" i="153"/>
  <c r="AC74" i="153" s="1"/>
  <c r="AD74" i="153" s="1"/>
  <c r="AE74" i="153" s="1"/>
  <c r="AB75" i="153"/>
  <c r="BM108" i="153"/>
  <c r="BL108" i="153" s="1"/>
  <c r="BM107" i="153"/>
  <c r="AC77" i="153" l="1"/>
  <c r="AC78" i="153"/>
  <c r="BG97" i="153"/>
  <c r="BF97" i="153" s="1"/>
  <c r="BE97" i="153" s="1"/>
  <c r="BG96" i="153"/>
  <c r="AD55" i="153"/>
  <c r="AE55" i="153" s="1"/>
  <c r="AF55" i="153" s="1"/>
  <c r="AG55" i="153" s="1"/>
  <c r="AH55" i="153" s="1"/>
  <c r="AD56" i="153"/>
  <c r="BR118" i="153"/>
  <c r="BQ117" i="153" s="1"/>
  <c r="AC70" i="153"/>
  <c r="AD70" i="153" s="1"/>
  <c r="AE70" i="153" s="1"/>
  <c r="AF70" i="153" s="1"/>
  <c r="AC71" i="153"/>
  <c r="BL107" i="153"/>
  <c r="BK107" i="153" s="1"/>
  <c r="BL106" i="153"/>
  <c r="AD66" i="153"/>
  <c r="AE66" i="153" s="1"/>
  <c r="AF66" i="153" s="1"/>
  <c r="AG66" i="153" s="1"/>
  <c r="AD67" i="153"/>
  <c r="BQ116" i="153"/>
  <c r="AC75" i="153"/>
  <c r="AD75" i="153" s="1"/>
  <c r="AE75" i="153" s="1"/>
  <c r="AF75" i="153" s="1"/>
  <c r="AC76" i="153"/>
  <c r="AC60" i="153"/>
  <c r="AD60" i="153" s="1"/>
  <c r="AE60" i="153" s="1"/>
  <c r="AF60" i="153" s="1"/>
  <c r="AG60" i="153" s="1"/>
  <c r="AC61" i="153"/>
  <c r="AD81" i="153"/>
  <c r="AE81" i="153" s="1"/>
  <c r="AD82" i="153"/>
  <c r="AC48" i="153"/>
  <c r="AD48" i="153" s="1"/>
  <c r="AE48" i="153" s="1"/>
  <c r="AF48" i="153" s="1"/>
  <c r="AG48" i="153" s="1"/>
  <c r="AH48" i="153" s="1"/>
  <c r="AI48" i="153" s="1"/>
  <c r="AJ48" i="153" s="1"/>
  <c r="AK48" i="153" s="1"/>
  <c r="AL48" i="153" s="1"/>
  <c r="AM48" i="153" s="1"/>
  <c r="AN48" i="153" s="1"/>
  <c r="AO48" i="153" s="1"/>
  <c r="AP48" i="153" s="1"/>
  <c r="AQ48" i="153" s="1"/>
  <c r="AR48" i="153" s="1"/>
  <c r="AS48" i="153" s="1"/>
  <c r="AT48" i="153" s="1"/>
  <c r="AU48" i="153" s="1"/>
  <c r="AV48" i="153" s="1"/>
  <c r="AW48" i="153" s="1"/>
  <c r="AX48" i="153" s="1"/>
  <c r="AY48" i="153" s="1"/>
  <c r="AZ48" i="153" s="1"/>
  <c r="BA48" i="153" s="1"/>
  <c r="BB48" i="153" s="1"/>
  <c r="BC48" i="153" s="1"/>
  <c r="BD48" i="153" s="1"/>
  <c r="BE48" i="153" s="1"/>
  <c r="BF48" i="153" s="1"/>
  <c r="BG48" i="153" s="1"/>
  <c r="BH48" i="153" s="1"/>
  <c r="BI48" i="153" s="1"/>
  <c r="BJ48" i="153" s="1"/>
  <c r="BK48" i="153" s="1"/>
  <c r="BL48" i="153" s="1"/>
  <c r="BM48" i="153" s="1"/>
  <c r="BN48" i="153" s="1"/>
  <c r="BO48" i="153" s="1"/>
  <c r="BP48" i="153" s="1"/>
  <c r="BQ48" i="153" s="1"/>
  <c r="BR48" i="153" s="1"/>
  <c r="BS48" i="153" s="1"/>
  <c r="BS120" i="153" s="1"/>
  <c r="BR119" i="153" s="1"/>
  <c r="AC49" i="153"/>
  <c r="BI102" i="153"/>
  <c r="AC86" i="153"/>
  <c r="AD86" i="153" s="1"/>
  <c r="AE86" i="153" s="1"/>
  <c r="AF86" i="153" s="1"/>
  <c r="AG86" i="153" s="1"/>
  <c r="AC87" i="153"/>
  <c r="BO113" i="153"/>
  <c r="BO112" i="153"/>
  <c r="AD78" i="153" l="1"/>
  <c r="AD79" i="153"/>
  <c r="AE67" i="153"/>
  <c r="AF67" i="153" s="1"/>
  <c r="AG67" i="153" s="1"/>
  <c r="AH67" i="153" s="1"/>
  <c r="AE68" i="153"/>
  <c r="AE56" i="153"/>
  <c r="AF56" i="153" s="1"/>
  <c r="AG56" i="153" s="1"/>
  <c r="AH56" i="153" s="1"/>
  <c r="AI56" i="153" s="1"/>
  <c r="AE57" i="153"/>
  <c r="AD49" i="153"/>
  <c r="AE49" i="153" s="1"/>
  <c r="AF49" i="153" s="1"/>
  <c r="AG49" i="153" s="1"/>
  <c r="AH49" i="153" s="1"/>
  <c r="AI49" i="153" s="1"/>
  <c r="AJ49" i="153" s="1"/>
  <c r="AK49" i="153" s="1"/>
  <c r="AL49" i="153" s="1"/>
  <c r="AM49" i="153" s="1"/>
  <c r="AN49" i="153" s="1"/>
  <c r="AO49" i="153" s="1"/>
  <c r="AP49" i="153" s="1"/>
  <c r="AQ49" i="153" s="1"/>
  <c r="AR49" i="153" s="1"/>
  <c r="AS49" i="153" s="1"/>
  <c r="AT49" i="153" s="1"/>
  <c r="AU49" i="153" s="1"/>
  <c r="AV49" i="153" s="1"/>
  <c r="AW49" i="153" s="1"/>
  <c r="AX49" i="153" s="1"/>
  <c r="AY49" i="153" s="1"/>
  <c r="AZ49" i="153" s="1"/>
  <c r="BA49" i="153" s="1"/>
  <c r="BB49" i="153" s="1"/>
  <c r="BC49" i="153" s="1"/>
  <c r="BD49" i="153" s="1"/>
  <c r="BE49" i="153" s="1"/>
  <c r="BF49" i="153" s="1"/>
  <c r="BG49" i="153" s="1"/>
  <c r="BH49" i="153" s="1"/>
  <c r="BI49" i="153" s="1"/>
  <c r="BJ49" i="153" s="1"/>
  <c r="BK49" i="153" s="1"/>
  <c r="BL49" i="153" s="1"/>
  <c r="BM49" i="153" s="1"/>
  <c r="BN49" i="153" s="1"/>
  <c r="BO49" i="153" s="1"/>
  <c r="BP49" i="153" s="1"/>
  <c r="BQ49" i="153" s="1"/>
  <c r="BR49" i="153" s="1"/>
  <c r="BS49" i="153" s="1"/>
  <c r="BS121" i="153" s="1"/>
  <c r="AD50" i="153"/>
  <c r="BK106" i="153"/>
  <c r="BJ106" i="153" s="1"/>
  <c r="BK105" i="153"/>
  <c r="AD76" i="153"/>
  <c r="AE76" i="153" s="1"/>
  <c r="AF76" i="153" s="1"/>
  <c r="AG76" i="153" s="1"/>
  <c r="AD77" i="153"/>
  <c r="BH101" i="153"/>
  <c r="AD61" i="153"/>
  <c r="AE61" i="153" s="1"/>
  <c r="AF61" i="153" s="1"/>
  <c r="AG61" i="153" s="1"/>
  <c r="AH61" i="153" s="1"/>
  <c r="AD62" i="153"/>
  <c r="BQ118" i="153"/>
  <c r="BN112" i="153"/>
  <c r="BN111" i="153"/>
  <c r="AD87" i="153"/>
  <c r="AE87" i="153" s="1"/>
  <c r="AF87" i="153" s="1"/>
  <c r="AG87" i="153" s="1"/>
  <c r="AH87" i="153" s="1"/>
  <c r="AD88" i="153"/>
  <c r="AE82" i="153"/>
  <c r="AF82" i="153" s="1"/>
  <c r="AE83" i="153"/>
  <c r="AD71" i="153"/>
  <c r="AE71" i="153" s="1"/>
  <c r="AF71" i="153" s="1"/>
  <c r="AG71" i="153" s="1"/>
  <c r="AD72" i="153"/>
  <c r="BF96" i="153"/>
  <c r="BE96" i="153" s="1"/>
  <c r="BD96" i="153" s="1"/>
  <c r="BF95" i="153"/>
  <c r="BP116" i="153"/>
  <c r="BP115" i="153"/>
  <c r="AE79" i="153" l="1"/>
  <c r="AE80" i="153"/>
  <c r="AE72" i="153"/>
  <c r="AF72" i="153" s="1"/>
  <c r="AG72" i="153" s="1"/>
  <c r="AH72" i="153" s="1"/>
  <c r="AE73" i="153"/>
  <c r="BE95" i="153"/>
  <c r="BD95" i="153" s="1"/>
  <c r="BC95" i="153" s="1"/>
  <c r="BE94" i="153"/>
  <c r="AE88" i="153"/>
  <c r="AF88" i="153" s="1"/>
  <c r="AG88" i="153" s="1"/>
  <c r="AH88" i="153" s="1"/>
  <c r="AI88" i="153" s="1"/>
  <c r="AE89" i="153"/>
  <c r="BM111" i="153"/>
  <c r="BM110" i="153"/>
  <c r="BO115" i="153"/>
  <c r="BO114" i="153"/>
  <c r="AE77" i="153"/>
  <c r="AF77" i="153" s="1"/>
  <c r="AG77" i="153" s="1"/>
  <c r="AH77" i="153" s="1"/>
  <c r="AE78" i="153"/>
  <c r="BG100" i="153"/>
  <c r="AF57" i="153"/>
  <c r="AG57" i="153" s="1"/>
  <c r="AH57" i="153" s="1"/>
  <c r="AI57" i="153" s="1"/>
  <c r="AJ57" i="153" s="1"/>
  <c r="AF58" i="153"/>
  <c r="AF83" i="153"/>
  <c r="AG83" i="153" s="1"/>
  <c r="AF84" i="153"/>
  <c r="BJ105" i="153"/>
  <c r="BI105" i="153" s="1"/>
  <c r="BJ104" i="153"/>
  <c r="BP117" i="153"/>
  <c r="BO116" i="153" s="1"/>
  <c r="AE62" i="153"/>
  <c r="AF62" i="153" s="1"/>
  <c r="AG62" i="153" s="1"/>
  <c r="AH62" i="153" s="1"/>
  <c r="AI62" i="153" s="1"/>
  <c r="AE63" i="153"/>
  <c r="AF68" i="153"/>
  <c r="AG68" i="153" s="1"/>
  <c r="AH68" i="153" s="1"/>
  <c r="AI68" i="153" s="1"/>
  <c r="AF69" i="153"/>
  <c r="BR120" i="153"/>
  <c r="AE50" i="153"/>
  <c r="AF50" i="153" s="1"/>
  <c r="AG50" i="153" s="1"/>
  <c r="AH50" i="153" s="1"/>
  <c r="AI50" i="153" s="1"/>
  <c r="AJ50" i="153" s="1"/>
  <c r="AK50" i="153" s="1"/>
  <c r="AL50" i="153" s="1"/>
  <c r="AM50" i="153" s="1"/>
  <c r="AN50" i="153" s="1"/>
  <c r="AO50" i="153" s="1"/>
  <c r="AP50" i="153" s="1"/>
  <c r="AQ50" i="153" s="1"/>
  <c r="AR50" i="153" s="1"/>
  <c r="AS50" i="153" s="1"/>
  <c r="AT50" i="153" s="1"/>
  <c r="AU50" i="153" s="1"/>
  <c r="AV50" i="153" s="1"/>
  <c r="AW50" i="153" s="1"/>
  <c r="AX50" i="153" s="1"/>
  <c r="AY50" i="153" s="1"/>
  <c r="AZ50" i="153" s="1"/>
  <c r="BA50" i="153" s="1"/>
  <c r="BB50" i="153" s="1"/>
  <c r="BC50" i="153" s="1"/>
  <c r="BD50" i="153" s="1"/>
  <c r="BE50" i="153" s="1"/>
  <c r="BF50" i="153" s="1"/>
  <c r="BG50" i="153" s="1"/>
  <c r="BH50" i="153" s="1"/>
  <c r="BI50" i="153" s="1"/>
  <c r="BJ50" i="153" s="1"/>
  <c r="BK50" i="153" s="1"/>
  <c r="BL50" i="153" s="1"/>
  <c r="BM50" i="153" s="1"/>
  <c r="BN50" i="153" s="1"/>
  <c r="BO50" i="153" s="1"/>
  <c r="BP50" i="153" s="1"/>
  <c r="BQ50" i="153" s="1"/>
  <c r="BR50" i="153" s="1"/>
  <c r="BS50" i="153" s="1"/>
  <c r="BS122" i="153" s="1"/>
  <c r="AE51" i="153"/>
  <c r="AF80" i="153" l="1"/>
  <c r="AF81" i="153"/>
  <c r="BN115" i="153"/>
  <c r="BI104" i="153"/>
  <c r="BH104" i="153" s="1"/>
  <c r="BI103" i="153"/>
  <c r="AG84" i="153"/>
  <c r="AH84" i="153" s="1"/>
  <c r="AG85" i="153"/>
  <c r="BF99" i="153"/>
  <c r="BL110" i="153"/>
  <c r="BL109" i="153"/>
  <c r="AF63" i="153"/>
  <c r="AG63" i="153" s="1"/>
  <c r="AH63" i="153" s="1"/>
  <c r="AI63" i="153" s="1"/>
  <c r="AJ63" i="153" s="1"/>
  <c r="AF64" i="153"/>
  <c r="AG58" i="153"/>
  <c r="AH58" i="153" s="1"/>
  <c r="AI58" i="153" s="1"/>
  <c r="AJ58" i="153" s="1"/>
  <c r="AK58" i="153" s="1"/>
  <c r="AG59" i="153"/>
  <c r="AF89" i="153"/>
  <c r="AG89" i="153" s="1"/>
  <c r="AH89" i="153" s="1"/>
  <c r="AI89" i="153" s="1"/>
  <c r="AJ89" i="153" s="1"/>
  <c r="AF90" i="153"/>
  <c r="AF73" i="153"/>
  <c r="AG73" i="153" s="1"/>
  <c r="AH73" i="153" s="1"/>
  <c r="AI73" i="153" s="1"/>
  <c r="AF74" i="153"/>
  <c r="AF78" i="153"/>
  <c r="AG78" i="153" s="1"/>
  <c r="AH78" i="153" s="1"/>
  <c r="AI78" i="153" s="1"/>
  <c r="AF79" i="153"/>
  <c r="BN114" i="153"/>
  <c r="BM114" i="153" s="1"/>
  <c r="BN113" i="153"/>
  <c r="BQ119" i="153"/>
  <c r="AG69" i="153"/>
  <c r="AH69" i="153" s="1"/>
  <c r="AI69" i="153" s="1"/>
  <c r="AJ69" i="153" s="1"/>
  <c r="AG70" i="153"/>
  <c r="AF51" i="153"/>
  <c r="AG51" i="153" s="1"/>
  <c r="AH51" i="153" s="1"/>
  <c r="AI51" i="153" s="1"/>
  <c r="AJ51" i="153" s="1"/>
  <c r="AK51" i="153" s="1"/>
  <c r="AL51" i="153" s="1"/>
  <c r="AM51" i="153" s="1"/>
  <c r="AN51" i="153" s="1"/>
  <c r="AO51" i="153" s="1"/>
  <c r="AP51" i="153" s="1"/>
  <c r="AQ51" i="153" s="1"/>
  <c r="AR51" i="153" s="1"/>
  <c r="AS51" i="153" s="1"/>
  <c r="AT51" i="153" s="1"/>
  <c r="AU51" i="153" s="1"/>
  <c r="AV51" i="153" s="1"/>
  <c r="AW51" i="153" s="1"/>
  <c r="AX51" i="153" s="1"/>
  <c r="AY51" i="153" s="1"/>
  <c r="AZ51" i="153" s="1"/>
  <c r="BA51" i="153" s="1"/>
  <c r="BB51" i="153" s="1"/>
  <c r="BC51" i="153" s="1"/>
  <c r="BD51" i="153" s="1"/>
  <c r="BE51" i="153" s="1"/>
  <c r="BF51" i="153" s="1"/>
  <c r="BG51" i="153" s="1"/>
  <c r="BH51" i="153" s="1"/>
  <c r="BI51" i="153" s="1"/>
  <c r="BJ51" i="153" s="1"/>
  <c r="BK51" i="153" s="1"/>
  <c r="BL51" i="153" s="1"/>
  <c r="BM51" i="153" s="1"/>
  <c r="BN51" i="153" s="1"/>
  <c r="BO51" i="153" s="1"/>
  <c r="BP51" i="153" s="1"/>
  <c r="BQ51" i="153" s="1"/>
  <c r="BR51" i="153" s="1"/>
  <c r="BS51" i="153" s="1"/>
  <c r="BS123" i="153" s="1"/>
  <c r="BR122" i="153" s="1"/>
  <c r="AF52" i="153"/>
  <c r="BD94" i="153"/>
  <c r="BC94" i="153" s="1"/>
  <c r="BB94" i="153" s="1"/>
  <c r="BD93" i="153"/>
  <c r="BR121" i="153"/>
  <c r="BQ120" i="153" s="1"/>
  <c r="AG81" i="153" l="1"/>
  <c r="AG82" i="153"/>
  <c r="AG90" i="153"/>
  <c r="AG64" i="153"/>
  <c r="AH64" i="153" s="1"/>
  <c r="AI64" i="153" s="1"/>
  <c r="AJ64" i="153" s="1"/>
  <c r="AK64" i="153" s="1"/>
  <c r="AG65" i="153"/>
  <c r="BP119" i="153"/>
  <c r="BP118" i="153"/>
  <c r="AH59" i="153"/>
  <c r="AI59" i="153" s="1"/>
  <c r="AJ59" i="153" s="1"/>
  <c r="AK59" i="153" s="1"/>
  <c r="AL59" i="153" s="1"/>
  <c r="AH60" i="153"/>
  <c r="BE98" i="153"/>
  <c r="AG52" i="153"/>
  <c r="AH52" i="153" s="1"/>
  <c r="AI52" i="153" s="1"/>
  <c r="AJ52" i="153" s="1"/>
  <c r="AK52" i="153" s="1"/>
  <c r="AL52" i="153" s="1"/>
  <c r="AM52" i="153" s="1"/>
  <c r="AN52" i="153" s="1"/>
  <c r="AO52" i="153" s="1"/>
  <c r="AP52" i="153" s="1"/>
  <c r="AQ52" i="153" s="1"/>
  <c r="AR52" i="153" s="1"/>
  <c r="AS52" i="153" s="1"/>
  <c r="AT52" i="153" s="1"/>
  <c r="AU52" i="153" s="1"/>
  <c r="AV52" i="153" s="1"/>
  <c r="AW52" i="153" s="1"/>
  <c r="AX52" i="153" s="1"/>
  <c r="AY52" i="153" s="1"/>
  <c r="AZ52" i="153" s="1"/>
  <c r="BA52" i="153" s="1"/>
  <c r="BB52" i="153" s="1"/>
  <c r="BC52" i="153" s="1"/>
  <c r="BD52" i="153" s="1"/>
  <c r="BE52" i="153" s="1"/>
  <c r="BF52" i="153" s="1"/>
  <c r="BG52" i="153" s="1"/>
  <c r="BH52" i="153" s="1"/>
  <c r="BI52" i="153" s="1"/>
  <c r="BJ52" i="153" s="1"/>
  <c r="BK52" i="153" s="1"/>
  <c r="BL52" i="153" s="1"/>
  <c r="BM52" i="153" s="1"/>
  <c r="BN52" i="153" s="1"/>
  <c r="BO52" i="153" s="1"/>
  <c r="BP52" i="153" s="1"/>
  <c r="BQ52" i="153" s="1"/>
  <c r="BR52" i="153" s="1"/>
  <c r="BS52" i="153" s="1"/>
  <c r="BS124" i="153" s="1"/>
  <c r="BR123" i="153" s="1"/>
  <c r="AG53" i="153"/>
  <c r="AH85" i="153"/>
  <c r="AI85" i="153" s="1"/>
  <c r="AH86" i="153"/>
  <c r="AG74" i="153"/>
  <c r="AH74" i="153" s="1"/>
  <c r="AI74" i="153" s="1"/>
  <c r="AJ74" i="153" s="1"/>
  <c r="AG75" i="153"/>
  <c r="BQ121" i="153"/>
  <c r="BM113" i="153"/>
  <c r="BL113" i="153" s="1"/>
  <c r="BM112" i="153"/>
  <c r="BC93" i="153"/>
  <c r="BB93" i="153" s="1"/>
  <c r="BA93" i="153" s="1"/>
  <c r="AH70" i="153"/>
  <c r="AI70" i="153" s="1"/>
  <c r="AJ70" i="153" s="1"/>
  <c r="AK70" i="153" s="1"/>
  <c r="AH71" i="153"/>
  <c r="AH90" i="153"/>
  <c r="AI90" i="153" s="1"/>
  <c r="AJ90" i="153" s="1"/>
  <c r="AK90" i="153" s="1"/>
  <c r="BK109" i="153"/>
  <c r="BK108" i="153"/>
  <c r="BH103" i="153"/>
  <c r="BG103" i="153" s="1"/>
  <c r="BH102" i="153"/>
  <c r="AG79" i="153"/>
  <c r="AH79" i="153" s="1"/>
  <c r="AI79" i="153" s="1"/>
  <c r="AJ79" i="153" s="1"/>
  <c r="AG80" i="153"/>
  <c r="AH82" i="153" l="1"/>
  <c r="AH83" i="153"/>
  <c r="BQ122" i="153"/>
  <c r="BP121" i="153" s="1"/>
  <c r="BJ108" i="153"/>
  <c r="BJ107" i="153"/>
  <c r="AI86" i="153"/>
  <c r="AJ86" i="153" s="1"/>
  <c r="AI87" i="153"/>
  <c r="AI60" i="153"/>
  <c r="AJ60" i="153" s="1"/>
  <c r="AK60" i="153" s="1"/>
  <c r="AL60" i="153" s="1"/>
  <c r="AM60" i="153" s="1"/>
  <c r="AI61" i="153"/>
  <c r="AH53" i="153"/>
  <c r="AI53" i="153" s="1"/>
  <c r="AJ53" i="153" s="1"/>
  <c r="AK53" i="153" s="1"/>
  <c r="AL53" i="153" s="1"/>
  <c r="AM53" i="153" s="1"/>
  <c r="AN53" i="153" s="1"/>
  <c r="AO53" i="153" s="1"/>
  <c r="AP53" i="153" s="1"/>
  <c r="AQ53" i="153" s="1"/>
  <c r="AR53" i="153" s="1"/>
  <c r="AS53" i="153" s="1"/>
  <c r="AT53" i="153" s="1"/>
  <c r="AU53" i="153" s="1"/>
  <c r="AV53" i="153" s="1"/>
  <c r="AW53" i="153" s="1"/>
  <c r="AX53" i="153" s="1"/>
  <c r="AY53" i="153" s="1"/>
  <c r="AZ53" i="153" s="1"/>
  <c r="BA53" i="153" s="1"/>
  <c r="BB53" i="153" s="1"/>
  <c r="BC53" i="153" s="1"/>
  <c r="BD53" i="153" s="1"/>
  <c r="BE53" i="153" s="1"/>
  <c r="BF53" i="153" s="1"/>
  <c r="BG53" i="153" s="1"/>
  <c r="BH53" i="153" s="1"/>
  <c r="BI53" i="153" s="1"/>
  <c r="BJ53" i="153" s="1"/>
  <c r="BK53" i="153" s="1"/>
  <c r="BL53" i="153" s="1"/>
  <c r="BM53" i="153" s="1"/>
  <c r="BN53" i="153" s="1"/>
  <c r="BO53" i="153" s="1"/>
  <c r="BP53" i="153" s="1"/>
  <c r="BQ53" i="153" s="1"/>
  <c r="BR53" i="153" s="1"/>
  <c r="BS53" i="153" s="1"/>
  <c r="BS125" i="153" s="1"/>
  <c r="BR124" i="153" s="1"/>
  <c r="AH54" i="153"/>
  <c r="BD97" i="153"/>
  <c r="AH80" i="153"/>
  <c r="AI80" i="153" s="1"/>
  <c r="AJ80" i="153" s="1"/>
  <c r="AK80" i="153" s="1"/>
  <c r="AH81" i="153"/>
  <c r="BO118" i="153"/>
  <c r="BO117" i="153"/>
  <c r="AI71" i="153"/>
  <c r="AJ71" i="153" s="1"/>
  <c r="AK71" i="153" s="1"/>
  <c r="AL71" i="153" s="1"/>
  <c r="AI72" i="153"/>
  <c r="AH65" i="153"/>
  <c r="AI65" i="153" s="1"/>
  <c r="AJ65" i="153" s="1"/>
  <c r="AK65" i="153" s="1"/>
  <c r="AL65" i="153" s="1"/>
  <c r="AH66" i="153"/>
  <c r="AH75" i="153"/>
  <c r="AI75" i="153" s="1"/>
  <c r="AJ75" i="153" s="1"/>
  <c r="AK75" i="153" s="1"/>
  <c r="AH76" i="153"/>
  <c r="BL112" i="153"/>
  <c r="BK112" i="153" s="1"/>
  <c r="BL111" i="153"/>
  <c r="BG102" i="153"/>
  <c r="BF102" i="153" s="1"/>
  <c r="BG101" i="153"/>
  <c r="BP120" i="153"/>
  <c r="BO119" i="153" s="1"/>
  <c r="AI83" i="153" l="1"/>
  <c r="AI84" i="153"/>
  <c r="BN118" i="153"/>
  <c r="BQ123" i="153"/>
  <c r="BN117" i="153"/>
  <c r="BM117" i="153" s="1"/>
  <c r="BN116" i="153"/>
  <c r="AI54" i="153"/>
  <c r="AJ54" i="153" s="1"/>
  <c r="AK54" i="153" s="1"/>
  <c r="AL54" i="153" s="1"/>
  <c r="AM54" i="153" s="1"/>
  <c r="AN54" i="153" s="1"/>
  <c r="AO54" i="153" s="1"/>
  <c r="AP54" i="153" s="1"/>
  <c r="AQ54" i="153" s="1"/>
  <c r="AR54" i="153" s="1"/>
  <c r="AS54" i="153" s="1"/>
  <c r="AT54" i="153" s="1"/>
  <c r="AU54" i="153" s="1"/>
  <c r="AV54" i="153" s="1"/>
  <c r="AW54" i="153" s="1"/>
  <c r="AX54" i="153" s="1"/>
  <c r="AY54" i="153" s="1"/>
  <c r="AZ54" i="153" s="1"/>
  <c r="BA54" i="153" s="1"/>
  <c r="BB54" i="153" s="1"/>
  <c r="BC54" i="153" s="1"/>
  <c r="BD54" i="153" s="1"/>
  <c r="BE54" i="153" s="1"/>
  <c r="BF54" i="153" s="1"/>
  <c r="BG54" i="153" s="1"/>
  <c r="BH54" i="153" s="1"/>
  <c r="BI54" i="153" s="1"/>
  <c r="BJ54" i="153" s="1"/>
  <c r="BK54" i="153" s="1"/>
  <c r="BL54" i="153" s="1"/>
  <c r="BM54" i="153" s="1"/>
  <c r="BN54" i="153" s="1"/>
  <c r="BO54" i="153" s="1"/>
  <c r="BP54" i="153" s="1"/>
  <c r="BQ54" i="153" s="1"/>
  <c r="BR54" i="153" s="1"/>
  <c r="BS54" i="153" s="1"/>
  <c r="BS126" i="153" s="1"/>
  <c r="BR125" i="153" s="1"/>
  <c r="AI55" i="153"/>
  <c r="BK111" i="153"/>
  <c r="BJ111" i="153" s="1"/>
  <c r="BK110" i="153"/>
  <c r="BF101" i="153"/>
  <c r="BE101" i="153" s="1"/>
  <c r="BF100" i="153"/>
  <c r="AJ87" i="153"/>
  <c r="AK87" i="153" s="1"/>
  <c r="AJ88" i="153"/>
  <c r="AI66" i="153"/>
  <c r="AJ66" i="153" s="1"/>
  <c r="AK66" i="153" s="1"/>
  <c r="AL66" i="153" s="1"/>
  <c r="AM66" i="153" s="1"/>
  <c r="AI67" i="153"/>
  <c r="AI81" i="153"/>
  <c r="AJ81" i="153" s="1"/>
  <c r="AK81" i="153" s="1"/>
  <c r="AL81" i="153" s="1"/>
  <c r="AI82" i="153"/>
  <c r="BI107" i="153"/>
  <c r="BI106" i="153"/>
  <c r="BP122" i="153"/>
  <c r="BO121" i="153" s="1"/>
  <c r="AJ72" i="153"/>
  <c r="AK72" i="153" s="1"/>
  <c r="AL72" i="153" s="1"/>
  <c r="AM72" i="153" s="1"/>
  <c r="AJ73" i="153"/>
  <c r="BO120" i="153"/>
  <c r="BN119" i="153" s="1"/>
  <c r="AI76" i="153"/>
  <c r="AJ76" i="153" s="1"/>
  <c r="AK76" i="153" s="1"/>
  <c r="AL76" i="153" s="1"/>
  <c r="AI77" i="153"/>
  <c r="BC96" i="153"/>
  <c r="AJ61" i="153"/>
  <c r="AK61" i="153" s="1"/>
  <c r="AL61" i="153" s="1"/>
  <c r="AM61" i="153" s="1"/>
  <c r="AN61" i="153" s="1"/>
  <c r="AJ62" i="153"/>
  <c r="BM118" i="153" l="1"/>
  <c r="AJ84" i="153"/>
  <c r="AJ85" i="153"/>
  <c r="BJ110" i="153"/>
  <c r="BI110" i="153" s="1"/>
  <c r="BJ109" i="153"/>
  <c r="AK73" i="153"/>
  <c r="AL73" i="153" s="1"/>
  <c r="AM73" i="153" s="1"/>
  <c r="AN73" i="153" s="1"/>
  <c r="AK74" i="153"/>
  <c r="BB95" i="153"/>
  <c r="AJ77" i="153"/>
  <c r="AK77" i="153" s="1"/>
  <c r="AL77" i="153" s="1"/>
  <c r="AM77" i="153" s="1"/>
  <c r="AJ78" i="153"/>
  <c r="BL117" i="153"/>
  <c r="BN120" i="153"/>
  <c r="BM119" i="153" s="1"/>
  <c r="BH106" i="153"/>
  <c r="BH105" i="153"/>
  <c r="AK88" i="153"/>
  <c r="AL88" i="153" s="1"/>
  <c r="AK89" i="153"/>
  <c r="AJ55" i="153"/>
  <c r="AK55" i="153" s="1"/>
  <c r="AL55" i="153" s="1"/>
  <c r="AM55" i="153" s="1"/>
  <c r="AN55" i="153" s="1"/>
  <c r="AO55" i="153" s="1"/>
  <c r="AP55" i="153" s="1"/>
  <c r="AQ55" i="153" s="1"/>
  <c r="AR55" i="153" s="1"/>
  <c r="AS55" i="153" s="1"/>
  <c r="AT55" i="153" s="1"/>
  <c r="AU55" i="153" s="1"/>
  <c r="AV55" i="153" s="1"/>
  <c r="AW55" i="153" s="1"/>
  <c r="AX55" i="153" s="1"/>
  <c r="AY55" i="153" s="1"/>
  <c r="AZ55" i="153" s="1"/>
  <c r="BA55" i="153" s="1"/>
  <c r="BB55" i="153" s="1"/>
  <c r="BC55" i="153" s="1"/>
  <c r="BD55" i="153" s="1"/>
  <c r="BE55" i="153" s="1"/>
  <c r="BF55" i="153" s="1"/>
  <c r="BG55" i="153" s="1"/>
  <c r="BH55" i="153" s="1"/>
  <c r="BI55" i="153" s="1"/>
  <c r="BJ55" i="153" s="1"/>
  <c r="BK55" i="153" s="1"/>
  <c r="BL55" i="153" s="1"/>
  <c r="BM55" i="153" s="1"/>
  <c r="BN55" i="153" s="1"/>
  <c r="BO55" i="153" s="1"/>
  <c r="BP55" i="153" s="1"/>
  <c r="BQ55" i="153" s="1"/>
  <c r="BR55" i="153" s="1"/>
  <c r="BS55" i="153" s="1"/>
  <c r="BS127" i="153" s="1"/>
  <c r="AJ56" i="153"/>
  <c r="AJ67" i="153"/>
  <c r="AK67" i="153" s="1"/>
  <c r="AL67" i="153" s="1"/>
  <c r="AM67" i="153" s="1"/>
  <c r="AN67" i="153" s="1"/>
  <c r="AJ68" i="153"/>
  <c r="BM116" i="153"/>
  <c r="BL116" i="153" s="1"/>
  <c r="BM115" i="153"/>
  <c r="AK62" i="153"/>
  <c r="AL62" i="153" s="1"/>
  <c r="AM62" i="153" s="1"/>
  <c r="AN62" i="153" s="1"/>
  <c r="AO62" i="153" s="1"/>
  <c r="AK63" i="153"/>
  <c r="AJ82" i="153"/>
  <c r="AK82" i="153" s="1"/>
  <c r="AL82" i="153" s="1"/>
  <c r="AM82" i="153" s="1"/>
  <c r="AJ83" i="153"/>
  <c r="BE100" i="153"/>
  <c r="BD100" i="153" s="1"/>
  <c r="BE99" i="153"/>
  <c r="BQ124" i="153"/>
  <c r="BP123" i="153" s="1"/>
  <c r="AK85" i="153" l="1"/>
  <c r="AK86" i="153"/>
  <c r="BO122" i="153"/>
  <c r="AK83" i="153"/>
  <c r="AL83" i="153" s="1"/>
  <c r="AM83" i="153" s="1"/>
  <c r="AN83" i="153" s="1"/>
  <c r="AK84" i="153"/>
  <c r="BG105" i="153"/>
  <c r="BG104" i="153"/>
  <c r="AL74" i="153"/>
  <c r="AM74" i="153" s="1"/>
  <c r="AN74" i="153" s="1"/>
  <c r="AO74" i="153" s="1"/>
  <c r="AL75" i="153"/>
  <c r="BL118" i="153"/>
  <c r="BK117" i="153" s="1"/>
  <c r="AL63" i="153"/>
  <c r="AM63" i="153" s="1"/>
  <c r="AN63" i="153" s="1"/>
  <c r="AO63" i="153" s="1"/>
  <c r="AP63" i="153" s="1"/>
  <c r="AL64" i="153"/>
  <c r="BI109" i="153"/>
  <c r="BH109" i="153" s="1"/>
  <c r="BI108" i="153"/>
  <c r="AL89" i="153"/>
  <c r="AM89" i="153" s="1"/>
  <c r="AL90" i="153"/>
  <c r="BL115" i="153"/>
  <c r="BK115" i="153" s="1"/>
  <c r="BL114" i="153"/>
  <c r="AK56" i="153"/>
  <c r="AL56" i="153" s="1"/>
  <c r="AM56" i="153" s="1"/>
  <c r="AN56" i="153" s="1"/>
  <c r="AO56" i="153" s="1"/>
  <c r="AP56" i="153" s="1"/>
  <c r="AQ56" i="153" s="1"/>
  <c r="AR56" i="153" s="1"/>
  <c r="AS56" i="153" s="1"/>
  <c r="AT56" i="153" s="1"/>
  <c r="AU56" i="153" s="1"/>
  <c r="AV56" i="153" s="1"/>
  <c r="AW56" i="153" s="1"/>
  <c r="AX56" i="153" s="1"/>
  <c r="AY56" i="153" s="1"/>
  <c r="AZ56" i="153" s="1"/>
  <c r="BA56" i="153" s="1"/>
  <c r="BB56" i="153" s="1"/>
  <c r="BC56" i="153" s="1"/>
  <c r="BD56" i="153" s="1"/>
  <c r="BE56" i="153" s="1"/>
  <c r="BF56" i="153" s="1"/>
  <c r="BG56" i="153" s="1"/>
  <c r="BH56" i="153" s="1"/>
  <c r="BI56" i="153" s="1"/>
  <c r="BJ56" i="153" s="1"/>
  <c r="BK56" i="153" s="1"/>
  <c r="BL56" i="153" s="1"/>
  <c r="BM56" i="153" s="1"/>
  <c r="BN56" i="153" s="1"/>
  <c r="BO56" i="153" s="1"/>
  <c r="BP56" i="153" s="1"/>
  <c r="BQ56" i="153" s="1"/>
  <c r="BR56" i="153" s="1"/>
  <c r="BS56" i="153" s="1"/>
  <c r="BS128" i="153" s="1"/>
  <c r="BR127" i="153" s="1"/>
  <c r="AK57" i="153"/>
  <c r="AK78" i="153"/>
  <c r="AL78" i="153" s="1"/>
  <c r="AM78" i="153" s="1"/>
  <c r="AN78" i="153" s="1"/>
  <c r="AK79" i="153"/>
  <c r="BR126" i="153"/>
  <c r="BK116" i="153"/>
  <c r="BD99" i="153"/>
  <c r="BC99" i="153" s="1"/>
  <c r="BD98" i="153"/>
  <c r="AK68" i="153"/>
  <c r="AL68" i="153" s="1"/>
  <c r="AM68" i="153" s="1"/>
  <c r="AN68" i="153" s="1"/>
  <c r="AO68" i="153" s="1"/>
  <c r="AK69" i="153"/>
  <c r="BA94" i="153"/>
  <c r="BJ115" i="153" l="1"/>
  <c r="AL86" i="153"/>
  <c r="AL87" i="153"/>
  <c r="BJ116" i="153"/>
  <c r="BI115" i="153" s="1"/>
  <c r="AM90" i="153"/>
  <c r="AN90" i="153" s="1"/>
  <c r="AL69" i="153"/>
  <c r="AM69" i="153" s="1"/>
  <c r="AN69" i="153" s="1"/>
  <c r="AO69" i="153" s="1"/>
  <c r="AP69" i="153" s="1"/>
  <c r="AL70" i="153"/>
  <c r="BH108" i="153"/>
  <c r="BG108" i="153" s="1"/>
  <c r="BH107" i="153"/>
  <c r="AL57" i="153"/>
  <c r="AM57" i="153" s="1"/>
  <c r="AN57" i="153" s="1"/>
  <c r="AO57" i="153" s="1"/>
  <c r="AP57" i="153" s="1"/>
  <c r="AQ57" i="153" s="1"/>
  <c r="AR57" i="153" s="1"/>
  <c r="AS57" i="153" s="1"/>
  <c r="AT57" i="153" s="1"/>
  <c r="AU57" i="153" s="1"/>
  <c r="AV57" i="153" s="1"/>
  <c r="AW57" i="153" s="1"/>
  <c r="AX57" i="153" s="1"/>
  <c r="AY57" i="153" s="1"/>
  <c r="AZ57" i="153" s="1"/>
  <c r="BA57" i="153" s="1"/>
  <c r="BB57" i="153" s="1"/>
  <c r="BC57" i="153" s="1"/>
  <c r="BD57" i="153" s="1"/>
  <c r="BE57" i="153" s="1"/>
  <c r="BF57" i="153" s="1"/>
  <c r="BG57" i="153" s="1"/>
  <c r="BH57" i="153" s="1"/>
  <c r="BI57" i="153" s="1"/>
  <c r="BJ57" i="153" s="1"/>
  <c r="BK57" i="153" s="1"/>
  <c r="BL57" i="153" s="1"/>
  <c r="BM57" i="153" s="1"/>
  <c r="BN57" i="153" s="1"/>
  <c r="BO57" i="153" s="1"/>
  <c r="BP57" i="153" s="1"/>
  <c r="BQ57" i="153" s="1"/>
  <c r="BR57" i="153" s="1"/>
  <c r="BS57" i="153" s="1"/>
  <c r="BS129" i="153" s="1"/>
  <c r="AL58" i="153"/>
  <c r="BF104" i="153"/>
  <c r="BF103" i="153"/>
  <c r="BC98" i="153"/>
  <c r="BB98" i="153" s="1"/>
  <c r="BC97" i="153"/>
  <c r="BQ126" i="153"/>
  <c r="BQ125" i="153"/>
  <c r="AZ93" i="153"/>
  <c r="AM75" i="153"/>
  <c r="AN75" i="153" s="1"/>
  <c r="AO75" i="153" s="1"/>
  <c r="AP75" i="153" s="1"/>
  <c r="AM76" i="153"/>
  <c r="BN121" i="153"/>
  <c r="BK114" i="153"/>
  <c r="BJ114" i="153" s="1"/>
  <c r="BI114" i="153" s="1"/>
  <c r="BK113" i="153"/>
  <c r="AM64" i="153"/>
  <c r="AN64" i="153" s="1"/>
  <c r="AO64" i="153" s="1"/>
  <c r="AP64" i="153" s="1"/>
  <c r="AQ64" i="153" s="1"/>
  <c r="AM65" i="153"/>
  <c r="AL84" i="153"/>
  <c r="AM84" i="153" s="1"/>
  <c r="AN84" i="153" s="1"/>
  <c r="AO84" i="153" s="1"/>
  <c r="AL85" i="153"/>
  <c r="AL79" i="153"/>
  <c r="AM79" i="153" s="1"/>
  <c r="AN79" i="153" s="1"/>
  <c r="AO79" i="153" s="1"/>
  <c r="AL80" i="153"/>
  <c r="AM87" i="153" l="1"/>
  <c r="AM88" i="153"/>
  <c r="BH114" i="153"/>
  <c r="BB97" i="153"/>
  <c r="BA97" i="153" s="1"/>
  <c r="BB96" i="153"/>
  <c r="AM70" i="153"/>
  <c r="AN70" i="153" s="1"/>
  <c r="AO70" i="153" s="1"/>
  <c r="AP70" i="153" s="1"/>
  <c r="AQ70" i="153" s="1"/>
  <c r="AM71" i="153"/>
  <c r="BJ113" i="153"/>
  <c r="BI113" i="153" s="1"/>
  <c r="BH113" i="153" s="1"/>
  <c r="BJ112" i="153"/>
  <c r="AM85" i="153"/>
  <c r="AN85" i="153" s="1"/>
  <c r="AO85" i="153" s="1"/>
  <c r="AP85" i="153" s="1"/>
  <c r="AM86" i="153"/>
  <c r="BR128" i="153"/>
  <c r="BM120" i="153"/>
  <c r="AN65" i="153"/>
  <c r="AO65" i="153" s="1"/>
  <c r="AP65" i="153" s="1"/>
  <c r="AQ65" i="153" s="1"/>
  <c r="AR65" i="153" s="1"/>
  <c r="AN66" i="153"/>
  <c r="AN76" i="153"/>
  <c r="AO76" i="153" s="1"/>
  <c r="AP76" i="153" s="1"/>
  <c r="AQ76" i="153" s="1"/>
  <c r="AN77" i="153"/>
  <c r="BG107" i="153"/>
  <c r="BF107" i="153" s="1"/>
  <c r="BG106" i="153"/>
  <c r="BE103" i="153"/>
  <c r="BE102" i="153"/>
  <c r="AM80" i="153"/>
  <c r="AN80" i="153" s="1"/>
  <c r="AO80" i="153" s="1"/>
  <c r="AP80" i="153" s="1"/>
  <c r="AM81" i="153"/>
  <c r="BP125" i="153"/>
  <c r="BP124" i="153"/>
  <c r="AM58" i="153"/>
  <c r="AN58" i="153" s="1"/>
  <c r="AO58" i="153" s="1"/>
  <c r="AP58" i="153" s="1"/>
  <c r="AQ58" i="153" s="1"/>
  <c r="AR58" i="153" s="1"/>
  <c r="AS58" i="153" s="1"/>
  <c r="AT58" i="153" s="1"/>
  <c r="AU58" i="153" s="1"/>
  <c r="AV58" i="153" s="1"/>
  <c r="AW58" i="153" s="1"/>
  <c r="AX58" i="153" s="1"/>
  <c r="AY58" i="153" s="1"/>
  <c r="AZ58" i="153" s="1"/>
  <c r="BA58" i="153" s="1"/>
  <c r="BB58" i="153" s="1"/>
  <c r="BC58" i="153" s="1"/>
  <c r="BD58" i="153" s="1"/>
  <c r="BE58" i="153" s="1"/>
  <c r="BF58" i="153" s="1"/>
  <c r="BG58" i="153" s="1"/>
  <c r="BH58" i="153" s="1"/>
  <c r="BI58" i="153" s="1"/>
  <c r="BJ58" i="153" s="1"/>
  <c r="BK58" i="153" s="1"/>
  <c r="BL58" i="153" s="1"/>
  <c r="BM58" i="153" s="1"/>
  <c r="BN58" i="153" s="1"/>
  <c r="BO58" i="153" s="1"/>
  <c r="BP58" i="153" s="1"/>
  <c r="BQ58" i="153" s="1"/>
  <c r="BR58" i="153" s="1"/>
  <c r="BS58" i="153" s="1"/>
  <c r="BS130" i="153" s="1"/>
  <c r="AM59" i="153"/>
  <c r="AN88" i="153" l="1"/>
  <c r="AN89" i="153"/>
  <c r="BG113" i="153"/>
  <c r="AN59" i="153"/>
  <c r="AO59" i="153" s="1"/>
  <c r="AP59" i="153" s="1"/>
  <c r="AQ59" i="153" s="1"/>
  <c r="AR59" i="153" s="1"/>
  <c r="AS59" i="153" s="1"/>
  <c r="AT59" i="153" s="1"/>
  <c r="AU59" i="153" s="1"/>
  <c r="AV59" i="153" s="1"/>
  <c r="AW59" i="153" s="1"/>
  <c r="AX59" i="153" s="1"/>
  <c r="AY59" i="153" s="1"/>
  <c r="AZ59" i="153" s="1"/>
  <c r="BA59" i="153" s="1"/>
  <c r="BB59" i="153" s="1"/>
  <c r="BC59" i="153" s="1"/>
  <c r="BD59" i="153" s="1"/>
  <c r="BE59" i="153" s="1"/>
  <c r="BF59" i="153" s="1"/>
  <c r="BG59" i="153" s="1"/>
  <c r="BH59" i="153" s="1"/>
  <c r="BI59" i="153" s="1"/>
  <c r="BJ59" i="153" s="1"/>
  <c r="BK59" i="153" s="1"/>
  <c r="BL59" i="153" s="1"/>
  <c r="BM59" i="153" s="1"/>
  <c r="BN59" i="153" s="1"/>
  <c r="BO59" i="153" s="1"/>
  <c r="BP59" i="153" s="1"/>
  <c r="BQ59" i="153" s="1"/>
  <c r="BR59" i="153" s="1"/>
  <c r="BS59" i="153" s="1"/>
  <c r="BS131" i="153" s="1"/>
  <c r="BR130" i="153" s="1"/>
  <c r="AN60" i="153"/>
  <c r="AO77" i="153"/>
  <c r="AP77" i="153" s="1"/>
  <c r="AQ77" i="153" s="1"/>
  <c r="AR77" i="153" s="1"/>
  <c r="AO78" i="153"/>
  <c r="BO124" i="153"/>
  <c r="BO123" i="153"/>
  <c r="AO66" i="153"/>
  <c r="AP66" i="153" s="1"/>
  <c r="AQ66" i="153" s="1"/>
  <c r="AR66" i="153" s="1"/>
  <c r="AS66" i="153" s="1"/>
  <c r="AO67" i="153"/>
  <c r="BF106" i="153"/>
  <c r="BE106" i="153" s="1"/>
  <c r="BF105" i="153"/>
  <c r="BI112" i="153"/>
  <c r="BH112" i="153" s="1"/>
  <c r="BG112" i="153" s="1"/>
  <c r="BF112" i="153" s="1"/>
  <c r="BI111" i="153"/>
  <c r="AN71" i="153"/>
  <c r="AO71" i="153" s="1"/>
  <c r="AP71" i="153" s="1"/>
  <c r="AQ71" i="153" s="1"/>
  <c r="AR71" i="153" s="1"/>
  <c r="AN72" i="153"/>
  <c r="AN81" i="153"/>
  <c r="AO81" i="153" s="1"/>
  <c r="AP81" i="153" s="1"/>
  <c r="AQ81" i="153" s="1"/>
  <c r="AN82" i="153"/>
  <c r="BQ127" i="153"/>
  <c r="BD102" i="153"/>
  <c r="BD101" i="153"/>
  <c r="AN86" i="153"/>
  <c r="AO86" i="153" s="1"/>
  <c r="AP86" i="153" s="1"/>
  <c r="AQ86" i="153" s="1"/>
  <c r="AN87" i="153"/>
  <c r="BA96" i="153"/>
  <c r="AZ96" i="153" s="1"/>
  <c r="BA95" i="153"/>
  <c r="BL119" i="153"/>
  <c r="BR129" i="153"/>
  <c r="AO89" i="153" l="1"/>
  <c r="AO90" i="153"/>
  <c r="AP90" i="153" s="1"/>
  <c r="BQ129" i="153"/>
  <c r="BQ128" i="153"/>
  <c r="BP128" i="153" s="1"/>
  <c r="BN123" i="153"/>
  <c r="BN122" i="153"/>
  <c r="BK118" i="153"/>
  <c r="BH111" i="153"/>
  <c r="BG111" i="153" s="1"/>
  <c r="BF111" i="153" s="1"/>
  <c r="BE111" i="153" s="1"/>
  <c r="BH110" i="153"/>
  <c r="AO60" i="153"/>
  <c r="AP60" i="153" s="1"/>
  <c r="AQ60" i="153" s="1"/>
  <c r="AR60" i="153" s="1"/>
  <c r="AS60" i="153" s="1"/>
  <c r="AT60" i="153" s="1"/>
  <c r="AU60" i="153" s="1"/>
  <c r="AV60" i="153" s="1"/>
  <c r="AW60" i="153" s="1"/>
  <c r="AX60" i="153" s="1"/>
  <c r="AY60" i="153" s="1"/>
  <c r="AZ60" i="153" s="1"/>
  <c r="BA60" i="153" s="1"/>
  <c r="BB60" i="153" s="1"/>
  <c r="BC60" i="153" s="1"/>
  <c r="BD60" i="153" s="1"/>
  <c r="BE60" i="153" s="1"/>
  <c r="BF60" i="153" s="1"/>
  <c r="BG60" i="153" s="1"/>
  <c r="BH60" i="153" s="1"/>
  <c r="BI60" i="153" s="1"/>
  <c r="BJ60" i="153" s="1"/>
  <c r="BK60" i="153" s="1"/>
  <c r="BL60" i="153" s="1"/>
  <c r="BM60" i="153" s="1"/>
  <c r="BN60" i="153" s="1"/>
  <c r="BO60" i="153" s="1"/>
  <c r="BP60" i="153" s="1"/>
  <c r="BQ60" i="153" s="1"/>
  <c r="BR60" i="153" s="1"/>
  <c r="BS60" i="153" s="1"/>
  <c r="BS132" i="153" s="1"/>
  <c r="AO61" i="153"/>
  <c r="BE105" i="153"/>
  <c r="BD105" i="153" s="1"/>
  <c r="BE104" i="153"/>
  <c r="AO82" i="153"/>
  <c r="AP82" i="153" s="1"/>
  <c r="AQ82" i="153" s="1"/>
  <c r="AR82" i="153" s="1"/>
  <c r="AO83" i="153"/>
  <c r="AO87" i="153"/>
  <c r="AP87" i="153" s="1"/>
  <c r="AQ87" i="153" s="1"/>
  <c r="AR87" i="153" s="1"/>
  <c r="AO88" i="153"/>
  <c r="AO72" i="153"/>
  <c r="AP72" i="153" s="1"/>
  <c r="AQ72" i="153" s="1"/>
  <c r="AR72" i="153" s="1"/>
  <c r="AS72" i="153" s="1"/>
  <c r="AO73" i="153"/>
  <c r="AP78" i="153"/>
  <c r="AQ78" i="153" s="1"/>
  <c r="AR78" i="153" s="1"/>
  <c r="AS78" i="153" s="1"/>
  <c r="AP79" i="153"/>
  <c r="BC101" i="153"/>
  <c r="BC100" i="153"/>
  <c r="AP67" i="153"/>
  <c r="AQ67" i="153" s="1"/>
  <c r="AR67" i="153" s="1"/>
  <c r="AS67" i="153" s="1"/>
  <c r="AT67" i="153" s="1"/>
  <c r="AP68" i="153"/>
  <c r="AZ95" i="153"/>
  <c r="AY95" i="153" s="1"/>
  <c r="AZ94" i="153"/>
  <c r="BP127" i="153"/>
  <c r="BO127" i="153" s="1"/>
  <c r="BP126" i="153"/>
  <c r="AP73" i="153" l="1"/>
  <c r="AQ73" i="153" s="1"/>
  <c r="AR73" i="153" s="1"/>
  <c r="AS73" i="153" s="1"/>
  <c r="AT73" i="153" s="1"/>
  <c r="AP74" i="153"/>
  <c r="BJ117" i="153"/>
  <c r="BO126" i="153"/>
  <c r="BN126" i="153" s="1"/>
  <c r="BO125" i="153"/>
  <c r="AP88" i="153"/>
  <c r="AQ88" i="153" s="1"/>
  <c r="AR88" i="153" s="1"/>
  <c r="AS88" i="153" s="1"/>
  <c r="AP89" i="153"/>
  <c r="AQ68" i="153"/>
  <c r="AR68" i="153" s="1"/>
  <c r="AS68" i="153" s="1"/>
  <c r="AT68" i="153" s="1"/>
  <c r="AU68" i="153" s="1"/>
  <c r="AQ69" i="153"/>
  <c r="AP83" i="153"/>
  <c r="AQ83" i="153" s="1"/>
  <c r="AR83" i="153" s="1"/>
  <c r="AS83" i="153" s="1"/>
  <c r="AP84" i="153"/>
  <c r="AY94" i="153"/>
  <c r="AX94" i="153" s="1"/>
  <c r="AY93" i="153"/>
  <c r="BR131" i="153"/>
  <c r="BG110" i="153"/>
  <c r="BF110" i="153" s="1"/>
  <c r="BE110" i="153" s="1"/>
  <c r="BD110" i="153" s="1"/>
  <c r="BG109" i="153"/>
  <c r="BB100" i="153"/>
  <c r="BB99" i="153"/>
  <c r="BM122" i="153"/>
  <c r="BM121" i="153"/>
  <c r="AP61" i="153"/>
  <c r="AQ61" i="153" s="1"/>
  <c r="AR61" i="153" s="1"/>
  <c r="AS61" i="153" s="1"/>
  <c r="AT61" i="153" s="1"/>
  <c r="AU61" i="153" s="1"/>
  <c r="AV61" i="153" s="1"/>
  <c r="AW61" i="153" s="1"/>
  <c r="AX61" i="153" s="1"/>
  <c r="AY61" i="153" s="1"/>
  <c r="AZ61" i="153" s="1"/>
  <c r="BA61" i="153" s="1"/>
  <c r="BB61" i="153" s="1"/>
  <c r="BC61" i="153" s="1"/>
  <c r="BD61" i="153" s="1"/>
  <c r="BE61" i="153" s="1"/>
  <c r="BF61" i="153" s="1"/>
  <c r="BG61" i="153" s="1"/>
  <c r="BH61" i="153" s="1"/>
  <c r="BI61" i="153" s="1"/>
  <c r="BJ61" i="153" s="1"/>
  <c r="BK61" i="153" s="1"/>
  <c r="BL61" i="153" s="1"/>
  <c r="BM61" i="153" s="1"/>
  <c r="BN61" i="153" s="1"/>
  <c r="BO61" i="153" s="1"/>
  <c r="BP61" i="153" s="1"/>
  <c r="BQ61" i="153" s="1"/>
  <c r="BR61" i="153" s="1"/>
  <c r="BS61" i="153" s="1"/>
  <c r="BS133" i="153" s="1"/>
  <c r="BR132" i="153" s="1"/>
  <c r="AP62" i="153"/>
  <c r="AQ79" i="153"/>
  <c r="AR79" i="153" s="1"/>
  <c r="AS79" i="153" s="1"/>
  <c r="AT79" i="153" s="1"/>
  <c r="AQ80" i="153"/>
  <c r="BD104" i="153"/>
  <c r="BC104" i="153" s="1"/>
  <c r="BD103" i="153"/>
  <c r="BC103" i="153" l="1"/>
  <c r="BB103" i="153" s="1"/>
  <c r="BC102" i="153"/>
  <c r="AQ84" i="153"/>
  <c r="AR84" i="153" s="1"/>
  <c r="AS84" i="153" s="1"/>
  <c r="AT84" i="153" s="1"/>
  <c r="AQ85" i="153"/>
  <c r="BF109" i="153"/>
  <c r="BE109" i="153" s="1"/>
  <c r="BD109" i="153" s="1"/>
  <c r="BC109" i="153" s="1"/>
  <c r="BF108" i="153"/>
  <c r="AR69" i="153"/>
  <c r="AS69" i="153" s="1"/>
  <c r="AT69" i="153" s="1"/>
  <c r="AU69" i="153" s="1"/>
  <c r="AV69" i="153" s="1"/>
  <c r="AR70" i="153"/>
  <c r="AR80" i="153"/>
  <c r="AS80" i="153" s="1"/>
  <c r="AT80" i="153" s="1"/>
  <c r="AU80" i="153" s="1"/>
  <c r="AR81" i="153"/>
  <c r="AQ62" i="153"/>
  <c r="AR62" i="153" s="1"/>
  <c r="AS62" i="153" s="1"/>
  <c r="AT62" i="153" s="1"/>
  <c r="AU62" i="153" s="1"/>
  <c r="AV62" i="153" s="1"/>
  <c r="AW62" i="153" s="1"/>
  <c r="AX62" i="153" s="1"/>
  <c r="AY62" i="153" s="1"/>
  <c r="AZ62" i="153" s="1"/>
  <c r="BA62" i="153" s="1"/>
  <c r="BB62" i="153" s="1"/>
  <c r="BC62" i="153" s="1"/>
  <c r="BD62" i="153" s="1"/>
  <c r="BE62" i="153" s="1"/>
  <c r="BF62" i="153" s="1"/>
  <c r="BG62" i="153" s="1"/>
  <c r="BH62" i="153" s="1"/>
  <c r="BI62" i="153" s="1"/>
  <c r="BJ62" i="153" s="1"/>
  <c r="BK62" i="153" s="1"/>
  <c r="BL62" i="153" s="1"/>
  <c r="BM62" i="153" s="1"/>
  <c r="BN62" i="153" s="1"/>
  <c r="BO62" i="153" s="1"/>
  <c r="BP62" i="153" s="1"/>
  <c r="BQ62" i="153" s="1"/>
  <c r="BR62" i="153" s="1"/>
  <c r="BS62" i="153" s="1"/>
  <c r="BS134" i="153" s="1"/>
  <c r="BR133" i="153" s="1"/>
  <c r="AQ63" i="153"/>
  <c r="BA99" i="153"/>
  <c r="BA98" i="153"/>
  <c r="BN125" i="153"/>
  <c r="BM125" i="153" s="1"/>
  <c r="BN124" i="153"/>
  <c r="BI116" i="153"/>
  <c r="BL121" i="153"/>
  <c r="BL120" i="153"/>
  <c r="BQ131" i="153"/>
  <c r="BQ130" i="153"/>
  <c r="AQ74" i="153"/>
  <c r="AR74" i="153" s="1"/>
  <c r="AS74" i="153" s="1"/>
  <c r="AT74" i="153" s="1"/>
  <c r="AU74" i="153" s="1"/>
  <c r="AQ75" i="153"/>
  <c r="AX93" i="153"/>
  <c r="AW93" i="153" s="1"/>
  <c r="AQ89" i="153"/>
  <c r="AR89" i="153" s="1"/>
  <c r="AS89" i="153" s="1"/>
  <c r="AT89" i="153" s="1"/>
  <c r="AQ90" i="153"/>
  <c r="AR90" i="153" l="1"/>
  <c r="AS90" i="153" s="1"/>
  <c r="AT90" i="153" s="1"/>
  <c r="AU90" i="153" s="1"/>
  <c r="BM124" i="153"/>
  <c r="BL124" i="153" s="1"/>
  <c r="BM123" i="153"/>
  <c r="BK120" i="153"/>
  <c r="BK119" i="153"/>
  <c r="AS70" i="153"/>
  <c r="AT70" i="153" s="1"/>
  <c r="AU70" i="153" s="1"/>
  <c r="AV70" i="153" s="1"/>
  <c r="AW70" i="153" s="1"/>
  <c r="AS71" i="153"/>
  <c r="AR75" i="153"/>
  <c r="AS75" i="153" s="1"/>
  <c r="AT75" i="153" s="1"/>
  <c r="AU75" i="153" s="1"/>
  <c r="AV75" i="153" s="1"/>
  <c r="AR76" i="153"/>
  <c r="BP130" i="153"/>
  <c r="BP129" i="153"/>
  <c r="AR85" i="153"/>
  <c r="AS85" i="153" s="1"/>
  <c r="AT85" i="153" s="1"/>
  <c r="AU85" i="153" s="1"/>
  <c r="AR86" i="153"/>
  <c r="AZ98" i="153"/>
  <c r="AZ97" i="153"/>
  <c r="BB102" i="153"/>
  <c r="BA102" i="153" s="1"/>
  <c r="BB101" i="153"/>
  <c r="AR63" i="153"/>
  <c r="AS63" i="153" s="1"/>
  <c r="AT63" i="153" s="1"/>
  <c r="AU63" i="153" s="1"/>
  <c r="AV63" i="153" s="1"/>
  <c r="AW63" i="153" s="1"/>
  <c r="AX63" i="153" s="1"/>
  <c r="AY63" i="153" s="1"/>
  <c r="AZ63" i="153" s="1"/>
  <c r="BA63" i="153" s="1"/>
  <c r="BB63" i="153" s="1"/>
  <c r="BC63" i="153" s="1"/>
  <c r="BD63" i="153" s="1"/>
  <c r="BE63" i="153" s="1"/>
  <c r="BF63" i="153" s="1"/>
  <c r="BG63" i="153" s="1"/>
  <c r="BH63" i="153" s="1"/>
  <c r="BI63" i="153" s="1"/>
  <c r="BJ63" i="153" s="1"/>
  <c r="BK63" i="153" s="1"/>
  <c r="BL63" i="153" s="1"/>
  <c r="BM63" i="153" s="1"/>
  <c r="BN63" i="153" s="1"/>
  <c r="BO63" i="153" s="1"/>
  <c r="BP63" i="153" s="1"/>
  <c r="BQ63" i="153" s="1"/>
  <c r="BR63" i="153" s="1"/>
  <c r="BS63" i="153" s="1"/>
  <c r="BS135" i="153" s="1"/>
  <c r="BR134" i="153" s="1"/>
  <c r="AR64" i="153"/>
  <c r="BE108" i="153"/>
  <c r="BD108" i="153" s="1"/>
  <c r="BC108" i="153" s="1"/>
  <c r="BB108" i="153" s="1"/>
  <c r="BE107" i="153"/>
  <c r="AS81" i="153"/>
  <c r="AT81" i="153" s="1"/>
  <c r="AU81" i="153" s="1"/>
  <c r="AV81" i="153" s="1"/>
  <c r="AS82" i="153"/>
  <c r="BH115" i="153"/>
  <c r="BQ132" i="153"/>
  <c r="BQ133" i="153" l="1"/>
  <c r="BP132" i="153"/>
  <c r="AS76" i="153"/>
  <c r="AT76" i="153" s="1"/>
  <c r="AU76" i="153" s="1"/>
  <c r="AV76" i="153" s="1"/>
  <c r="AW76" i="153" s="1"/>
  <c r="AS77" i="153"/>
  <c r="BD107" i="153"/>
  <c r="BC107" i="153" s="1"/>
  <c r="BB107" i="153" s="1"/>
  <c r="BA107" i="153" s="1"/>
  <c r="BD106" i="153"/>
  <c r="BG114" i="153"/>
  <c r="AT71" i="153"/>
  <c r="AU71" i="153" s="1"/>
  <c r="AV71" i="153" s="1"/>
  <c r="AW71" i="153" s="1"/>
  <c r="AX71" i="153" s="1"/>
  <c r="AT72" i="153"/>
  <c r="BL123" i="153"/>
  <c r="BK123" i="153" s="1"/>
  <c r="BL122" i="153"/>
  <c r="AY97" i="153"/>
  <c r="AY96" i="153"/>
  <c r="BP131" i="153"/>
  <c r="BO131" i="153" s="1"/>
  <c r="AS64" i="153"/>
  <c r="AT64" i="153" s="1"/>
  <c r="AU64" i="153" s="1"/>
  <c r="AV64" i="153" s="1"/>
  <c r="AW64" i="153" s="1"/>
  <c r="AX64" i="153" s="1"/>
  <c r="AY64" i="153" s="1"/>
  <c r="AZ64" i="153" s="1"/>
  <c r="BA64" i="153" s="1"/>
  <c r="BB64" i="153" s="1"/>
  <c r="BC64" i="153" s="1"/>
  <c r="BD64" i="153" s="1"/>
  <c r="BE64" i="153" s="1"/>
  <c r="BF64" i="153" s="1"/>
  <c r="BG64" i="153" s="1"/>
  <c r="BH64" i="153" s="1"/>
  <c r="BI64" i="153" s="1"/>
  <c r="BJ64" i="153" s="1"/>
  <c r="BK64" i="153" s="1"/>
  <c r="BL64" i="153" s="1"/>
  <c r="BM64" i="153" s="1"/>
  <c r="BN64" i="153" s="1"/>
  <c r="BO64" i="153" s="1"/>
  <c r="BP64" i="153" s="1"/>
  <c r="BQ64" i="153" s="1"/>
  <c r="BR64" i="153" s="1"/>
  <c r="BS64" i="153" s="1"/>
  <c r="BS136" i="153" s="1"/>
  <c r="BR135" i="153" s="1"/>
  <c r="AS65" i="153"/>
  <c r="AS86" i="153"/>
  <c r="AT86" i="153" s="1"/>
  <c r="AU86" i="153" s="1"/>
  <c r="AV86" i="153" s="1"/>
  <c r="AS87" i="153"/>
  <c r="BA101" i="153"/>
  <c r="AZ101" i="153" s="1"/>
  <c r="BA100" i="153"/>
  <c r="BO129" i="153"/>
  <c r="BO128" i="153"/>
  <c r="AT82" i="153"/>
  <c r="AU82" i="153" s="1"/>
  <c r="AV82" i="153" s="1"/>
  <c r="AW82" i="153" s="1"/>
  <c r="AT83" i="153"/>
  <c r="BJ119" i="153"/>
  <c r="BJ118" i="153"/>
  <c r="BO130" i="153" l="1"/>
  <c r="BN130" i="153" s="1"/>
  <c r="BI118" i="153"/>
  <c r="BI117" i="153"/>
  <c r="BC106" i="153"/>
  <c r="BB106" i="153" s="1"/>
  <c r="BA106" i="153" s="1"/>
  <c r="AZ106" i="153" s="1"/>
  <c r="BC105" i="153"/>
  <c r="AT65" i="153"/>
  <c r="AU65" i="153" s="1"/>
  <c r="AV65" i="153" s="1"/>
  <c r="AW65" i="153" s="1"/>
  <c r="AX65" i="153" s="1"/>
  <c r="AY65" i="153" s="1"/>
  <c r="AZ65" i="153" s="1"/>
  <c r="BA65" i="153" s="1"/>
  <c r="BB65" i="153" s="1"/>
  <c r="BC65" i="153" s="1"/>
  <c r="BD65" i="153" s="1"/>
  <c r="BE65" i="153" s="1"/>
  <c r="BF65" i="153" s="1"/>
  <c r="BG65" i="153" s="1"/>
  <c r="BH65" i="153" s="1"/>
  <c r="BI65" i="153" s="1"/>
  <c r="BJ65" i="153" s="1"/>
  <c r="BK65" i="153" s="1"/>
  <c r="BL65" i="153" s="1"/>
  <c r="BM65" i="153" s="1"/>
  <c r="BN65" i="153" s="1"/>
  <c r="BO65" i="153" s="1"/>
  <c r="BP65" i="153" s="1"/>
  <c r="BQ65" i="153" s="1"/>
  <c r="BR65" i="153" s="1"/>
  <c r="BS65" i="153" s="1"/>
  <c r="BS137" i="153" s="1"/>
  <c r="AT66" i="153"/>
  <c r="AU72" i="153"/>
  <c r="AV72" i="153" s="1"/>
  <c r="AW72" i="153" s="1"/>
  <c r="AX72" i="153" s="1"/>
  <c r="AY72" i="153" s="1"/>
  <c r="AU73" i="153"/>
  <c r="BN129" i="153"/>
  <c r="BM129" i="153" s="1"/>
  <c r="BK122" i="153"/>
  <c r="BJ122" i="153" s="1"/>
  <c r="BK121" i="153"/>
  <c r="BN128" i="153"/>
  <c r="BN127" i="153"/>
  <c r="AU83" i="153"/>
  <c r="AV83" i="153" s="1"/>
  <c r="AW83" i="153" s="1"/>
  <c r="AX83" i="153" s="1"/>
  <c r="AU84" i="153"/>
  <c r="AZ100" i="153"/>
  <c r="AY100" i="153" s="1"/>
  <c r="AZ99" i="153"/>
  <c r="BF113" i="153"/>
  <c r="BP133" i="153"/>
  <c r="BO132" i="153" s="1"/>
  <c r="AT87" i="153"/>
  <c r="AU87" i="153" s="1"/>
  <c r="AV87" i="153" s="1"/>
  <c r="AW87" i="153" s="1"/>
  <c r="AT88" i="153"/>
  <c r="AT77" i="153"/>
  <c r="AU77" i="153" s="1"/>
  <c r="AV77" i="153" s="1"/>
  <c r="AW77" i="153" s="1"/>
  <c r="AX77" i="153" s="1"/>
  <c r="AT78" i="153"/>
  <c r="AX96" i="153"/>
  <c r="AX95" i="153"/>
  <c r="BQ134" i="153"/>
  <c r="BM127" i="153" l="1"/>
  <c r="BM126" i="153"/>
  <c r="BM128" i="153"/>
  <c r="BL128" i="153" s="1"/>
  <c r="AW95" i="153"/>
  <c r="AW94" i="153"/>
  <c r="BB105" i="153"/>
  <c r="BA105" i="153" s="1"/>
  <c r="AZ105" i="153" s="1"/>
  <c r="AY105" i="153" s="1"/>
  <c r="BB104" i="153"/>
  <c r="AU78" i="153"/>
  <c r="AV78" i="153" s="1"/>
  <c r="AW78" i="153" s="1"/>
  <c r="AX78" i="153" s="1"/>
  <c r="AY78" i="153" s="1"/>
  <c r="AU79" i="153"/>
  <c r="AU88" i="153"/>
  <c r="AV88" i="153" s="1"/>
  <c r="AW88" i="153" s="1"/>
  <c r="AX88" i="153" s="1"/>
  <c r="AU89" i="153"/>
  <c r="AU66" i="153"/>
  <c r="AV66" i="153" s="1"/>
  <c r="AW66" i="153" s="1"/>
  <c r="AX66" i="153" s="1"/>
  <c r="AY66" i="153" s="1"/>
  <c r="AZ66" i="153" s="1"/>
  <c r="BA66" i="153" s="1"/>
  <c r="BB66" i="153" s="1"/>
  <c r="BC66" i="153" s="1"/>
  <c r="BD66" i="153" s="1"/>
  <c r="BE66" i="153" s="1"/>
  <c r="BF66" i="153" s="1"/>
  <c r="BG66" i="153" s="1"/>
  <c r="BH66" i="153" s="1"/>
  <c r="BI66" i="153" s="1"/>
  <c r="BJ66" i="153" s="1"/>
  <c r="BK66" i="153" s="1"/>
  <c r="BL66" i="153" s="1"/>
  <c r="BM66" i="153" s="1"/>
  <c r="BN66" i="153" s="1"/>
  <c r="BO66" i="153" s="1"/>
  <c r="BP66" i="153" s="1"/>
  <c r="BQ66" i="153" s="1"/>
  <c r="BR66" i="153" s="1"/>
  <c r="BS66" i="153" s="1"/>
  <c r="BS138" i="153" s="1"/>
  <c r="AU67" i="153"/>
  <c r="BN131" i="153"/>
  <c r="BE112" i="153"/>
  <c r="AV73" i="153"/>
  <c r="AW73" i="153" s="1"/>
  <c r="AX73" i="153" s="1"/>
  <c r="AY73" i="153" s="1"/>
  <c r="AZ73" i="153" s="1"/>
  <c r="AV74" i="153"/>
  <c r="AY99" i="153"/>
  <c r="AX99" i="153" s="1"/>
  <c r="AY98" i="153"/>
  <c r="BJ121" i="153"/>
  <c r="BI121" i="153" s="1"/>
  <c r="BJ120" i="153"/>
  <c r="BH117" i="153"/>
  <c r="BH116" i="153"/>
  <c r="BR136" i="153"/>
  <c r="AV84" i="153"/>
  <c r="AW84" i="153" s="1"/>
  <c r="AX84" i="153" s="1"/>
  <c r="AY84" i="153" s="1"/>
  <c r="AV85" i="153"/>
  <c r="AX98" i="153" l="1"/>
  <c r="AW98" i="153" s="1"/>
  <c r="AX97" i="153"/>
  <c r="BG116" i="153"/>
  <c r="BG115" i="153"/>
  <c r="BD111" i="153"/>
  <c r="AV89" i="153"/>
  <c r="AW89" i="153" s="1"/>
  <c r="AX89" i="153" s="1"/>
  <c r="AY89" i="153" s="1"/>
  <c r="AV90" i="153"/>
  <c r="AW90" i="153" s="1"/>
  <c r="AX90" i="153" s="1"/>
  <c r="AY90" i="153" s="1"/>
  <c r="AZ90" i="153" s="1"/>
  <c r="BA104" i="153"/>
  <c r="AZ104" i="153" s="1"/>
  <c r="AY104" i="153" s="1"/>
  <c r="AX104" i="153" s="1"/>
  <c r="BA103" i="153"/>
  <c r="AV79" i="153"/>
  <c r="AW79" i="153" s="1"/>
  <c r="AX79" i="153" s="1"/>
  <c r="AY79" i="153" s="1"/>
  <c r="AZ79" i="153" s="1"/>
  <c r="AV80" i="153"/>
  <c r="AW74" i="153"/>
  <c r="AX74" i="153" s="1"/>
  <c r="AY74" i="153" s="1"/>
  <c r="AZ74" i="153" s="1"/>
  <c r="BA74" i="153" s="1"/>
  <c r="AW75" i="153"/>
  <c r="BL126" i="153"/>
  <c r="BL125" i="153"/>
  <c r="AV94" i="153"/>
  <c r="AV93" i="153"/>
  <c r="BQ135" i="153"/>
  <c r="AV67" i="153"/>
  <c r="AW67" i="153" s="1"/>
  <c r="AX67" i="153" s="1"/>
  <c r="AY67" i="153" s="1"/>
  <c r="AZ67" i="153" s="1"/>
  <c r="BA67" i="153" s="1"/>
  <c r="BB67" i="153" s="1"/>
  <c r="BC67" i="153" s="1"/>
  <c r="BD67" i="153" s="1"/>
  <c r="BE67" i="153" s="1"/>
  <c r="BF67" i="153" s="1"/>
  <c r="BG67" i="153" s="1"/>
  <c r="BH67" i="153" s="1"/>
  <c r="BI67" i="153" s="1"/>
  <c r="BJ67" i="153" s="1"/>
  <c r="BK67" i="153" s="1"/>
  <c r="BL67" i="153" s="1"/>
  <c r="BM67" i="153" s="1"/>
  <c r="BN67" i="153" s="1"/>
  <c r="BO67" i="153" s="1"/>
  <c r="BP67" i="153" s="1"/>
  <c r="BQ67" i="153" s="1"/>
  <c r="BR67" i="153" s="1"/>
  <c r="BS67" i="153" s="1"/>
  <c r="BS139" i="153" s="1"/>
  <c r="BR138" i="153" s="1"/>
  <c r="AV68" i="153"/>
  <c r="BL127" i="153"/>
  <c r="BK127" i="153" s="1"/>
  <c r="BI120" i="153"/>
  <c r="BH120" i="153" s="1"/>
  <c r="BI119" i="153"/>
  <c r="AW85" i="153"/>
  <c r="AX85" i="153" s="1"/>
  <c r="AY85" i="153" s="1"/>
  <c r="AZ85" i="153" s="1"/>
  <c r="AW86" i="153"/>
  <c r="BM130" i="153"/>
  <c r="BR137" i="153"/>
  <c r="BQ136" i="153" s="1"/>
  <c r="BK126" i="153" l="1"/>
  <c r="BJ126" i="153" s="1"/>
  <c r="AU93" i="153"/>
  <c r="BF115" i="153"/>
  <c r="BF114" i="153"/>
  <c r="BL129" i="153"/>
  <c r="AW68" i="153"/>
  <c r="AX68" i="153" s="1"/>
  <c r="AY68" i="153" s="1"/>
  <c r="AZ68" i="153" s="1"/>
  <c r="BA68" i="153" s="1"/>
  <c r="BB68" i="153" s="1"/>
  <c r="BC68" i="153" s="1"/>
  <c r="BD68" i="153" s="1"/>
  <c r="BE68" i="153" s="1"/>
  <c r="BF68" i="153" s="1"/>
  <c r="BG68" i="153" s="1"/>
  <c r="BH68" i="153" s="1"/>
  <c r="BI68" i="153" s="1"/>
  <c r="BJ68" i="153" s="1"/>
  <c r="BK68" i="153" s="1"/>
  <c r="BL68" i="153" s="1"/>
  <c r="BM68" i="153" s="1"/>
  <c r="BN68" i="153" s="1"/>
  <c r="BO68" i="153" s="1"/>
  <c r="BP68" i="153" s="1"/>
  <c r="BQ68" i="153" s="1"/>
  <c r="BR68" i="153" s="1"/>
  <c r="BS68" i="153" s="1"/>
  <c r="BS140" i="153" s="1"/>
  <c r="BR139" i="153" s="1"/>
  <c r="AW69" i="153"/>
  <c r="BH119" i="153"/>
  <c r="BG119" i="153" s="1"/>
  <c r="BH118" i="153"/>
  <c r="AX75" i="153"/>
  <c r="AY75" i="153" s="1"/>
  <c r="AZ75" i="153" s="1"/>
  <c r="BA75" i="153" s="1"/>
  <c r="BB75" i="153" s="1"/>
  <c r="AX76" i="153"/>
  <c r="AZ103" i="153"/>
  <c r="AY103" i="153" s="1"/>
  <c r="AX103" i="153" s="1"/>
  <c r="AW103" i="153" s="1"/>
  <c r="AZ102" i="153"/>
  <c r="AX86" i="153"/>
  <c r="AY86" i="153" s="1"/>
  <c r="AZ86" i="153" s="1"/>
  <c r="BA86" i="153" s="1"/>
  <c r="AX87" i="153"/>
  <c r="BP135" i="153"/>
  <c r="BP134" i="153"/>
  <c r="BC110" i="153"/>
  <c r="AW97" i="153"/>
  <c r="AV97" i="153" s="1"/>
  <c r="AW96" i="153"/>
  <c r="BK125" i="153"/>
  <c r="BJ125" i="153" s="1"/>
  <c r="BI125" i="153" s="1"/>
  <c r="BK124" i="153"/>
  <c r="BQ137" i="153"/>
  <c r="BP136" i="153" s="1"/>
  <c r="AW80" i="153"/>
  <c r="AX80" i="153" s="1"/>
  <c r="AY80" i="153" s="1"/>
  <c r="AZ80" i="153" s="1"/>
  <c r="BA80" i="153" s="1"/>
  <c r="AW81" i="153"/>
  <c r="BO135" i="153" l="1"/>
  <c r="BQ138" i="153"/>
  <c r="AX81" i="153"/>
  <c r="AY81" i="153" s="1"/>
  <c r="AZ81" i="153" s="1"/>
  <c r="BA81" i="153" s="1"/>
  <c r="BB81" i="153" s="1"/>
  <c r="AX82" i="153"/>
  <c r="BO134" i="153"/>
  <c r="BN134" i="153" s="1"/>
  <c r="BO133" i="153"/>
  <c r="AX69" i="153"/>
  <c r="AY69" i="153" s="1"/>
  <c r="AZ69" i="153" s="1"/>
  <c r="BA69" i="153" s="1"/>
  <c r="BB69" i="153" s="1"/>
  <c r="BC69" i="153" s="1"/>
  <c r="BD69" i="153" s="1"/>
  <c r="BE69" i="153" s="1"/>
  <c r="BF69" i="153" s="1"/>
  <c r="BG69" i="153" s="1"/>
  <c r="BH69" i="153" s="1"/>
  <c r="BI69" i="153" s="1"/>
  <c r="BJ69" i="153" s="1"/>
  <c r="BK69" i="153" s="1"/>
  <c r="BL69" i="153" s="1"/>
  <c r="BM69" i="153" s="1"/>
  <c r="BN69" i="153" s="1"/>
  <c r="BO69" i="153" s="1"/>
  <c r="BP69" i="153" s="1"/>
  <c r="BQ69" i="153" s="1"/>
  <c r="BR69" i="153" s="1"/>
  <c r="BS69" i="153" s="1"/>
  <c r="BS141" i="153" s="1"/>
  <c r="AX70" i="153"/>
  <c r="BB109" i="153"/>
  <c r="BE114" i="153"/>
  <c r="BE113" i="153"/>
  <c r="AV96" i="153"/>
  <c r="AU96" i="153" s="1"/>
  <c r="AV95" i="153"/>
  <c r="AY76" i="153"/>
  <c r="AZ76" i="153" s="1"/>
  <c r="BA76" i="153" s="1"/>
  <c r="BB76" i="153" s="1"/>
  <c r="BC76" i="153" s="1"/>
  <c r="AY77" i="153"/>
  <c r="BP137" i="153"/>
  <c r="BG118" i="153"/>
  <c r="BF118" i="153" s="1"/>
  <c r="BG117" i="153"/>
  <c r="BJ124" i="153"/>
  <c r="BI124" i="153" s="1"/>
  <c r="BH124" i="153" s="1"/>
  <c r="BJ123" i="153"/>
  <c r="AY102" i="153"/>
  <c r="AX102" i="153" s="1"/>
  <c r="AW102" i="153" s="1"/>
  <c r="AV102" i="153" s="1"/>
  <c r="AY101" i="153"/>
  <c r="AY87" i="153"/>
  <c r="AZ87" i="153" s="1"/>
  <c r="BA87" i="153" s="1"/>
  <c r="BB87" i="153" s="1"/>
  <c r="AY88" i="153"/>
  <c r="BK128" i="153"/>
  <c r="AY70" i="153" l="1"/>
  <c r="AZ70" i="153" s="1"/>
  <c r="BA70" i="153" s="1"/>
  <c r="BB70" i="153" s="1"/>
  <c r="BC70" i="153" s="1"/>
  <c r="BD70" i="153" s="1"/>
  <c r="BE70" i="153" s="1"/>
  <c r="BF70" i="153" s="1"/>
  <c r="BG70" i="153" s="1"/>
  <c r="BH70" i="153" s="1"/>
  <c r="BI70" i="153" s="1"/>
  <c r="BJ70" i="153" s="1"/>
  <c r="BK70" i="153" s="1"/>
  <c r="BL70" i="153" s="1"/>
  <c r="BM70" i="153" s="1"/>
  <c r="BN70" i="153" s="1"/>
  <c r="BO70" i="153" s="1"/>
  <c r="BP70" i="153" s="1"/>
  <c r="BQ70" i="153" s="1"/>
  <c r="BR70" i="153" s="1"/>
  <c r="BS70" i="153" s="1"/>
  <c r="BS142" i="153" s="1"/>
  <c r="AY71" i="153"/>
  <c r="AX101" i="153"/>
  <c r="AW101" i="153" s="1"/>
  <c r="AV101" i="153" s="1"/>
  <c r="AU101" i="153" s="1"/>
  <c r="AX100" i="153"/>
  <c r="BR141" i="153"/>
  <c r="AZ77" i="153"/>
  <c r="BA77" i="153" s="1"/>
  <c r="BB77" i="153" s="1"/>
  <c r="BC77" i="153" s="1"/>
  <c r="BD77" i="153" s="1"/>
  <c r="AZ78" i="153"/>
  <c r="AU95" i="153"/>
  <c r="AT95" i="153" s="1"/>
  <c r="AU94" i="153"/>
  <c r="BF117" i="153"/>
  <c r="BE117" i="153" s="1"/>
  <c r="BF116" i="153"/>
  <c r="BR140" i="153"/>
  <c r="BD113" i="153"/>
  <c r="BD112" i="153"/>
  <c r="BO136" i="153"/>
  <c r="BN133" i="153"/>
  <c r="BM133" i="153" s="1"/>
  <c r="BN132" i="153"/>
  <c r="BJ127" i="153"/>
  <c r="BI123" i="153"/>
  <c r="BH123" i="153" s="1"/>
  <c r="BG123" i="153" s="1"/>
  <c r="BI122" i="153"/>
  <c r="BA108" i="153"/>
  <c r="AY82" i="153"/>
  <c r="AZ82" i="153" s="1"/>
  <c r="BA82" i="153" s="1"/>
  <c r="BB82" i="153" s="1"/>
  <c r="BC82" i="153" s="1"/>
  <c r="AY83" i="153"/>
  <c r="AZ88" i="153"/>
  <c r="BA88" i="153" s="1"/>
  <c r="BB88" i="153" s="1"/>
  <c r="BC88" i="153" s="1"/>
  <c r="AZ89" i="153"/>
  <c r="BM132" i="153" l="1"/>
  <c r="BL132" i="153" s="1"/>
  <c r="BM131" i="153"/>
  <c r="AZ107" i="153"/>
  <c r="BN135" i="153"/>
  <c r="BE116" i="153"/>
  <c r="BD116" i="153" s="1"/>
  <c r="BE115" i="153"/>
  <c r="BA89" i="153"/>
  <c r="BB89" i="153" s="1"/>
  <c r="BC89" i="153" s="1"/>
  <c r="BD89" i="153" s="1"/>
  <c r="BA90" i="153"/>
  <c r="BI126" i="153"/>
  <c r="BQ140" i="153"/>
  <c r="BQ139" i="153"/>
  <c r="AZ71" i="153"/>
  <c r="BA71" i="153" s="1"/>
  <c r="BB71" i="153" s="1"/>
  <c r="BC71" i="153" s="1"/>
  <c r="BD71" i="153" s="1"/>
  <c r="BE71" i="153" s="1"/>
  <c r="BF71" i="153" s="1"/>
  <c r="BG71" i="153" s="1"/>
  <c r="BH71" i="153" s="1"/>
  <c r="BI71" i="153" s="1"/>
  <c r="BJ71" i="153" s="1"/>
  <c r="BK71" i="153" s="1"/>
  <c r="BL71" i="153" s="1"/>
  <c r="BM71" i="153" s="1"/>
  <c r="BN71" i="153" s="1"/>
  <c r="BO71" i="153" s="1"/>
  <c r="BP71" i="153" s="1"/>
  <c r="BQ71" i="153" s="1"/>
  <c r="BR71" i="153" s="1"/>
  <c r="BS71" i="153" s="1"/>
  <c r="BS143" i="153" s="1"/>
  <c r="BR142" i="153" s="1"/>
  <c r="AZ72" i="153"/>
  <c r="AW100" i="153"/>
  <c r="AV100" i="153" s="1"/>
  <c r="AU100" i="153" s="1"/>
  <c r="AT100" i="153" s="1"/>
  <c r="AW99" i="153"/>
  <c r="BC112" i="153"/>
  <c r="BC111" i="153"/>
  <c r="AT94" i="153"/>
  <c r="AS94" i="153" s="1"/>
  <c r="AT93" i="153"/>
  <c r="AS93" i="153" s="1"/>
  <c r="AR93" i="153" s="1"/>
  <c r="BH122" i="153"/>
  <c r="BG122" i="153" s="1"/>
  <c r="BF122" i="153" s="1"/>
  <c r="BH121" i="153"/>
  <c r="BA78" i="153"/>
  <c r="BB78" i="153" s="1"/>
  <c r="BC78" i="153" s="1"/>
  <c r="BD78" i="153" s="1"/>
  <c r="BE78" i="153" s="1"/>
  <c r="BA79" i="153"/>
  <c r="AZ83" i="153"/>
  <c r="BA83" i="153" s="1"/>
  <c r="BB83" i="153" s="1"/>
  <c r="BC83" i="153" s="1"/>
  <c r="BD83" i="153" s="1"/>
  <c r="AZ84" i="153"/>
  <c r="BB90" i="153" l="1"/>
  <c r="BC90" i="153" s="1"/>
  <c r="BD90" i="153" s="1"/>
  <c r="BE90" i="153" s="1"/>
  <c r="BP139" i="153"/>
  <c r="BP138" i="153"/>
  <c r="BD115" i="153"/>
  <c r="BC115" i="153" s="1"/>
  <c r="BD114" i="153"/>
  <c r="BA84" i="153"/>
  <c r="BB84" i="153" s="1"/>
  <c r="BC84" i="153" s="1"/>
  <c r="BD84" i="153" s="1"/>
  <c r="BE84" i="153" s="1"/>
  <c r="BA85" i="153"/>
  <c r="BH125" i="153"/>
  <c r="BM134" i="153"/>
  <c r="AV99" i="153"/>
  <c r="AU99" i="153" s="1"/>
  <c r="AT99" i="153" s="1"/>
  <c r="AS99" i="153" s="1"/>
  <c r="AV98" i="153"/>
  <c r="BB79" i="153"/>
  <c r="BC79" i="153" s="1"/>
  <c r="BD79" i="153" s="1"/>
  <c r="BE79" i="153" s="1"/>
  <c r="BF79" i="153" s="1"/>
  <c r="BB80" i="153"/>
  <c r="AY106" i="153"/>
  <c r="BA72" i="153"/>
  <c r="BB72" i="153" s="1"/>
  <c r="BC72" i="153" s="1"/>
  <c r="BD72" i="153" s="1"/>
  <c r="BE72" i="153" s="1"/>
  <c r="BF72" i="153" s="1"/>
  <c r="BG72" i="153" s="1"/>
  <c r="BH72" i="153" s="1"/>
  <c r="BI72" i="153" s="1"/>
  <c r="BJ72" i="153" s="1"/>
  <c r="BK72" i="153" s="1"/>
  <c r="BL72" i="153" s="1"/>
  <c r="BM72" i="153" s="1"/>
  <c r="BN72" i="153" s="1"/>
  <c r="BO72" i="153" s="1"/>
  <c r="BP72" i="153" s="1"/>
  <c r="BQ72" i="153" s="1"/>
  <c r="BR72" i="153" s="1"/>
  <c r="BS72" i="153" s="1"/>
  <c r="BS144" i="153" s="1"/>
  <c r="BR143" i="153" s="1"/>
  <c r="BA73" i="153"/>
  <c r="BL131" i="153"/>
  <c r="BK131" i="153" s="1"/>
  <c r="BL130" i="153"/>
  <c r="BG121" i="153"/>
  <c r="BF121" i="153" s="1"/>
  <c r="BE121" i="153" s="1"/>
  <c r="BG120" i="153"/>
  <c r="BB111" i="153"/>
  <c r="BB110" i="153"/>
  <c r="BQ141" i="153"/>
  <c r="BA110" i="153" l="1"/>
  <c r="BA109" i="153"/>
  <c r="BC80" i="153"/>
  <c r="BD80" i="153" s="1"/>
  <c r="BE80" i="153" s="1"/>
  <c r="BF80" i="153" s="1"/>
  <c r="BG80" i="153" s="1"/>
  <c r="BC81" i="153"/>
  <c r="BB85" i="153"/>
  <c r="BC85" i="153" s="1"/>
  <c r="BD85" i="153" s="1"/>
  <c r="BE85" i="153" s="1"/>
  <c r="BF85" i="153" s="1"/>
  <c r="BB86" i="153"/>
  <c r="BF120" i="153"/>
  <c r="BE120" i="153" s="1"/>
  <c r="BD120" i="153" s="1"/>
  <c r="BF119" i="153"/>
  <c r="BC114" i="153"/>
  <c r="BB114" i="153" s="1"/>
  <c r="BC113" i="153"/>
  <c r="BK130" i="153"/>
  <c r="BJ130" i="153" s="1"/>
  <c r="BK129" i="153"/>
  <c r="AX105" i="153"/>
  <c r="BO138" i="153"/>
  <c r="BO137" i="153"/>
  <c r="AU98" i="153"/>
  <c r="AT98" i="153" s="1"/>
  <c r="AS98" i="153" s="1"/>
  <c r="AR98" i="153" s="1"/>
  <c r="AU97" i="153"/>
  <c r="BP140" i="153"/>
  <c r="BO139" i="153" s="1"/>
  <c r="BB73" i="153"/>
  <c r="BC73" i="153" s="1"/>
  <c r="BD73" i="153" s="1"/>
  <c r="BE73" i="153" s="1"/>
  <c r="BF73" i="153" s="1"/>
  <c r="BG73" i="153" s="1"/>
  <c r="BH73" i="153" s="1"/>
  <c r="BI73" i="153" s="1"/>
  <c r="BJ73" i="153" s="1"/>
  <c r="BK73" i="153" s="1"/>
  <c r="BL73" i="153" s="1"/>
  <c r="BM73" i="153" s="1"/>
  <c r="BN73" i="153" s="1"/>
  <c r="BO73" i="153" s="1"/>
  <c r="BP73" i="153" s="1"/>
  <c r="BQ73" i="153" s="1"/>
  <c r="BR73" i="153" s="1"/>
  <c r="BS73" i="153" s="1"/>
  <c r="BS145" i="153" s="1"/>
  <c r="BR144" i="153" s="1"/>
  <c r="BB74" i="153"/>
  <c r="BG124" i="153"/>
  <c r="BQ142" i="153"/>
  <c r="BP141" i="153" s="1"/>
  <c r="BL133" i="153"/>
  <c r="BO140" i="153" l="1"/>
  <c r="BN139" i="153" s="1"/>
  <c r="AT97" i="153"/>
  <c r="AS97" i="153" s="1"/>
  <c r="AR97" i="153" s="1"/>
  <c r="AQ97" i="153" s="1"/>
  <c r="AT96" i="153"/>
  <c r="BF123" i="153"/>
  <c r="BK132" i="153"/>
  <c r="BC74" i="153"/>
  <c r="BD74" i="153" s="1"/>
  <c r="BE74" i="153" s="1"/>
  <c r="BF74" i="153" s="1"/>
  <c r="BG74" i="153" s="1"/>
  <c r="BH74" i="153" s="1"/>
  <c r="BI74" i="153" s="1"/>
  <c r="BJ74" i="153" s="1"/>
  <c r="BK74" i="153" s="1"/>
  <c r="BL74" i="153" s="1"/>
  <c r="BM74" i="153" s="1"/>
  <c r="BN74" i="153" s="1"/>
  <c r="BO74" i="153" s="1"/>
  <c r="BP74" i="153" s="1"/>
  <c r="BQ74" i="153" s="1"/>
  <c r="BR74" i="153" s="1"/>
  <c r="BS74" i="153" s="1"/>
  <c r="BS146" i="153" s="1"/>
  <c r="BR145" i="153" s="1"/>
  <c r="BC75" i="153"/>
  <c r="BN138" i="153"/>
  <c r="AZ109" i="153"/>
  <c r="AZ108" i="153"/>
  <c r="BB113" i="153"/>
  <c r="BA113" i="153" s="1"/>
  <c r="BB112" i="153"/>
  <c r="BN137" i="153"/>
  <c r="BN136" i="153"/>
  <c r="AW104" i="153"/>
  <c r="BE119" i="153"/>
  <c r="BD119" i="153" s="1"/>
  <c r="BC119" i="153" s="1"/>
  <c r="BE118" i="153"/>
  <c r="BJ129" i="153"/>
  <c r="BI129" i="153" s="1"/>
  <c r="BJ128" i="153"/>
  <c r="BC86" i="153"/>
  <c r="BD86" i="153" s="1"/>
  <c r="BE86" i="153" s="1"/>
  <c r="BF86" i="153" s="1"/>
  <c r="BG86" i="153" s="1"/>
  <c r="BC87" i="153"/>
  <c r="BD81" i="153"/>
  <c r="BE81" i="153" s="1"/>
  <c r="BF81" i="153" s="1"/>
  <c r="BG81" i="153" s="1"/>
  <c r="BH81" i="153" s="1"/>
  <c r="BD82" i="153"/>
  <c r="BQ143" i="153"/>
  <c r="BP142" i="153" s="1"/>
  <c r="BM138" i="153" l="1"/>
  <c r="BO141" i="153"/>
  <c r="AY108" i="153"/>
  <c r="AY107" i="153"/>
  <c r="BM136" i="153"/>
  <c r="BL136" i="153" s="1"/>
  <c r="BK136" i="153" s="1"/>
  <c r="BM135" i="153"/>
  <c r="BE82" i="153"/>
  <c r="BF82" i="153" s="1"/>
  <c r="BG82" i="153" s="1"/>
  <c r="BH82" i="153" s="1"/>
  <c r="BI82" i="153" s="1"/>
  <c r="BE83" i="153"/>
  <c r="BD75" i="153"/>
  <c r="BE75" i="153" s="1"/>
  <c r="BF75" i="153" s="1"/>
  <c r="BG75" i="153" s="1"/>
  <c r="BH75" i="153" s="1"/>
  <c r="BI75" i="153" s="1"/>
  <c r="BJ75" i="153" s="1"/>
  <c r="BK75" i="153" s="1"/>
  <c r="BL75" i="153" s="1"/>
  <c r="BM75" i="153" s="1"/>
  <c r="BN75" i="153" s="1"/>
  <c r="BO75" i="153" s="1"/>
  <c r="BP75" i="153" s="1"/>
  <c r="BQ75" i="153" s="1"/>
  <c r="BR75" i="153" s="1"/>
  <c r="BS75" i="153" s="1"/>
  <c r="BS147" i="153" s="1"/>
  <c r="BR146" i="153" s="1"/>
  <c r="BD76" i="153"/>
  <c r="BE122" i="153"/>
  <c r="BA112" i="153"/>
  <c r="AZ112" i="153" s="1"/>
  <c r="BA111" i="153"/>
  <c r="AV103" i="153"/>
  <c r="BQ144" i="153"/>
  <c r="BP143" i="153" s="1"/>
  <c r="BJ131" i="153"/>
  <c r="BI128" i="153"/>
  <c r="BH128" i="153" s="1"/>
  <c r="BI127" i="153"/>
  <c r="BM137" i="153"/>
  <c r="BL137" i="153" s="1"/>
  <c r="BD118" i="153"/>
  <c r="BC118" i="153" s="1"/>
  <c r="BB118" i="153" s="1"/>
  <c r="BD117" i="153"/>
  <c r="AS96" i="153"/>
  <c r="AR96" i="153" s="1"/>
  <c r="AQ96" i="153" s="1"/>
  <c r="AP96" i="153" s="1"/>
  <c r="AS95" i="153"/>
  <c r="BD87" i="153"/>
  <c r="BE87" i="153" s="1"/>
  <c r="BF87" i="153" s="1"/>
  <c r="BG87" i="153" s="1"/>
  <c r="BH87" i="153" s="1"/>
  <c r="BD88" i="153"/>
  <c r="BL135" i="153" l="1"/>
  <c r="BK135" i="153" s="1"/>
  <c r="BJ135" i="153" s="1"/>
  <c r="BL134" i="153"/>
  <c r="BE88" i="153"/>
  <c r="BF88" i="153" s="1"/>
  <c r="BG88" i="153" s="1"/>
  <c r="BH88" i="153" s="1"/>
  <c r="BI88" i="153" s="1"/>
  <c r="BE89" i="153"/>
  <c r="BH127" i="153"/>
  <c r="BG127" i="153" s="1"/>
  <c r="BH126" i="153"/>
  <c r="AZ111" i="153"/>
  <c r="AY111" i="153" s="1"/>
  <c r="AZ110" i="153"/>
  <c r="AX107" i="153"/>
  <c r="AX106" i="153"/>
  <c r="BI130" i="153"/>
  <c r="BD121" i="153"/>
  <c r="BF83" i="153"/>
  <c r="BG83" i="153" s="1"/>
  <c r="BH83" i="153" s="1"/>
  <c r="BI83" i="153" s="1"/>
  <c r="BJ83" i="153" s="1"/>
  <c r="BF84" i="153"/>
  <c r="BC117" i="153"/>
  <c r="BB117" i="153" s="1"/>
  <c r="BA117" i="153" s="1"/>
  <c r="BC116" i="153"/>
  <c r="BN140" i="153"/>
  <c r="BE76" i="153"/>
  <c r="BF76" i="153" s="1"/>
  <c r="BG76" i="153" s="1"/>
  <c r="BH76" i="153" s="1"/>
  <c r="BI76" i="153" s="1"/>
  <c r="BJ76" i="153" s="1"/>
  <c r="BK76" i="153" s="1"/>
  <c r="BL76" i="153" s="1"/>
  <c r="BM76" i="153" s="1"/>
  <c r="BN76" i="153" s="1"/>
  <c r="BO76" i="153" s="1"/>
  <c r="BP76" i="153" s="1"/>
  <c r="BQ76" i="153" s="1"/>
  <c r="BR76" i="153" s="1"/>
  <c r="BS76" i="153" s="1"/>
  <c r="BS148" i="153" s="1"/>
  <c r="BE77" i="153"/>
  <c r="AR95" i="153"/>
  <c r="AQ95" i="153" s="1"/>
  <c r="AP95" i="153" s="1"/>
  <c r="AO95" i="153" s="1"/>
  <c r="AR94" i="153"/>
  <c r="AU102" i="153"/>
  <c r="BQ145" i="153"/>
  <c r="BP144" i="153" s="1"/>
  <c r="BO142" i="153"/>
  <c r="BN141" i="153" s="1"/>
  <c r="BO143" i="153" l="1"/>
  <c r="BB116" i="153"/>
  <c r="BA116" i="153" s="1"/>
  <c r="AZ116" i="153" s="1"/>
  <c r="BB115" i="153"/>
  <c r="BM140" i="153"/>
  <c r="BM139" i="153"/>
  <c r="BG84" i="153"/>
  <c r="BH84" i="153" s="1"/>
  <c r="BI84" i="153" s="1"/>
  <c r="BJ84" i="153" s="1"/>
  <c r="BK84" i="153" s="1"/>
  <c r="BG85" i="153"/>
  <c r="BK134" i="153"/>
  <c r="BJ134" i="153" s="1"/>
  <c r="BI134" i="153" s="1"/>
  <c r="BK133" i="153"/>
  <c r="BR147" i="153"/>
  <c r="BF89" i="153"/>
  <c r="BG89" i="153" s="1"/>
  <c r="BH89" i="153" s="1"/>
  <c r="BI89" i="153" s="1"/>
  <c r="BJ89" i="153" s="1"/>
  <c r="BF90" i="153"/>
  <c r="AW106" i="153"/>
  <c r="AW105" i="153"/>
  <c r="AY110" i="153"/>
  <c r="AX110" i="153" s="1"/>
  <c r="AY109" i="153"/>
  <c r="AT101" i="153"/>
  <c r="BF77" i="153"/>
  <c r="BG77" i="153" s="1"/>
  <c r="BH77" i="153" s="1"/>
  <c r="BI77" i="153" s="1"/>
  <c r="BJ77" i="153" s="1"/>
  <c r="BK77" i="153" s="1"/>
  <c r="BL77" i="153" s="1"/>
  <c r="BM77" i="153" s="1"/>
  <c r="BN77" i="153" s="1"/>
  <c r="BO77" i="153" s="1"/>
  <c r="BP77" i="153" s="1"/>
  <c r="BQ77" i="153" s="1"/>
  <c r="BR77" i="153" s="1"/>
  <c r="BS77" i="153" s="1"/>
  <c r="BS149" i="153" s="1"/>
  <c r="BR148" i="153" s="1"/>
  <c r="BF78" i="153"/>
  <c r="BG126" i="153"/>
  <c r="BF126" i="153" s="1"/>
  <c r="BG125" i="153"/>
  <c r="BH129" i="153"/>
  <c r="BN142" i="153"/>
  <c r="BM141" i="153" s="1"/>
  <c r="AQ94" i="153"/>
  <c r="AP94" i="153" s="1"/>
  <c r="AO94" i="153" s="1"/>
  <c r="AN94" i="153" s="1"/>
  <c r="AQ93" i="153"/>
  <c r="BC120" i="153"/>
  <c r="AP93" i="153" l="1"/>
  <c r="AO93" i="153" s="1"/>
  <c r="AN93" i="153" s="1"/>
  <c r="AM93" i="153" s="1"/>
  <c r="BG90" i="153"/>
  <c r="BH90" i="153" s="1"/>
  <c r="BI90" i="153" s="1"/>
  <c r="BJ90" i="153" s="1"/>
  <c r="BK90" i="153" s="1"/>
  <c r="BJ133" i="153"/>
  <c r="BI133" i="153" s="1"/>
  <c r="BH133" i="153" s="1"/>
  <c r="BJ132" i="153"/>
  <c r="BG78" i="153"/>
  <c r="BH78" i="153" s="1"/>
  <c r="BI78" i="153" s="1"/>
  <c r="BJ78" i="153" s="1"/>
  <c r="BK78" i="153" s="1"/>
  <c r="BL78" i="153" s="1"/>
  <c r="BM78" i="153" s="1"/>
  <c r="BN78" i="153" s="1"/>
  <c r="BO78" i="153" s="1"/>
  <c r="BP78" i="153" s="1"/>
  <c r="BQ78" i="153" s="1"/>
  <c r="BR78" i="153" s="1"/>
  <c r="BS78" i="153" s="1"/>
  <c r="BS150" i="153" s="1"/>
  <c r="BG79" i="153"/>
  <c r="BQ147" i="153"/>
  <c r="BQ146" i="153"/>
  <c r="BF125" i="153"/>
  <c r="BE125" i="153" s="1"/>
  <c r="BF124" i="153"/>
  <c r="BA115" i="153"/>
  <c r="AZ115" i="153" s="1"/>
  <c r="AY115" i="153" s="1"/>
  <c r="BA114" i="153"/>
  <c r="AS100" i="153"/>
  <c r="BH85" i="153"/>
  <c r="BI85" i="153" s="1"/>
  <c r="BJ85" i="153" s="1"/>
  <c r="BK85" i="153" s="1"/>
  <c r="BL85" i="153" s="1"/>
  <c r="BH86" i="153"/>
  <c r="BB119" i="153"/>
  <c r="AX109" i="153"/>
  <c r="AW109" i="153" s="1"/>
  <c r="AX108" i="153"/>
  <c r="AV105" i="153"/>
  <c r="AV104" i="153"/>
  <c r="BL140" i="153"/>
  <c r="BG128" i="153"/>
  <c r="BL139" i="153"/>
  <c r="BL138" i="153"/>
  <c r="AR99" i="153" l="1"/>
  <c r="BP146" i="153"/>
  <c r="BP145" i="153"/>
  <c r="BK139" i="153"/>
  <c r="BH79" i="153"/>
  <c r="BI79" i="153" s="1"/>
  <c r="BJ79" i="153" s="1"/>
  <c r="BK79" i="153" s="1"/>
  <c r="BL79" i="153" s="1"/>
  <c r="BM79" i="153" s="1"/>
  <c r="BN79" i="153" s="1"/>
  <c r="BO79" i="153" s="1"/>
  <c r="BP79" i="153" s="1"/>
  <c r="BQ79" i="153" s="1"/>
  <c r="BR79" i="153" s="1"/>
  <c r="BS79" i="153" s="1"/>
  <c r="BS151" i="153" s="1"/>
  <c r="BR150" i="153" s="1"/>
  <c r="BH80" i="153"/>
  <c r="BA118" i="153"/>
  <c r="AU104" i="153"/>
  <c r="AU103" i="153"/>
  <c r="AW108" i="153"/>
  <c r="AV108" i="153" s="1"/>
  <c r="AW107" i="153"/>
  <c r="BI132" i="153"/>
  <c r="BH132" i="153" s="1"/>
  <c r="BG132" i="153" s="1"/>
  <c r="BI131" i="153"/>
  <c r="BR149" i="153"/>
  <c r="BE124" i="153"/>
  <c r="BD124" i="153" s="1"/>
  <c r="BE123" i="153"/>
  <c r="BK138" i="153"/>
  <c r="BK137" i="153"/>
  <c r="BF127" i="153"/>
  <c r="AZ114" i="153"/>
  <c r="AY114" i="153" s="1"/>
  <c r="AX114" i="153" s="1"/>
  <c r="AZ113" i="153"/>
  <c r="BI86" i="153"/>
  <c r="BJ86" i="153" s="1"/>
  <c r="BK86" i="153" s="1"/>
  <c r="BL86" i="153" s="1"/>
  <c r="BM86" i="153" s="1"/>
  <c r="BI87" i="153"/>
  <c r="BD123" i="153" l="1"/>
  <c r="BC123" i="153" s="1"/>
  <c r="BD122" i="153"/>
  <c r="AY113" i="153"/>
  <c r="AX113" i="153" s="1"/>
  <c r="AW113" i="153" s="1"/>
  <c r="AY112" i="153"/>
  <c r="BE126" i="153"/>
  <c r="AT103" i="153"/>
  <c r="AT102" i="153"/>
  <c r="BH131" i="153"/>
  <c r="BG131" i="153" s="1"/>
  <c r="BF131" i="153" s="1"/>
  <c r="BH130" i="153"/>
  <c r="AQ98" i="153"/>
  <c r="BJ87" i="153"/>
  <c r="BK87" i="153" s="1"/>
  <c r="BL87" i="153" s="1"/>
  <c r="BM87" i="153" s="1"/>
  <c r="BN87" i="153" s="1"/>
  <c r="BJ88" i="153"/>
  <c r="BJ137" i="153"/>
  <c r="BJ136" i="153"/>
  <c r="BQ149" i="153"/>
  <c r="BQ148" i="153"/>
  <c r="BO145" i="153"/>
  <c r="BO144" i="153"/>
  <c r="AZ117" i="153"/>
  <c r="BJ138" i="153"/>
  <c r="AV107" i="153"/>
  <c r="AU107" i="153" s="1"/>
  <c r="AV106" i="153"/>
  <c r="BI80" i="153"/>
  <c r="BJ80" i="153" s="1"/>
  <c r="BK80" i="153" s="1"/>
  <c r="BL80" i="153" s="1"/>
  <c r="BM80" i="153" s="1"/>
  <c r="BN80" i="153" s="1"/>
  <c r="BO80" i="153" s="1"/>
  <c r="BP80" i="153" s="1"/>
  <c r="BQ80" i="153" s="1"/>
  <c r="BR80" i="153" s="1"/>
  <c r="BS80" i="153" s="1"/>
  <c r="BS152" i="153" s="1"/>
  <c r="BR151" i="153" s="1"/>
  <c r="BI81" i="153"/>
  <c r="BI137" i="153" l="1"/>
  <c r="AP97" i="153"/>
  <c r="BI136" i="153"/>
  <c r="BH136" i="153" s="1"/>
  <c r="BI135" i="153"/>
  <c r="BN144" i="153"/>
  <c r="BN143" i="153"/>
  <c r="AS102" i="153"/>
  <c r="AS101" i="153"/>
  <c r="BC122" i="153"/>
  <c r="BB122" i="153" s="1"/>
  <c r="BC121" i="153"/>
  <c r="BJ81" i="153"/>
  <c r="BK81" i="153" s="1"/>
  <c r="BL81" i="153" s="1"/>
  <c r="BM81" i="153" s="1"/>
  <c r="BN81" i="153" s="1"/>
  <c r="BO81" i="153" s="1"/>
  <c r="BP81" i="153" s="1"/>
  <c r="BQ81" i="153" s="1"/>
  <c r="BR81" i="153" s="1"/>
  <c r="BS81" i="153" s="1"/>
  <c r="BS153" i="153" s="1"/>
  <c r="BJ82" i="153"/>
  <c r="BK88" i="153"/>
  <c r="BL88" i="153" s="1"/>
  <c r="BM88" i="153" s="1"/>
  <c r="BN88" i="153" s="1"/>
  <c r="BO88" i="153" s="1"/>
  <c r="BK89" i="153"/>
  <c r="AY116" i="153"/>
  <c r="AX112" i="153"/>
  <c r="AW112" i="153" s="1"/>
  <c r="AV112" i="153" s="1"/>
  <c r="AX111" i="153"/>
  <c r="BG130" i="153"/>
  <c r="BF130" i="153" s="1"/>
  <c r="BE130" i="153" s="1"/>
  <c r="BG129" i="153"/>
  <c r="AU106" i="153"/>
  <c r="AT106" i="153" s="1"/>
  <c r="AU105" i="153"/>
  <c r="BP148" i="153"/>
  <c r="BP147" i="153"/>
  <c r="BD125" i="153"/>
  <c r="BQ150" i="153"/>
  <c r="BK82" i="153" l="1"/>
  <c r="BL82" i="153" s="1"/>
  <c r="BM82" i="153" s="1"/>
  <c r="BN82" i="153" s="1"/>
  <c r="BO82" i="153" s="1"/>
  <c r="BP82" i="153" s="1"/>
  <c r="BQ82" i="153" s="1"/>
  <c r="BR82" i="153" s="1"/>
  <c r="BS82" i="153" s="1"/>
  <c r="BS154" i="153" s="1"/>
  <c r="BR153" i="153" s="1"/>
  <c r="BK83" i="153"/>
  <c r="AO96" i="153"/>
  <c r="AX115" i="153"/>
  <c r="AT105" i="153"/>
  <c r="AS105" i="153" s="1"/>
  <c r="AT104" i="153"/>
  <c r="BH135" i="153"/>
  <c r="BG135" i="153" s="1"/>
  <c r="BH134" i="153"/>
  <c r="BC124" i="153"/>
  <c r="BB121" i="153"/>
  <c r="BA121" i="153" s="1"/>
  <c r="BB120" i="153"/>
  <c r="BL89" i="153"/>
  <c r="BM89" i="153" s="1"/>
  <c r="BN89" i="153" s="1"/>
  <c r="BO89" i="153" s="1"/>
  <c r="BP89" i="153" s="1"/>
  <c r="BL90" i="153"/>
  <c r="BM90" i="153" s="1"/>
  <c r="BN90" i="153" s="1"/>
  <c r="BO90" i="153" s="1"/>
  <c r="BP90" i="153" s="1"/>
  <c r="BQ90" i="153" s="1"/>
  <c r="AR101" i="153"/>
  <c r="AR100" i="153"/>
  <c r="BO147" i="153"/>
  <c r="BO146" i="153"/>
  <c r="AW111" i="153"/>
  <c r="AV111" i="153" s="1"/>
  <c r="AU111" i="153" s="1"/>
  <c r="AW110" i="153"/>
  <c r="BF129" i="153"/>
  <c r="BE129" i="153" s="1"/>
  <c r="BD129" i="153" s="1"/>
  <c r="BF128" i="153"/>
  <c r="BR152" i="153"/>
  <c r="BM143" i="153"/>
  <c r="BM142" i="153"/>
  <c r="BP149" i="153"/>
  <c r="BO148" i="153" s="1"/>
  <c r="AS104" i="153" l="1"/>
  <c r="AR104" i="153" s="1"/>
  <c r="AS103" i="153"/>
  <c r="AQ100" i="153"/>
  <c r="AQ99" i="153"/>
  <c r="AV110" i="153"/>
  <c r="AU110" i="153" s="1"/>
  <c r="AT110" i="153" s="1"/>
  <c r="AV109" i="153"/>
  <c r="BL142" i="153"/>
  <c r="BL141" i="153"/>
  <c r="BQ152" i="153"/>
  <c r="BQ151" i="153"/>
  <c r="AW114" i="153"/>
  <c r="BN146" i="153"/>
  <c r="BN145" i="153"/>
  <c r="BB123" i="153"/>
  <c r="AN95" i="153"/>
  <c r="BL83" i="153"/>
  <c r="BM83" i="153" s="1"/>
  <c r="BN83" i="153" s="1"/>
  <c r="BO83" i="153" s="1"/>
  <c r="BP83" i="153" s="1"/>
  <c r="BQ83" i="153" s="1"/>
  <c r="BR83" i="153" s="1"/>
  <c r="BS83" i="153" s="1"/>
  <c r="BS155" i="153" s="1"/>
  <c r="BR154" i="153" s="1"/>
  <c r="BL84" i="153"/>
  <c r="BG134" i="153"/>
  <c r="BF134" i="153" s="1"/>
  <c r="BG133" i="153"/>
  <c r="BA120" i="153"/>
  <c r="AZ120" i="153" s="1"/>
  <c r="BA119" i="153"/>
  <c r="BE128" i="153"/>
  <c r="BD128" i="153" s="1"/>
  <c r="BC128" i="153" s="1"/>
  <c r="BE127" i="153"/>
  <c r="BN147" i="153"/>
  <c r="BK141" i="153" l="1"/>
  <c r="BK140" i="153"/>
  <c r="BM146" i="153"/>
  <c r="BP151" i="153"/>
  <c r="BP150" i="153"/>
  <c r="BM145" i="153"/>
  <c r="BM144" i="153"/>
  <c r="BM84" i="153"/>
  <c r="BN84" i="153" s="1"/>
  <c r="BO84" i="153" s="1"/>
  <c r="BP84" i="153" s="1"/>
  <c r="BQ84" i="153" s="1"/>
  <c r="BR84" i="153" s="1"/>
  <c r="BS84" i="153" s="1"/>
  <c r="BS156" i="153" s="1"/>
  <c r="BM85" i="153"/>
  <c r="AV113" i="153"/>
  <c r="AP99" i="153"/>
  <c r="AP98" i="153"/>
  <c r="AZ119" i="153"/>
  <c r="AY119" i="153" s="1"/>
  <c r="AZ118" i="153"/>
  <c r="BA122" i="153"/>
  <c r="AU109" i="153"/>
  <c r="AT109" i="153" s="1"/>
  <c r="AS109" i="153" s="1"/>
  <c r="AU108" i="153"/>
  <c r="BF133" i="153"/>
  <c r="BE133" i="153" s="1"/>
  <c r="BF132" i="153"/>
  <c r="BQ153" i="153"/>
  <c r="BD127" i="153"/>
  <c r="BC127" i="153" s="1"/>
  <c r="BB127" i="153" s="1"/>
  <c r="BD126" i="153"/>
  <c r="AM94" i="153"/>
  <c r="AR103" i="153"/>
  <c r="AQ103" i="153" s="1"/>
  <c r="AR102" i="153"/>
  <c r="BC126" i="153" l="1"/>
  <c r="BB126" i="153" s="1"/>
  <c r="BA126" i="153" s="1"/>
  <c r="BC125" i="153"/>
  <c r="BO150" i="153"/>
  <c r="BO149" i="153"/>
  <c r="BN85" i="153"/>
  <c r="BO85" i="153" s="1"/>
  <c r="BP85" i="153" s="1"/>
  <c r="BQ85" i="153" s="1"/>
  <c r="BR85" i="153" s="1"/>
  <c r="BS85" i="153" s="1"/>
  <c r="BS157" i="153" s="1"/>
  <c r="BN86" i="153"/>
  <c r="AY118" i="153"/>
  <c r="AX118" i="153" s="1"/>
  <c r="AY117" i="153"/>
  <c r="BL144" i="153"/>
  <c r="BL143" i="153"/>
  <c r="BJ140" i="153"/>
  <c r="BJ139" i="153"/>
  <c r="AU112" i="153"/>
  <c r="BE132" i="153"/>
  <c r="BD132" i="153" s="1"/>
  <c r="BE131" i="153"/>
  <c r="AT108" i="153"/>
  <c r="AS108" i="153" s="1"/>
  <c r="AR108" i="153" s="1"/>
  <c r="AT107" i="153"/>
  <c r="AO98" i="153"/>
  <c r="AO97" i="153"/>
  <c r="BL145" i="153"/>
  <c r="AZ121" i="153"/>
  <c r="AQ102" i="153"/>
  <c r="AP102" i="153" s="1"/>
  <c r="AQ101" i="153"/>
  <c r="AL93" i="153"/>
  <c r="BR155" i="153"/>
  <c r="BP152" i="153"/>
  <c r="BK144" i="153" l="1"/>
  <c r="BO86" i="153"/>
  <c r="BP86" i="153" s="1"/>
  <c r="BQ86" i="153" s="1"/>
  <c r="BR86" i="153" s="1"/>
  <c r="BS86" i="153" s="1"/>
  <c r="BS158" i="153" s="1"/>
  <c r="BO87" i="153"/>
  <c r="BK143" i="153"/>
  <c r="BJ143" i="153" s="1"/>
  <c r="BK142" i="153"/>
  <c r="AY120" i="153"/>
  <c r="AT111" i="153"/>
  <c r="AS107" i="153"/>
  <c r="AR107" i="153" s="1"/>
  <c r="AQ107" i="153" s="1"/>
  <c r="AS106" i="153"/>
  <c r="BQ154" i="153"/>
  <c r="AN97" i="153"/>
  <c r="AN96" i="153"/>
  <c r="BO151" i="153"/>
  <c r="BN150" i="153" s="1"/>
  <c r="AP101" i="153"/>
  <c r="AO101" i="153" s="1"/>
  <c r="AP100" i="153"/>
  <c r="BD131" i="153"/>
  <c r="BC131" i="153" s="1"/>
  <c r="BD130" i="153"/>
  <c r="BN149" i="153"/>
  <c r="BN148" i="153"/>
  <c r="BR156" i="153"/>
  <c r="BQ155" i="153" s="1"/>
  <c r="BB125" i="153"/>
  <c r="BA125" i="153" s="1"/>
  <c r="AZ125" i="153" s="1"/>
  <c r="BB124" i="153"/>
  <c r="AX117" i="153"/>
  <c r="AW117" i="153" s="1"/>
  <c r="AX116" i="153"/>
  <c r="BI139" i="153"/>
  <c r="BI138" i="153"/>
  <c r="BM149" i="153" l="1"/>
  <c r="AM96" i="153"/>
  <c r="AM95" i="153"/>
  <c r="AR106" i="153"/>
  <c r="AQ106" i="153" s="1"/>
  <c r="AP106" i="153" s="1"/>
  <c r="AR105" i="153"/>
  <c r="AX119" i="153"/>
  <c r="BC130" i="153"/>
  <c r="BB130" i="153" s="1"/>
  <c r="BC129" i="153"/>
  <c r="BJ142" i="153"/>
  <c r="BI142" i="153" s="1"/>
  <c r="BJ141" i="153"/>
  <c r="AO100" i="153"/>
  <c r="AN100" i="153" s="1"/>
  <c r="AO99" i="153"/>
  <c r="AS110" i="153"/>
  <c r="BP87" i="153"/>
  <c r="BQ87" i="153" s="1"/>
  <c r="BR87" i="153" s="1"/>
  <c r="BS87" i="153" s="1"/>
  <c r="BS159" i="153" s="1"/>
  <c r="BP88" i="153"/>
  <c r="BM148" i="153"/>
  <c r="BL148" i="153" s="1"/>
  <c r="BM147" i="153"/>
  <c r="AW116" i="153"/>
  <c r="AV116" i="153" s="1"/>
  <c r="AW115" i="153"/>
  <c r="BA124" i="153"/>
  <c r="AZ124" i="153" s="1"/>
  <c r="AY124" i="153" s="1"/>
  <c r="BA123" i="153"/>
  <c r="BP154" i="153"/>
  <c r="BP153" i="153"/>
  <c r="BQ156" i="153"/>
  <c r="BH138" i="153"/>
  <c r="BH137" i="153"/>
  <c r="BR157" i="153"/>
  <c r="AN99" i="153" l="1"/>
  <c r="AM99" i="153" s="1"/>
  <c r="AN98" i="153"/>
  <c r="BG137" i="153"/>
  <c r="BG136" i="153"/>
  <c r="AL95" i="153"/>
  <c r="AL94" i="153"/>
  <c r="BQ88" i="153"/>
  <c r="BR88" i="153" s="1"/>
  <c r="BS88" i="153" s="1"/>
  <c r="BS160" i="153" s="1"/>
  <c r="BQ89" i="153"/>
  <c r="AQ105" i="153"/>
  <c r="AP105" i="153" s="1"/>
  <c r="AO105" i="153" s="1"/>
  <c r="AQ104" i="153"/>
  <c r="AV115" i="153"/>
  <c r="AU115" i="153" s="1"/>
  <c r="AV114" i="153"/>
  <c r="BL147" i="153"/>
  <c r="BK147" i="153" s="1"/>
  <c r="BL146" i="153"/>
  <c r="BR158" i="153"/>
  <c r="BB129" i="153"/>
  <c r="BA129" i="153" s="1"/>
  <c r="BB128" i="153"/>
  <c r="AW118" i="153"/>
  <c r="BO153" i="153"/>
  <c r="BO152" i="153"/>
  <c r="BI141" i="153"/>
  <c r="BH141" i="153" s="1"/>
  <c r="BI140" i="153"/>
  <c r="BO154" i="153"/>
  <c r="AZ123" i="153"/>
  <c r="AY123" i="153" s="1"/>
  <c r="AX123" i="153" s="1"/>
  <c r="AZ122" i="153"/>
  <c r="AR109" i="153"/>
  <c r="BP155" i="153"/>
  <c r="BN153" i="153" l="1"/>
  <c r="AY122" i="153"/>
  <c r="AX122" i="153" s="1"/>
  <c r="AW122" i="153" s="1"/>
  <c r="AY121" i="153"/>
  <c r="BQ157" i="153"/>
  <c r="AV117" i="153"/>
  <c r="AM98" i="153"/>
  <c r="AL98" i="153" s="1"/>
  <c r="AM97" i="153"/>
  <c r="AQ108" i="153"/>
  <c r="BN152" i="153"/>
  <c r="BM152" i="153" s="1"/>
  <c r="BN151" i="153"/>
  <c r="BF136" i="153"/>
  <c r="BF135" i="153"/>
  <c r="BR89" i="153"/>
  <c r="BS89" i="153" s="1"/>
  <c r="BS161" i="153" s="1"/>
  <c r="BR90" i="153"/>
  <c r="BS90" i="153" s="1"/>
  <c r="BS162" i="153" s="1"/>
  <c r="BR162" i="153" s="1"/>
  <c r="BQ162" i="153" s="1"/>
  <c r="BP162" i="153" s="1"/>
  <c r="BO162" i="153" s="1"/>
  <c r="BN162" i="153" s="1"/>
  <c r="BM162" i="153" s="1"/>
  <c r="BL162" i="153" s="1"/>
  <c r="BK162" i="153" s="1"/>
  <c r="BJ162" i="153" s="1"/>
  <c r="BI162" i="153" s="1"/>
  <c r="BH162" i="153" s="1"/>
  <c r="BG162" i="153" s="1"/>
  <c r="BF162" i="153" s="1"/>
  <c r="BE162" i="153" s="1"/>
  <c r="BD162" i="153" s="1"/>
  <c r="BC162" i="153" s="1"/>
  <c r="BB162" i="153" s="1"/>
  <c r="BA162" i="153" s="1"/>
  <c r="AZ162" i="153" s="1"/>
  <c r="AY162" i="153" s="1"/>
  <c r="AX162" i="153" s="1"/>
  <c r="AW162" i="153" s="1"/>
  <c r="AV162" i="153" s="1"/>
  <c r="AU162" i="153" s="1"/>
  <c r="AT162" i="153" s="1"/>
  <c r="AS162" i="153" s="1"/>
  <c r="AR162" i="153" s="1"/>
  <c r="AQ162" i="153" s="1"/>
  <c r="AP162" i="153" s="1"/>
  <c r="AO162" i="153" s="1"/>
  <c r="AN162" i="153" s="1"/>
  <c r="AM162" i="153" s="1"/>
  <c r="AL162" i="153" s="1"/>
  <c r="AK162" i="153" s="1"/>
  <c r="AJ162" i="153" s="1"/>
  <c r="AI162" i="153" s="1"/>
  <c r="AH162" i="153" s="1"/>
  <c r="AG162" i="153" s="1"/>
  <c r="AF162" i="153" s="1"/>
  <c r="AE162" i="153" s="1"/>
  <c r="AD162" i="153" s="1"/>
  <c r="AC162" i="153" s="1"/>
  <c r="AB162" i="153" s="1"/>
  <c r="AA162" i="153" s="1"/>
  <c r="Z162" i="153" s="1"/>
  <c r="Y162" i="153" s="1"/>
  <c r="X162" i="153" s="1"/>
  <c r="W162" i="153" s="1"/>
  <c r="V162" i="153" s="1"/>
  <c r="U162" i="153" s="1"/>
  <c r="T162" i="153" s="1"/>
  <c r="S162" i="153" s="1"/>
  <c r="R162" i="153" s="1"/>
  <c r="Q162" i="153" s="1"/>
  <c r="P162" i="153" s="1"/>
  <c r="O162" i="153" s="1"/>
  <c r="N162" i="153" s="1"/>
  <c r="M162" i="153" s="1"/>
  <c r="L162" i="153" s="1"/>
  <c r="K162" i="153" s="1"/>
  <c r="J162" i="153" s="1"/>
  <c r="I162" i="153" s="1"/>
  <c r="H162" i="153" s="1"/>
  <c r="G162" i="153" s="1"/>
  <c r="F162" i="153" s="1"/>
  <c r="E162" i="153" s="1"/>
  <c r="D162" i="153" s="1"/>
  <c r="C162" i="153" s="1"/>
  <c r="B162" i="153" s="1"/>
  <c r="AU114" i="153"/>
  <c r="AT114" i="153" s="1"/>
  <c r="AU113" i="153"/>
  <c r="AP104" i="153"/>
  <c r="AO104" i="153" s="1"/>
  <c r="AN104" i="153" s="1"/>
  <c r="AP103" i="153"/>
  <c r="BK146" i="153"/>
  <c r="BJ146" i="153" s="1"/>
  <c r="BK145" i="153"/>
  <c r="BH140" i="153"/>
  <c r="BG140" i="153" s="1"/>
  <c r="BH139" i="153"/>
  <c r="BA128" i="153"/>
  <c r="AZ128" i="153" s="1"/>
  <c r="BA127" i="153"/>
  <c r="AK94" i="153"/>
  <c r="AK93" i="153"/>
  <c r="BR159" i="153"/>
  <c r="BQ158" i="153" s="1"/>
  <c r="AT113" i="153" l="1"/>
  <c r="AS113" i="153" s="1"/>
  <c r="AT112" i="153"/>
  <c r="BJ145" i="153"/>
  <c r="BI145" i="153" s="1"/>
  <c r="BJ144" i="153"/>
  <c r="AP107" i="153"/>
  <c r="AX121" i="153"/>
  <c r="AW121" i="153" s="1"/>
  <c r="AV121" i="153" s="1"/>
  <c r="AX120" i="153"/>
  <c r="AO103" i="153"/>
  <c r="AN103" i="153" s="1"/>
  <c r="AM103" i="153" s="1"/>
  <c r="AO102" i="153"/>
  <c r="AL97" i="153"/>
  <c r="AK97" i="153" s="1"/>
  <c r="AL96" i="153"/>
  <c r="BE135" i="153"/>
  <c r="BE134" i="153"/>
  <c r="BM151" i="153"/>
  <c r="BL151" i="153" s="1"/>
  <c r="BM150" i="153"/>
  <c r="BP157" i="153"/>
  <c r="BP156" i="153"/>
  <c r="AZ127" i="153"/>
  <c r="AY127" i="153" s="1"/>
  <c r="AZ126" i="153"/>
  <c r="BG139" i="153"/>
  <c r="BF139" i="153" s="1"/>
  <c r="BG138" i="153"/>
  <c r="BR161" i="153"/>
  <c r="BQ161" i="153" s="1"/>
  <c r="BP161" i="153" s="1"/>
  <c r="BO161" i="153" s="1"/>
  <c r="BN161" i="153" s="1"/>
  <c r="BM161" i="153" s="1"/>
  <c r="BL161" i="153" s="1"/>
  <c r="BK161" i="153" s="1"/>
  <c r="BJ161" i="153" s="1"/>
  <c r="BI161" i="153" s="1"/>
  <c r="BH161" i="153" s="1"/>
  <c r="BG161" i="153" s="1"/>
  <c r="BF161" i="153" s="1"/>
  <c r="BE161" i="153" s="1"/>
  <c r="BD161" i="153" s="1"/>
  <c r="BC161" i="153" s="1"/>
  <c r="BB161" i="153" s="1"/>
  <c r="BA161" i="153" s="1"/>
  <c r="AZ161" i="153" s="1"/>
  <c r="AY161" i="153" s="1"/>
  <c r="AX161" i="153" s="1"/>
  <c r="AW161" i="153" s="1"/>
  <c r="AV161" i="153" s="1"/>
  <c r="AU161" i="153" s="1"/>
  <c r="AT161" i="153" s="1"/>
  <c r="AS161" i="153" s="1"/>
  <c r="AR161" i="153" s="1"/>
  <c r="AQ161" i="153" s="1"/>
  <c r="AP161" i="153" s="1"/>
  <c r="AO161" i="153" s="1"/>
  <c r="AN161" i="153" s="1"/>
  <c r="AM161" i="153" s="1"/>
  <c r="AL161" i="153" s="1"/>
  <c r="AK161" i="153" s="1"/>
  <c r="AJ161" i="153" s="1"/>
  <c r="AI161" i="153" s="1"/>
  <c r="AH161" i="153" s="1"/>
  <c r="AG161" i="153" s="1"/>
  <c r="AF161" i="153" s="1"/>
  <c r="AE161" i="153" s="1"/>
  <c r="AD161" i="153" s="1"/>
  <c r="AC161" i="153" s="1"/>
  <c r="AB161" i="153" s="1"/>
  <c r="AA161" i="153" s="1"/>
  <c r="Z161" i="153" s="1"/>
  <c r="Y161" i="153" s="1"/>
  <c r="X161" i="153" s="1"/>
  <c r="W161" i="153" s="1"/>
  <c r="V161" i="153" s="1"/>
  <c r="U161" i="153" s="1"/>
  <c r="T161" i="153" s="1"/>
  <c r="S161" i="153" s="1"/>
  <c r="R161" i="153" s="1"/>
  <c r="Q161" i="153" s="1"/>
  <c r="P161" i="153" s="1"/>
  <c r="O161" i="153" s="1"/>
  <c r="N161" i="153" s="1"/>
  <c r="M161" i="153" s="1"/>
  <c r="L161" i="153" s="1"/>
  <c r="K161" i="153" s="1"/>
  <c r="J161" i="153" s="1"/>
  <c r="I161" i="153" s="1"/>
  <c r="H161" i="153" s="1"/>
  <c r="G161" i="153" s="1"/>
  <c r="F161" i="153" s="1"/>
  <c r="E161" i="153" s="1"/>
  <c r="D161" i="153" s="1"/>
  <c r="C161" i="153" s="1"/>
  <c r="B161" i="153" s="1"/>
  <c r="AJ93" i="153"/>
  <c r="BR160" i="153"/>
  <c r="AU116" i="153"/>
  <c r="BL150" i="153" l="1"/>
  <c r="BK150" i="153" s="1"/>
  <c r="BL149" i="153"/>
  <c r="AY126" i="153"/>
  <c r="AX126" i="153" s="1"/>
  <c r="AY125" i="153"/>
  <c r="AW120" i="153"/>
  <c r="AV120" i="153" s="1"/>
  <c r="AU120" i="153" s="1"/>
  <c r="AW119" i="153"/>
  <c r="AS112" i="153"/>
  <c r="AR112" i="153" s="1"/>
  <c r="AS111" i="153"/>
  <c r="AK96" i="153"/>
  <c r="AJ96" i="153" s="1"/>
  <c r="AK95" i="153"/>
  <c r="BF138" i="153"/>
  <c r="BE138" i="153" s="1"/>
  <c r="BF137" i="153"/>
  <c r="AN102" i="153"/>
  <c r="AM102" i="153" s="1"/>
  <c r="AL102" i="153" s="1"/>
  <c r="AN101" i="153"/>
  <c r="BQ160" i="153"/>
  <c r="BP160" i="153" s="1"/>
  <c r="BO160" i="153" s="1"/>
  <c r="BN160" i="153" s="1"/>
  <c r="BM160" i="153" s="1"/>
  <c r="BL160" i="153" s="1"/>
  <c r="BK160" i="153" s="1"/>
  <c r="BJ160" i="153" s="1"/>
  <c r="BI160" i="153" s="1"/>
  <c r="BH160" i="153" s="1"/>
  <c r="BG160" i="153" s="1"/>
  <c r="BF160" i="153" s="1"/>
  <c r="BE160" i="153" s="1"/>
  <c r="BD160" i="153" s="1"/>
  <c r="BC160" i="153" s="1"/>
  <c r="BB160" i="153" s="1"/>
  <c r="BA160" i="153" s="1"/>
  <c r="AZ160" i="153" s="1"/>
  <c r="AY160" i="153" s="1"/>
  <c r="AX160" i="153" s="1"/>
  <c r="AW160" i="153" s="1"/>
  <c r="AV160" i="153" s="1"/>
  <c r="AU160" i="153" s="1"/>
  <c r="AT160" i="153" s="1"/>
  <c r="AS160" i="153" s="1"/>
  <c r="AR160" i="153" s="1"/>
  <c r="AQ160" i="153" s="1"/>
  <c r="AP160" i="153" s="1"/>
  <c r="AO160" i="153" s="1"/>
  <c r="AN160" i="153" s="1"/>
  <c r="AM160" i="153" s="1"/>
  <c r="AL160" i="153" s="1"/>
  <c r="AK160" i="153" s="1"/>
  <c r="AJ160" i="153" s="1"/>
  <c r="AI160" i="153" s="1"/>
  <c r="AH160" i="153" s="1"/>
  <c r="AG160" i="153" s="1"/>
  <c r="AF160" i="153" s="1"/>
  <c r="AE160" i="153" s="1"/>
  <c r="AD160" i="153" s="1"/>
  <c r="AC160" i="153" s="1"/>
  <c r="AB160" i="153" s="1"/>
  <c r="AA160" i="153" s="1"/>
  <c r="Z160" i="153" s="1"/>
  <c r="Y160" i="153" s="1"/>
  <c r="X160" i="153" s="1"/>
  <c r="W160" i="153" s="1"/>
  <c r="V160" i="153" s="1"/>
  <c r="U160" i="153" s="1"/>
  <c r="T160" i="153" s="1"/>
  <c r="S160" i="153" s="1"/>
  <c r="R160" i="153" s="1"/>
  <c r="Q160" i="153" s="1"/>
  <c r="P160" i="153" s="1"/>
  <c r="O160" i="153" s="1"/>
  <c r="N160" i="153" s="1"/>
  <c r="M160" i="153" s="1"/>
  <c r="L160" i="153" s="1"/>
  <c r="K160" i="153" s="1"/>
  <c r="J160" i="153" s="1"/>
  <c r="I160" i="153" s="1"/>
  <c r="H160" i="153" s="1"/>
  <c r="G160" i="153" s="1"/>
  <c r="F160" i="153" s="1"/>
  <c r="E160" i="153" s="1"/>
  <c r="D160" i="153" s="1"/>
  <c r="C160" i="153" s="1"/>
  <c r="B160" i="153" s="1"/>
  <c r="AT115" i="153"/>
  <c r="BI144" i="153"/>
  <c r="BH144" i="153" s="1"/>
  <c r="BI143" i="153"/>
  <c r="BQ159" i="153"/>
  <c r="BD134" i="153"/>
  <c r="BD133" i="153"/>
  <c r="BO156" i="153"/>
  <c r="BO155" i="153"/>
  <c r="AO106" i="153"/>
  <c r="AJ95" i="153" l="1"/>
  <c r="AI95" i="153" s="1"/>
  <c r="AJ94" i="153"/>
  <c r="AN105" i="153"/>
  <c r="BC133" i="153"/>
  <c r="BC132" i="153"/>
  <c r="AS114" i="153"/>
  <c r="BE137" i="153"/>
  <c r="BD137" i="153" s="1"/>
  <c r="BE136" i="153"/>
  <c r="AX125" i="153"/>
  <c r="AW125" i="153" s="1"/>
  <c r="AX124" i="153"/>
  <c r="BK149" i="153"/>
  <c r="BJ149" i="153" s="1"/>
  <c r="BK148" i="153"/>
  <c r="AR111" i="153"/>
  <c r="AQ111" i="153" s="1"/>
  <c r="AR110" i="153"/>
  <c r="BH143" i="153"/>
  <c r="BG143" i="153" s="1"/>
  <c r="BH142" i="153"/>
  <c r="BN155" i="153"/>
  <c r="BN154" i="153"/>
  <c r="AM101" i="153"/>
  <c r="AL101" i="153" s="1"/>
  <c r="AK101" i="153" s="1"/>
  <c r="AM100" i="153"/>
  <c r="AV119" i="153"/>
  <c r="AU119" i="153" s="1"/>
  <c r="AT119" i="153" s="1"/>
  <c r="AV118" i="153"/>
  <c r="BP159" i="153"/>
  <c r="BO159" i="153" s="1"/>
  <c r="BN159" i="153" s="1"/>
  <c r="BM159" i="153" s="1"/>
  <c r="BL159" i="153" s="1"/>
  <c r="BK159" i="153" s="1"/>
  <c r="BJ159" i="153" s="1"/>
  <c r="BI159" i="153" s="1"/>
  <c r="BH159" i="153" s="1"/>
  <c r="BG159" i="153" s="1"/>
  <c r="BF159" i="153" s="1"/>
  <c r="BE159" i="153" s="1"/>
  <c r="BD159" i="153" s="1"/>
  <c r="BC159" i="153" s="1"/>
  <c r="BB159" i="153" s="1"/>
  <c r="BA159" i="153" s="1"/>
  <c r="AZ159" i="153" s="1"/>
  <c r="AY159" i="153" s="1"/>
  <c r="AX159" i="153" s="1"/>
  <c r="AW159" i="153" s="1"/>
  <c r="AV159" i="153" s="1"/>
  <c r="AU159" i="153" s="1"/>
  <c r="AT159" i="153" s="1"/>
  <c r="AS159" i="153" s="1"/>
  <c r="AR159" i="153" s="1"/>
  <c r="AQ159" i="153" s="1"/>
  <c r="AP159" i="153" s="1"/>
  <c r="AO159" i="153" s="1"/>
  <c r="AN159" i="153" s="1"/>
  <c r="AM159" i="153" s="1"/>
  <c r="AL159" i="153" s="1"/>
  <c r="AK159" i="153" s="1"/>
  <c r="AJ159" i="153" s="1"/>
  <c r="AI159" i="153" s="1"/>
  <c r="AH159" i="153" s="1"/>
  <c r="AG159" i="153" s="1"/>
  <c r="AF159" i="153" s="1"/>
  <c r="AE159" i="153" s="1"/>
  <c r="AD159" i="153" s="1"/>
  <c r="AC159" i="153" s="1"/>
  <c r="AB159" i="153" s="1"/>
  <c r="AA159" i="153" s="1"/>
  <c r="Z159" i="153" s="1"/>
  <c r="Y159" i="153" s="1"/>
  <c r="X159" i="153" s="1"/>
  <c r="W159" i="153" s="1"/>
  <c r="V159" i="153" s="1"/>
  <c r="U159" i="153" s="1"/>
  <c r="T159" i="153" s="1"/>
  <c r="S159" i="153" s="1"/>
  <c r="R159" i="153" s="1"/>
  <c r="Q159" i="153" s="1"/>
  <c r="P159" i="153" s="1"/>
  <c r="O159" i="153" s="1"/>
  <c r="N159" i="153" s="1"/>
  <c r="M159" i="153" s="1"/>
  <c r="L159" i="153" s="1"/>
  <c r="K159" i="153" s="1"/>
  <c r="J159" i="153" s="1"/>
  <c r="I159" i="153" s="1"/>
  <c r="H159" i="153" s="1"/>
  <c r="G159" i="153" s="1"/>
  <c r="F159" i="153" s="1"/>
  <c r="E159" i="153" s="1"/>
  <c r="D159" i="153" s="1"/>
  <c r="C159" i="153" s="1"/>
  <c r="B159" i="153" s="1"/>
  <c r="BP158" i="153"/>
  <c r="BM154" i="153" l="1"/>
  <c r="BM153" i="153"/>
  <c r="BJ148" i="153"/>
  <c r="BI148" i="153" s="1"/>
  <c r="BJ147" i="153"/>
  <c r="AU118" i="153"/>
  <c r="AT118" i="153" s="1"/>
  <c r="AS118" i="153" s="1"/>
  <c r="AU117" i="153"/>
  <c r="AW124" i="153"/>
  <c r="AV124" i="153" s="1"/>
  <c r="AW123" i="153"/>
  <c r="BD136" i="153"/>
  <c r="BC136" i="153" s="1"/>
  <c r="BD135" i="153"/>
  <c r="AI94" i="153"/>
  <c r="AH94" i="153" s="1"/>
  <c r="AI93" i="153"/>
  <c r="BB132" i="153"/>
  <c r="BB131" i="153"/>
  <c r="BG142" i="153"/>
  <c r="BF142" i="153" s="1"/>
  <c r="BG141" i="153"/>
  <c r="AM104" i="153"/>
  <c r="AQ110" i="153"/>
  <c r="AP110" i="153" s="1"/>
  <c r="AQ109" i="153"/>
  <c r="AL100" i="153"/>
  <c r="AK100" i="153" s="1"/>
  <c r="AJ100" i="153" s="1"/>
  <c r="AL99" i="153"/>
  <c r="BO158" i="153"/>
  <c r="BN158" i="153" s="1"/>
  <c r="BM158" i="153" s="1"/>
  <c r="BL158" i="153" s="1"/>
  <c r="BK158" i="153" s="1"/>
  <c r="BJ158" i="153" s="1"/>
  <c r="BI158" i="153" s="1"/>
  <c r="BH158" i="153" s="1"/>
  <c r="BG158" i="153" s="1"/>
  <c r="BF158" i="153" s="1"/>
  <c r="BE158" i="153" s="1"/>
  <c r="BD158" i="153" s="1"/>
  <c r="BC158" i="153" s="1"/>
  <c r="BB158" i="153" s="1"/>
  <c r="BA158" i="153" s="1"/>
  <c r="AZ158" i="153" s="1"/>
  <c r="AY158" i="153" s="1"/>
  <c r="AX158" i="153" s="1"/>
  <c r="AW158" i="153" s="1"/>
  <c r="AV158" i="153" s="1"/>
  <c r="AU158" i="153" s="1"/>
  <c r="AT158" i="153" s="1"/>
  <c r="AS158" i="153" s="1"/>
  <c r="AR158" i="153" s="1"/>
  <c r="AQ158" i="153" s="1"/>
  <c r="AP158" i="153" s="1"/>
  <c r="AO158" i="153" s="1"/>
  <c r="AN158" i="153" s="1"/>
  <c r="AM158" i="153" s="1"/>
  <c r="AL158" i="153" s="1"/>
  <c r="AK158" i="153" s="1"/>
  <c r="AJ158" i="153" s="1"/>
  <c r="AI158" i="153" s="1"/>
  <c r="AH158" i="153" s="1"/>
  <c r="AG158" i="153" s="1"/>
  <c r="AF158" i="153" s="1"/>
  <c r="AE158" i="153" s="1"/>
  <c r="AD158" i="153" s="1"/>
  <c r="AC158" i="153" s="1"/>
  <c r="AB158" i="153" s="1"/>
  <c r="AA158" i="153" s="1"/>
  <c r="Z158" i="153" s="1"/>
  <c r="Y158" i="153" s="1"/>
  <c r="X158" i="153" s="1"/>
  <c r="W158" i="153" s="1"/>
  <c r="V158" i="153" s="1"/>
  <c r="U158" i="153" s="1"/>
  <c r="T158" i="153" s="1"/>
  <c r="S158" i="153" s="1"/>
  <c r="R158" i="153" s="1"/>
  <c r="Q158" i="153" s="1"/>
  <c r="P158" i="153" s="1"/>
  <c r="O158" i="153" s="1"/>
  <c r="N158" i="153" s="1"/>
  <c r="M158" i="153" s="1"/>
  <c r="L158" i="153" s="1"/>
  <c r="K158" i="153" s="1"/>
  <c r="J158" i="153" s="1"/>
  <c r="I158" i="153" s="1"/>
  <c r="H158" i="153" s="1"/>
  <c r="G158" i="153" s="1"/>
  <c r="F158" i="153" s="1"/>
  <c r="E158" i="153" s="1"/>
  <c r="D158" i="153" s="1"/>
  <c r="C158" i="153" s="1"/>
  <c r="B158" i="153" s="1"/>
  <c r="BO157" i="153"/>
  <c r="AR113" i="153"/>
  <c r="AH93" i="153" l="1"/>
  <c r="AG93" i="153" s="1"/>
  <c r="AT117" i="153"/>
  <c r="AS117" i="153" s="1"/>
  <c r="AR117" i="153" s="1"/>
  <c r="AT116" i="153"/>
  <c r="BC135" i="153"/>
  <c r="BB135" i="153" s="1"/>
  <c r="BC134" i="153"/>
  <c r="AQ112" i="153"/>
  <c r="AL103" i="153"/>
  <c r="BF141" i="153"/>
  <c r="BE141" i="153" s="1"/>
  <c r="BF140" i="153"/>
  <c r="AK99" i="153"/>
  <c r="AJ99" i="153" s="1"/>
  <c r="AI99" i="153" s="1"/>
  <c r="AK98" i="153"/>
  <c r="AP109" i="153"/>
  <c r="AO109" i="153" s="1"/>
  <c r="AP108" i="153"/>
  <c r="BI147" i="153"/>
  <c r="BH147" i="153" s="1"/>
  <c r="BI146" i="153"/>
  <c r="BN157" i="153"/>
  <c r="BM157" i="153" s="1"/>
  <c r="BL157" i="153" s="1"/>
  <c r="BK157" i="153" s="1"/>
  <c r="BJ157" i="153" s="1"/>
  <c r="BI157" i="153" s="1"/>
  <c r="BH157" i="153" s="1"/>
  <c r="BG157" i="153" s="1"/>
  <c r="BF157" i="153" s="1"/>
  <c r="BE157" i="153" s="1"/>
  <c r="BD157" i="153" s="1"/>
  <c r="BC157" i="153" s="1"/>
  <c r="BB157" i="153" s="1"/>
  <c r="BA157" i="153" s="1"/>
  <c r="AZ157" i="153" s="1"/>
  <c r="AY157" i="153" s="1"/>
  <c r="AX157" i="153" s="1"/>
  <c r="AW157" i="153" s="1"/>
  <c r="AV157" i="153" s="1"/>
  <c r="AU157" i="153" s="1"/>
  <c r="AT157" i="153" s="1"/>
  <c r="AS157" i="153" s="1"/>
  <c r="AR157" i="153" s="1"/>
  <c r="AQ157" i="153" s="1"/>
  <c r="AP157" i="153" s="1"/>
  <c r="AO157" i="153" s="1"/>
  <c r="AN157" i="153" s="1"/>
  <c r="AM157" i="153" s="1"/>
  <c r="AL157" i="153" s="1"/>
  <c r="AK157" i="153" s="1"/>
  <c r="AJ157" i="153" s="1"/>
  <c r="AI157" i="153" s="1"/>
  <c r="AH157" i="153" s="1"/>
  <c r="AG157" i="153" s="1"/>
  <c r="AF157" i="153" s="1"/>
  <c r="AE157" i="153" s="1"/>
  <c r="AD157" i="153" s="1"/>
  <c r="AC157" i="153" s="1"/>
  <c r="AB157" i="153" s="1"/>
  <c r="AA157" i="153" s="1"/>
  <c r="Z157" i="153" s="1"/>
  <c r="Y157" i="153" s="1"/>
  <c r="X157" i="153" s="1"/>
  <c r="W157" i="153" s="1"/>
  <c r="V157" i="153" s="1"/>
  <c r="U157" i="153" s="1"/>
  <c r="T157" i="153" s="1"/>
  <c r="S157" i="153" s="1"/>
  <c r="R157" i="153" s="1"/>
  <c r="Q157" i="153" s="1"/>
  <c r="P157" i="153" s="1"/>
  <c r="O157" i="153" s="1"/>
  <c r="N157" i="153" s="1"/>
  <c r="M157" i="153" s="1"/>
  <c r="L157" i="153" s="1"/>
  <c r="K157" i="153" s="1"/>
  <c r="J157" i="153" s="1"/>
  <c r="I157" i="153" s="1"/>
  <c r="H157" i="153" s="1"/>
  <c r="G157" i="153" s="1"/>
  <c r="F157" i="153" s="1"/>
  <c r="E157" i="153" s="1"/>
  <c r="D157" i="153" s="1"/>
  <c r="C157" i="153" s="1"/>
  <c r="B157" i="153" s="1"/>
  <c r="BN156" i="153"/>
  <c r="BA131" i="153"/>
  <c r="BA130" i="153"/>
  <c r="AV123" i="153"/>
  <c r="AU123" i="153" s="1"/>
  <c r="AV122" i="153"/>
  <c r="BL153" i="153"/>
  <c r="BL152" i="153"/>
  <c r="BK152" i="153" l="1"/>
  <c r="BK151" i="153"/>
  <c r="BH146" i="153"/>
  <c r="BG146" i="153" s="1"/>
  <c r="BH145" i="153"/>
  <c r="BE140" i="153"/>
  <c r="BD140" i="153" s="1"/>
  <c r="BE139" i="153"/>
  <c r="BB134" i="153"/>
  <c r="BA134" i="153" s="1"/>
  <c r="BB133" i="153"/>
  <c r="AU122" i="153"/>
  <c r="AT122" i="153" s="1"/>
  <c r="AU121" i="153"/>
  <c r="AO108" i="153"/>
  <c r="AN108" i="153" s="1"/>
  <c r="AO107" i="153"/>
  <c r="AZ130" i="153"/>
  <c r="AZ129" i="153"/>
  <c r="AK102" i="153"/>
  <c r="BM156" i="153"/>
  <c r="BL156" i="153" s="1"/>
  <c r="BK156" i="153" s="1"/>
  <c r="BJ156" i="153" s="1"/>
  <c r="BI156" i="153" s="1"/>
  <c r="BH156" i="153" s="1"/>
  <c r="BG156" i="153" s="1"/>
  <c r="BF156" i="153" s="1"/>
  <c r="BE156" i="153" s="1"/>
  <c r="BD156" i="153" s="1"/>
  <c r="BC156" i="153" s="1"/>
  <c r="BB156" i="153" s="1"/>
  <c r="BA156" i="153" s="1"/>
  <c r="AZ156" i="153" s="1"/>
  <c r="AY156" i="153" s="1"/>
  <c r="AX156" i="153" s="1"/>
  <c r="AW156" i="153" s="1"/>
  <c r="AV156" i="153" s="1"/>
  <c r="AU156" i="153" s="1"/>
  <c r="AT156" i="153" s="1"/>
  <c r="AS156" i="153" s="1"/>
  <c r="AR156" i="153" s="1"/>
  <c r="AQ156" i="153" s="1"/>
  <c r="AP156" i="153" s="1"/>
  <c r="AO156" i="153" s="1"/>
  <c r="AN156" i="153" s="1"/>
  <c r="AM156" i="153" s="1"/>
  <c r="AL156" i="153" s="1"/>
  <c r="AK156" i="153" s="1"/>
  <c r="AJ156" i="153" s="1"/>
  <c r="AI156" i="153" s="1"/>
  <c r="AH156" i="153" s="1"/>
  <c r="AG156" i="153" s="1"/>
  <c r="AF156" i="153" s="1"/>
  <c r="AE156" i="153" s="1"/>
  <c r="AD156" i="153" s="1"/>
  <c r="AC156" i="153" s="1"/>
  <c r="AB156" i="153" s="1"/>
  <c r="AA156" i="153" s="1"/>
  <c r="Z156" i="153" s="1"/>
  <c r="Y156" i="153" s="1"/>
  <c r="X156" i="153" s="1"/>
  <c r="W156" i="153" s="1"/>
  <c r="V156" i="153" s="1"/>
  <c r="U156" i="153" s="1"/>
  <c r="T156" i="153" s="1"/>
  <c r="S156" i="153" s="1"/>
  <c r="R156" i="153" s="1"/>
  <c r="Q156" i="153" s="1"/>
  <c r="P156" i="153" s="1"/>
  <c r="O156" i="153" s="1"/>
  <c r="N156" i="153" s="1"/>
  <c r="M156" i="153" s="1"/>
  <c r="L156" i="153" s="1"/>
  <c r="K156" i="153" s="1"/>
  <c r="J156" i="153" s="1"/>
  <c r="I156" i="153" s="1"/>
  <c r="H156" i="153" s="1"/>
  <c r="G156" i="153" s="1"/>
  <c r="F156" i="153" s="1"/>
  <c r="E156" i="153" s="1"/>
  <c r="D156" i="153" s="1"/>
  <c r="C156" i="153" s="1"/>
  <c r="B156" i="153" s="1"/>
  <c r="BM155" i="153"/>
  <c r="AP111" i="153"/>
  <c r="AS116" i="153"/>
  <c r="AR116" i="153" s="1"/>
  <c r="AQ116" i="153" s="1"/>
  <c r="AS115" i="153"/>
  <c r="AJ98" i="153"/>
  <c r="AI98" i="153" s="1"/>
  <c r="AH98" i="153" s="1"/>
  <c r="AJ97" i="153"/>
  <c r="AI97" i="153" l="1"/>
  <c r="AH97" i="153" s="1"/>
  <c r="AG97" i="153" s="1"/>
  <c r="AI96" i="153"/>
  <c r="AJ101" i="153"/>
  <c r="BD139" i="153"/>
  <c r="BC139" i="153" s="1"/>
  <c r="BD138" i="153"/>
  <c r="AR115" i="153"/>
  <c r="AQ115" i="153" s="1"/>
  <c r="AP115" i="153" s="1"/>
  <c r="AR114" i="153"/>
  <c r="AY129" i="153"/>
  <c r="AY128" i="153"/>
  <c r="BA133" i="153"/>
  <c r="AZ133" i="153" s="1"/>
  <c r="BA132" i="153"/>
  <c r="AO110" i="153"/>
  <c r="AN107" i="153"/>
  <c r="AM107" i="153" s="1"/>
  <c r="AN106" i="153"/>
  <c r="BG145" i="153"/>
  <c r="BF145" i="153" s="1"/>
  <c r="BG144" i="153"/>
  <c r="BL155" i="153"/>
  <c r="BK155" i="153" s="1"/>
  <c r="BJ155" i="153" s="1"/>
  <c r="BI155" i="153" s="1"/>
  <c r="BH155" i="153" s="1"/>
  <c r="BG155" i="153" s="1"/>
  <c r="BF155" i="153" s="1"/>
  <c r="BE155" i="153" s="1"/>
  <c r="BD155" i="153" s="1"/>
  <c r="BC155" i="153" s="1"/>
  <c r="BB155" i="153" s="1"/>
  <c r="BA155" i="153" s="1"/>
  <c r="AZ155" i="153" s="1"/>
  <c r="AY155" i="153" s="1"/>
  <c r="AX155" i="153" s="1"/>
  <c r="AW155" i="153" s="1"/>
  <c r="AV155" i="153" s="1"/>
  <c r="AU155" i="153" s="1"/>
  <c r="AT155" i="153" s="1"/>
  <c r="AS155" i="153" s="1"/>
  <c r="AR155" i="153" s="1"/>
  <c r="AQ155" i="153" s="1"/>
  <c r="AP155" i="153" s="1"/>
  <c r="AO155" i="153" s="1"/>
  <c r="AN155" i="153" s="1"/>
  <c r="AM155" i="153" s="1"/>
  <c r="AL155" i="153" s="1"/>
  <c r="AK155" i="153" s="1"/>
  <c r="AJ155" i="153" s="1"/>
  <c r="AI155" i="153" s="1"/>
  <c r="AH155" i="153" s="1"/>
  <c r="AG155" i="153" s="1"/>
  <c r="AF155" i="153" s="1"/>
  <c r="AE155" i="153" s="1"/>
  <c r="AD155" i="153" s="1"/>
  <c r="AC155" i="153" s="1"/>
  <c r="AB155" i="153" s="1"/>
  <c r="AA155" i="153" s="1"/>
  <c r="Z155" i="153" s="1"/>
  <c r="Y155" i="153" s="1"/>
  <c r="X155" i="153" s="1"/>
  <c r="W155" i="153" s="1"/>
  <c r="V155" i="153" s="1"/>
  <c r="U155" i="153" s="1"/>
  <c r="T155" i="153" s="1"/>
  <c r="S155" i="153" s="1"/>
  <c r="R155" i="153" s="1"/>
  <c r="Q155" i="153" s="1"/>
  <c r="P155" i="153" s="1"/>
  <c r="O155" i="153" s="1"/>
  <c r="N155" i="153" s="1"/>
  <c r="M155" i="153" s="1"/>
  <c r="L155" i="153" s="1"/>
  <c r="K155" i="153" s="1"/>
  <c r="J155" i="153" s="1"/>
  <c r="I155" i="153" s="1"/>
  <c r="H155" i="153" s="1"/>
  <c r="G155" i="153" s="1"/>
  <c r="F155" i="153" s="1"/>
  <c r="E155" i="153" s="1"/>
  <c r="D155" i="153" s="1"/>
  <c r="C155" i="153" s="1"/>
  <c r="B155" i="153" s="1"/>
  <c r="BL154" i="153"/>
  <c r="BJ151" i="153"/>
  <c r="BJ150" i="153"/>
  <c r="AT121" i="153"/>
  <c r="AS121" i="153" s="1"/>
  <c r="AT120" i="153"/>
  <c r="AS120" i="153" l="1"/>
  <c r="AR120" i="153" s="1"/>
  <c r="AS119" i="153"/>
  <c r="BI150" i="153"/>
  <c r="BI149" i="153"/>
  <c r="BC138" i="153"/>
  <c r="BB138" i="153" s="1"/>
  <c r="BC137" i="153"/>
  <c r="AI100" i="153"/>
  <c r="BF144" i="153"/>
  <c r="BE144" i="153" s="1"/>
  <c r="BF143" i="153"/>
  <c r="AZ132" i="153"/>
  <c r="AY132" i="153" s="1"/>
  <c r="AZ131" i="153"/>
  <c r="AH96" i="153"/>
  <c r="AG96" i="153" s="1"/>
  <c r="AF96" i="153" s="1"/>
  <c r="AH95" i="153"/>
  <c r="AM106" i="153"/>
  <c r="AL106" i="153" s="1"/>
  <c r="AM105" i="153"/>
  <c r="AQ114" i="153"/>
  <c r="AP114" i="153" s="1"/>
  <c r="AO114" i="153" s="1"/>
  <c r="AQ113" i="153"/>
  <c r="AN109" i="153"/>
  <c r="BK154" i="153"/>
  <c r="BJ154" i="153" s="1"/>
  <c r="BI154" i="153" s="1"/>
  <c r="BH154" i="153" s="1"/>
  <c r="BG154" i="153" s="1"/>
  <c r="BF154" i="153" s="1"/>
  <c r="BE154" i="153" s="1"/>
  <c r="BD154" i="153" s="1"/>
  <c r="BC154" i="153" s="1"/>
  <c r="BB154" i="153" s="1"/>
  <c r="BA154" i="153" s="1"/>
  <c r="AZ154" i="153" s="1"/>
  <c r="AY154" i="153" s="1"/>
  <c r="AX154" i="153" s="1"/>
  <c r="AW154" i="153" s="1"/>
  <c r="AV154" i="153" s="1"/>
  <c r="AU154" i="153" s="1"/>
  <c r="AT154" i="153" s="1"/>
  <c r="AS154" i="153" s="1"/>
  <c r="AR154" i="153" s="1"/>
  <c r="AQ154" i="153" s="1"/>
  <c r="AP154" i="153" s="1"/>
  <c r="AO154" i="153" s="1"/>
  <c r="AN154" i="153" s="1"/>
  <c r="AM154" i="153" s="1"/>
  <c r="AL154" i="153" s="1"/>
  <c r="AK154" i="153" s="1"/>
  <c r="AJ154" i="153" s="1"/>
  <c r="AI154" i="153" s="1"/>
  <c r="AH154" i="153" s="1"/>
  <c r="AG154" i="153" s="1"/>
  <c r="AF154" i="153" s="1"/>
  <c r="AE154" i="153" s="1"/>
  <c r="AD154" i="153" s="1"/>
  <c r="AC154" i="153" s="1"/>
  <c r="AB154" i="153" s="1"/>
  <c r="AA154" i="153" s="1"/>
  <c r="Z154" i="153" s="1"/>
  <c r="Y154" i="153" s="1"/>
  <c r="X154" i="153" s="1"/>
  <c r="W154" i="153" s="1"/>
  <c r="V154" i="153" s="1"/>
  <c r="U154" i="153" s="1"/>
  <c r="T154" i="153" s="1"/>
  <c r="S154" i="153" s="1"/>
  <c r="R154" i="153" s="1"/>
  <c r="Q154" i="153" s="1"/>
  <c r="P154" i="153" s="1"/>
  <c r="O154" i="153" s="1"/>
  <c r="N154" i="153" s="1"/>
  <c r="M154" i="153" s="1"/>
  <c r="L154" i="153" s="1"/>
  <c r="K154" i="153" s="1"/>
  <c r="J154" i="153" s="1"/>
  <c r="I154" i="153" s="1"/>
  <c r="H154" i="153" s="1"/>
  <c r="G154" i="153" s="1"/>
  <c r="F154" i="153" s="1"/>
  <c r="E154" i="153" s="1"/>
  <c r="D154" i="153" s="1"/>
  <c r="C154" i="153" s="1"/>
  <c r="B154" i="153" s="1"/>
  <c r="BK153" i="153"/>
  <c r="AX128" i="153"/>
  <c r="AX127" i="153"/>
  <c r="AG95" i="153" l="1"/>
  <c r="AF95" i="153" s="1"/>
  <c r="AE95" i="153" s="1"/>
  <c r="AG94" i="153"/>
  <c r="BH149" i="153"/>
  <c r="BH148" i="153"/>
  <c r="BE143" i="153"/>
  <c r="BD143" i="153" s="1"/>
  <c r="BE142" i="153"/>
  <c r="AH99" i="153"/>
  <c r="BJ153" i="153"/>
  <c r="BI153" i="153" s="1"/>
  <c r="BH153" i="153" s="1"/>
  <c r="BG153" i="153" s="1"/>
  <c r="BF153" i="153" s="1"/>
  <c r="BE153" i="153" s="1"/>
  <c r="BD153" i="153" s="1"/>
  <c r="BC153" i="153" s="1"/>
  <c r="BB153" i="153" s="1"/>
  <c r="BA153" i="153" s="1"/>
  <c r="AZ153" i="153" s="1"/>
  <c r="AY153" i="153" s="1"/>
  <c r="AX153" i="153" s="1"/>
  <c r="AW153" i="153" s="1"/>
  <c r="AV153" i="153" s="1"/>
  <c r="AU153" i="153" s="1"/>
  <c r="AT153" i="153" s="1"/>
  <c r="AS153" i="153" s="1"/>
  <c r="AR153" i="153" s="1"/>
  <c r="AQ153" i="153" s="1"/>
  <c r="AP153" i="153" s="1"/>
  <c r="AO153" i="153" s="1"/>
  <c r="AN153" i="153" s="1"/>
  <c r="AM153" i="153" s="1"/>
  <c r="AL153" i="153" s="1"/>
  <c r="AK153" i="153" s="1"/>
  <c r="AJ153" i="153" s="1"/>
  <c r="AI153" i="153" s="1"/>
  <c r="AH153" i="153" s="1"/>
  <c r="AG153" i="153" s="1"/>
  <c r="AF153" i="153" s="1"/>
  <c r="AE153" i="153" s="1"/>
  <c r="AD153" i="153" s="1"/>
  <c r="AC153" i="153" s="1"/>
  <c r="AB153" i="153" s="1"/>
  <c r="AA153" i="153" s="1"/>
  <c r="Z153" i="153" s="1"/>
  <c r="Y153" i="153" s="1"/>
  <c r="X153" i="153" s="1"/>
  <c r="W153" i="153" s="1"/>
  <c r="V153" i="153" s="1"/>
  <c r="U153" i="153" s="1"/>
  <c r="T153" i="153" s="1"/>
  <c r="S153" i="153" s="1"/>
  <c r="R153" i="153" s="1"/>
  <c r="Q153" i="153" s="1"/>
  <c r="P153" i="153" s="1"/>
  <c r="O153" i="153" s="1"/>
  <c r="N153" i="153" s="1"/>
  <c r="M153" i="153" s="1"/>
  <c r="L153" i="153" s="1"/>
  <c r="K153" i="153" s="1"/>
  <c r="J153" i="153" s="1"/>
  <c r="I153" i="153" s="1"/>
  <c r="H153" i="153" s="1"/>
  <c r="G153" i="153" s="1"/>
  <c r="F153" i="153" s="1"/>
  <c r="E153" i="153" s="1"/>
  <c r="D153" i="153" s="1"/>
  <c r="C153" i="153" s="1"/>
  <c r="B153" i="153" s="1"/>
  <c r="BJ152" i="153"/>
  <c r="BB137" i="153"/>
  <c r="BA137" i="153" s="1"/>
  <c r="BB136" i="153"/>
  <c r="AR119" i="153"/>
  <c r="AQ119" i="153" s="1"/>
  <c r="AR118" i="153"/>
  <c r="AP113" i="153"/>
  <c r="AO113" i="153" s="1"/>
  <c r="AN113" i="153" s="1"/>
  <c r="AP112" i="153"/>
  <c r="AW127" i="153"/>
  <c r="AW126" i="153"/>
  <c r="AL105" i="153"/>
  <c r="AK105" i="153" s="1"/>
  <c r="AL104" i="153"/>
  <c r="AM108" i="153"/>
  <c r="AY131" i="153"/>
  <c r="AX131" i="153" s="1"/>
  <c r="AY130" i="153"/>
  <c r="AX130" i="153" l="1"/>
  <c r="AW130" i="153" s="1"/>
  <c r="AX129" i="153"/>
  <c r="BD142" i="153"/>
  <c r="BC142" i="153" s="1"/>
  <c r="BD141" i="153"/>
  <c r="AO112" i="153"/>
  <c r="AN112" i="153" s="1"/>
  <c r="AM112" i="153" s="1"/>
  <c r="AO111" i="153"/>
  <c r="AV126" i="153"/>
  <c r="AV125" i="153"/>
  <c r="AL107" i="153"/>
  <c r="BI152" i="153"/>
  <c r="BH152" i="153" s="1"/>
  <c r="BG152" i="153" s="1"/>
  <c r="BF152" i="153" s="1"/>
  <c r="BE152" i="153" s="1"/>
  <c r="BD152" i="153" s="1"/>
  <c r="BC152" i="153" s="1"/>
  <c r="BB152" i="153" s="1"/>
  <c r="BA152" i="153" s="1"/>
  <c r="AZ152" i="153" s="1"/>
  <c r="AY152" i="153" s="1"/>
  <c r="AX152" i="153" s="1"/>
  <c r="AW152" i="153" s="1"/>
  <c r="AV152" i="153" s="1"/>
  <c r="AU152" i="153" s="1"/>
  <c r="AT152" i="153" s="1"/>
  <c r="AS152" i="153" s="1"/>
  <c r="AR152" i="153" s="1"/>
  <c r="AQ152" i="153" s="1"/>
  <c r="AP152" i="153" s="1"/>
  <c r="AO152" i="153" s="1"/>
  <c r="AN152" i="153" s="1"/>
  <c r="AM152" i="153" s="1"/>
  <c r="AL152" i="153" s="1"/>
  <c r="AK152" i="153" s="1"/>
  <c r="AJ152" i="153" s="1"/>
  <c r="AI152" i="153" s="1"/>
  <c r="AH152" i="153" s="1"/>
  <c r="AG152" i="153" s="1"/>
  <c r="AF152" i="153" s="1"/>
  <c r="AE152" i="153" s="1"/>
  <c r="AD152" i="153" s="1"/>
  <c r="AC152" i="153" s="1"/>
  <c r="AB152" i="153" s="1"/>
  <c r="AA152" i="153" s="1"/>
  <c r="Z152" i="153" s="1"/>
  <c r="Y152" i="153" s="1"/>
  <c r="X152" i="153" s="1"/>
  <c r="W152" i="153" s="1"/>
  <c r="V152" i="153" s="1"/>
  <c r="U152" i="153" s="1"/>
  <c r="T152" i="153" s="1"/>
  <c r="S152" i="153" s="1"/>
  <c r="R152" i="153" s="1"/>
  <c r="Q152" i="153" s="1"/>
  <c r="P152" i="153" s="1"/>
  <c r="O152" i="153" s="1"/>
  <c r="N152" i="153" s="1"/>
  <c r="M152" i="153" s="1"/>
  <c r="L152" i="153" s="1"/>
  <c r="K152" i="153" s="1"/>
  <c r="J152" i="153" s="1"/>
  <c r="I152" i="153" s="1"/>
  <c r="H152" i="153" s="1"/>
  <c r="G152" i="153" s="1"/>
  <c r="F152" i="153" s="1"/>
  <c r="E152" i="153" s="1"/>
  <c r="D152" i="153" s="1"/>
  <c r="C152" i="153" s="1"/>
  <c r="B152" i="153" s="1"/>
  <c r="BI151" i="153"/>
  <c r="BG148" i="153"/>
  <c r="BG147" i="153"/>
  <c r="AK104" i="153"/>
  <c r="AJ104" i="153" s="1"/>
  <c r="AK103" i="153"/>
  <c r="AG98" i="153"/>
  <c r="AF94" i="153"/>
  <c r="AE94" i="153" s="1"/>
  <c r="AD94" i="153" s="1"/>
  <c r="AF93" i="153"/>
  <c r="AE93" i="153" s="1"/>
  <c r="AD93" i="153" s="1"/>
  <c r="AC93" i="153" s="1"/>
  <c r="BA136" i="153"/>
  <c r="AZ136" i="153" s="1"/>
  <c r="BA135" i="153"/>
  <c r="AQ118" i="153"/>
  <c r="AP118" i="153" s="1"/>
  <c r="AQ117" i="153"/>
  <c r="BH151" i="153" l="1"/>
  <c r="BG151" i="153" s="1"/>
  <c r="BF151" i="153" s="1"/>
  <c r="BE151" i="153" s="1"/>
  <c r="BD151" i="153" s="1"/>
  <c r="BC151" i="153" s="1"/>
  <c r="BB151" i="153" s="1"/>
  <c r="BA151" i="153" s="1"/>
  <c r="AZ151" i="153" s="1"/>
  <c r="AY151" i="153" s="1"/>
  <c r="AX151" i="153" s="1"/>
  <c r="AW151" i="153" s="1"/>
  <c r="AV151" i="153" s="1"/>
  <c r="AU151" i="153" s="1"/>
  <c r="AT151" i="153" s="1"/>
  <c r="AS151" i="153" s="1"/>
  <c r="AR151" i="153" s="1"/>
  <c r="AQ151" i="153" s="1"/>
  <c r="AP151" i="153" s="1"/>
  <c r="AO151" i="153" s="1"/>
  <c r="AN151" i="153" s="1"/>
  <c r="AM151" i="153" s="1"/>
  <c r="AL151" i="153" s="1"/>
  <c r="AK151" i="153" s="1"/>
  <c r="AJ151" i="153" s="1"/>
  <c r="AI151" i="153" s="1"/>
  <c r="AH151" i="153" s="1"/>
  <c r="AG151" i="153" s="1"/>
  <c r="AF151" i="153" s="1"/>
  <c r="AE151" i="153" s="1"/>
  <c r="AD151" i="153" s="1"/>
  <c r="AC151" i="153" s="1"/>
  <c r="AB151" i="153" s="1"/>
  <c r="AA151" i="153" s="1"/>
  <c r="Z151" i="153" s="1"/>
  <c r="Y151" i="153" s="1"/>
  <c r="X151" i="153" s="1"/>
  <c r="W151" i="153" s="1"/>
  <c r="V151" i="153" s="1"/>
  <c r="U151" i="153" s="1"/>
  <c r="T151" i="153" s="1"/>
  <c r="S151" i="153" s="1"/>
  <c r="R151" i="153" s="1"/>
  <c r="Q151" i="153" s="1"/>
  <c r="P151" i="153" s="1"/>
  <c r="O151" i="153" s="1"/>
  <c r="N151" i="153" s="1"/>
  <c r="M151" i="153" s="1"/>
  <c r="L151" i="153" s="1"/>
  <c r="K151" i="153" s="1"/>
  <c r="J151" i="153" s="1"/>
  <c r="I151" i="153" s="1"/>
  <c r="H151" i="153" s="1"/>
  <c r="G151" i="153" s="1"/>
  <c r="F151" i="153" s="1"/>
  <c r="E151" i="153" s="1"/>
  <c r="D151" i="153" s="1"/>
  <c r="C151" i="153" s="1"/>
  <c r="B151" i="153" s="1"/>
  <c r="BH150" i="153"/>
  <c r="AK106" i="153"/>
  <c r="BC141" i="153"/>
  <c r="BB141" i="153" s="1"/>
  <c r="BC140" i="153"/>
  <c r="AJ103" i="153"/>
  <c r="AI103" i="153" s="1"/>
  <c r="AJ102" i="153"/>
  <c r="AU125" i="153"/>
  <c r="AU124" i="153"/>
  <c r="AZ135" i="153"/>
  <c r="AY135" i="153" s="1"/>
  <c r="AZ134" i="153"/>
  <c r="BF147" i="153"/>
  <c r="BF146" i="153"/>
  <c r="AW129" i="153"/>
  <c r="AV129" i="153" s="1"/>
  <c r="AW128" i="153"/>
  <c r="AP117" i="153"/>
  <c r="AO117" i="153" s="1"/>
  <c r="AP116" i="153"/>
  <c r="AN111" i="153"/>
  <c r="AM111" i="153" s="1"/>
  <c r="AL111" i="153" s="1"/>
  <c r="AN110" i="153"/>
  <c r="AF97" i="153"/>
  <c r="AI102" i="153" l="1"/>
  <c r="AH102" i="153" s="1"/>
  <c r="AI101" i="153"/>
  <c r="AY134" i="153"/>
  <c r="AX134" i="153" s="1"/>
  <c r="AY133" i="153"/>
  <c r="BB140" i="153"/>
  <c r="BA140" i="153" s="1"/>
  <c r="BB139" i="153"/>
  <c r="AE96" i="153"/>
  <c r="AJ105" i="153"/>
  <c r="AT124" i="153"/>
  <c r="AT123" i="153"/>
  <c r="AO116" i="153"/>
  <c r="AN116" i="153" s="1"/>
  <c r="AO115" i="153"/>
  <c r="AV128" i="153"/>
  <c r="AU128" i="153" s="1"/>
  <c r="AV127" i="153"/>
  <c r="AM110" i="153"/>
  <c r="AL110" i="153" s="1"/>
  <c r="AK110" i="153" s="1"/>
  <c r="AM109" i="153"/>
  <c r="BE146" i="153"/>
  <c r="BE145" i="153"/>
  <c r="BG150" i="153"/>
  <c r="BF150" i="153" s="1"/>
  <c r="BE150" i="153" s="1"/>
  <c r="BD150" i="153" s="1"/>
  <c r="BC150" i="153" s="1"/>
  <c r="BB150" i="153" s="1"/>
  <c r="BA150" i="153" s="1"/>
  <c r="AZ150" i="153" s="1"/>
  <c r="AY150" i="153" s="1"/>
  <c r="AX150" i="153" s="1"/>
  <c r="AW150" i="153" s="1"/>
  <c r="AV150" i="153" s="1"/>
  <c r="AU150" i="153" s="1"/>
  <c r="AT150" i="153" s="1"/>
  <c r="AS150" i="153" s="1"/>
  <c r="AR150" i="153" s="1"/>
  <c r="AQ150" i="153" s="1"/>
  <c r="AP150" i="153" s="1"/>
  <c r="AO150" i="153" s="1"/>
  <c r="AN150" i="153" s="1"/>
  <c r="AM150" i="153" s="1"/>
  <c r="AL150" i="153" s="1"/>
  <c r="AK150" i="153" s="1"/>
  <c r="AJ150" i="153" s="1"/>
  <c r="AI150" i="153" s="1"/>
  <c r="AH150" i="153" s="1"/>
  <c r="AG150" i="153" s="1"/>
  <c r="AF150" i="153" s="1"/>
  <c r="AE150" i="153" s="1"/>
  <c r="AD150" i="153" s="1"/>
  <c r="AC150" i="153" s="1"/>
  <c r="AB150" i="153" s="1"/>
  <c r="AA150" i="153" s="1"/>
  <c r="Z150" i="153" s="1"/>
  <c r="Y150" i="153" s="1"/>
  <c r="X150" i="153" s="1"/>
  <c r="W150" i="153" s="1"/>
  <c r="V150" i="153" s="1"/>
  <c r="U150" i="153" s="1"/>
  <c r="T150" i="153" s="1"/>
  <c r="S150" i="153" s="1"/>
  <c r="R150" i="153" s="1"/>
  <c r="Q150" i="153" s="1"/>
  <c r="P150" i="153" s="1"/>
  <c r="O150" i="153" s="1"/>
  <c r="N150" i="153" s="1"/>
  <c r="M150" i="153" s="1"/>
  <c r="L150" i="153" s="1"/>
  <c r="K150" i="153" s="1"/>
  <c r="J150" i="153" s="1"/>
  <c r="I150" i="153" s="1"/>
  <c r="H150" i="153" s="1"/>
  <c r="G150" i="153" s="1"/>
  <c r="F150" i="153" s="1"/>
  <c r="E150" i="153" s="1"/>
  <c r="D150" i="153" s="1"/>
  <c r="C150" i="153" s="1"/>
  <c r="B150" i="153" s="1"/>
  <c r="BG149" i="153"/>
  <c r="AX133" i="153" l="1"/>
  <c r="AW133" i="153" s="1"/>
  <c r="AX132" i="153"/>
  <c r="AD95" i="153"/>
  <c r="BD145" i="153"/>
  <c r="BD144" i="153"/>
  <c r="AN115" i="153"/>
  <c r="AM115" i="153" s="1"/>
  <c r="AN114" i="153"/>
  <c r="AH101" i="153"/>
  <c r="AG101" i="153" s="1"/>
  <c r="AH100" i="153"/>
  <c r="BA139" i="153"/>
  <c r="AZ139" i="153" s="1"/>
  <c r="BA138" i="153"/>
  <c r="AI104" i="153"/>
  <c r="BF149" i="153"/>
  <c r="BE149" i="153" s="1"/>
  <c r="BD149" i="153" s="1"/>
  <c r="BC149" i="153" s="1"/>
  <c r="BB149" i="153" s="1"/>
  <c r="BA149" i="153" s="1"/>
  <c r="AZ149" i="153" s="1"/>
  <c r="AY149" i="153" s="1"/>
  <c r="AX149" i="153" s="1"/>
  <c r="AW149" i="153" s="1"/>
  <c r="AV149" i="153" s="1"/>
  <c r="AU149" i="153" s="1"/>
  <c r="AT149" i="153" s="1"/>
  <c r="AS149" i="153" s="1"/>
  <c r="AR149" i="153" s="1"/>
  <c r="AQ149" i="153" s="1"/>
  <c r="AP149" i="153" s="1"/>
  <c r="AO149" i="153" s="1"/>
  <c r="AN149" i="153" s="1"/>
  <c r="AM149" i="153" s="1"/>
  <c r="AL149" i="153" s="1"/>
  <c r="AK149" i="153" s="1"/>
  <c r="AJ149" i="153" s="1"/>
  <c r="AI149" i="153" s="1"/>
  <c r="AH149" i="153" s="1"/>
  <c r="AG149" i="153" s="1"/>
  <c r="AF149" i="153" s="1"/>
  <c r="AE149" i="153" s="1"/>
  <c r="AD149" i="153" s="1"/>
  <c r="AC149" i="153" s="1"/>
  <c r="AB149" i="153" s="1"/>
  <c r="AA149" i="153" s="1"/>
  <c r="Z149" i="153" s="1"/>
  <c r="Y149" i="153" s="1"/>
  <c r="X149" i="153" s="1"/>
  <c r="W149" i="153" s="1"/>
  <c r="V149" i="153" s="1"/>
  <c r="U149" i="153" s="1"/>
  <c r="T149" i="153" s="1"/>
  <c r="S149" i="153" s="1"/>
  <c r="R149" i="153" s="1"/>
  <c r="Q149" i="153" s="1"/>
  <c r="P149" i="153" s="1"/>
  <c r="O149" i="153" s="1"/>
  <c r="N149" i="153" s="1"/>
  <c r="M149" i="153" s="1"/>
  <c r="L149" i="153" s="1"/>
  <c r="K149" i="153" s="1"/>
  <c r="J149" i="153" s="1"/>
  <c r="I149" i="153" s="1"/>
  <c r="H149" i="153" s="1"/>
  <c r="G149" i="153" s="1"/>
  <c r="F149" i="153" s="1"/>
  <c r="E149" i="153" s="1"/>
  <c r="D149" i="153" s="1"/>
  <c r="C149" i="153" s="1"/>
  <c r="B149" i="153" s="1"/>
  <c r="BF148" i="153"/>
  <c r="AU127" i="153"/>
  <c r="AT127" i="153" s="1"/>
  <c r="AU126" i="153"/>
  <c r="AL109" i="153"/>
  <c r="AK109" i="153" s="1"/>
  <c r="AJ109" i="153" s="1"/>
  <c r="AL108" i="153"/>
  <c r="AS123" i="153"/>
  <c r="AS122" i="153"/>
  <c r="AT126" i="153" l="1"/>
  <c r="AS126" i="153" s="1"/>
  <c r="AT125" i="153"/>
  <c r="AC94" i="153"/>
  <c r="AG100" i="153"/>
  <c r="AF100" i="153" s="1"/>
  <c r="AG99" i="153"/>
  <c r="AH103" i="153"/>
  <c r="AM114" i="153"/>
  <c r="AL114" i="153" s="1"/>
  <c r="AM113" i="153"/>
  <c r="BE148" i="153"/>
  <c r="BD148" i="153" s="1"/>
  <c r="BC148" i="153" s="1"/>
  <c r="BB148" i="153" s="1"/>
  <c r="BA148" i="153" s="1"/>
  <c r="AZ148" i="153" s="1"/>
  <c r="AY148" i="153" s="1"/>
  <c r="AX148" i="153" s="1"/>
  <c r="AW148" i="153" s="1"/>
  <c r="AV148" i="153" s="1"/>
  <c r="AU148" i="153" s="1"/>
  <c r="AT148" i="153" s="1"/>
  <c r="AS148" i="153" s="1"/>
  <c r="AR148" i="153" s="1"/>
  <c r="AQ148" i="153" s="1"/>
  <c r="AP148" i="153" s="1"/>
  <c r="AO148" i="153" s="1"/>
  <c r="AN148" i="153" s="1"/>
  <c r="AM148" i="153" s="1"/>
  <c r="AL148" i="153" s="1"/>
  <c r="AK148" i="153" s="1"/>
  <c r="AJ148" i="153" s="1"/>
  <c r="AI148" i="153" s="1"/>
  <c r="AH148" i="153" s="1"/>
  <c r="AG148" i="153" s="1"/>
  <c r="AF148" i="153" s="1"/>
  <c r="AE148" i="153" s="1"/>
  <c r="AD148" i="153" s="1"/>
  <c r="AC148" i="153" s="1"/>
  <c r="AB148" i="153" s="1"/>
  <c r="AA148" i="153" s="1"/>
  <c r="Z148" i="153" s="1"/>
  <c r="Y148" i="153" s="1"/>
  <c r="X148" i="153" s="1"/>
  <c r="W148" i="153" s="1"/>
  <c r="V148" i="153" s="1"/>
  <c r="U148" i="153" s="1"/>
  <c r="T148" i="153" s="1"/>
  <c r="S148" i="153" s="1"/>
  <c r="R148" i="153" s="1"/>
  <c r="Q148" i="153" s="1"/>
  <c r="P148" i="153" s="1"/>
  <c r="O148" i="153" s="1"/>
  <c r="N148" i="153" s="1"/>
  <c r="M148" i="153" s="1"/>
  <c r="L148" i="153" s="1"/>
  <c r="K148" i="153" s="1"/>
  <c r="J148" i="153" s="1"/>
  <c r="I148" i="153" s="1"/>
  <c r="H148" i="153" s="1"/>
  <c r="G148" i="153" s="1"/>
  <c r="F148" i="153" s="1"/>
  <c r="E148" i="153" s="1"/>
  <c r="D148" i="153" s="1"/>
  <c r="C148" i="153" s="1"/>
  <c r="B148" i="153" s="1"/>
  <c r="BE147" i="153"/>
  <c r="AR122" i="153"/>
  <c r="AR121" i="153"/>
  <c r="AW132" i="153"/>
  <c r="AV132" i="153" s="1"/>
  <c r="AW131" i="153"/>
  <c r="AK108" i="153"/>
  <c r="AJ108" i="153" s="1"/>
  <c r="AI108" i="153" s="1"/>
  <c r="AK107" i="153"/>
  <c r="AZ138" i="153"/>
  <c r="AY138" i="153" s="1"/>
  <c r="AZ137" i="153"/>
  <c r="BC144" i="153"/>
  <c r="BC143" i="153"/>
  <c r="AB93" i="153" l="1"/>
  <c r="AJ107" i="153"/>
  <c r="AI107" i="153" s="1"/>
  <c r="AH107" i="153" s="1"/>
  <c r="AJ106" i="153"/>
  <c r="AF99" i="153"/>
  <c r="AE99" i="153" s="1"/>
  <c r="AF98" i="153"/>
  <c r="AY137" i="153"/>
  <c r="AX137" i="153" s="1"/>
  <c r="AY136" i="153"/>
  <c r="AL113" i="153"/>
  <c r="AK113" i="153" s="1"/>
  <c r="AL112" i="153"/>
  <c r="AS125" i="153"/>
  <c r="AR125" i="153" s="1"/>
  <c r="AS124" i="153"/>
  <c r="AV131" i="153"/>
  <c r="AU131" i="153" s="1"/>
  <c r="AV130" i="153"/>
  <c r="BB143" i="153"/>
  <c r="BB142" i="153"/>
  <c r="AQ121" i="153"/>
  <c r="AQ120" i="153"/>
  <c r="BD147" i="153"/>
  <c r="BC147" i="153" s="1"/>
  <c r="BB147" i="153" s="1"/>
  <c r="BA147" i="153" s="1"/>
  <c r="AZ147" i="153" s="1"/>
  <c r="AY147" i="153" s="1"/>
  <c r="AX147" i="153" s="1"/>
  <c r="AW147" i="153" s="1"/>
  <c r="AV147" i="153" s="1"/>
  <c r="AU147" i="153" s="1"/>
  <c r="AT147" i="153" s="1"/>
  <c r="AS147" i="153" s="1"/>
  <c r="AR147" i="153" s="1"/>
  <c r="AQ147" i="153" s="1"/>
  <c r="AP147" i="153" s="1"/>
  <c r="AO147" i="153" s="1"/>
  <c r="AN147" i="153" s="1"/>
  <c r="AM147" i="153" s="1"/>
  <c r="AL147" i="153" s="1"/>
  <c r="AK147" i="153" s="1"/>
  <c r="AJ147" i="153" s="1"/>
  <c r="AI147" i="153" s="1"/>
  <c r="AH147" i="153" s="1"/>
  <c r="AG147" i="153" s="1"/>
  <c r="AF147" i="153" s="1"/>
  <c r="AE147" i="153" s="1"/>
  <c r="AD147" i="153" s="1"/>
  <c r="AC147" i="153" s="1"/>
  <c r="AB147" i="153" s="1"/>
  <c r="AA147" i="153" s="1"/>
  <c r="Z147" i="153" s="1"/>
  <c r="Y147" i="153" s="1"/>
  <c r="X147" i="153" s="1"/>
  <c r="W147" i="153" s="1"/>
  <c r="V147" i="153" s="1"/>
  <c r="U147" i="153" s="1"/>
  <c r="T147" i="153" s="1"/>
  <c r="S147" i="153" s="1"/>
  <c r="R147" i="153" s="1"/>
  <c r="Q147" i="153" s="1"/>
  <c r="P147" i="153" s="1"/>
  <c r="O147" i="153" s="1"/>
  <c r="N147" i="153" s="1"/>
  <c r="M147" i="153" s="1"/>
  <c r="L147" i="153" s="1"/>
  <c r="K147" i="153" s="1"/>
  <c r="J147" i="153" s="1"/>
  <c r="I147" i="153" s="1"/>
  <c r="H147" i="153" s="1"/>
  <c r="G147" i="153" s="1"/>
  <c r="F147" i="153" s="1"/>
  <c r="E147" i="153" s="1"/>
  <c r="D147" i="153" s="1"/>
  <c r="C147" i="153" s="1"/>
  <c r="B147" i="153" s="1"/>
  <c r="BD146" i="153"/>
  <c r="AG102" i="153"/>
  <c r="AE98" i="153" l="1"/>
  <c r="AD98" i="153" s="1"/>
  <c r="AE97" i="153"/>
  <c r="BA142" i="153"/>
  <c r="BA141" i="153"/>
  <c r="AI106" i="153"/>
  <c r="AH106" i="153" s="1"/>
  <c r="AG106" i="153" s="1"/>
  <c r="AI105" i="153"/>
  <c r="AX136" i="153"/>
  <c r="AW136" i="153" s="1"/>
  <c r="AX135" i="153"/>
  <c r="AR124" i="153"/>
  <c r="AQ124" i="153" s="1"/>
  <c r="AR123" i="153"/>
  <c r="AF101" i="153"/>
  <c r="AK112" i="153"/>
  <c r="AJ112" i="153" s="1"/>
  <c r="AK111" i="153"/>
  <c r="AU130" i="153"/>
  <c r="AT130" i="153" s="1"/>
  <c r="AU129" i="153"/>
  <c r="BC146" i="153"/>
  <c r="BB146" i="153" s="1"/>
  <c r="BA146" i="153" s="1"/>
  <c r="AZ146" i="153" s="1"/>
  <c r="AY146" i="153" s="1"/>
  <c r="AX146" i="153" s="1"/>
  <c r="AW146" i="153" s="1"/>
  <c r="AV146" i="153" s="1"/>
  <c r="AU146" i="153" s="1"/>
  <c r="AT146" i="153" s="1"/>
  <c r="AS146" i="153" s="1"/>
  <c r="AR146" i="153" s="1"/>
  <c r="AQ146" i="153" s="1"/>
  <c r="AP146" i="153" s="1"/>
  <c r="AO146" i="153" s="1"/>
  <c r="AN146" i="153" s="1"/>
  <c r="AM146" i="153" s="1"/>
  <c r="AL146" i="153" s="1"/>
  <c r="AK146" i="153" s="1"/>
  <c r="AJ146" i="153" s="1"/>
  <c r="AI146" i="153" s="1"/>
  <c r="AH146" i="153" s="1"/>
  <c r="AG146" i="153" s="1"/>
  <c r="AF146" i="153" s="1"/>
  <c r="AE146" i="153" s="1"/>
  <c r="AD146" i="153" s="1"/>
  <c r="AC146" i="153" s="1"/>
  <c r="AB146" i="153" s="1"/>
  <c r="AA146" i="153" s="1"/>
  <c r="Z146" i="153" s="1"/>
  <c r="Y146" i="153" s="1"/>
  <c r="X146" i="153" s="1"/>
  <c r="W146" i="153" s="1"/>
  <c r="V146" i="153" s="1"/>
  <c r="U146" i="153" s="1"/>
  <c r="T146" i="153" s="1"/>
  <c r="S146" i="153" s="1"/>
  <c r="R146" i="153" s="1"/>
  <c r="Q146" i="153" s="1"/>
  <c r="P146" i="153" s="1"/>
  <c r="O146" i="153" s="1"/>
  <c r="N146" i="153" s="1"/>
  <c r="M146" i="153" s="1"/>
  <c r="L146" i="153" s="1"/>
  <c r="K146" i="153" s="1"/>
  <c r="J146" i="153" s="1"/>
  <c r="I146" i="153" s="1"/>
  <c r="H146" i="153" s="1"/>
  <c r="G146" i="153" s="1"/>
  <c r="F146" i="153" s="1"/>
  <c r="E146" i="153" s="1"/>
  <c r="D146" i="153" s="1"/>
  <c r="C146" i="153" s="1"/>
  <c r="B146" i="153" s="1"/>
  <c r="BC145" i="153"/>
  <c r="AP120" i="153"/>
  <c r="AP119" i="153"/>
  <c r="AT129" i="153" l="1"/>
  <c r="AS129" i="153" s="1"/>
  <c r="AT128" i="153"/>
  <c r="AH105" i="153"/>
  <c r="AG105" i="153" s="1"/>
  <c r="AF105" i="153" s="1"/>
  <c r="AH104" i="153"/>
  <c r="AZ141" i="153"/>
  <c r="AZ140" i="153"/>
  <c r="AO119" i="153"/>
  <c r="AO118" i="153"/>
  <c r="AW135" i="153"/>
  <c r="AV135" i="153" s="1"/>
  <c r="AW134" i="153"/>
  <c r="AE100" i="153"/>
  <c r="AD97" i="153"/>
  <c r="AC97" i="153" s="1"/>
  <c r="AD96" i="153"/>
  <c r="AQ123" i="153"/>
  <c r="AP123" i="153" s="1"/>
  <c r="AQ122" i="153"/>
  <c r="AJ111" i="153"/>
  <c r="AI111" i="153" s="1"/>
  <c r="AJ110" i="153"/>
  <c r="BB145" i="153"/>
  <c r="BA145" i="153" s="1"/>
  <c r="AZ145" i="153" s="1"/>
  <c r="AY145" i="153" s="1"/>
  <c r="AX145" i="153" s="1"/>
  <c r="AW145" i="153" s="1"/>
  <c r="AV145" i="153" s="1"/>
  <c r="AU145" i="153" s="1"/>
  <c r="AT145" i="153" s="1"/>
  <c r="AS145" i="153" s="1"/>
  <c r="AR145" i="153" s="1"/>
  <c r="AQ145" i="153" s="1"/>
  <c r="AP145" i="153" s="1"/>
  <c r="AO145" i="153" s="1"/>
  <c r="AN145" i="153" s="1"/>
  <c r="AM145" i="153" s="1"/>
  <c r="AL145" i="153" s="1"/>
  <c r="AK145" i="153" s="1"/>
  <c r="AJ145" i="153" s="1"/>
  <c r="AI145" i="153" s="1"/>
  <c r="AH145" i="153" s="1"/>
  <c r="AG145" i="153" s="1"/>
  <c r="AF145" i="153" s="1"/>
  <c r="AE145" i="153" s="1"/>
  <c r="AD145" i="153" s="1"/>
  <c r="AC145" i="153" s="1"/>
  <c r="AB145" i="153" s="1"/>
  <c r="AA145" i="153" s="1"/>
  <c r="Z145" i="153" s="1"/>
  <c r="Y145" i="153" s="1"/>
  <c r="X145" i="153" s="1"/>
  <c r="W145" i="153" s="1"/>
  <c r="V145" i="153" s="1"/>
  <c r="U145" i="153" s="1"/>
  <c r="T145" i="153" s="1"/>
  <c r="S145" i="153" s="1"/>
  <c r="R145" i="153" s="1"/>
  <c r="Q145" i="153" s="1"/>
  <c r="P145" i="153" s="1"/>
  <c r="O145" i="153" s="1"/>
  <c r="N145" i="153" s="1"/>
  <c r="M145" i="153" s="1"/>
  <c r="L145" i="153" s="1"/>
  <c r="K145" i="153" s="1"/>
  <c r="J145" i="153" s="1"/>
  <c r="I145" i="153" s="1"/>
  <c r="H145" i="153" s="1"/>
  <c r="G145" i="153" s="1"/>
  <c r="F145" i="153" s="1"/>
  <c r="E145" i="153" s="1"/>
  <c r="D145" i="153" s="1"/>
  <c r="C145" i="153" s="1"/>
  <c r="B145" i="153" s="1"/>
  <c r="BB144" i="153"/>
  <c r="AY140" i="153" l="1"/>
  <c r="AY139" i="153"/>
  <c r="AI110" i="153"/>
  <c r="AH110" i="153" s="1"/>
  <c r="AI109" i="153"/>
  <c r="AD99" i="153"/>
  <c r="AG104" i="153"/>
  <c r="AF104" i="153" s="1"/>
  <c r="AE104" i="153" s="1"/>
  <c r="AG103" i="153"/>
  <c r="BA144" i="153"/>
  <c r="AZ144" i="153" s="1"/>
  <c r="AY144" i="153" s="1"/>
  <c r="AX144" i="153" s="1"/>
  <c r="AW144" i="153" s="1"/>
  <c r="AV144" i="153" s="1"/>
  <c r="AU144" i="153" s="1"/>
  <c r="AT144" i="153" s="1"/>
  <c r="AS144" i="153" s="1"/>
  <c r="AR144" i="153" s="1"/>
  <c r="AQ144" i="153" s="1"/>
  <c r="AP144" i="153" s="1"/>
  <c r="AO144" i="153" s="1"/>
  <c r="AN144" i="153" s="1"/>
  <c r="AM144" i="153" s="1"/>
  <c r="AL144" i="153" s="1"/>
  <c r="AK144" i="153" s="1"/>
  <c r="AJ144" i="153" s="1"/>
  <c r="AI144" i="153" s="1"/>
  <c r="AH144" i="153" s="1"/>
  <c r="AG144" i="153" s="1"/>
  <c r="AF144" i="153" s="1"/>
  <c r="AE144" i="153" s="1"/>
  <c r="AD144" i="153" s="1"/>
  <c r="AC144" i="153" s="1"/>
  <c r="AB144" i="153" s="1"/>
  <c r="AA144" i="153" s="1"/>
  <c r="Z144" i="153" s="1"/>
  <c r="Y144" i="153" s="1"/>
  <c r="X144" i="153" s="1"/>
  <c r="W144" i="153" s="1"/>
  <c r="V144" i="153" s="1"/>
  <c r="U144" i="153" s="1"/>
  <c r="T144" i="153" s="1"/>
  <c r="S144" i="153" s="1"/>
  <c r="R144" i="153" s="1"/>
  <c r="Q144" i="153" s="1"/>
  <c r="P144" i="153" s="1"/>
  <c r="O144" i="153" s="1"/>
  <c r="N144" i="153" s="1"/>
  <c r="M144" i="153" s="1"/>
  <c r="L144" i="153" s="1"/>
  <c r="K144" i="153" s="1"/>
  <c r="J144" i="153" s="1"/>
  <c r="I144" i="153" s="1"/>
  <c r="H144" i="153" s="1"/>
  <c r="G144" i="153" s="1"/>
  <c r="F144" i="153" s="1"/>
  <c r="E144" i="153" s="1"/>
  <c r="D144" i="153" s="1"/>
  <c r="C144" i="153" s="1"/>
  <c r="B144" i="153" s="1"/>
  <c r="BA143" i="153"/>
  <c r="AP122" i="153"/>
  <c r="AO122" i="153" s="1"/>
  <c r="AP121" i="153"/>
  <c r="AN118" i="153"/>
  <c r="AN117" i="153"/>
  <c r="AS128" i="153"/>
  <c r="AR128" i="153" s="1"/>
  <c r="AS127" i="153"/>
  <c r="AV134" i="153"/>
  <c r="AU134" i="153" s="1"/>
  <c r="AV133" i="153"/>
  <c r="AC96" i="153"/>
  <c r="AB96" i="153" s="1"/>
  <c r="AC95" i="153"/>
  <c r="AU133" i="153" l="1"/>
  <c r="AT133" i="153" s="1"/>
  <c r="AU132" i="153"/>
  <c r="AF103" i="153"/>
  <c r="AE103" i="153" s="1"/>
  <c r="AD103" i="153" s="1"/>
  <c r="AF102" i="153"/>
  <c r="AM117" i="153"/>
  <c r="AM116" i="153"/>
  <c r="AO121" i="153"/>
  <c r="AN121" i="153" s="1"/>
  <c r="AO120" i="153"/>
  <c r="AR127" i="153"/>
  <c r="AQ127" i="153" s="1"/>
  <c r="AR126" i="153"/>
  <c r="AC98" i="153"/>
  <c r="AH109" i="153"/>
  <c r="AG109" i="153" s="1"/>
  <c r="AH108" i="153"/>
  <c r="AB95" i="153"/>
  <c r="AA95" i="153" s="1"/>
  <c r="AB94" i="153"/>
  <c r="AZ143" i="153"/>
  <c r="AY143" i="153" s="1"/>
  <c r="AX143" i="153" s="1"/>
  <c r="AW143" i="153" s="1"/>
  <c r="AV143" i="153" s="1"/>
  <c r="AU143" i="153" s="1"/>
  <c r="AT143" i="153" s="1"/>
  <c r="AS143" i="153" s="1"/>
  <c r="AR143" i="153" s="1"/>
  <c r="AQ143" i="153" s="1"/>
  <c r="AP143" i="153" s="1"/>
  <c r="AO143" i="153" s="1"/>
  <c r="AN143" i="153" s="1"/>
  <c r="AM143" i="153" s="1"/>
  <c r="AL143" i="153" s="1"/>
  <c r="AK143" i="153" s="1"/>
  <c r="AJ143" i="153" s="1"/>
  <c r="AI143" i="153" s="1"/>
  <c r="AH143" i="153" s="1"/>
  <c r="AG143" i="153" s="1"/>
  <c r="AF143" i="153" s="1"/>
  <c r="AE143" i="153" s="1"/>
  <c r="AD143" i="153" s="1"/>
  <c r="AC143" i="153" s="1"/>
  <c r="AB143" i="153" s="1"/>
  <c r="AA143" i="153" s="1"/>
  <c r="Z143" i="153" s="1"/>
  <c r="Y143" i="153" s="1"/>
  <c r="X143" i="153" s="1"/>
  <c r="W143" i="153" s="1"/>
  <c r="V143" i="153" s="1"/>
  <c r="U143" i="153" s="1"/>
  <c r="T143" i="153" s="1"/>
  <c r="S143" i="153" s="1"/>
  <c r="R143" i="153" s="1"/>
  <c r="Q143" i="153" s="1"/>
  <c r="P143" i="153" s="1"/>
  <c r="O143" i="153" s="1"/>
  <c r="N143" i="153" s="1"/>
  <c r="M143" i="153" s="1"/>
  <c r="L143" i="153" s="1"/>
  <c r="K143" i="153" s="1"/>
  <c r="J143" i="153" s="1"/>
  <c r="I143" i="153" s="1"/>
  <c r="H143" i="153" s="1"/>
  <c r="G143" i="153" s="1"/>
  <c r="F143" i="153" s="1"/>
  <c r="E143" i="153" s="1"/>
  <c r="D143" i="153" s="1"/>
  <c r="C143" i="153" s="1"/>
  <c r="B143" i="153" s="1"/>
  <c r="AZ142" i="153"/>
  <c r="AX139" i="153"/>
  <c r="AX138" i="153"/>
  <c r="AQ126" i="153" l="1"/>
  <c r="AP126" i="153" s="1"/>
  <c r="AQ125" i="153"/>
  <c r="AA94" i="153"/>
  <c r="Z94" i="153" s="1"/>
  <c r="AA93" i="153"/>
  <c r="Z93" i="153" s="1"/>
  <c r="Y93" i="153" s="1"/>
  <c r="AW138" i="153"/>
  <c r="AW137" i="153"/>
  <c r="AB97" i="153"/>
  <c r="AN120" i="153"/>
  <c r="AM120" i="153" s="1"/>
  <c r="AN119" i="153"/>
  <c r="AT132" i="153"/>
  <c r="AS132" i="153" s="1"/>
  <c r="AT131" i="153"/>
  <c r="AL116" i="153"/>
  <c r="AL115" i="153"/>
  <c r="AE102" i="153"/>
  <c r="AD102" i="153" s="1"/>
  <c r="AC102" i="153" s="1"/>
  <c r="AE101" i="153"/>
  <c r="AG108" i="153"/>
  <c r="AF108" i="153" s="1"/>
  <c r="AG107" i="153"/>
  <c r="AY142" i="153"/>
  <c r="AX142" i="153" s="1"/>
  <c r="AW142" i="153" s="1"/>
  <c r="AV142" i="153" s="1"/>
  <c r="AU142" i="153" s="1"/>
  <c r="AT142" i="153" s="1"/>
  <c r="AS142" i="153" s="1"/>
  <c r="AR142" i="153" s="1"/>
  <c r="AQ142" i="153" s="1"/>
  <c r="AP142" i="153" s="1"/>
  <c r="AO142" i="153" s="1"/>
  <c r="AN142" i="153" s="1"/>
  <c r="AM142" i="153" s="1"/>
  <c r="AL142" i="153" s="1"/>
  <c r="AK142" i="153" s="1"/>
  <c r="AJ142" i="153" s="1"/>
  <c r="AI142" i="153" s="1"/>
  <c r="AH142" i="153" s="1"/>
  <c r="AG142" i="153" s="1"/>
  <c r="AF142" i="153" s="1"/>
  <c r="AE142" i="153" s="1"/>
  <c r="AD142" i="153" s="1"/>
  <c r="AC142" i="153" s="1"/>
  <c r="AB142" i="153" s="1"/>
  <c r="AA142" i="153" s="1"/>
  <c r="Z142" i="153" s="1"/>
  <c r="Y142" i="153" s="1"/>
  <c r="X142" i="153" s="1"/>
  <c r="W142" i="153" s="1"/>
  <c r="V142" i="153" s="1"/>
  <c r="U142" i="153" s="1"/>
  <c r="T142" i="153" s="1"/>
  <c r="S142" i="153" s="1"/>
  <c r="R142" i="153" s="1"/>
  <c r="Q142" i="153" s="1"/>
  <c r="P142" i="153" s="1"/>
  <c r="O142" i="153" s="1"/>
  <c r="N142" i="153" s="1"/>
  <c r="M142" i="153" s="1"/>
  <c r="L142" i="153" s="1"/>
  <c r="K142" i="153" s="1"/>
  <c r="J142" i="153" s="1"/>
  <c r="I142" i="153" s="1"/>
  <c r="H142" i="153" s="1"/>
  <c r="G142" i="153" s="1"/>
  <c r="F142" i="153" s="1"/>
  <c r="E142" i="153" s="1"/>
  <c r="D142" i="153" s="1"/>
  <c r="C142" i="153" s="1"/>
  <c r="B142" i="153" s="1"/>
  <c r="AY141" i="153"/>
  <c r="AS131" i="153" l="1"/>
  <c r="AR131" i="153" s="1"/>
  <c r="AS130" i="153"/>
  <c r="AM119" i="153"/>
  <c r="AL119" i="153" s="1"/>
  <c r="AM118" i="153"/>
  <c r="AD101" i="153"/>
  <c r="AC101" i="153" s="1"/>
  <c r="AB101" i="153" s="1"/>
  <c r="AD100" i="153"/>
  <c r="AA96" i="153"/>
  <c r="AP125" i="153"/>
  <c r="AO125" i="153" s="1"/>
  <c r="AP124" i="153"/>
  <c r="AF107" i="153"/>
  <c r="AE107" i="153" s="1"/>
  <c r="AF106" i="153"/>
  <c r="AX141" i="153"/>
  <c r="AW141" i="153" s="1"/>
  <c r="AV141" i="153" s="1"/>
  <c r="AU141" i="153" s="1"/>
  <c r="AT141" i="153" s="1"/>
  <c r="AS141" i="153" s="1"/>
  <c r="AR141" i="153" s="1"/>
  <c r="AQ141" i="153" s="1"/>
  <c r="AP141" i="153" s="1"/>
  <c r="AO141" i="153" s="1"/>
  <c r="AN141" i="153" s="1"/>
  <c r="AM141" i="153" s="1"/>
  <c r="AL141" i="153" s="1"/>
  <c r="AK141" i="153" s="1"/>
  <c r="AJ141" i="153" s="1"/>
  <c r="AI141" i="153" s="1"/>
  <c r="AH141" i="153" s="1"/>
  <c r="AG141" i="153" s="1"/>
  <c r="AF141" i="153" s="1"/>
  <c r="AE141" i="153" s="1"/>
  <c r="AD141" i="153" s="1"/>
  <c r="AC141" i="153" s="1"/>
  <c r="AB141" i="153" s="1"/>
  <c r="AA141" i="153" s="1"/>
  <c r="Z141" i="153" s="1"/>
  <c r="Y141" i="153" s="1"/>
  <c r="X141" i="153" s="1"/>
  <c r="W141" i="153" s="1"/>
  <c r="V141" i="153" s="1"/>
  <c r="U141" i="153" s="1"/>
  <c r="T141" i="153" s="1"/>
  <c r="S141" i="153" s="1"/>
  <c r="R141" i="153" s="1"/>
  <c r="Q141" i="153" s="1"/>
  <c r="P141" i="153" s="1"/>
  <c r="O141" i="153" s="1"/>
  <c r="N141" i="153" s="1"/>
  <c r="M141" i="153" s="1"/>
  <c r="L141" i="153" s="1"/>
  <c r="K141" i="153" s="1"/>
  <c r="J141" i="153" s="1"/>
  <c r="I141" i="153" s="1"/>
  <c r="H141" i="153" s="1"/>
  <c r="G141" i="153" s="1"/>
  <c r="F141" i="153" s="1"/>
  <c r="E141" i="153" s="1"/>
  <c r="D141" i="153" s="1"/>
  <c r="C141" i="153" s="1"/>
  <c r="B141" i="153" s="1"/>
  <c r="AX140" i="153"/>
  <c r="AK115" i="153"/>
  <c r="AK114" i="153"/>
  <c r="AV137" i="153"/>
  <c r="AV136" i="153"/>
  <c r="AE106" i="153" l="1"/>
  <c r="AD106" i="153" s="1"/>
  <c r="AE105" i="153"/>
  <c r="AC100" i="153"/>
  <c r="AB100" i="153" s="1"/>
  <c r="AA100" i="153" s="1"/>
  <c r="AC99" i="153"/>
  <c r="AJ114" i="153"/>
  <c r="AJ113" i="153"/>
  <c r="AL118" i="153"/>
  <c r="AK118" i="153" s="1"/>
  <c r="AL117" i="153"/>
  <c r="Z95" i="153"/>
  <c r="AR130" i="153"/>
  <c r="AQ130" i="153" s="1"/>
  <c r="AR129" i="153"/>
  <c r="AW140" i="153"/>
  <c r="AV140" i="153" s="1"/>
  <c r="AU140" i="153" s="1"/>
  <c r="AT140" i="153" s="1"/>
  <c r="AS140" i="153" s="1"/>
  <c r="AR140" i="153" s="1"/>
  <c r="AQ140" i="153" s="1"/>
  <c r="AP140" i="153" s="1"/>
  <c r="AO140" i="153" s="1"/>
  <c r="AN140" i="153" s="1"/>
  <c r="AM140" i="153" s="1"/>
  <c r="AL140" i="153" s="1"/>
  <c r="AK140" i="153" s="1"/>
  <c r="AJ140" i="153" s="1"/>
  <c r="AI140" i="153" s="1"/>
  <c r="AH140" i="153" s="1"/>
  <c r="AG140" i="153" s="1"/>
  <c r="AF140" i="153" s="1"/>
  <c r="AE140" i="153" s="1"/>
  <c r="AD140" i="153" s="1"/>
  <c r="AC140" i="153" s="1"/>
  <c r="AB140" i="153" s="1"/>
  <c r="AA140" i="153" s="1"/>
  <c r="Z140" i="153" s="1"/>
  <c r="Y140" i="153" s="1"/>
  <c r="X140" i="153" s="1"/>
  <c r="W140" i="153" s="1"/>
  <c r="V140" i="153" s="1"/>
  <c r="U140" i="153" s="1"/>
  <c r="T140" i="153" s="1"/>
  <c r="S140" i="153" s="1"/>
  <c r="R140" i="153" s="1"/>
  <c r="Q140" i="153" s="1"/>
  <c r="P140" i="153" s="1"/>
  <c r="O140" i="153" s="1"/>
  <c r="N140" i="153" s="1"/>
  <c r="M140" i="153" s="1"/>
  <c r="L140" i="153" s="1"/>
  <c r="K140" i="153" s="1"/>
  <c r="J140" i="153" s="1"/>
  <c r="I140" i="153" s="1"/>
  <c r="H140" i="153" s="1"/>
  <c r="G140" i="153" s="1"/>
  <c r="F140" i="153" s="1"/>
  <c r="E140" i="153" s="1"/>
  <c r="D140" i="153" s="1"/>
  <c r="C140" i="153" s="1"/>
  <c r="B140" i="153" s="1"/>
  <c r="AW139" i="153"/>
  <c r="AO124" i="153"/>
  <c r="AN124" i="153" s="1"/>
  <c r="AO123" i="153"/>
  <c r="AU136" i="153"/>
  <c r="AU135" i="153"/>
  <c r="AQ129" i="153" l="1"/>
  <c r="AP129" i="153" s="1"/>
  <c r="AQ128" i="153"/>
  <c r="AN123" i="153"/>
  <c r="AM123" i="153" s="1"/>
  <c r="AN122" i="153"/>
  <c r="AI113" i="153"/>
  <c r="AI112" i="153"/>
  <c r="Y94" i="153"/>
  <c r="AV139" i="153"/>
  <c r="AU139" i="153" s="1"/>
  <c r="AT139" i="153" s="1"/>
  <c r="AS139" i="153" s="1"/>
  <c r="AR139" i="153" s="1"/>
  <c r="AQ139" i="153" s="1"/>
  <c r="AP139" i="153" s="1"/>
  <c r="AO139" i="153" s="1"/>
  <c r="AN139" i="153" s="1"/>
  <c r="AM139" i="153" s="1"/>
  <c r="AL139" i="153" s="1"/>
  <c r="AK139" i="153" s="1"/>
  <c r="AJ139" i="153" s="1"/>
  <c r="AI139" i="153" s="1"/>
  <c r="AH139" i="153" s="1"/>
  <c r="AG139" i="153" s="1"/>
  <c r="AF139" i="153" s="1"/>
  <c r="AE139" i="153" s="1"/>
  <c r="AD139" i="153" s="1"/>
  <c r="AC139" i="153" s="1"/>
  <c r="AB139" i="153" s="1"/>
  <c r="AA139" i="153" s="1"/>
  <c r="Z139" i="153" s="1"/>
  <c r="Y139" i="153" s="1"/>
  <c r="X139" i="153" s="1"/>
  <c r="W139" i="153" s="1"/>
  <c r="V139" i="153" s="1"/>
  <c r="U139" i="153" s="1"/>
  <c r="T139" i="153" s="1"/>
  <c r="S139" i="153" s="1"/>
  <c r="R139" i="153" s="1"/>
  <c r="Q139" i="153" s="1"/>
  <c r="P139" i="153" s="1"/>
  <c r="O139" i="153" s="1"/>
  <c r="N139" i="153" s="1"/>
  <c r="M139" i="153" s="1"/>
  <c r="L139" i="153" s="1"/>
  <c r="K139" i="153" s="1"/>
  <c r="J139" i="153" s="1"/>
  <c r="I139" i="153" s="1"/>
  <c r="H139" i="153" s="1"/>
  <c r="G139" i="153" s="1"/>
  <c r="F139" i="153" s="1"/>
  <c r="E139" i="153" s="1"/>
  <c r="D139" i="153" s="1"/>
  <c r="C139" i="153" s="1"/>
  <c r="B139" i="153" s="1"/>
  <c r="AV138" i="153"/>
  <c r="AB99" i="153"/>
  <c r="AA99" i="153" s="1"/>
  <c r="Z99" i="153" s="1"/>
  <c r="AB98" i="153"/>
  <c r="AD105" i="153"/>
  <c r="AC105" i="153" s="1"/>
  <c r="AD104" i="153"/>
  <c r="AT135" i="153"/>
  <c r="AT134" i="153"/>
  <c r="AK117" i="153"/>
  <c r="AJ117" i="153" s="1"/>
  <c r="AK116" i="153"/>
  <c r="AA98" i="153" l="1"/>
  <c r="Z98" i="153" s="1"/>
  <c r="Y98" i="153" s="1"/>
  <c r="AA97" i="153"/>
  <c r="AJ116" i="153"/>
  <c r="AI116" i="153" s="1"/>
  <c r="AJ115" i="153"/>
  <c r="AH112" i="153"/>
  <c r="AH111" i="153"/>
  <c r="AU138" i="153"/>
  <c r="AT138" i="153" s="1"/>
  <c r="AS138" i="153" s="1"/>
  <c r="AR138" i="153" s="1"/>
  <c r="AQ138" i="153" s="1"/>
  <c r="AP138" i="153" s="1"/>
  <c r="AO138" i="153" s="1"/>
  <c r="AN138" i="153" s="1"/>
  <c r="AM138" i="153" s="1"/>
  <c r="AL138" i="153" s="1"/>
  <c r="AK138" i="153" s="1"/>
  <c r="AJ138" i="153" s="1"/>
  <c r="AI138" i="153" s="1"/>
  <c r="AH138" i="153" s="1"/>
  <c r="AG138" i="153" s="1"/>
  <c r="AF138" i="153" s="1"/>
  <c r="AE138" i="153" s="1"/>
  <c r="AD138" i="153" s="1"/>
  <c r="AC138" i="153" s="1"/>
  <c r="AB138" i="153" s="1"/>
  <c r="AA138" i="153" s="1"/>
  <c r="Z138" i="153" s="1"/>
  <c r="Y138" i="153" s="1"/>
  <c r="X138" i="153" s="1"/>
  <c r="W138" i="153" s="1"/>
  <c r="V138" i="153" s="1"/>
  <c r="U138" i="153" s="1"/>
  <c r="T138" i="153" s="1"/>
  <c r="S138" i="153" s="1"/>
  <c r="R138" i="153" s="1"/>
  <c r="Q138" i="153" s="1"/>
  <c r="P138" i="153" s="1"/>
  <c r="O138" i="153" s="1"/>
  <c r="N138" i="153" s="1"/>
  <c r="M138" i="153" s="1"/>
  <c r="L138" i="153" s="1"/>
  <c r="K138" i="153" s="1"/>
  <c r="J138" i="153" s="1"/>
  <c r="I138" i="153" s="1"/>
  <c r="H138" i="153" s="1"/>
  <c r="G138" i="153" s="1"/>
  <c r="F138" i="153" s="1"/>
  <c r="E138" i="153" s="1"/>
  <c r="D138" i="153" s="1"/>
  <c r="C138" i="153" s="1"/>
  <c r="B138" i="153" s="1"/>
  <c r="AU137" i="153"/>
  <c r="AS134" i="153"/>
  <c r="AS133" i="153"/>
  <c r="X93" i="153"/>
  <c r="AP128" i="153"/>
  <c r="AO128" i="153" s="1"/>
  <c r="AP127" i="153"/>
  <c r="AC104" i="153"/>
  <c r="AB104" i="153" s="1"/>
  <c r="AC103" i="153"/>
  <c r="AM122" i="153"/>
  <c r="AL122" i="153" s="1"/>
  <c r="AM121" i="153"/>
  <c r="AG111" i="153" l="1"/>
  <c r="AG110" i="153"/>
  <c r="AR133" i="153"/>
  <c r="AR132" i="153"/>
  <c r="AB103" i="153"/>
  <c r="AA103" i="153" s="1"/>
  <c r="AB102" i="153"/>
  <c r="AT137" i="153"/>
  <c r="AS137" i="153" s="1"/>
  <c r="AR137" i="153" s="1"/>
  <c r="AQ137" i="153" s="1"/>
  <c r="AP137" i="153" s="1"/>
  <c r="AO137" i="153" s="1"/>
  <c r="AN137" i="153" s="1"/>
  <c r="AM137" i="153" s="1"/>
  <c r="AL137" i="153" s="1"/>
  <c r="AK137" i="153" s="1"/>
  <c r="AJ137" i="153" s="1"/>
  <c r="AI137" i="153" s="1"/>
  <c r="AH137" i="153" s="1"/>
  <c r="AG137" i="153" s="1"/>
  <c r="AF137" i="153" s="1"/>
  <c r="AE137" i="153" s="1"/>
  <c r="AD137" i="153" s="1"/>
  <c r="AC137" i="153" s="1"/>
  <c r="AB137" i="153" s="1"/>
  <c r="AA137" i="153" s="1"/>
  <c r="Z137" i="153" s="1"/>
  <c r="Y137" i="153" s="1"/>
  <c r="X137" i="153" s="1"/>
  <c r="W137" i="153" s="1"/>
  <c r="V137" i="153" s="1"/>
  <c r="U137" i="153" s="1"/>
  <c r="T137" i="153" s="1"/>
  <c r="S137" i="153" s="1"/>
  <c r="R137" i="153" s="1"/>
  <c r="Q137" i="153" s="1"/>
  <c r="P137" i="153" s="1"/>
  <c r="O137" i="153" s="1"/>
  <c r="N137" i="153" s="1"/>
  <c r="M137" i="153" s="1"/>
  <c r="L137" i="153" s="1"/>
  <c r="K137" i="153" s="1"/>
  <c r="J137" i="153" s="1"/>
  <c r="I137" i="153" s="1"/>
  <c r="H137" i="153" s="1"/>
  <c r="G137" i="153" s="1"/>
  <c r="F137" i="153" s="1"/>
  <c r="E137" i="153" s="1"/>
  <c r="D137" i="153" s="1"/>
  <c r="C137" i="153" s="1"/>
  <c r="B137" i="153" s="1"/>
  <c r="AT136" i="153"/>
  <c r="Z97" i="153"/>
  <c r="Y97" i="153" s="1"/>
  <c r="X97" i="153" s="1"/>
  <c r="Z96" i="153"/>
  <c r="AL121" i="153"/>
  <c r="AK121" i="153" s="1"/>
  <c r="AL120" i="153"/>
  <c r="AI115" i="153"/>
  <c r="AH115" i="153" s="1"/>
  <c r="AI114" i="153"/>
  <c r="AO127" i="153"/>
  <c r="AN127" i="153" s="1"/>
  <c r="AO126" i="153"/>
  <c r="Y96" i="153" l="1"/>
  <c r="X96" i="153" s="1"/>
  <c r="W96" i="153" s="1"/>
  <c r="Y95" i="153"/>
  <c r="AN126" i="153"/>
  <c r="AM126" i="153" s="1"/>
  <c r="AN125" i="153"/>
  <c r="AQ132" i="153"/>
  <c r="AQ131" i="153"/>
  <c r="AH114" i="153"/>
  <c r="AG114" i="153" s="1"/>
  <c r="AH113" i="153"/>
  <c r="AS136" i="153"/>
  <c r="AR136" i="153" s="1"/>
  <c r="AQ136" i="153" s="1"/>
  <c r="AP136" i="153" s="1"/>
  <c r="AO136" i="153" s="1"/>
  <c r="AN136" i="153" s="1"/>
  <c r="AM136" i="153" s="1"/>
  <c r="AL136" i="153" s="1"/>
  <c r="AK136" i="153" s="1"/>
  <c r="AJ136" i="153" s="1"/>
  <c r="AI136" i="153" s="1"/>
  <c r="AH136" i="153" s="1"/>
  <c r="AG136" i="153" s="1"/>
  <c r="AF136" i="153" s="1"/>
  <c r="AE136" i="153" s="1"/>
  <c r="AD136" i="153" s="1"/>
  <c r="AC136" i="153" s="1"/>
  <c r="AB136" i="153" s="1"/>
  <c r="AA136" i="153" s="1"/>
  <c r="Z136" i="153" s="1"/>
  <c r="Y136" i="153" s="1"/>
  <c r="X136" i="153" s="1"/>
  <c r="W136" i="153" s="1"/>
  <c r="V136" i="153" s="1"/>
  <c r="U136" i="153" s="1"/>
  <c r="T136" i="153" s="1"/>
  <c r="S136" i="153" s="1"/>
  <c r="R136" i="153" s="1"/>
  <c r="Q136" i="153" s="1"/>
  <c r="P136" i="153" s="1"/>
  <c r="O136" i="153" s="1"/>
  <c r="N136" i="153" s="1"/>
  <c r="M136" i="153" s="1"/>
  <c r="L136" i="153" s="1"/>
  <c r="K136" i="153" s="1"/>
  <c r="J136" i="153" s="1"/>
  <c r="I136" i="153" s="1"/>
  <c r="H136" i="153" s="1"/>
  <c r="G136" i="153" s="1"/>
  <c r="F136" i="153" s="1"/>
  <c r="E136" i="153" s="1"/>
  <c r="D136" i="153" s="1"/>
  <c r="C136" i="153" s="1"/>
  <c r="B136" i="153" s="1"/>
  <c r="AS135" i="153"/>
  <c r="AF110" i="153"/>
  <c r="AF109" i="153"/>
  <c r="AK120" i="153"/>
  <c r="AJ120" i="153" s="1"/>
  <c r="AK119" i="153"/>
  <c r="AA102" i="153"/>
  <c r="Z102" i="153" s="1"/>
  <c r="AA101" i="153"/>
  <c r="AM125" i="153" l="1"/>
  <c r="AL125" i="153" s="1"/>
  <c r="AM124" i="153"/>
  <c r="AG113" i="153"/>
  <c r="AF113" i="153" s="1"/>
  <c r="AG112" i="153"/>
  <c r="X95" i="153"/>
  <c r="W95" i="153" s="1"/>
  <c r="V95" i="153" s="1"/>
  <c r="X94" i="153"/>
  <c r="AR135" i="153"/>
  <c r="AQ135" i="153" s="1"/>
  <c r="AP135" i="153" s="1"/>
  <c r="AO135" i="153" s="1"/>
  <c r="AN135" i="153" s="1"/>
  <c r="AM135" i="153" s="1"/>
  <c r="AL135" i="153" s="1"/>
  <c r="AK135" i="153" s="1"/>
  <c r="AJ135" i="153" s="1"/>
  <c r="AI135" i="153" s="1"/>
  <c r="AH135" i="153" s="1"/>
  <c r="AG135" i="153" s="1"/>
  <c r="AF135" i="153" s="1"/>
  <c r="AE135" i="153" s="1"/>
  <c r="AD135" i="153" s="1"/>
  <c r="AC135" i="153" s="1"/>
  <c r="AB135" i="153" s="1"/>
  <c r="AA135" i="153" s="1"/>
  <c r="Z135" i="153" s="1"/>
  <c r="Y135" i="153" s="1"/>
  <c r="X135" i="153" s="1"/>
  <c r="W135" i="153" s="1"/>
  <c r="V135" i="153" s="1"/>
  <c r="U135" i="153" s="1"/>
  <c r="T135" i="153" s="1"/>
  <c r="S135" i="153" s="1"/>
  <c r="R135" i="153" s="1"/>
  <c r="Q135" i="153" s="1"/>
  <c r="P135" i="153" s="1"/>
  <c r="O135" i="153" s="1"/>
  <c r="N135" i="153" s="1"/>
  <c r="M135" i="153" s="1"/>
  <c r="L135" i="153" s="1"/>
  <c r="K135" i="153" s="1"/>
  <c r="J135" i="153" s="1"/>
  <c r="I135" i="153" s="1"/>
  <c r="H135" i="153" s="1"/>
  <c r="G135" i="153" s="1"/>
  <c r="F135" i="153" s="1"/>
  <c r="E135" i="153" s="1"/>
  <c r="D135" i="153" s="1"/>
  <c r="C135" i="153" s="1"/>
  <c r="B135" i="153" s="1"/>
  <c r="AR134" i="153"/>
  <c r="Z101" i="153"/>
  <c r="Y101" i="153" s="1"/>
  <c r="Z100" i="153"/>
  <c r="AE109" i="153"/>
  <c r="AE108" i="153"/>
  <c r="AP131" i="153"/>
  <c r="AP130" i="153"/>
  <c r="AJ119" i="153"/>
  <c r="AI119" i="153" s="1"/>
  <c r="AJ118" i="153"/>
  <c r="W94" i="153" l="1"/>
  <c r="V94" i="153" s="1"/>
  <c r="U94" i="153" s="1"/>
  <c r="W93" i="153"/>
  <c r="AI118" i="153"/>
  <c r="AH118" i="153" s="1"/>
  <c r="AI117" i="153"/>
  <c r="Y100" i="153"/>
  <c r="X100" i="153" s="1"/>
  <c r="Y99" i="153"/>
  <c r="AD108" i="153"/>
  <c r="AD107" i="153"/>
  <c r="AF112" i="153"/>
  <c r="AE112" i="153" s="1"/>
  <c r="AF111" i="153"/>
  <c r="AL124" i="153"/>
  <c r="AK124" i="153" s="1"/>
  <c r="AL123" i="153"/>
  <c r="AO130" i="153"/>
  <c r="AO129" i="153"/>
  <c r="AQ134" i="153"/>
  <c r="AP134" i="153" s="1"/>
  <c r="AO134" i="153" s="1"/>
  <c r="AN134" i="153" s="1"/>
  <c r="AM134" i="153" s="1"/>
  <c r="AL134" i="153" s="1"/>
  <c r="AK134" i="153" s="1"/>
  <c r="AJ134" i="153" s="1"/>
  <c r="AI134" i="153" s="1"/>
  <c r="AH134" i="153" s="1"/>
  <c r="AG134" i="153" s="1"/>
  <c r="AF134" i="153" s="1"/>
  <c r="AE134" i="153" s="1"/>
  <c r="AD134" i="153" s="1"/>
  <c r="AC134" i="153" s="1"/>
  <c r="AB134" i="153" s="1"/>
  <c r="AA134" i="153" s="1"/>
  <c r="Z134" i="153" s="1"/>
  <c r="Y134" i="153" s="1"/>
  <c r="X134" i="153" s="1"/>
  <c r="W134" i="153" s="1"/>
  <c r="V134" i="153" s="1"/>
  <c r="U134" i="153" s="1"/>
  <c r="T134" i="153" s="1"/>
  <c r="S134" i="153" s="1"/>
  <c r="R134" i="153" s="1"/>
  <c r="Q134" i="153" s="1"/>
  <c r="P134" i="153" s="1"/>
  <c r="O134" i="153" s="1"/>
  <c r="N134" i="153" s="1"/>
  <c r="M134" i="153" s="1"/>
  <c r="L134" i="153" s="1"/>
  <c r="K134" i="153" s="1"/>
  <c r="J134" i="153" s="1"/>
  <c r="I134" i="153" s="1"/>
  <c r="H134" i="153" s="1"/>
  <c r="G134" i="153" s="1"/>
  <c r="F134" i="153" s="1"/>
  <c r="E134" i="153" s="1"/>
  <c r="D134" i="153" s="1"/>
  <c r="C134" i="153" s="1"/>
  <c r="B134" i="153" s="1"/>
  <c r="AQ133" i="153"/>
  <c r="V93" i="153" l="1"/>
  <c r="U93" i="153" s="1"/>
  <c r="T93" i="153" s="1"/>
  <c r="X99" i="153"/>
  <c r="W99" i="153" s="1"/>
  <c r="X98" i="153"/>
  <c r="AE111" i="153"/>
  <c r="AD111" i="153" s="1"/>
  <c r="AE110" i="153"/>
  <c r="AC107" i="153"/>
  <c r="AC106" i="153"/>
  <c r="AK123" i="153"/>
  <c r="AJ123" i="153" s="1"/>
  <c r="AK122" i="153"/>
  <c r="AP133" i="153"/>
  <c r="AO133" i="153" s="1"/>
  <c r="AN133" i="153" s="1"/>
  <c r="AM133" i="153" s="1"/>
  <c r="AL133" i="153" s="1"/>
  <c r="AK133" i="153" s="1"/>
  <c r="AJ133" i="153" s="1"/>
  <c r="AI133" i="153" s="1"/>
  <c r="AH133" i="153" s="1"/>
  <c r="AG133" i="153" s="1"/>
  <c r="AF133" i="153" s="1"/>
  <c r="AE133" i="153" s="1"/>
  <c r="AD133" i="153" s="1"/>
  <c r="AC133" i="153" s="1"/>
  <c r="AB133" i="153" s="1"/>
  <c r="AA133" i="153" s="1"/>
  <c r="Z133" i="153" s="1"/>
  <c r="Y133" i="153" s="1"/>
  <c r="X133" i="153" s="1"/>
  <c r="W133" i="153" s="1"/>
  <c r="V133" i="153" s="1"/>
  <c r="U133" i="153" s="1"/>
  <c r="T133" i="153" s="1"/>
  <c r="S133" i="153" s="1"/>
  <c r="R133" i="153" s="1"/>
  <c r="Q133" i="153" s="1"/>
  <c r="P133" i="153" s="1"/>
  <c r="O133" i="153" s="1"/>
  <c r="N133" i="153" s="1"/>
  <c r="M133" i="153" s="1"/>
  <c r="L133" i="153" s="1"/>
  <c r="K133" i="153" s="1"/>
  <c r="J133" i="153" s="1"/>
  <c r="I133" i="153" s="1"/>
  <c r="H133" i="153" s="1"/>
  <c r="G133" i="153" s="1"/>
  <c r="F133" i="153" s="1"/>
  <c r="E133" i="153" s="1"/>
  <c r="D133" i="153" s="1"/>
  <c r="C133" i="153" s="1"/>
  <c r="B133" i="153" s="1"/>
  <c r="AP132" i="153"/>
  <c r="AN129" i="153"/>
  <c r="AN128" i="153"/>
  <c r="AH117" i="153"/>
  <c r="AG117" i="153" s="1"/>
  <c r="AH116" i="153"/>
  <c r="AO132" i="153" l="1"/>
  <c r="AN132" i="153" s="1"/>
  <c r="AM132" i="153" s="1"/>
  <c r="AL132" i="153" s="1"/>
  <c r="AK132" i="153" s="1"/>
  <c r="AJ132" i="153" s="1"/>
  <c r="AI132" i="153" s="1"/>
  <c r="AH132" i="153" s="1"/>
  <c r="AG132" i="153" s="1"/>
  <c r="AF132" i="153" s="1"/>
  <c r="AE132" i="153" s="1"/>
  <c r="AD132" i="153" s="1"/>
  <c r="AC132" i="153" s="1"/>
  <c r="AB132" i="153" s="1"/>
  <c r="AA132" i="153" s="1"/>
  <c r="Z132" i="153" s="1"/>
  <c r="Y132" i="153" s="1"/>
  <c r="X132" i="153" s="1"/>
  <c r="W132" i="153" s="1"/>
  <c r="V132" i="153" s="1"/>
  <c r="U132" i="153" s="1"/>
  <c r="T132" i="153" s="1"/>
  <c r="S132" i="153" s="1"/>
  <c r="R132" i="153" s="1"/>
  <c r="Q132" i="153" s="1"/>
  <c r="P132" i="153" s="1"/>
  <c r="O132" i="153" s="1"/>
  <c r="N132" i="153" s="1"/>
  <c r="M132" i="153" s="1"/>
  <c r="L132" i="153" s="1"/>
  <c r="K132" i="153" s="1"/>
  <c r="J132" i="153" s="1"/>
  <c r="I132" i="153" s="1"/>
  <c r="H132" i="153" s="1"/>
  <c r="G132" i="153" s="1"/>
  <c r="F132" i="153" s="1"/>
  <c r="E132" i="153" s="1"/>
  <c r="D132" i="153" s="1"/>
  <c r="C132" i="153" s="1"/>
  <c r="B132" i="153" s="1"/>
  <c r="AO131" i="153"/>
  <c r="AD110" i="153"/>
  <c r="AC110" i="153" s="1"/>
  <c r="AD109" i="153"/>
  <c r="AJ122" i="153"/>
  <c r="AI122" i="153" s="1"/>
  <c r="AJ121" i="153"/>
  <c r="AG116" i="153"/>
  <c r="AF116" i="153" s="1"/>
  <c r="AG115" i="153"/>
  <c r="W98" i="153"/>
  <c r="V98" i="153" s="1"/>
  <c r="W97" i="153"/>
  <c r="AM128" i="153"/>
  <c r="AM127" i="153"/>
  <c r="AB106" i="153"/>
  <c r="AB105" i="153"/>
  <c r="AF115" i="153" l="1"/>
  <c r="AE115" i="153" s="1"/>
  <c r="AF114" i="153"/>
  <c r="AL127" i="153"/>
  <c r="AL126" i="153"/>
  <c r="AI121" i="153"/>
  <c r="AH121" i="153" s="1"/>
  <c r="AI120" i="153"/>
  <c r="AC109" i="153"/>
  <c r="AB109" i="153" s="1"/>
  <c r="AC108" i="153"/>
  <c r="AA105" i="153"/>
  <c r="AA104" i="153"/>
  <c r="V97" i="153"/>
  <c r="U97" i="153" s="1"/>
  <c r="V96" i="153"/>
  <c r="AN131" i="153"/>
  <c r="AM131" i="153" s="1"/>
  <c r="AL131" i="153" s="1"/>
  <c r="AK131" i="153" s="1"/>
  <c r="AJ131" i="153" s="1"/>
  <c r="AI131" i="153" s="1"/>
  <c r="AH131" i="153" s="1"/>
  <c r="AG131" i="153" s="1"/>
  <c r="AF131" i="153" s="1"/>
  <c r="AE131" i="153" s="1"/>
  <c r="AD131" i="153" s="1"/>
  <c r="AC131" i="153" s="1"/>
  <c r="AB131" i="153" s="1"/>
  <c r="AA131" i="153" s="1"/>
  <c r="Z131" i="153" s="1"/>
  <c r="Y131" i="153" s="1"/>
  <c r="X131" i="153" s="1"/>
  <c r="W131" i="153" s="1"/>
  <c r="V131" i="153" s="1"/>
  <c r="U131" i="153" s="1"/>
  <c r="T131" i="153" s="1"/>
  <c r="S131" i="153" s="1"/>
  <c r="R131" i="153" s="1"/>
  <c r="Q131" i="153" s="1"/>
  <c r="P131" i="153" s="1"/>
  <c r="O131" i="153" s="1"/>
  <c r="N131" i="153" s="1"/>
  <c r="M131" i="153" s="1"/>
  <c r="L131" i="153" s="1"/>
  <c r="K131" i="153" s="1"/>
  <c r="J131" i="153" s="1"/>
  <c r="I131" i="153" s="1"/>
  <c r="H131" i="153" s="1"/>
  <c r="G131" i="153" s="1"/>
  <c r="F131" i="153" s="1"/>
  <c r="E131" i="153" s="1"/>
  <c r="D131" i="153" s="1"/>
  <c r="C131" i="153" s="1"/>
  <c r="B131" i="153" s="1"/>
  <c r="AN130" i="153"/>
  <c r="AH120" i="153" l="1"/>
  <c r="AG120" i="153" s="1"/>
  <c r="AH119" i="153"/>
  <c r="AM130" i="153"/>
  <c r="AL130" i="153" s="1"/>
  <c r="AK130" i="153" s="1"/>
  <c r="AJ130" i="153" s="1"/>
  <c r="AI130" i="153" s="1"/>
  <c r="AH130" i="153" s="1"/>
  <c r="AG130" i="153" s="1"/>
  <c r="AF130" i="153" s="1"/>
  <c r="AE130" i="153" s="1"/>
  <c r="AD130" i="153" s="1"/>
  <c r="AC130" i="153" s="1"/>
  <c r="AB130" i="153" s="1"/>
  <c r="AA130" i="153" s="1"/>
  <c r="Z130" i="153" s="1"/>
  <c r="Y130" i="153" s="1"/>
  <c r="X130" i="153" s="1"/>
  <c r="W130" i="153" s="1"/>
  <c r="V130" i="153" s="1"/>
  <c r="U130" i="153" s="1"/>
  <c r="T130" i="153" s="1"/>
  <c r="S130" i="153" s="1"/>
  <c r="R130" i="153" s="1"/>
  <c r="Q130" i="153" s="1"/>
  <c r="P130" i="153" s="1"/>
  <c r="O130" i="153" s="1"/>
  <c r="N130" i="153" s="1"/>
  <c r="M130" i="153" s="1"/>
  <c r="L130" i="153" s="1"/>
  <c r="K130" i="153" s="1"/>
  <c r="J130" i="153" s="1"/>
  <c r="I130" i="153" s="1"/>
  <c r="H130" i="153" s="1"/>
  <c r="G130" i="153" s="1"/>
  <c r="F130" i="153" s="1"/>
  <c r="E130" i="153" s="1"/>
  <c r="D130" i="153" s="1"/>
  <c r="C130" i="153" s="1"/>
  <c r="B130" i="153" s="1"/>
  <c r="AM129" i="153"/>
  <c r="U96" i="153"/>
  <c r="T96" i="153" s="1"/>
  <c r="U95" i="153"/>
  <c r="AE114" i="153"/>
  <c r="AD114" i="153" s="1"/>
  <c r="AE113" i="153"/>
  <c r="Z104" i="153"/>
  <c r="Z103" i="153"/>
  <c r="AB108" i="153"/>
  <c r="AA108" i="153" s="1"/>
  <c r="AB107" i="153"/>
  <c r="AK126" i="153"/>
  <c r="AK125" i="153"/>
  <c r="AA107" i="153" l="1"/>
  <c r="Z107" i="153" s="1"/>
  <c r="AA106" i="153"/>
  <c r="AL129" i="153"/>
  <c r="AK129" i="153" s="1"/>
  <c r="AJ129" i="153" s="1"/>
  <c r="AI129" i="153" s="1"/>
  <c r="AH129" i="153" s="1"/>
  <c r="AG129" i="153" s="1"/>
  <c r="AF129" i="153" s="1"/>
  <c r="AE129" i="153" s="1"/>
  <c r="AD129" i="153" s="1"/>
  <c r="AC129" i="153" s="1"/>
  <c r="AB129" i="153" s="1"/>
  <c r="AA129" i="153" s="1"/>
  <c r="Z129" i="153" s="1"/>
  <c r="Y129" i="153" s="1"/>
  <c r="X129" i="153" s="1"/>
  <c r="W129" i="153" s="1"/>
  <c r="V129" i="153" s="1"/>
  <c r="U129" i="153" s="1"/>
  <c r="T129" i="153" s="1"/>
  <c r="S129" i="153" s="1"/>
  <c r="R129" i="153" s="1"/>
  <c r="Q129" i="153" s="1"/>
  <c r="P129" i="153" s="1"/>
  <c r="O129" i="153" s="1"/>
  <c r="N129" i="153" s="1"/>
  <c r="M129" i="153" s="1"/>
  <c r="L129" i="153" s="1"/>
  <c r="K129" i="153" s="1"/>
  <c r="J129" i="153" s="1"/>
  <c r="I129" i="153" s="1"/>
  <c r="H129" i="153" s="1"/>
  <c r="G129" i="153" s="1"/>
  <c r="F129" i="153" s="1"/>
  <c r="E129" i="153" s="1"/>
  <c r="D129" i="153" s="1"/>
  <c r="C129" i="153" s="1"/>
  <c r="B129" i="153" s="1"/>
  <c r="AL128" i="153"/>
  <c r="AD113" i="153"/>
  <c r="AC113" i="153" s="1"/>
  <c r="AD112" i="153"/>
  <c r="AG119" i="153"/>
  <c r="AF119" i="153" s="1"/>
  <c r="AG118" i="153"/>
  <c r="T95" i="153"/>
  <c r="S95" i="153" s="1"/>
  <c r="T94" i="153"/>
  <c r="Y103" i="153"/>
  <c r="Y102" i="153"/>
  <c r="AJ125" i="153"/>
  <c r="AJ124" i="153"/>
  <c r="AF118" i="153" l="1"/>
  <c r="AE118" i="153" s="1"/>
  <c r="AF117" i="153"/>
  <c r="Z106" i="153"/>
  <c r="Y106" i="153" s="1"/>
  <c r="Z105" i="153"/>
  <c r="AI124" i="153"/>
  <c r="AI123" i="153"/>
  <c r="X102" i="153"/>
  <c r="X101" i="153"/>
  <c r="AK128" i="153"/>
  <c r="AJ128" i="153" s="1"/>
  <c r="AI128" i="153" s="1"/>
  <c r="AH128" i="153" s="1"/>
  <c r="AG128" i="153" s="1"/>
  <c r="AF128" i="153" s="1"/>
  <c r="AE128" i="153" s="1"/>
  <c r="AD128" i="153" s="1"/>
  <c r="AC128" i="153" s="1"/>
  <c r="AB128" i="153" s="1"/>
  <c r="AA128" i="153" s="1"/>
  <c r="Z128" i="153" s="1"/>
  <c r="Y128" i="153" s="1"/>
  <c r="X128" i="153" s="1"/>
  <c r="W128" i="153" s="1"/>
  <c r="V128" i="153" s="1"/>
  <c r="U128" i="153" s="1"/>
  <c r="T128" i="153" s="1"/>
  <c r="S128" i="153" s="1"/>
  <c r="R128" i="153" s="1"/>
  <c r="Q128" i="153" s="1"/>
  <c r="P128" i="153" s="1"/>
  <c r="O128" i="153" s="1"/>
  <c r="N128" i="153" s="1"/>
  <c r="M128" i="153" s="1"/>
  <c r="L128" i="153" s="1"/>
  <c r="K128" i="153" s="1"/>
  <c r="J128" i="153" s="1"/>
  <c r="I128" i="153" s="1"/>
  <c r="H128" i="153" s="1"/>
  <c r="G128" i="153" s="1"/>
  <c r="F128" i="153" s="1"/>
  <c r="E128" i="153" s="1"/>
  <c r="D128" i="153" s="1"/>
  <c r="C128" i="153" s="1"/>
  <c r="B128" i="153" s="1"/>
  <c r="AK127" i="153"/>
  <c r="S94" i="153"/>
  <c r="R94" i="153" s="1"/>
  <c r="S93" i="153"/>
  <c r="R93" i="153" s="1"/>
  <c r="Q93" i="153" s="1"/>
  <c r="AC112" i="153"/>
  <c r="AB112" i="153" s="1"/>
  <c r="AC111" i="153"/>
  <c r="AH123" i="153" l="1"/>
  <c r="AH122" i="153"/>
  <c r="AJ127" i="153"/>
  <c r="AI127" i="153" s="1"/>
  <c r="AH127" i="153" s="1"/>
  <c r="AG127" i="153" s="1"/>
  <c r="AF127" i="153" s="1"/>
  <c r="AE127" i="153" s="1"/>
  <c r="AD127" i="153" s="1"/>
  <c r="AC127" i="153" s="1"/>
  <c r="AB127" i="153" s="1"/>
  <c r="AA127" i="153" s="1"/>
  <c r="Z127" i="153" s="1"/>
  <c r="Y127" i="153" s="1"/>
  <c r="X127" i="153" s="1"/>
  <c r="W127" i="153" s="1"/>
  <c r="V127" i="153" s="1"/>
  <c r="U127" i="153" s="1"/>
  <c r="T127" i="153" s="1"/>
  <c r="S127" i="153" s="1"/>
  <c r="R127" i="153" s="1"/>
  <c r="Q127" i="153" s="1"/>
  <c r="P127" i="153" s="1"/>
  <c r="O127" i="153" s="1"/>
  <c r="N127" i="153" s="1"/>
  <c r="M127" i="153" s="1"/>
  <c r="L127" i="153" s="1"/>
  <c r="K127" i="153" s="1"/>
  <c r="J127" i="153" s="1"/>
  <c r="I127" i="153" s="1"/>
  <c r="H127" i="153" s="1"/>
  <c r="G127" i="153" s="1"/>
  <c r="F127" i="153" s="1"/>
  <c r="E127" i="153" s="1"/>
  <c r="D127" i="153" s="1"/>
  <c r="C127" i="153" s="1"/>
  <c r="B127" i="153" s="1"/>
  <c r="AJ126" i="153"/>
  <c r="AB111" i="153"/>
  <c r="AA111" i="153" s="1"/>
  <c r="AB110" i="153"/>
  <c r="AE117" i="153"/>
  <c r="AD117" i="153" s="1"/>
  <c r="AE116" i="153"/>
  <c r="Y105" i="153"/>
  <c r="X105" i="153" s="1"/>
  <c r="Y104" i="153"/>
  <c r="W101" i="153"/>
  <c r="W100" i="153"/>
  <c r="AG122" i="153" l="1"/>
  <c r="AG121" i="153"/>
  <c r="X104" i="153"/>
  <c r="W104" i="153" s="1"/>
  <c r="X103" i="153"/>
  <c r="AA110" i="153"/>
  <c r="Z110" i="153" s="1"/>
  <c r="AA109" i="153"/>
  <c r="AI126" i="153"/>
  <c r="AH126" i="153" s="1"/>
  <c r="AG126" i="153" s="1"/>
  <c r="AF126" i="153" s="1"/>
  <c r="AE126" i="153" s="1"/>
  <c r="AD126" i="153" s="1"/>
  <c r="AC126" i="153" s="1"/>
  <c r="AB126" i="153" s="1"/>
  <c r="AA126" i="153" s="1"/>
  <c r="Z126" i="153" s="1"/>
  <c r="Y126" i="153" s="1"/>
  <c r="X126" i="153" s="1"/>
  <c r="W126" i="153" s="1"/>
  <c r="V126" i="153" s="1"/>
  <c r="U126" i="153" s="1"/>
  <c r="T126" i="153" s="1"/>
  <c r="S126" i="153" s="1"/>
  <c r="R126" i="153" s="1"/>
  <c r="Q126" i="153" s="1"/>
  <c r="P126" i="153" s="1"/>
  <c r="O126" i="153" s="1"/>
  <c r="N126" i="153" s="1"/>
  <c r="M126" i="153" s="1"/>
  <c r="L126" i="153" s="1"/>
  <c r="K126" i="153" s="1"/>
  <c r="J126" i="153" s="1"/>
  <c r="I126" i="153" s="1"/>
  <c r="H126" i="153" s="1"/>
  <c r="G126" i="153" s="1"/>
  <c r="F126" i="153" s="1"/>
  <c r="E126" i="153" s="1"/>
  <c r="D126" i="153" s="1"/>
  <c r="C126" i="153" s="1"/>
  <c r="B126" i="153" s="1"/>
  <c r="AI125" i="153"/>
  <c r="AD116" i="153"/>
  <c r="AC116" i="153" s="1"/>
  <c r="AD115" i="153"/>
  <c r="V100" i="153"/>
  <c r="V99" i="153"/>
  <c r="AF121" i="153" l="1"/>
  <c r="AF120" i="153"/>
  <c r="U99" i="153"/>
  <c r="U98" i="153"/>
  <c r="Z109" i="153"/>
  <c r="Y109" i="153" s="1"/>
  <c r="Z108" i="153"/>
  <c r="W103" i="153"/>
  <c r="V103" i="153" s="1"/>
  <c r="W102" i="153"/>
  <c r="AC115" i="153"/>
  <c r="AB115" i="153" s="1"/>
  <c r="AC114" i="153"/>
  <c r="AH125" i="153"/>
  <c r="AG125" i="153" s="1"/>
  <c r="AF125" i="153" s="1"/>
  <c r="AE125" i="153" s="1"/>
  <c r="AD125" i="153" s="1"/>
  <c r="AC125" i="153" s="1"/>
  <c r="AB125" i="153" s="1"/>
  <c r="AA125" i="153" s="1"/>
  <c r="Z125" i="153" s="1"/>
  <c r="Y125" i="153" s="1"/>
  <c r="X125" i="153" s="1"/>
  <c r="W125" i="153" s="1"/>
  <c r="V125" i="153" s="1"/>
  <c r="U125" i="153" s="1"/>
  <c r="T125" i="153" s="1"/>
  <c r="S125" i="153" s="1"/>
  <c r="R125" i="153" s="1"/>
  <c r="Q125" i="153" s="1"/>
  <c r="P125" i="153" s="1"/>
  <c r="O125" i="153" s="1"/>
  <c r="N125" i="153" s="1"/>
  <c r="M125" i="153" s="1"/>
  <c r="L125" i="153" s="1"/>
  <c r="K125" i="153" s="1"/>
  <c r="J125" i="153" s="1"/>
  <c r="I125" i="153" s="1"/>
  <c r="H125" i="153" s="1"/>
  <c r="G125" i="153" s="1"/>
  <c r="F125" i="153" s="1"/>
  <c r="E125" i="153" s="1"/>
  <c r="D125" i="153" s="1"/>
  <c r="C125" i="153" s="1"/>
  <c r="B125" i="153" s="1"/>
  <c r="AH124" i="153"/>
  <c r="T98" i="153" l="1"/>
  <c r="T97" i="153"/>
  <c r="AB114" i="153"/>
  <c r="AA114" i="153" s="1"/>
  <c r="AB113" i="153"/>
  <c r="AG124" i="153"/>
  <c r="AF124" i="153" s="1"/>
  <c r="AE124" i="153" s="1"/>
  <c r="AD124" i="153" s="1"/>
  <c r="AC124" i="153" s="1"/>
  <c r="AB124" i="153" s="1"/>
  <c r="AA124" i="153" s="1"/>
  <c r="Z124" i="153" s="1"/>
  <c r="Y124" i="153" s="1"/>
  <c r="X124" i="153" s="1"/>
  <c r="W124" i="153" s="1"/>
  <c r="V124" i="153" s="1"/>
  <c r="U124" i="153" s="1"/>
  <c r="T124" i="153" s="1"/>
  <c r="S124" i="153" s="1"/>
  <c r="R124" i="153" s="1"/>
  <c r="Q124" i="153" s="1"/>
  <c r="P124" i="153" s="1"/>
  <c r="O124" i="153" s="1"/>
  <c r="N124" i="153" s="1"/>
  <c r="M124" i="153" s="1"/>
  <c r="L124" i="153" s="1"/>
  <c r="K124" i="153" s="1"/>
  <c r="J124" i="153" s="1"/>
  <c r="I124" i="153" s="1"/>
  <c r="H124" i="153" s="1"/>
  <c r="G124" i="153" s="1"/>
  <c r="F124" i="153" s="1"/>
  <c r="E124" i="153" s="1"/>
  <c r="D124" i="153" s="1"/>
  <c r="C124" i="153" s="1"/>
  <c r="B124" i="153" s="1"/>
  <c r="AG123" i="153"/>
  <c r="AE120" i="153"/>
  <c r="AE119" i="153"/>
  <c r="V102" i="153"/>
  <c r="U102" i="153" s="1"/>
  <c r="V101" i="153"/>
  <c r="Y108" i="153"/>
  <c r="X108" i="153" s="1"/>
  <c r="Y107" i="153"/>
  <c r="AD119" i="153" l="1"/>
  <c r="AD118" i="153"/>
  <c r="U101" i="153"/>
  <c r="T101" i="153" s="1"/>
  <c r="U100" i="153"/>
  <c r="AA113" i="153"/>
  <c r="Z113" i="153" s="1"/>
  <c r="AA112" i="153"/>
  <c r="S97" i="153"/>
  <c r="S96" i="153"/>
  <c r="X107" i="153"/>
  <c r="W107" i="153" s="1"/>
  <c r="X106" i="153"/>
  <c r="AF123" i="153"/>
  <c r="AE123" i="153" s="1"/>
  <c r="AD123" i="153" s="1"/>
  <c r="AC123" i="153" s="1"/>
  <c r="AB123" i="153" s="1"/>
  <c r="AA123" i="153" s="1"/>
  <c r="Z123" i="153" s="1"/>
  <c r="Y123" i="153" s="1"/>
  <c r="X123" i="153" s="1"/>
  <c r="W123" i="153" s="1"/>
  <c r="V123" i="153" s="1"/>
  <c r="U123" i="153" s="1"/>
  <c r="T123" i="153" s="1"/>
  <c r="S123" i="153" s="1"/>
  <c r="R123" i="153" s="1"/>
  <c r="Q123" i="153" s="1"/>
  <c r="P123" i="153" s="1"/>
  <c r="O123" i="153" s="1"/>
  <c r="N123" i="153" s="1"/>
  <c r="M123" i="153" s="1"/>
  <c r="L123" i="153" s="1"/>
  <c r="K123" i="153" s="1"/>
  <c r="J123" i="153" s="1"/>
  <c r="I123" i="153" s="1"/>
  <c r="H123" i="153" s="1"/>
  <c r="G123" i="153" s="1"/>
  <c r="F123" i="153" s="1"/>
  <c r="E123" i="153" s="1"/>
  <c r="D123" i="153" s="1"/>
  <c r="C123" i="153" s="1"/>
  <c r="B123" i="153" s="1"/>
  <c r="AF122" i="153"/>
  <c r="T100" i="153" l="1"/>
  <c r="S100" i="153" s="1"/>
  <c r="T99" i="153"/>
  <c r="W106" i="153"/>
  <c r="V106" i="153" s="1"/>
  <c r="W105" i="153"/>
  <c r="Z112" i="153"/>
  <c r="Y112" i="153" s="1"/>
  <c r="Z111" i="153"/>
  <c r="R96" i="153"/>
  <c r="R95" i="153"/>
  <c r="AC118" i="153"/>
  <c r="AC117" i="153"/>
  <c r="AE122" i="153"/>
  <c r="AD122" i="153" s="1"/>
  <c r="AC122" i="153" s="1"/>
  <c r="AB122" i="153" s="1"/>
  <c r="AA122" i="153" s="1"/>
  <c r="Z122" i="153" s="1"/>
  <c r="Y122" i="153" s="1"/>
  <c r="X122" i="153" s="1"/>
  <c r="W122" i="153" s="1"/>
  <c r="V122" i="153" s="1"/>
  <c r="U122" i="153" s="1"/>
  <c r="T122" i="153" s="1"/>
  <c r="S122" i="153" s="1"/>
  <c r="R122" i="153" s="1"/>
  <c r="Q122" i="153" s="1"/>
  <c r="P122" i="153" s="1"/>
  <c r="O122" i="153" s="1"/>
  <c r="N122" i="153" s="1"/>
  <c r="M122" i="153" s="1"/>
  <c r="L122" i="153" s="1"/>
  <c r="K122" i="153" s="1"/>
  <c r="J122" i="153" s="1"/>
  <c r="I122" i="153" s="1"/>
  <c r="H122" i="153" s="1"/>
  <c r="G122" i="153" s="1"/>
  <c r="F122" i="153" s="1"/>
  <c r="E122" i="153" s="1"/>
  <c r="D122" i="153" s="1"/>
  <c r="C122" i="153" s="1"/>
  <c r="B122" i="153" s="1"/>
  <c r="AE121" i="153"/>
  <c r="AD121" i="153" l="1"/>
  <c r="AC121" i="153" s="1"/>
  <c r="AB121" i="153" s="1"/>
  <c r="AA121" i="153" s="1"/>
  <c r="Z121" i="153" s="1"/>
  <c r="Y121" i="153" s="1"/>
  <c r="X121" i="153" s="1"/>
  <c r="W121" i="153" s="1"/>
  <c r="V121" i="153" s="1"/>
  <c r="U121" i="153" s="1"/>
  <c r="T121" i="153" s="1"/>
  <c r="S121" i="153" s="1"/>
  <c r="R121" i="153" s="1"/>
  <c r="Q121" i="153" s="1"/>
  <c r="P121" i="153" s="1"/>
  <c r="O121" i="153" s="1"/>
  <c r="N121" i="153" s="1"/>
  <c r="M121" i="153" s="1"/>
  <c r="L121" i="153" s="1"/>
  <c r="K121" i="153" s="1"/>
  <c r="J121" i="153" s="1"/>
  <c r="I121" i="153" s="1"/>
  <c r="H121" i="153" s="1"/>
  <c r="G121" i="153" s="1"/>
  <c r="F121" i="153" s="1"/>
  <c r="E121" i="153" s="1"/>
  <c r="D121" i="153" s="1"/>
  <c r="C121" i="153" s="1"/>
  <c r="B121" i="153" s="1"/>
  <c r="AD120" i="153"/>
  <c r="Y111" i="153"/>
  <c r="X111" i="153" s="1"/>
  <c r="Y110" i="153"/>
  <c r="AB117" i="153"/>
  <c r="AB116" i="153"/>
  <c r="S99" i="153"/>
  <c r="R99" i="153" s="1"/>
  <c r="S98" i="153"/>
  <c r="Q95" i="153"/>
  <c r="Q94" i="153"/>
  <c r="V105" i="153"/>
  <c r="U105" i="153" s="1"/>
  <c r="V104" i="153"/>
  <c r="P94" i="153" l="1"/>
  <c r="P93" i="153"/>
  <c r="X110" i="153"/>
  <c r="W110" i="153" s="1"/>
  <c r="X109" i="153"/>
  <c r="U104" i="153"/>
  <c r="T104" i="153" s="1"/>
  <c r="U103" i="153"/>
  <c r="AA116" i="153"/>
  <c r="AA115" i="153"/>
  <c r="R98" i="153"/>
  <c r="Q98" i="153" s="1"/>
  <c r="R97" i="153"/>
  <c r="AC120" i="153"/>
  <c r="AB120" i="153" s="1"/>
  <c r="AA120" i="153" s="1"/>
  <c r="Z120" i="153" s="1"/>
  <c r="Y120" i="153" s="1"/>
  <c r="X120" i="153" s="1"/>
  <c r="W120" i="153" s="1"/>
  <c r="V120" i="153" s="1"/>
  <c r="U120" i="153" s="1"/>
  <c r="T120" i="153" s="1"/>
  <c r="S120" i="153" s="1"/>
  <c r="R120" i="153" s="1"/>
  <c r="Q120" i="153" s="1"/>
  <c r="P120" i="153" s="1"/>
  <c r="O120" i="153" s="1"/>
  <c r="N120" i="153" s="1"/>
  <c r="M120" i="153" s="1"/>
  <c r="L120" i="153" s="1"/>
  <c r="K120" i="153" s="1"/>
  <c r="J120" i="153" s="1"/>
  <c r="I120" i="153" s="1"/>
  <c r="H120" i="153" s="1"/>
  <c r="G120" i="153" s="1"/>
  <c r="F120" i="153" s="1"/>
  <c r="E120" i="153" s="1"/>
  <c r="D120" i="153" s="1"/>
  <c r="C120" i="153" s="1"/>
  <c r="B120" i="153" s="1"/>
  <c r="AC119" i="153"/>
  <c r="O93" i="153" l="1"/>
  <c r="W109" i="153"/>
  <c r="V109" i="153" s="1"/>
  <c r="W108" i="153"/>
  <c r="Z115" i="153"/>
  <c r="Z114" i="153"/>
  <c r="Q97" i="153"/>
  <c r="P97" i="153" s="1"/>
  <c r="Q96" i="153"/>
  <c r="AB119" i="153"/>
  <c r="AA119" i="153" s="1"/>
  <c r="Z119" i="153" s="1"/>
  <c r="Y119" i="153" s="1"/>
  <c r="X119" i="153" s="1"/>
  <c r="W119" i="153" s="1"/>
  <c r="V119" i="153" s="1"/>
  <c r="U119" i="153" s="1"/>
  <c r="T119" i="153" s="1"/>
  <c r="S119" i="153" s="1"/>
  <c r="R119" i="153" s="1"/>
  <c r="Q119" i="153" s="1"/>
  <c r="P119" i="153" s="1"/>
  <c r="O119" i="153" s="1"/>
  <c r="N119" i="153" s="1"/>
  <c r="M119" i="153" s="1"/>
  <c r="L119" i="153" s="1"/>
  <c r="K119" i="153" s="1"/>
  <c r="J119" i="153" s="1"/>
  <c r="I119" i="153" s="1"/>
  <c r="H119" i="153" s="1"/>
  <c r="G119" i="153" s="1"/>
  <c r="F119" i="153" s="1"/>
  <c r="E119" i="153" s="1"/>
  <c r="D119" i="153" s="1"/>
  <c r="C119" i="153" s="1"/>
  <c r="B119" i="153" s="1"/>
  <c r="AB118" i="153"/>
  <c r="T103" i="153"/>
  <c r="S103" i="153" s="1"/>
  <c r="T102" i="153"/>
  <c r="AA118" i="153" l="1"/>
  <c r="Z118" i="153" s="1"/>
  <c r="Y118" i="153" s="1"/>
  <c r="X118" i="153" s="1"/>
  <c r="W118" i="153" s="1"/>
  <c r="V118" i="153" s="1"/>
  <c r="U118" i="153" s="1"/>
  <c r="T118" i="153" s="1"/>
  <c r="S118" i="153" s="1"/>
  <c r="R118" i="153" s="1"/>
  <c r="Q118" i="153" s="1"/>
  <c r="P118" i="153" s="1"/>
  <c r="O118" i="153" s="1"/>
  <c r="N118" i="153" s="1"/>
  <c r="M118" i="153" s="1"/>
  <c r="L118" i="153" s="1"/>
  <c r="K118" i="153" s="1"/>
  <c r="J118" i="153" s="1"/>
  <c r="I118" i="153" s="1"/>
  <c r="H118" i="153" s="1"/>
  <c r="G118" i="153" s="1"/>
  <c r="F118" i="153" s="1"/>
  <c r="E118" i="153" s="1"/>
  <c r="D118" i="153" s="1"/>
  <c r="C118" i="153" s="1"/>
  <c r="B118" i="153" s="1"/>
  <c r="AA117" i="153"/>
  <c r="S102" i="153"/>
  <c r="R102" i="153" s="1"/>
  <c r="S101" i="153"/>
  <c r="Y114" i="153"/>
  <c r="Y113" i="153"/>
  <c r="V108" i="153"/>
  <c r="U108" i="153" s="1"/>
  <c r="V107" i="153"/>
  <c r="P96" i="153"/>
  <c r="O96" i="153" s="1"/>
  <c r="P95" i="153"/>
  <c r="O95" i="153" l="1"/>
  <c r="N95" i="153" s="1"/>
  <c r="O94" i="153"/>
  <c r="R101" i="153"/>
  <c r="Q101" i="153" s="1"/>
  <c r="R100" i="153"/>
  <c r="Z117" i="153"/>
  <c r="Y117" i="153" s="1"/>
  <c r="X117" i="153" s="1"/>
  <c r="W117" i="153" s="1"/>
  <c r="V117" i="153" s="1"/>
  <c r="U117" i="153" s="1"/>
  <c r="T117" i="153" s="1"/>
  <c r="S117" i="153" s="1"/>
  <c r="R117" i="153" s="1"/>
  <c r="Q117" i="153" s="1"/>
  <c r="P117" i="153" s="1"/>
  <c r="O117" i="153" s="1"/>
  <c r="N117" i="153" s="1"/>
  <c r="M117" i="153" s="1"/>
  <c r="L117" i="153" s="1"/>
  <c r="K117" i="153" s="1"/>
  <c r="J117" i="153" s="1"/>
  <c r="I117" i="153" s="1"/>
  <c r="H117" i="153" s="1"/>
  <c r="G117" i="153" s="1"/>
  <c r="F117" i="153" s="1"/>
  <c r="E117" i="153" s="1"/>
  <c r="D117" i="153" s="1"/>
  <c r="C117" i="153" s="1"/>
  <c r="B117" i="153" s="1"/>
  <c r="Z116" i="153"/>
  <c r="U107" i="153"/>
  <c r="T107" i="153" s="1"/>
  <c r="U106" i="153"/>
  <c r="X113" i="153"/>
  <c r="X112" i="153"/>
  <c r="Q100" i="153" l="1"/>
  <c r="P100" i="153" s="1"/>
  <c r="Q99" i="153"/>
  <c r="W112" i="153"/>
  <c r="W111" i="153"/>
  <c r="Y116" i="153"/>
  <c r="X116" i="153" s="1"/>
  <c r="W116" i="153" s="1"/>
  <c r="V116" i="153" s="1"/>
  <c r="U116" i="153" s="1"/>
  <c r="T116" i="153" s="1"/>
  <c r="S116" i="153" s="1"/>
  <c r="R116" i="153" s="1"/>
  <c r="Q116" i="153" s="1"/>
  <c r="P116" i="153" s="1"/>
  <c r="O116" i="153" s="1"/>
  <c r="N116" i="153" s="1"/>
  <c r="M116" i="153" s="1"/>
  <c r="L116" i="153" s="1"/>
  <c r="K116" i="153" s="1"/>
  <c r="J116" i="153" s="1"/>
  <c r="I116" i="153" s="1"/>
  <c r="H116" i="153" s="1"/>
  <c r="G116" i="153" s="1"/>
  <c r="F116" i="153" s="1"/>
  <c r="E116" i="153" s="1"/>
  <c r="D116" i="153" s="1"/>
  <c r="C116" i="153" s="1"/>
  <c r="B116" i="153" s="1"/>
  <c r="Y115" i="153"/>
  <c r="N94" i="153"/>
  <c r="M94" i="153" s="1"/>
  <c r="N93" i="153"/>
  <c r="M93" i="153" s="1"/>
  <c r="L93" i="153" s="1"/>
  <c r="T106" i="153"/>
  <c r="S106" i="153" s="1"/>
  <c r="T105" i="153"/>
  <c r="S105" i="153" l="1"/>
  <c r="R105" i="153" s="1"/>
  <c r="S104" i="153"/>
  <c r="V111" i="153"/>
  <c r="V110" i="153"/>
  <c r="X115" i="153"/>
  <c r="W115" i="153" s="1"/>
  <c r="V115" i="153" s="1"/>
  <c r="U115" i="153" s="1"/>
  <c r="T115" i="153" s="1"/>
  <c r="S115" i="153" s="1"/>
  <c r="R115" i="153" s="1"/>
  <c r="Q115" i="153" s="1"/>
  <c r="P115" i="153" s="1"/>
  <c r="O115" i="153" s="1"/>
  <c r="N115" i="153" s="1"/>
  <c r="M115" i="153" s="1"/>
  <c r="L115" i="153" s="1"/>
  <c r="K115" i="153" s="1"/>
  <c r="J115" i="153" s="1"/>
  <c r="I115" i="153" s="1"/>
  <c r="H115" i="153" s="1"/>
  <c r="G115" i="153" s="1"/>
  <c r="F115" i="153" s="1"/>
  <c r="E115" i="153" s="1"/>
  <c r="D115" i="153" s="1"/>
  <c r="C115" i="153" s="1"/>
  <c r="B115" i="153" s="1"/>
  <c r="X114" i="153"/>
  <c r="P99" i="153"/>
  <c r="O99" i="153" s="1"/>
  <c r="P98" i="153"/>
  <c r="W114" i="153" l="1"/>
  <c r="V114" i="153" s="1"/>
  <c r="U114" i="153" s="1"/>
  <c r="T114" i="153" s="1"/>
  <c r="S114" i="153" s="1"/>
  <c r="R114" i="153" s="1"/>
  <c r="Q114" i="153" s="1"/>
  <c r="P114" i="153" s="1"/>
  <c r="O114" i="153" s="1"/>
  <c r="N114" i="153" s="1"/>
  <c r="M114" i="153" s="1"/>
  <c r="L114" i="153" s="1"/>
  <c r="K114" i="153" s="1"/>
  <c r="J114" i="153" s="1"/>
  <c r="I114" i="153" s="1"/>
  <c r="H114" i="153" s="1"/>
  <c r="G114" i="153" s="1"/>
  <c r="F114" i="153" s="1"/>
  <c r="E114" i="153" s="1"/>
  <c r="D114" i="153" s="1"/>
  <c r="C114" i="153" s="1"/>
  <c r="B114" i="153" s="1"/>
  <c r="W113" i="153"/>
  <c r="O98" i="153"/>
  <c r="N98" i="153" s="1"/>
  <c r="O97" i="153"/>
  <c r="R104" i="153"/>
  <c r="Q104" i="153" s="1"/>
  <c r="R103" i="153"/>
  <c r="U110" i="153"/>
  <c r="U109" i="153"/>
  <c r="Q103" i="153" l="1"/>
  <c r="P103" i="153" s="1"/>
  <c r="Q102" i="153"/>
  <c r="N97" i="153"/>
  <c r="M97" i="153" s="1"/>
  <c r="N96" i="153"/>
  <c r="V113" i="153"/>
  <c r="U113" i="153" s="1"/>
  <c r="T113" i="153" s="1"/>
  <c r="S113" i="153" s="1"/>
  <c r="R113" i="153" s="1"/>
  <c r="Q113" i="153" s="1"/>
  <c r="P113" i="153" s="1"/>
  <c r="O113" i="153" s="1"/>
  <c r="N113" i="153" s="1"/>
  <c r="M113" i="153" s="1"/>
  <c r="L113" i="153" s="1"/>
  <c r="K113" i="153" s="1"/>
  <c r="J113" i="153" s="1"/>
  <c r="I113" i="153" s="1"/>
  <c r="H113" i="153" s="1"/>
  <c r="G113" i="153" s="1"/>
  <c r="F113" i="153" s="1"/>
  <c r="E113" i="153" s="1"/>
  <c r="D113" i="153" s="1"/>
  <c r="C113" i="153" s="1"/>
  <c r="B113" i="153" s="1"/>
  <c r="V112" i="153"/>
  <c r="T109" i="153"/>
  <c r="T108" i="153"/>
  <c r="M96" i="153" l="1"/>
  <c r="L96" i="153" s="1"/>
  <c r="M95" i="153"/>
  <c r="S108" i="153"/>
  <c r="S107" i="153"/>
  <c r="P102" i="153"/>
  <c r="O102" i="153" s="1"/>
  <c r="P101" i="153"/>
  <c r="U112" i="153"/>
  <c r="T112" i="153" s="1"/>
  <c r="S112" i="153" s="1"/>
  <c r="R112" i="153" s="1"/>
  <c r="Q112" i="153" s="1"/>
  <c r="P112" i="153" s="1"/>
  <c r="O112" i="153" s="1"/>
  <c r="N112" i="153" s="1"/>
  <c r="M112" i="153" s="1"/>
  <c r="L112" i="153" s="1"/>
  <c r="K112" i="153" s="1"/>
  <c r="J112" i="153" s="1"/>
  <c r="I112" i="153" s="1"/>
  <c r="H112" i="153" s="1"/>
  <c r="G112" i="153" s="1"/>
  <c r="F112" i="153" s="1"/>
  <c r="E112" i="153" s="1"/>
  <c r="D112" i="153" s="1"/>
  <c r="C112" i="153" s="1"/>
  <c r="B112" i="153" s="1"/>
  <c r="U111" i="153"/>
  <c r="O101" i="153" l="1"/>
  <c r="N101" i="153" s="1"/>
  <c r="O100" i="153"/>
  <c r="T111" i="153"/>
  <c r="S111" i="153" s="1"/>
  <c r="R111" i="153" s="1"/>
  <c r="Q111" i="153" s="1"/>
  <c r="P111" i="153" s="1"/>
  <c r="O111" i="153" s="1"/>
  <c r="N111" i="153" s="1"/>
  <c r="M111" i="153" s="1"/>
  <c r="L111" i="153" s="1"/>
  <c r="K111" i="153" s="1"/>
  <c r="J111" i="153" s="1"/>
  <c r="I111" i="153" s="1"/>
  <c r="H111" i="153" s="1"/>
  <c r="G111" i="153" s="1"/>
  <c r="F111" i="153" s="1"/>
  <c r="E111" i="153" s="1"/>
  <c r="D111" i="153" s="1"/>
  <c r="C111" i="153" s="1"/>
  <c r="B111" i="153" s="1"/>
  <c r="T110" i="153"/>
  <c r="R107" i="153"/>
  <c r="R106" i="153"/>
  <c r="L95" i="153"/>
  <c r="K95" i="153" s="1"/>
  <c r="L94" i="153"/>
  <c r="Q106" i="153" l="1"/>
  <c r="Q105" i="153"/>
  <c r="S110" i="153"/>
  <c r="R110" i="153" s="1"/>
  <c r="Q110" i="153" s="1"/>
  <c r="P110" i="153" s="1"/>
  <c r="O110" i="153" s="1"/>
  <c r="N110" i="153" s="1"/>
  <c r="M110" i="153" s="1"/>
  <c r="L110" i="153" s="1"/>
  <c r="K110" i="153" s="1"/>
  <c r="J110" i="153" s="1"/>
  <c r="I110" i="153" s="1"/>
  <c r="H110" i="153" s="1"/>
  <c r="G110" i="153" s="1"/>
  <c r="F110" i="153" s="1"/>
  <c r="E110" i="153" s="1"/>
  <c r="D110" i="153" s="1"/>
  <c r="C110" i="153" s="1"/>
  <c r="B110" i="153" s="1"/>
  <c r="S109" i="153"/>
  <c r="K94" i="153"/>
  <c r="J94" i="153" s="1"/>
  <c r="K93" i="153"/>
  <c r="J93" i="153" s="1"/>
  <c r="I93" i="153" s="1"/>
  <c r="N100" i="153"/>
  <c r="M100" i="153" s="1"/>
  <c r="N99" i="153"/>
  <c r="M99" i="153" l="1"/>
  <c r="L99" i="153" s="1"/>
  <c r="M98" i="153"/>
  <c r="R109" i="153"/>
  <c r="Q109" i="153" s="1"/>
  <c r="P109" i="153" s="1"/>
  <c r="O109" i="153" s="1"/>
  <c r="N109" i="153" s="1"/>
  <c r="M109" i="153" s="1"/>
  <c r="L109" i="153" s="1"/>
  <c r="K109" i="153" s="1"/>
  <c r="J109" i="153" s="1"/>
  <c r="I109" i="153" s="1"/>
  <c r="H109" i="153" s="1"/>
  <c r="G109" i="153" s="1"/>
  <c r="F109" i="153" s="1"/>
  <c r="E109" i="153" s="1"/>
  <c r="D109" i="153" s="1"/>
  <c r="C109" i="153" s="1"/>
  <c r="B109" i="153" s="1"/>
  <c r="R108" i="153"/>
  <c r="P105" i="153"/>
  <c r="P104" i="153"/>
  <c r="Q108" i="153" l="1"/>
  <c r="P108" i="153" s="1"/>
  <c r="O108" i="153" s="1"/>
  <c r="N108" i="153" s="1"/>
  <c r="M108" i="153" s="1"/>
  <c r="L108" i="153" s="1"/>
  <c r="K108" i="153" s="1"/>
  <c r="J108" i="153" s="1"/>
  <c r="I108" i="153" s="1"/>
  <c r="H108" i="153" s="1"/>
  <c r="G108" i="153" s="1"/>
  <c r="F108" i="153" s="1"/>
  <c r="E108" i="153" s="1"/>
  <c r="D108" i="153" s="1"/>
  <c r="C108" i="153" s="1"/>
  <c r="B108" i="153" s="1"/>
  <c r="Q107" i="153"/>
  <c r="L98" i="153"/>
  <c r="K98" i="153" s="1"/>
  <c r="L97" i="153"/>
  <c r="O104" i="153"/>
  <c r="O103" i="153"/>
  <c r="K97" i="153" l="1"/>
  <c r="J97" i="153" s="1"/>
  <c r="K96" i="153"/>
  <c r="N103" i="153"/>
  <c r="N102" i="153"/>
  <c r="P107" i="153"/>
  <c r="O107" i="153" s="1"/>
  <c r="N107" i="153" s="1"/>
  <c r="M107" i="153" s="1"/>
  <c r="L107" i="153" s="1"/>
  <c r="K107" i="153" s="1"/>
  <c r="J107" i="153" s="1"/>
  <c r="I107" i="153" s="1"/>
  <c r="H107" i="153" s="1"/>
  <c r="G107" i="153" s="1"/>
  <c r="F107" i="153" s="1"/>
  <c r="E107" i="153" s="1"/>
  <c r="D107" i="153" s="1"/>
  <c r="C107" i="153" s="1"/>
  <c r="B107" i="153" s="1"/>
  <c r="P106" i="153"/>
  <c r="O106" i="153" l="1"/>
  <c r="N106" i="153" s="1"/>
  <c r="M106" i="153" s="1"/>
  <c r="L106" i="153" s="1"/>
  <c r="K106" i="153" s="1"/>
  <c r="J106" i="153" s="1"/>
  <c r="I106" i="153" s="1"/>
  <c r="H106" i="153" s="1"/>
  <c r="G106" i="153" s="1"/>
  <c r="F106" i="153" s="1"/>
  <c r="E106" i="153" s="1"/>
  <c r="D106" i="153" s="1"/>
  <c r="C106" i="153" s="1"/>
  <c r="B106" i="153" s="1"/>
  <c r="O105" i="153"/>
  <c r="M102" i="153"/>
  <c r="M101" i="153"/>
  <c r="J96" i="153"/>
  <c r="I96" i="153" s="1"/>
  <c r="J95" i="153"/>
  <c r="I95" i="153" l="1"/>
  <c r="H95" i="153" s="1"/>
  <c r="I94" i="153"/>
  <c r="L101" i="153"/>
  <c r="L100" i="153"/>
  <c r="N105" i="153"/>
  <c r="M105" i="153" s="1"/>
  <c r="L105" i="153" s="1"/>
  <c r="K105" i="153" s="1"/>
  <c r="J105" i="153" s="1"/>
  <c r="I105" i="153" s="1"/>
  <c r="H105" i="153" s="1"/>
  <c r="G105" i="153" s="1"/>
  <c r="F105" i="153" s="1"/>
  <c r="E105" i="153" s="1"/>
  <c r="D105" i="153" s="1"/>
  <c r="C105" i="153" s="1"/>
  <c r="B105" i="153" s="1"/>
  <c r="N104" i="153"/>
  <c r="M104" i="153" l="1"/>
  <c r="L104" i="153" s="1"/>
  <c r="K104" i="153" s="1"/>
  <c r="J104" i="153" s="1"/>
  <c r="I104" i="153" s="1"/>
  <c r="H104" i="153" s="1"/>
  <c r="G104" i="153" s="1"/>
  <c r="F104" i="153" s="1"/>
  <c r="E104" i="153" s="1"/>
  <c r="D104" i="153" s="1"/>
  <c r="C104" i="153" s="1"/>
  <c r="B104" i="153" s="1"/>
  <c r="M103" i="153"/>
  <c r="H94" i="153"/>
  <c r="G94" i="153" s="1"/>
  <c r="H93" i="153"/>
  <c r="G93" i="153" s="1"/>
  <c r="F93" i="153" s="1"/>
  <c r="K100" i="153"/>
  <c r="K99" i="153"/>
  <c r="J99" i="153" l="1"/>
  <c r="J98" i="153"/>
  <c r="L103" i="153"/>
  <c r="K103" i="153" s="1"/>
  <c r="J103" i="153" s="1"/>
  <c r="I103" i="153" s="1"/>
  <c r="H103" i="153" s="1"/>
  <c r="G103" i="153" s="1"/>
  <c r="F103" i="153" s="1"/>
  <c r="E103" i="153" s="1"/>
  <c r="D103" i="153" s="1"/>
  <c r="C103" i="153" s="1"/>
  <c r="B103" i="153" s="1"/>
  <c r="L102" i="153"/>
  <c r="K102" i="153" l="1"/>
  <c r="J102" i="153" s="1"/>
  <c r="I102" i="153" s="1"/>
  <c r="H102" i="153" s="1"/>
  <c r="G102" i="153" s="1"/>
  <c r="F102" i="153" s="1"/>
  <c r="E102" i="153" s="1"/>
  <c r="D102" i="153" s="1"/>
  <c r="C102" i="153" s="1"/>
  <c r="B102" i="153" s="1"/>
  <c r="K101" i="153"/>
  <c r="I98" i="153"/>
  <c r="I97" i="153"/>
  <c r="H97" i="153" l="1"/>
  <c r="H96" i="153"/>
  <c r="J101" i="153"/>
  <c r="I101" i="153" s="1"/>
  <c r="H101" i="153" s="1"/>
  <c r="G101" i="153" s="1"/>
  <c r="F101" i="153" s="1"/>
  <c r="E101" i="153" s="1"/>
  <c r="D101" i="153" s="1"/>
  <c r="C101" i="153" s="1"/>
  <c r="B101" i="153" s="1"/>
  <c r="J100" i="153"/>
  <c r="I100" i="153" l="1"/>
  <c r="H100" i="153" s="1"/>
  <c r="G100" i="153" s="1"/>
  <c r="F100" i="153" s="1"/>
  <c r="E100" i="153" s="1"/>
  <c r="D100" i="153" s="1"/>
  <c r="C100" i="153" s="1"/>
  <c r="B100" i="153" s="1"/>
  <c r="I99" i="153"/>
  <c r="G96" i="153"/>
  <c r="G95" i="153"/>
  <c r="F95" i="153" l="1"/>
  <c r="F94" i="153"/>
  <c r="H99" i="153"/>
  <c r="G99" i="153" s="1"/>
  <c r="F99" i="153" s="1"/>
  <c r="E99" i="153" s="1"/>
  <c r="D99" i="153" s="1"/>
  <c r="C99" i="153" s="1"/>
  <c r="B99" i="153" s="1"/>
  <c r="H98" i="153"/>
  <c r="G98" i="153" l="1"/>
  <c r="F98" i="153" s="1"/>
  <c r="E98" i="153" s="1"/>
  <c r="D98" i="153" s="1"/>
  <c r="C98" i="153" s="1"/>
  <c r="B98" i="153" s="1"/>
  <c r="G97" i="153"/>
  <c r="E94" i="153"/>
  <c r="E93" i="153"/>
  <c r="D93" i="153" s="1"/>
  <c r="F97" i="153" l="1"/>
  <c r="E97" i="153" s="1"/>
  <c r="D97" i="153" s="1"/>
  <c r="C97" i="153" s="1"/>
  <c r="B97" i="153" s="1"/>
  <c r="F96" i="153"/>
  <c r="E96" i="153" l="1"/>
  <c r="D96" i="153" s="1"/>
  <c r="C96" i="153" s="1"/>
  <c r="B96" i="153" s="1"/>
  <c r="E95" i="153"/>
  <c r="D95" i="153" l="1"/>
  <c r="C95" i="153" s="1"/>
  <c r="B95" i="153" s="1"/>
  <c r="D94" i="153"/>
  <c r="C94" i="153" l="1"/>
  <c r="B94" i="153" s="1"/>
  <c r="C93" i="153"/>
  <c r="B93" i="153" l="1"/>
  <c r="C16" i="153" s="1"/>
  <c r="C3" i="109"/>
  <c r="B3" i="109" s="1"/>
  <c r="C3" i="108"/>
  <c r="B3" i="108" s="1"/>
  <c r="B4" i="108"/>
  <c r="B5" i="108"/>
  <c r="B6" i="108"/>
  <c r="B7" i="108"/>
  <c r="B8" i="108"/>
  <c r="B9" i="108"/>
  <c r="B10" i="108"/>
  <c r="B11" i="108"/>
  <c r="B12" i="108"/>
  <c r="B13" i="108"/>
  <c r="B14" i="108"/>
  <c r="B15" i="108"/>
  <c r="B16" i="108"/>
  <c r="B17" i="108"/>
  <c r="B18" i="108"/>
  <c r="B19" i="108"/>
  <c r="B20" i="108"/>
  <c r="B21" i="108"/>
  <c r="B22" i="108"/>
  <c r="B23" i="108"/>
  <c r="B24" i="108"/>
  <c r="B25" i="108"/>
  <c r="B26" i="108"/>
  <c r="B27" i="108"/>
  <c r="B28" i="108"/>
  <c r="B29" i="108"/>
  <c r="B30" i="108"/>
  <c r="B31" i="108"/>
  <c r="B32" i="108"/>
  <c r="B33" i="108"/>
  <c r="B34" i="108"/>
  <c r="B35" i="108"/>
  <c r="B36" i="108"/>
  <c r="B37" i="108"/>
  <c r="B38" i="108"/>
  <c r="B39" i="108"/>
  <c r="B40" i="108"/>
  <c r="B41" i="108"/>
  <c r="B42" i="108"/>
  <c r="B43" i="108"/>
  <c r="B44" i="108"/>
  <c r="B45" i="108"/>
  <c r="B46" i="108"/>
  <c r="B47" i="108"/>
  <c r="B48" i="108"/>
  <c r="B49" i="108"/>
  <c r="B50" i="108"/>
  <c r="B51" i="108"/>
  <c r="B52" i="108"/>
  <c r="B53" i="108"/>
  <c r="B54" i="108"/>
  <c r="B55" i="108"/>
  <c r="B56" i="108"/>
  <c r="B57" i="108"/>
  <c r="B58" i="108"/>
  <c r="B59" i="108"/>
  <c r="B60" i="108"/>
  <c r="B61" i="108"/>
  <c r="B62" i="108"/>
  <c r="B63" i="108"/>
  <c r="B64" i="108"/>
  <c r="B65" i="108"/>
  <c r="B66" i="108"/>
  <c r="B67" i="108"/>
  <c r="B68" i="108"/>
  <c r="B69" i="108"/>
  <c r="B70" i="108"/>
  <c r="B71" i="108"/>
  <c r="B72" i="108"/>
  <c r="B73" i="108"/>
  <c r="B74" i="108"/>
  <c r="B75" i="108"/>
  <c r="B76" i="108"/>
  <c r="B77" i="108"/>
  <c r="B78" i="108"/>
  <c r="B79" i="108"/>
  <c r="B80" i="108"/>
  <c r="B81" i="108"/>
  <c r="B82" i="108"/>
  <c r="B83" i="108"/>
  <c r="B84" i="108"/>
  <c r="B85" i="108"/>
  <c r="B86" i="108"/>
  <c r="B87" i="108"/>
  <c r="B88" i="108"/>
  <c r="B89" i="108"/>
  <c r="B90" i="108"/>
  <c r="B91" i="108"/>
  <c r="B92" i="108"/>
  <c r="B93" i="108"/>
  <c r="B94" i="108"/>
  <c r="B95" i="108"/>
  <c r="B96" i="108"/>
  <c r="B97" i="108"/>
  <c r="B98" i="108"/>
  <c r="B99" i="108"/>
  <c r="B100" i="108"/>
  <c r="B101" i="108"/>
  <c r="B102" i="108"/>
  <c r="B103" i="108"/>
  <c r="B104" i="108"/>
  <c r="B105" i="108"/>
  <c r="B106" i="108"/>
  <c r="B107" i="108"/>
  <c r="B108" i="108"/>
  <c r="B109" i="108"/>
  <c r="B110" i="108"/>
  <c r="B111" i="108"/>
  <c r="B112" i="108"/>
  <c r="B113" i="108"/>
  <c r="B114" i="108"/>
  <c r="B115" i="108"/>
  <c r="B116" i="108"/>
  <c r="B117" i="108"/>
  <c r="B118" i="108"/>
  <c r="B119" i="108"/>
  <c r="B120" i="108"/>
  <c r="B121" i="108"/>
  <c r="B122" i="108"/>
  <c r="B123" i="108"/>
  <c r="B124" i="108"/>
  <c r="B125" i="108"/>
  <c r="B126" i="108"/>
  <c r="B127" i="108"/>
  <c r="B128" i="108"/>
  <c r="B129" i="108"/>
  <c r="B130" i="108"/>
  <c r="B131" i="108"/>
  <c r="B132" i="108"/>
  <c r="B133" i="108"/>
  <c r="B134" i="108"/>
  <c r="B135" i="108"/>
  <c r="B136" i="108"/>
  <c r="B137" i="108"/>
  <c r="B138" i="108"/>
  <c r="B139" i="108"/>
  <c r="B140" i="108"/>
  <c r="B141" i="108"/>
  <c r="B142" i="108"/>
  <c r="B143" i="108"/>
  <c r="B144" i="108"/>
  <c r="B145" i="108"/>
  <c r="B146" i="108"/>
  <c r="B147" i="108"/>
  <c r="B148" i="108"/>
  <c r="B149" i="108"/>
  <c r="B150" i="108"/>
  <c r="B151" i="108"/>
  <c r="B152" i="108"/>
  <c r="B153" i="108"/>
  <c r="B154" i="108"/>
  <c r="B155" i="108"/>
  <c r="B156" i="108"/>
  <c r="B157" i="108"/>
  <c r="B158" i="108"/>
  <c r="B159" i="108"/>
  <c r="B160" i="108"/>
  <c r="B161" i="108"/>
  <c r="B162" i="108"/>
  <c r="B163" i="108"/>
  <c r="B164" i="108"/>
  <c r="B165" i="108"/>
  <c r="B166" i="108"/>
  <c r="B167" i="108"/>
  <c r="B168" i="108"/>
  <c r="B169" i="108"/>
  <c r="B170" i="108"/>
  <c r="B171" i="108"/>
  <c r="B172" i="108"/>
  <c r="B173" i="108"/>
  <c r="B174" i="108"/>
  <c r="B175" i="108"/>
  <c r="B176" i="108"/>
  <c r="B177" i="108"/>
  <c r="B178" i="108"/>
  <c r="B179" i="108"/>
  <c r="B180" i="108"/>
  <c r="B181" i="108"/>
  <c r="B182" i="108"/>
  <c r="B183" i="108"/>
  <c r="B184" i="108"/>
  <c r="B185" i="108"/>
  <c r="B186" i="108"/>
  <c r="B187" i="108"/>
  <c r="B188" i="108"/>
  <c r="B189" i="108"/>
  <c r="B190" i="108"/>
  <c r="B191" i="108"/>
  <c r="B192" i="108"/>
  <c r="B193" i="108"/>
  <c r="B194" i="108"/>
  <c r="B195" i="108"/>
  <c r="B196" i="108"/>
  <c r="B197" i="108"/>
  <c r="B198" i="108"/>
  <c r="B199" i="108"/>
  <c r="B200" i="108"/>
  <c r="B201" i="108"/>
  <c r="B202" i="108"/>
  <c r="B203" i="108"/>
  <c r="B204" i="108"/>
  <c r="B205" i="108"/>
  <c r="B206" i="108"/>
  <c r="B207" i="108"/>
  <c r="B208" i="108"/>
  <c r="B209" i="108"/>
  <c r="B210" i="108"/>
  <c r="B211" i="108"/>
  <c r="B212" i="108"/>
  <c r="B213" i="108"/>
  <c r="B214" i="108"/>
  <c r="B215" i="108"/>
  <c r="B216" i="108"/>
  <c r="B217" i="108"/>
  <c r="B218" i="108"/>
  <c r="B219" i="108"/>
  <c r="B220" i="108"/>
  <c r="B221" i="108"/>
  <c r="B222" i="108"/>
  <c r="B223" i="108"/>
  <c r="B224" i="108"/>
  <c r="B225" i="108"/>
  <c r="B226" i="108"/>
  <c r="B227" i="108"/>
  <c r="B228" i="108"/>
  <c r="B229" i="108"/>
  <c r="B230" i="108"/>
  <c r="B231" i="108"/>
  <c r="B232" i="108"/>
  <c r="B233" i="108"/>
  <c r="B234" i="108"/>
  <c r="B235" i="108"/>
  <c r="B236" i="108"/>
  <c r="B237" i="108"/>
  <c r="B238" i="108"/>
  <c r="B239" i="108"/>
  <c r="B240" i="108"/>
  <c r="B241" i="108"/>
  <c r="B242" i="108"/>
  <c r="B243" i="108"/>
  <c r="B244" i="108"/>
  <c r="B245" i="108"/>
  <c r="B246" i="108"/>
  <c r="B247" i="108"/>
  <c r="B248" i="108"/>
  <c r="B249" i="108"/>
  <c r="B250" i="108"/>
  <c r="B251" i="108"/>
  <c r="B252" i="108"/>
  <c r="B253" i="108"/>
  <c r="B254" i="108"/>
  <c r="B255" i="108"/>
  <c r="B256" i="108"/>
  <c r="B257" i="108"/>
  <c r="B258" i="108"/>
  <c r="B259" i="108"/>
  <c r="B260" i="108"/>
  <c r="B261" i="108"/>
  <c r="B262" i="108"/>
  <c r="B263" i="108"/>
  <c r="B264" i="108"/>
  <c r="B265" i="108"/>
  <c r="B266" i="108"/>
  <c r="B267" i="108"/>
  <c r="B268" i="108"/>
  <c r="B269" i="108"/>
  <c r="B270" i="108"/>
  <c r="B271" i="108"/>
  <c r="B272" i="108"/>
  <c r="B273" i="108"/>
  <c r="B274" i="108"/>
  <c r="B275" i="108"/>
  <c r="B276" i="108"/>
  <c r="B277" i="108"/>
  <c r="B278" i="108"/>
  <c r="B279" i="108"/>
  <c r="B280" i="108"/>
  <c r="B281" i="108"/>
  <c r="B282" i="108"/>
  <c r="B283" i="108"/>
  <c r="B284" i="108"/>
  <c r="B285" i="108"/>
  <c r="B286" i="108"/>
  <c r="B287" i="108"/>
  <c r="B288" i="108"/>
  <c r="B289" i="108"/>
  <c r="B290" i="108"/>
  <c r="B291" i="108"/>
  <c r="B292" i="108"/>
  <c r="B293" i="108"/>
  <c r="B294" i="108"/>
  <c r="B295" i="108"/>
  <c r="B296" i="108"/>
  <c r="B297" i="108"/>
  <c r="B298" i="108"/>
  <c r="B299" i="108"/>
  <c r="B300" i="108"/>
  <c r="B301" i="108"/>
  <c r="B302" i="108"/>
  <c r="B303" i="108"/>
  <c r="B304" i="108"/>
  <c r="B305" i="108"/>
  <c r="B306" i="108"/>
  <c r="B307" i="108"/>
  <c r="B308" i="108"/>
  <c r="B309" i="108"/>
  <c r="B310" i="108"/>
  <c r="B311" i="108"/>
  <c r="B312" i="108"/>
  <c r="B313" i="108"/>
  <c r="B314" i="108"/>
  <c r="B315" i="108"/>
  <c r="B316" i="108"/>
  <c r="B317" i="108"/>
  <c r="B318" i="108"/>
  <c r="B319" i="108"/>
  <c r="B320" i="108"/>
  <c r="B321" i="108"/>
  <c r="B322" i="108"/>
  <c r="B323" i="108"/>
  <c r="B324" i="108"/>
  <c r="B325" i="108"/>
  <c r="B326" i="108"/>
  <c r="B327" i="108"/>
  <c r="B328" i="108"/>
  <c r="B329" i="108"/>
  <c r="B330" i="108"/>
  <c r="B331" i="108"/>
  <c r="B332" i="108"/>
  <c r="B333" i="108"/>
  <c r="B334" i="108"/>
  <c r="B335" i="108"/>
  <c r="B336" i="108"/>
  <c r="B337" i="108"/>
  <c r="B338" i="108"/>
  <c r="B339" i="108"/>
  <c r="B340" i="108"/>
  <c r="B341" i="108"/>
  <c r="B342" i="108"/>
  <c r="B343" i="108"/>
  <c r="B344" i="108"/>
  <c r="B345" i="108"/>
  <c r="B346" i="108"/>
  <c r="B347" i="108"/>
  <c r="B348" i="108"/>
  <c r="B349" i="108"/>
  <c r="B350" i="108"/>
  <c r="B351" i="108"/>
  <c r="B352" i="108"/>
  <c r="B353" i="108"/>
  <c r="B354" i="108"/>
  <c r="B355" i="108"/>
  <c r="B356" i="108"/>
  <c r="B357" i="108"/>
  <c r="B358" i="108"/>
  <c r="B359" i="108"/>
  <c r="B360" i="108"/>
  <c r="B361" i="108"/>
  <c r="B362" i="108"/>
  <c r="B363" i="108"/>
  <c r="B364" i="108"/>
  <c r="B365" i="108"/>
  <c r="B366" i="108"/>
  <c r="B367" i="108"/>
  <c r="B368" i="108"/>
  <c r="B369" i="108"/>
  <c r="B370" i="108"/>
  <c r="B371" i="108"/>
  <c r="B372" i="108"/>
  <c r="B373" i="108"/>
  <c r="B374" i="108"/>
  <c r="B375" i="108"/>
  <c r="B376" i="108"/>
  <c r="B377" i="108"/>
  <c r="B378" i="108"/>
  <c r="B379" i="108"/>
  <c r="B380" i="108"/>
  <c r="B381" i="108"/>
  <c r="B382" i="108"/>
  <c r="B383" i="108"/>
  <c r="B384" i="108"/>
  <c r="B385" i="108"/>
  <c r="B386" i="108"/>
  <c r="B387" i="108"/>
  <c r="B388" i="108"/>
  <c r="B389" i="108"/>
  <c r="B390" i="108"/>
  <c r="B391" i="108"/>
  <c r="B392" i="108"/>
  <c r="B393" i="108"/>
  <c r="B394" i="108"/>
  <c r="B395" i="108"/>
  <c r="B396" i="108"/>
  <c r="B397" i="108"/>
  <c r="B398" i="108"/>
  <c r="B399" i="108"/>
  <c r="B400" i="108"/>
  <c r="B401" i="108"/>
  <c r="B402" i="108"/>
  <c r="B403" i="108"/>
  <c r="B404" i="108"/>
  <c r="B405" i="108"/>
  <c r="B406" i="108"/>
  <c r="B407" i="108"/>
  <c r="B408" i="108"/>
  <c r="B409" i="108"/>
  <c r="B410" i="108"/>
  <c r="B411" i="108"/>
  <c r="B412" i="108"/>
  <c r="B413" i="108"/>
  <c r="B414" i="108"/>
  <c r="B415" i="108"/>
  <c r="B416" i="108"/>
  <c r="B417" i="108"/>
  <c r="B418" i="108"/>
  <c r="B419" i="108"/>
  <c r="B420" i="108"/>
  <c r="B421" i="108"/>
  <c r="B422" i="108"/>
  <c r="B423" i="108"/>
  <c r="B424" i="108"/>
  <c r="B425" i="108"/>
  <c r="B426" i="108"/>
  <c r="B427" i="108"/>
  <c r="B428" i="108"/>
  <c r="B429" i="108"/>
  <c r="B430" i="108"/>
  <c r="B431" i="108"/>
  <c r="B432" i="108"/>
  <c r="B433" i="108"/>
  <c r="B434" i="108"/>
  <c r="B435" i="108"/>
  <c r="B436" i="108"/>
  <c r="B437" i="108"/>
  <c r="B438" i="108"/>
  <c r="B439" i="108"/>
  <c r="B440" i="108"/>
  <c r="B441" i="108"/>
  <c r="B442" i="108"/>
  <c r="B443" i="108"/>
  <c r="B444" i="108"/>
  <c r="B445" i="108"/>
  <c r="B446" i="108"/>
  <c r="B447" i="108"/>
  <c r="B448" i="108"/>
  <c r="B449" i="108"/>
  <c r="B450" i="108"/>
  <c r="B451" i="108"/>
  <c r="B452" i="108"/>
  <c r="B453" i="108"/>
  <c r="B454" i="108"/>
  <c r="B455" i="108"/>
  <c r="B456" i="108"/>
  <c r="B457" i="108"/>
  <c r="B458" i="108"/>
  <c r="B459" i="108"/>
  <c r="B460" i="108"/>
  <c r="B461" i="108"/>
  <c r="B462" i="108"/>
  <c r="B463" i="108"/>
  <c r="B464" i="108"/>
  <c r="B465" i="108"/>
  <c r="B466" i="108"/>
  <c r="B467" i="108"/>
  <c r="B468" i="108"/>
  <c r="B469" i="108"/>
  <c r="B470" i="108"/>
  <c r="B471" i="108"/>
  <c r="B472" i="108"/>
  <c r="B473" i="108"/>
  <c r="B474" i="108"/>
  <c r="B475" i="108"/>
  <c r="B476" i="108"/>
  <c r="B477" i="108"/>
  <c r="B478" i="108"/>
  <c r="B479" i="108"/>
  <c r="B480" i="108"/>
  <c r="B481" i="108"/>
  <c r="B482" i="108"/>
  <c r="B483" i="108"/>
  <c r="B484" i="108"/>
  <c r="B485" i="108"/>
  <c r="B486" i="108"/>
  <c r="B487" i="108"/>
  <c r="B488" i="108"/>
  <c r="B489" i="108"/>
  <c r="B490" i="108"/>
  <c r="B491" i="108"/>
  <c r="B492" i="108"/>
  <c r="B493" i="108"/>
  <c r="B494" i="108"/>
  <c r="B495" i="108"/>
  <c r="B496" i="108"/>
  <c r="B497" i="108"/>
  <c r="B498" i="108"/>
  <c r="B499" i="108"/>
  <c r="B500" i="108"/>
  <c r="B501" i="108"/>
  <c r="B502" i="108"/>
  <c r="B503" i="108"/>
  <c r="B504" i="108"/>
  <c r="B505" i="108"/>
  <c r="B506" i="108"/>
  <c r="B507" i="108"/>
  <c r="B508" i="108"/>
  <c r="B509" i="108"/>
  <c r="B510" i="108"/>
  <c r="B511" i="108"/>
  <c r="B512" i="108"/>
  <c r="B513" i="108"/>
  <c r="B514" i="108"/>
  <c r="B515" i="108"/>
  <c r="B516" i="108"/>
  <c r="B517" i="108"/>
  <c r="B518" i="108"/>
  <c r="B519" i="108"/>
  <c r="B520" i="108"/>
  <c r="B521" i="108"/>
  <c r="B522" i="108"/>
  <c r="B523" i="108"/>
  <c r="B524" i="108"/>
  <c r="B525" i="108"/>
  <c r="B526" i="108"/>
  <c r="B527" i="108"/>
  <c r="B528" i="108"/>
  <c r="B529" i="108"/>
  <c r="B530" i="108"/>
  <c r="B531" i="108"/>
  <c r="B532" i="108"/>
  <c r="B533" i="108"/>
  <c r="B534" i="108"/>
  <c r="B535" i="108"/>
  <c r="B536" i="108"/>
  <c r="B537" i="108"/>
  <c r="B538" i="108"/>
  <c r="B539" i="108"/>
  <c r="B540" i="108"/>
  <c r="B541" i="108"/>
  <c r="B542" i="108"/>
  <c r="B543" i="108"/>
  <c r="B544" i="108"/>
  <c r="B545" i="108"/>
  <c r="B546" i="108"/>
  <c r="B547" i="108"/>
  <c r="B548" i="108"/>
  <c r="B549" i="108"/>
  <c r="B550" i="108"/>
  <c r="B551" i="108"/>
  <c r="B552" i="108"/>
  <c r="B553" i="108"/>
  <c r="B554" i="108"/>
  <c r="B555" i="108"/>
  <c r="B556" i="108"/>
  <c r="B557" i="108"/>
  <c r="B558" i="108"/>
  <c r="B559" i="108"/>
  <c r="B560" i="108"/>
  <c r="B561" i="108"/>
  <c r="B562" i="108"/>
  <c r="B563" i="108"/>
  <c r="B564" i="108"/>
  <c r="B565" i="108"/>
  <c r="B566" i="108"/>
  <c r="B567" i="108"/>
  <c r="B568" i="108"/>
  <c r="B569" i="108"/>
  <c r="B570" i="108"/>
  <c r="B571" i="108"/>
  <c r="B572" i="108"/>
  <c r="B573" i="108"/>
  <c r="B574" i="108"/>
  <c r="B575" i="108"/>
  <c r="B576" i="108"/>
  <c r="B577" i="108"/>
  <c r="B578" i="108"/>
  <c r="B579" i="108"/>
  <c r="B580" i="108"/>
  <c r="B581" i="108"/>
  <c r="B582" i="108"/>
  <c r="B583" i="108"/>
  <c r="B584" i="108"/>
  <c r="B585" i="108"/>
  <c r="B586" i="108"/>
  <c r="B587" i="108"/>
  <c r="B588" i="108"/>
  <c r="B589" i="108"/>
  <c r="B590" i="108"/>
  <c r="B591" i="108"/>
  <c r="B592" i="108"/>
  <c r="B593" i="108"/>
  <c r="B594" i="108"/>
  <c r="B595" i="108"/>
  <c r="B596" i="108"/>
  <c r="B597" i="108"/>
  <c r="B598" i="108"/>
  <c r="B599" i="108"/>
  <c r="B600" i="108"/>
  <c r="B601" i="108"/>
  <c r="B602" i="108"/>
  <c r="B603" i="108"/>
  <c r="B604" i="108"/>
  <c r="B605" i="108"/>
  <c r="B606" i="108"/>
  <c r="B607" i="108"/>
  <c r="B608" i="108"/>
  <c r="B609" i="108"/>
  <c r="B610" i="108"/>
  <c r="B611" i="108"/>
  <c r="B612" i="108"/>
  <c r="B613" i="108"/>
  <c r="B614" i="108"/>
  <c r="B615" i="108"/>
  <c r="B616" i="108"/>
  <c r="B617" i="108"/>
  <c r="B618" i="108"/>
  <c r="B619" i="108"/>
  <c r="B620" i="108"/>
  <c r="B621" i="108"/>
  <c r="B622" i="108"/>
  <c r="B623" i="108"/>
  <c r="B624" i="108"/>
  <c r="B625" i="108"/>
  <c r="B626" i="108"/>
  <c r="B627" i="108"/>
  <c r="B628" i="108"/>
  <c r="B629" i="108"/>
  <c r="B630" i="108"/>
  <c r="B631" i="108"/>
  <c r="B632" i="108"/>
  <c r="B633" i="108"/>
  <c r="B634" i="108"/>
  <c r="B635" i="108"/>
  <c r="B636" i="108"/>
  <c r="B637" i="108"/>
  <c r="B638" i="108"/>
  <c r="B639" i="108"/>
  <c r="B640" i="108"/>
  <c r="B641" i="108"/>
  <c r="B642" i="108"/>
  <c r="B643" i="108"/>
  <c r="B644" i="108"/>
  <c r="B645" i="108"/>
  <c r="B646" i="108"/>
  <c r="B647" i="108"/>
  <c r="B648" i="108"/>
  <c r="B649" i="108"/>
  <c r="B650" i="108"/>
  <c r="B651" i="108"/>
  <c r="B652" i="108"/>
  <c r="B653" i="108"/>
  <c r="B654" i="108"/>
  <c r="B655" i="108"/>
  <c r="B656" i="108"/>
  <c r="B657" i="108"/>
  <c r="B658" i="108"/>
  <c r="B659" i="108"/>
  <c r="B660" i="108"/>
  <c r="B661" i="108"/>
  <c r="B662" i="108"/>
  <c r="B663" i="108"/>
  <c r="B664" i="108"/>
  <c r="B665" i="108"/>
  <c r="B666" i="108"/>
  <c r="B667" i="108"/>
  <c r="B668" i="108"/>
  <c r="B669" i="108"/>
  <c r="B670" i="108"/>
  <c r="B671" i="108"/>
  <c r="B672" i="108"/>
  <c r="B673" i="108"/>
  <c r="B674" i="108"/>
  <c r="B675" i="108"/>
  <c r="B676" i="108"/>
  <c r="B677" i="108"/>
  <c r="B678" i="108"/>
  <c r="B679" i="108"/>
  <c r="B680" i="108"/>
  <c r="B681" i="108"/>
  <c r="B682" i="108"/>
  <c r="B683" i="108"/>
  <c r="B684" i="108"/>
  <c r="B685" i="108"/>
  <c r="B686" i="108"/>
  <c r="B687" i="108"/>
  <c r="B688" i="108"/>
  <c r="B689" i="108"/>
  <c r="B690" i="108"/>
  <c r="B691" i="108"/>
  <c r="B692" i="108"/>
  <c r="B693" i="108"/>
  <c r="B694" i="108"/>
  <c r="B695" i="108"/>
  <c r="B696" i="108"/>
  <c r="B697" i="108"/>
  <c r="B698" i="108"/>
  <c r="B699" i="108"/>
  <c r="B700" i="108"/>
  <c r="B701" i="108"/>
  <c r="B702" i="108"/>
  <c r="B703" i="108"/>
  <c r="B704" i="108"/>
  <c r="B705" i="108"/>
  <c r="B706" i="108"/>
  <c r="B707" i="108"/>
  <c r="B708" i="108"/>
  <c r="B709" i="108"/>
  <c r="B710" i="108"/>
  <c r="B711" i="108"/>
  <c r="B712" i="108"/>
  <c r="B713" i="108"/>
  <c r="B714" i="108"/>
  <c r="B715" i="108"/>
  <c r="B716" i="108"/>
  <c r="B717" i="108"/>
  <c r="B718" i="108"/>
  <c r="B719" i="108"/>
  <c r="B720" i="108"/>
  <c r="B721" i="108"/>
  <c r="B722" i="108"/>
  <c r="B723" i="108"/>
  <c r="B724" i="108"/>
  <c r="B725" i="108"/>
  <c r="B726" i="108"/>
  <c r="B727" i="108"/>
  <c r="B728" i="108"/>
  <c r="B729" i="108"/>
  <c r="B730" i="108"/>
  <c r="B731" i="108"/>
  <c r="B732" i="108"/>
  <c r="B733" i="108"/>
  <c r="B734" i="108"/>
  <c r="B735" i="108"/>
  <c r="B736" i="108"/>
  <c r="B737" i="108"/>
  <c r="B738" i="108"/>
  <c r="B739" i="108"/>
  <c r="B740" i="108"/>
  <c r="B741" i="108"/>
  <c r="B742" i="108"/>
  <c r="B743" i="108"/>
  <c r="B744" i="108"/>
  <c r="B745" i="108"/>
  <c r="B746" i="108"/>
  <c r="B747" i="108"/>
  <c r="B748" i="108"/>
  <c r="B749" i="108"/>
  <c r="B750" i="108"/>
  <c r="B751" i="108"/>
  <c r="B752" i="108"/>
  <c r="B753" i="108"/>
  <c r="B754" i="108"/>
  <c r="B755" i="108"/>
  <c r="B756" i="108"/>
  <c r="B757" i="108"/>
  <c r="B758" i="108"/>
  <c r="B759" i="108"/>
  <c r="B760" i="108"/>
  <c r="B761" i="108"/>
  <c r="B762" i="108"/>
  <c r="B763" i="108"/>
  <c r="B764" i="108"/>
  <c r="B765" i="108"/>
  <c r="B766" i="108"/>
  <c r="B767" i="108"/>
  <c r="B768" i="108"/>
  <c r="B769" i="108"/>
  <c r="B770" i="108"/>
  <c r="B771" i="108"/>
  <c r="B772" i="108"/>
  <c r="B773" i="108"/>
  <c r="B774" i="108"/>
  <c r="B775" i="108"/>
  <c r="B776" i="108"/>
  <c r="B777" i="108"/>
  <c r="B778" i="108"/>
  <c r="B779" i="108"/>
  <c r="B780" i="108"/>
  <c r="B781" i="108"/>
  <c r="B782" i="108"/>
  <c r="B783" i="108"/>
  <c r="B784" i="108"/>
  <c r="B785" i="108"/>
  <c r="B786" i="108"/>
  <c r="B787" i="108"/>
  <c r="B788" i="108"/>
  <c r="B789" i="108"/>
  <c r="B790" i="108"/>
  <c r="B791" i="108"/>
  <c r="B792" i="108"/>
  <c r="B793" i="108"/>
  <c r="B794" i="108"/>
  <c r="B795" i="108"/>
  <c r="B796" i="108"/>
  <c r="B797" i="108"/>
  <c r="B798" i="108"/>
  <c r="B799" i="108"/>
  <c r="B800" i="108"/>
  <c r="B801" i="108"/>
  <c r="B802" i="108"/>
  <c r="B803" i="108"/>
  <c r="B804" i="108"/>
  <c r="B805" i="108"/>
  <c r="B806" i="108"/>
  <c r="B807" i="108"/>
  <c r="B808" i="108"/>
  <c r="B809" i="108"/>
  <c r="B810" i="108"/>
  <c r="B811" i="108"/>
  <c r="B812" i="108"/>
  <c r="B813" i="108"/>
  <c r="B814" i="108"/>
  <c r="B815" i="108"/>
  <c r="B816" i="108"/>
  <c r="B817" i="108"/>
  <c r="B818" i="108"/>
  <c r="B819" i="108"/>
  <c r="B820" i="108"/>
  <c r="B821" i="108"/>
  <c r="B822" i="108"/>
  <c r="B823" i="108"/>
  <c r="B824" i="108"/>
  <c r="B825" i="108"/>
  <c r="B826" i="108"/>
  <c r="B827" i="108"/>
  <c r="B828" i="108"/>
  <c r="B829" i="108"/>
  <c r="B830" i="108"/>
  <c r="B831" i="108"/>
  <c r="B832" i="108"/>
  <c r="B833" i="108"/>
  <c r="B834" i="108"/>
  <c r="B835" i="108"/>
  <c r="B836" i="108"/>
  <c r="B837" i="108"/>
  <c r="B838" i="108"/>
  <c r="B839" i="108"/>
  <c r="B840" i="108"/>
  <c r="B841" i="108"/>
  <c r="B842" i="108"/>
  <c r="B843" i="108"/>
  <c r="B844" i="108"/>
  <c r="B845" i="108"/>
  <c r="B846" i="108"/>
  <c r="B847" i="108"/>
  <c r="B848" i="108"/>
  <c r="B849" i="108"/>
  <c r="B850" i="108"/>
  <c r="B851" i="108"/>
  <c r="B852" i="108"/>
  <c r="B853" i="108"/>
  <c r="B854" i="108"/>
  <c r="B855" i="108"/>
  <c r="B856" i="108"/>
  <c r="B857" i="108"/>
  <c r="B858" i="108"/>
  <c r="B859" i="108"/>
  <c r="B860" i="108"/>
  <c r="B861" i="108"/>
  <c r="B862" i="108"/>
  <c r="B863" i="108"/>
  <c r="B864" i="108"/>
  <c r="B865" i="108"/>
  <c r="B866" i="108"/>
  <c r="B867" i="108"/>
  <c r="B868" i="108"/>
  <c r="B869" i="108"/>
  <c r="B870" i="108"/>
  <c r="B871" i="108"/>
  <c r="B872" i="108"/>
  <c r="B873" i="108"/>
  <c r="B874" i="108"/>
  <c r="B875" i="108"/>
  <c r="B876" i="108"/>
  <c r="B877" i="108"/>
  <c r="B878" i="108"/>
  <c r="B879" i="108"/>
  <c r="B880" i="108"/>
  <c r="B881" i="108"/>
  <c r="B882" i="108"/>
  <c r="B883" i="108"/>
  <c r="B884" i="108"/>
  <c r="B885" i="108"/>
  <c r="B886" i="108"/>
  <c r="B887" i="108"/>
  <c r="B888" i="108"/>
  <c r="B889" i="108"/>
  <c r="B890" i="108"/>
  <c r="B891" i="108"/>
  <c r="B892" i="108"/>
  <c r="B893" i="108"/>
  <c r="B894" i="108"/>
  <c r="B895" i="108"/>
  <c r="B896" i="108"/>
  <c r="B897" i="108"/>
  <c r="B898" i="108"/>
  <c r="B899" i="108"/>
  <c r="B900" i="108"/>
  <c r="B901" i="108"/>
  <c r="B902" i="108"/>
  <c r="B903" i="108"/>
  <c r="B904" i="108"/>
  <c r="B905" i="108"/>
  <c r="B906" i="108"/>
  <c r="B907" i="108"/>
  <c r="B908" i="108"/>
  <c r="B909" i="108"/>
  <c r="B910" i="108"/>
  <c r="B911" i="108"/>
  <c r="B912" i="108"/>
  <c r="B913" i="108"/>
  <c r="B914" i="108"/>
  <c r="B915" i="108"/>
  <c r="B916" i="108"/>
  <c r="B917" i="108"/>
  <c r="B918" i="108"/>
  <c r="B919" i="108"/>
  <c r="B920" i="108"/>
  <c r="B921" i="108"/>
  <c r="B922" i="108"/>
  <c r="B923" i="108"/>
  <c r="B924" i="108"/>
  <c r="B925" i="108"/>
  <c r="B926" i="108"/>
  <c r="B927" i="108"/>
  <c r="B928" i="108"/>
  <c r="B929" i="108"/>
  <c r="B930" i="108"/>
  <c r="B931" i="108"/>
  <c r="B932" i="108"/>
  <c r="B933" i="108"/>
  <c r="B934" i="108"/>
  <c r="B935" i="108"/>
  <c r="B936" i="108"/>
  <c r="B937" i="108"/>
  <c r="B938" i="108"/>
  <c r="B939" i="108"/>
  <c r="B940" i="108"/>
  <c r="B941" i="108"/>
  <c r="B942" i="108"/>
  <c r="B943" i="108"/>
  <c r="B944" i="108"/>
  <c r="B945" i="108"/>
  <c r="B946" i="108"/>
  <c r="B947" i="108"/>
  <c r="B948" i="108"/>
  <c r="B949" i="108"/>
  <c r="B950" i="108"/>
  <c r="B951" i="108"/>
  <c r="B952" i="108"/>
  <c r="B953" i="108"/>
  <c r="B954" i="108"/>
  <c r="B955" i="108"/>
  <c r="B956" i="108"/>
  <c r="B957" i="108"/>
  <c r="B958" i="108"/>
  <c r="B959" i="108"/>
  <c r="B960" i="108"/>
  <c r="B961" i="108"/>
  <c r="B962" i="108"/>
  <c r="B963" i="108"/>
  <c r="B964" i="108"/>
  <c r="B965" i="108"/>
  <c r="B966" i="108"/>
  <c r="B967" i="108"/>
  <c r="B968" i="108"/>
  <c r="B969" i="108"/>
  <c r="B970" i="108"/>
  <c r="B971" i="108"/>
  <c r="B972" i="108"/>
  <c r="B973" i="108"/>
  <c r="B974" i="108"/>
  <c r="B975" i="108"/>
  <c r="B976" i="108"/>
  <c r="B977" i="108"/>
  <c r="B978" i="108"/>
  <c r="B979" i="108"/>
  <c r="B980" i="108"/>
  <c r="B981" i="108"/>
  <c r="B982" i="108"/>
  <c r="B983" i="108"/>
  <c r="B984" i="108"/>
  <c r="B985" i="108"/>
  <c r="B986" i="108"/>
  <c r="B987" i="108"/>
  <c r="B988" i="108"/>
  <c r="B989" i="108"/>
  <c r="B990" i="108"/>
  <c r="B991" i="108"/>
  <c r="B992" i="108"/>
  <c r="B993" i="108"/>
  <c r="B994" i="108"/>
  <c r="B995" i="108"/>
  <c r="B996" i="108"/>
  <c r="B997" i="108"/>
  <c r="B998" i="108"/>
  <c r="B999" i="108"/>
  <c r="B1000" i="108"/>
  <c r="B1001" i="108"/>
  <c r="B1002" i="108"/>
  <c r="C3" i="107"/>
  <c r="B3" i="107" s="1"/>
  <c r="B4" i="107"/>
  <c r="B5" i="107"/>
  <c r="B6" i="107"/>
  <c r="B7" i="107"/>
  <c r="B8" i="107"/>
  <c r="B9" i="107"/>
  <c r="B10" i="107"/>
  <c r="B11" i="107"/>
  <c r="B12" i="107"/>
  <c r="B13" i="107"/>
  <c r="B14" i="107"/>
  <c r="B15" i="107"/>
  <c r="B16" i="107"/>
  <c r="B17" i="107"/>
  <c r="B18" i="107"/>
  <c r="B19" i="107"/>
  <c r="B20" i="107"/>
  <c r="B21" i="107"/>
  <c r="B22" i="107"/>
  <c r="B23" i="107"/>
  <c r="B24" i="107"/>
  <c r="B25" i="107"/>
  <c r="B26" i="107"/>
  <c r="B27" i="107"/>
  <c r="B28" i="107"/>
  <c r="B29" i="107"/>
  <c r="B30" i="107"/>
  <c r="B31" i="107"/>
  <c r="B32" i="107"/>
  <c r="B33" i="107"/>
  <c r="B34" i="107"/>
  <c r="B35" i="107"/>
  <c r="B36" i="107"/>
  <c r="B37" i="107"/>
  <c r="B38" i="107"/>
  <c r="B39" i="107"/>
  <c r="B40" i="107"/>
  <c r="B41" i="107"/>
  <c r="B42" i="107"/>
  <c r="B43" i="107"/>
  <c r="B44" i="107"/>
  <c r="B45" i="107"/>
  <c r="B46" i="107"/>
  <c r="B47" i="107"/>
  <c r="B48" i="107"/>
  <c r="B49" i="107"/>
  <c r="B50" i="107"/>
  <c r="B51" i="107"/>
  <c r="B52" i="107"/>
  <c r="B53" i="107"/>
  <c r="B54" i="107"/>
  <c r="B55" i="107"/>
  <c r="B56" i="107"/>
  <c r="B57" i="107"/>
  <c r="B58" i="107"/>
  <c r="B59" i="107"/>
  <c r="B60" i="107"/>
  <c r="B61" i="107"/>
  <c r="B62" i="107"/>
  <c r="B63" i="107"/>
  <c r="B64" i="107"/>
  <c r="B65" i="107"/>
  <c r="B66" i="107"/>
  <c r="B67" i="107"/>
  <c r="B68" i="107"/>
  <c r="B69" i="107"/>
  <c r="B70" i="107"/>
  <c r="B71" i="107"/>
  <c r="B72" i="107"/>
  <c r="B73" i="107"/>
  <c r="B74" i="107"/>
  <c r="B75" i="107"/>
  <c r="B76" i="107"/>
  <c r="B77" i="107"/>
  <c r="B78" i="107"/>
  <c r="B79" i="107"/>
  <c r="B80" i="107"/>
  <c r="B81" i="107"/>
  <c r="B82" i="107"/>
  <c r="B83" i="107"/>
  <c r="B84" i="107"/>
  <c r="B85" i="107"/>
  <c r="B86" i="107"/>
  <c r="B87" i="107"/>
  <c r="B88" i="107"/>
  <c r="B89" i="107"/>
  <c r="B90" i="107"/>
  <c r="B91" i="107"/>
  <c r="B92" i="107"/>
  <c r="B93" i="107"/>
  <c r="B94" i="107"/>
  <c r="B95" i="107"/>
  <c r="B96" i="107"/>
  <c r="B97" i="107"/>
  <c r="B98" i="107"/>
  <c r="B99" i="107"/>
  <c r="B100" i="107"/>
  <c r="B101" i="107"/>
  <c r="B102" i="107"/>
  <c r="B103" i="107"/>
  <c r="B104" i="107"/>
  <c r="B105" i="107"/>
  <c r="B106" i="107"/>
  <c r="B107" i="107"/>
  <c r="B108" i="107"/>
  <c r="B109" i="107"/>
  <c r="B110" i="107"/>
  <c r="B111" i="107"/>
  <c r="B112" i="107"/>
  <c r="B113" i="107"/>
  <c r="B114" i="107"/>
  <c r="B115" i="107"/>
  <c r="B116" i="107"/>
  <c r="B117" i="107"/>
  <c r="B118" i="107"/>
  <c r="B119" i="107"/>
  <c r="B120" i="107"/>
  <c r="B121" i="107"/>
  <c r="B122" i="107"/>
  <c r="B123" i="107"/>
  <c r="B124" i="107"/>
  <c r="B125" i="107"/>
  <c r="B126" i="107"/>
  <c r="B127" i="107"/>
  <c r="B128" i="107"/>
  <c r="B129" i="107"/>
  <c r="B130" i="107"/>
  <c r="B131" i="107"/>
  <c r="B132" i="107"/>
  <c r="B133" i="107"/>
  <c r="B134" i="107"/>
  <c r="B135" i="107"/>
  <c r="B136" i="107"/>
  <c r="B137" i="107"/>
  <c r="B138" i="107"/>
  <c r="B139" i="107"/>
  <c r="B140" i="107"/>
  <c r="B141" i="107"/>
  <c r="B142" i="107"/>
  <c r="B143" i="107"/>
  <c r="B144" i="107"/>
  <c r="B145" i="107"/>
  <c r="B146" i="107"/>
  <c r="B147" i="107"/>
  <c r="B148" i="107"/>
  <c r="B149" i="107"/>
  <c r="B150" i="107"/>
  <c r="B151" i="107"/>
  <c r="B152" i="107"/>
  <c r="B153" i="107"/>
  <c r="B154" i="107"/>
  <c r="B155" i="107"/>
  <c r="B156" i="107"/>
  <c r="B157" i="107"/>
  <c r="B158" i="107"/>
  <c r="B159" i="107"/>
  <c r="B160" i="107"/>
  <c r="B161" i="107"/>
  <c r="B162" i="107"/>
  <c r="B163" i="107"/>
  <c r="B164" i="107"/>
  <c r="B165" i="107"/>
  <c r="B166" i="107"/>
  <c r="B167" i="107"/>
  <c r="B168" i="107"/>
  <c r="B169" i="107"/>
  <c r="B170" i="107"/>
  <c r="B171" i="107"/>
  <c r="B172" i="107"/>
  <c r="B173" i="107"/>
  <c r="B174" i="107"/>
  <c r="B175" i="107"/>
  <c r="B176" i="107"/>
  <c r="B177" i="107"/>
  <c r="B178" i="107"/>
  <c r="B179" i="107"/>
  <c r="B180" i="107"/>
  <c r="B181" i="107"/>
  <c r="B182" i="107"/>
  <c r="B183" i="107"/>
  <c r="B184" i="107"/>
  <c r="B185" i="107"/>
  <c r="B186" i="107"/>
  <c r="B187" i="107"/>
  <c r="B188" i="107"/>
  <c r="B189" i="107"/>
  <c r="B190" i="107"/>
  <c r="B191" i="107"/>
  <c r="B192" i="107"/>
  <c r="B193" i="107"/>
  <c r="B194" i="107"/>
  <c r="B195" i="107"/>
  <c r="B196" i="107"/>
  <c r="B197" i="107"/>
  <c r="B198" i="107"/>
  <c r="B199" i="107"/>
  <c r="B200" i="107"/>
  <c r="B201" i="107"/>
  <c r="B202" i="107"/>
  <c r="B203" i="107"/>
  <c r="B204" i="107"/>
  <c r="B205" i="107"/>
  <c r="B206" i="107"/>
  <c r="B207" i="107"/>
  <c r="B208" i="107"/>
  <c r="B209" i="107"/>
  <c r="B210" i="107"/>
  <c r="B211" i="107"/>
  <c r="B212" i="107"/>
  <c r="B213" i="107"/>
  <c r="B214" i="107"/>
  <c r="B215" i="107"/>
  <c r="B216" i="107"/>
  <c r="B217" i="107"/>
  <c r="B218" i="107"/>
  <c r="B219" i="107"/>
  <c r="B220" i="107"/>
  <c r="B221" i="107"/>
  <c r="B222" i="107"/>
  <c r="B223" i="107"/>
  <c r="B224" i="107"/>
  <c r="B225" i="107"/>
  <c r="B226" i="107"/>
  <c r="B227" i="107"/>
  <c r="B228" i="107"/>
  <c r="B229" i="107"/>
  <c r="B230" i="107"/>
  <c r="B231" i="107"/>
  <c r="B232" i="107"/>
  <c r="B233" i="107"/>
  <c r="B234" i="107"/>
  <c r="B235" i="107"/>
  <c r="B236" i="107"/>
  <c r="B237" i="107"/>
  <c r="B238" i="107"/>
  <c r="B239" i="107"/>
  <c r="B240" i="107"/>
  <c r="B241" i="107"/>
  <c r="B242" i="107"/>
  <c r="B243" i="107"/>
  <c r="B244" i="107"/>
  <c r="B245" i="107"/>
  <c r="B246" i="107"/>
  <c r="B247" i="107"/>
  <c r="B248" i="107"/>
  <c r="B249" i="107"/>
  <c r="B250" i="107"/>
  <c r="B251" i="107"/>
  <c r="B252" i="107"/>
  <c r="B253" i="107"/>
  <c r="B254" i="107"/>
  <c r="B255" i="107"/>
  <c r="B256" i="107"/>
  <c r="B257" i="107"/>
  <c r="B258" i="107"/>
  <c r="B259" i="107"/>
  <c r="B260" i="107"/>
  <c r="B261" i="107"/>
  <c r="B262" i="107"/>
  <c r="B263" i="107"/>
  <c r="B264" i="107"/>
  <c r="B265" i="107"/>
  <c r="B266" i="107"/>
  <c r="B267" i="107"/>
  <c r="B268" i="107"/>
  <c r="B269" i="107"/>
  <c r="B270" i="107"/>
  <c r="B271" i="107"/>
  <c r="B272" i="107"/>
  <c r="B273" i="107"/>
  <c r="B274" i="107"/>
  <c r="B275" i="107"/>
  <c r="B276" i="107"/>
  <c r="B277" i="107"/>
  <c r="B278" i="107"/>
  <c r="B279" i="107"/>
  <c r="B280" i="107"/>
  <c r="B281" i="107"/>
  <c r="B282" i="107"/>
  <c r="B283" i="107"/>
  <c r="B284" i="107"/>
  <c r="B285" i="107"/>
  <c r="B286" i="107"/>
  <c r="B287" i="107"/>
  <c r="B288" i="107"/>
  <c r="B289" i="107"/>
  <c r="B290" i="107"/>
  <c r="B291" i="107"/>
  <c r="B292" i="107"/>
  <c r="B293" i="107"/>
  <c r="B294" i="107"/>
  <c r="B295" i="107"/>
  <c r="B296" i="107"/>
  <c r="B297" i="107"/>
  <c r="B298" i="107"/>
  <c r="B299" i="107"/>
  <c r="B300" i="107"/>
  <c r="B301" i="107"/>
  <c r="B302" i="107"/>
  <c r="B303" i="107"/>
  <c r="B304" i="107"/>
  <c r="B305" i="107"/>
  <c r="B306" i="107"/>
  <c r="B307" i="107"/>
  <c r="B308" i="107"/>
  <c r="B309" i="107"/>
  <c r="B310" i="107"/>
  <c r="B311" i="107"/>
  <c r="B312" i="107"/>
  <c r="B313" i="107"/>
  <c r="B314" i="107"/>
  <c r="B315" i="107"/>
  <c r="B316" i="107"/>
  <c r="B317" i="107"/>
  <c r="B318" i="107"/>
  <c r="B319" i="107"/>
  <c r="B320" i="107"/>
  <c r="B321" i="107"/>
  <c r="B322" i="107"/>
  <c r="B323" i="107"/>
  <c r="B324" i="107"/>
  <c r="B325" i="107"/>
  <c r="B326" i="107"/>
  <c r="B327" i="107"/>
  <c r="B328" i="107"/>
  <c r="B329" i="107"/>
  <c r="B330" i="107"/>
  <c r="B331" i="107"/>
  <c r="B332" i="107"/>
  <c r="B333" i="107"/>
  <c r="B334" i="107"/>
  <c r="B335" i="107"/>
  <c r="B336" i="107"/>
  <c r="B337" i="107"/>
  <c r="B338" i="107"/>
  <c r="B339" i="107"/>
  <c r="B340" i="107"/>
  <c r="B341" i="107"/>
  <c r="B342" i="107"/>
  <c r="B343" i="107"/>
  <c r="B344" i="107"/>
  <c r="B345" i="107"/>
  <c r="B346" i="107"/>
  <c r="B347" i="107"/>
  <c r="B348" i="107"/>
  <c r="B349" i="107"/>
  <c r="B350" i="107"/>
  <c r="B351" i="107"/>
  <c r="B352" i="107"/>
  <c r="B353" i="107"/>
  <c r="B354" i="107"/>
  <c r="B355" i="107"/>
  <c r="B356" i="107"/>
  <c r="B357" i="107"/>
  <c r="B358" i="107"/>
  <c r="B359" i="107"/>
  <c r="B360" i="107"/>
  <c r="B361" i="107"/>
  <c r="B362" i="107"/>
  <c r="B363" i="107"/>
  <c r="B364" i="107"/>
  <c r="B365" i="107"/>
  <c r="B366" i="107"/>
  <c r="B367" i="107"/>
  <c r="B368" i="107"/>
  <c r="B369" i="107"/>
  <c r="B370" i="107"/>
  <c r="B371" i="107"/>
  <c r="B372" i="107"/>
  <c r="B373" i="107"/>
  <c r="B374" i="107"/>
  <c r="B375" i="107"/>
  <c r="B376" i="107"/>
  <c r="B377" i="107"/>
  <c r="B378" i="107"/>
  <c r="B379" i="107"/>
  <c r="B380" i="107"/>
  <c r="B381" i="107"/>
  <c r="B382" i="107"/>
  <c r="B383" i="107"/>
  <c r="B384" i="107"/>
  <c r="B385" i="107"/>
  <c r="B386" i="107"/>
  <c r="B387" i="107"/>
  <c r="B388" i="107"/>
  <c r="B389" i="107"/>
  <c r="B390" i="107"/>
  <c r="B391" i="107"/>
  <c r="B392" i="107"/>
  <c r="B393" i="107"/>
  <c r="B394" i="107"/>
  <c r="B395" i="107"/>
  <c r="B396" i="107"/>
  <c r="B397" i="107"/>
  <c r="B398" i="107"/>
  <c r="B399" i="107"/>
  <c r="B400" i="107"/>
  <c r="B401" i="107"/>
  <c r="B402" i="107"/>
  <c r="B403" i="107"/>
  <c r="B404" i="107"/>
  <c r="B405" i="107"/>
  <c r="B406" i="107"/>
  <c r="B407" i="107"/>
  <c r="B408" i="107"/>
  <c r="B409" i="107"/>
  <c r="B410" i="107"/>
  <c r="B411" i="107"/>
  <c r="B412" i="107"/>
  <c r="B413" i="107"/>
  <c r="B414" i="107"/>
  <c r="B415" i="107"/>
  <c r="B416" i="107"/>
  <c r="B417" i="107"/>
  <c r="B418" i="107"/>
  <c r="B419" i="107"/>
  <c r="B420" i="107"/>
  <c r="B421" i="107"/>
  <c r="B422" i="107"/>
  <c r="B423" i="107"/>
  <c r="B424" i="107"/>
  <c r="B425" i="107"/>
  <c r="B426" i="107"/>
  <c r="B427" i="107"/>
  <c r="B428" i="107"/>
  <c r="B429" i="107"/>
  <c r="B430" i="107"/>
  <c r="B431" i="107"/>
  <c r="B432" i="107"/>
  <c r="B433" i="107"/>
  <c r="B434" i="107"/>
  <c r="B435" i="107"/>
  <c r="B436" i="107"/>
  <c r="B437" i="107"/>
  <c r="B438" i="107"/>
  <c r="B439" i="107"/>
  <c r="B440" i="107"/>
  <c r="B441" i="107"/>
  <c r="B442" i="107"/>
  <c r="B443" i="107"/>
  <c r="B444" i="107"/>
  <c r="B445" i="107"/>
  <c r="B446" i="107"/>
  <c r="B447" i="107"/>
  <c r="B448" i="107"/>
  <c r="B449" i="107"/>
  <c r="B450" i="107"/>
  <c r="B451" i="107"/>
  <c r="B452" i="107"/>
  <c r="B453" i="107"/>
  <c r="B454" i="107"/>
  <c r="B455" i="107"/>
  <c r="B456" i="107"/>
  <c r="B457" i="107"/>
  <c r="B458" i="107"/>
  <c r="B459" i="107"/>
  <c r="B460" i="107"/>
  <c r="B461" i="107"/>
  <c r="B462" i="107"/>
  <c r="B463" i="107"/>
  <c r="B464" i="107"/>
  <c r="B465" i="107"/>
  <c r="B466" i="107"/>
  <c r="B467" i="107"/>
  <c r="B468" i="107"/>
  <c r="B469" i="107"/>
  <c r="B470" i="107"/>
  <c r="B471" i="107"/>
  <c r="B472" i="107"/>
  <c r="B473" i="107"/>
  <c r="B474" i="107"/>
  <c r="B475" i="107"/>
  <c r="B476" i="107"/>
  <c r="B477" i="107"/>
  <c r="B478" i="107"/>
  <c r="B479" i="107"/>
  <c r="B480" i="107"/>
  <c r="B481" i="107"/>
  <c r="B482" i="107"/>
  <c r="B483" i="107"/>
  <c r="B484" i="107"/>
  <c r="B485" i="107"/>
  <c r="B486" i="107"/>
  <c r="B487" i="107"/>
  <c r="B488" i="107"/>
  <c r="B489" i="107"/>
  <c r="B490" i="107"/>
  <c r="B491" i="107"/>
  <c r="B492" i="107"/>
  <c r="B493" i="107"/>
  <c r="B494" i="107"/>
  <c r="B495" i="107"/>
  <c r="B496" i="107"/>
  <c r="B497" i="107"/>
  <c r="B498" i="107"/>
  <c r="B499" i="107"/>
  <c r="B500" i="107"/>
  <c r="B501" i="107"/>
  <c r="B502" i="107"/>
  <c r="B503" i="107"/>
  <c r="B504" i="107"/>
  <c r="B505" i="107"/>
  <c r="B506" i="107"/>
  <c r="B507" i="107"/>
  <c r="B508" i="107"/>
  <c r="B509" i="107"/>
  <c r="B510" i="107"/>
  <c r="B511" i="107"/>
  <c r="B512" i="107"/>
  <c r="B513" i="107"/>
  <c r="B514" i="107"/>
  <c r="B515" i="107"/>
  <c r="B516" i="107"/>
  <c r="B517" i="107"/>
  <c r="B518" i="107"/>
  <c r="B519" i="107"/>
  <c r="B520" i="107"/>
  <c r="B521" i="107"/>
  <c r="B522" i="107"/>
  <c r="B523" i="107"/>
  <c r="B524" i="107"/>
  <c r="B525" i="107"/>
  <c r="B526" i="107"/>
  <c r="B527" i="107"/>
  <c r="B528" i="107"/>
  <c r="B529" i="107"/>
  <c r="B530" i="107"/>
  <c r="B531" i="107"/>
  <c r="B532" i="107"/>
  <c r="B533" i="107"/>
  <c r="B534" i="107"/>
  <c r="B535" i="107"/>
  <c r="B536" i="107"/>
  <c r="B537" i="107"/>
  <c r="B538" i="107"/>
  <c r="B539" i="107"/>
  <c r="B540" i="107"/>
  <c r="B541" i="107"/>
  <c r="B542" i="107"/>
  <c r="B543" i="107"/>
  <c r="B544" i="107"/>
  <c r="B545" i="107"/>
  <c r="B546" i="107"/>
  <c r="B547" i="107"/>
  <c r="B548" i="107"/>
  <c r="B549" i="107"/>
  <c r="B550" i="107"/>
  <c r="B551" i="107"/>
  <c r="B552" i="107"/>
  <c r="B553" i="107"/>
  <c r="B554" i="107"/>
  <c r="B555" i="107"/>
  <c r="B556" i="107"/>
  <c r="B557" i="107"/>
  <c r="B558" i="107"/>
  <c r="B559" i="107"/>
  <c r="B560" i="107"/>
  <c r="B561" i="107"/>
  <c r="B562" i="107"/>
  <c r="B563" i="107"/>
  <c r="B564" i="107"/>
  <c r="B565" i="107"/>
  <c r="B566" i="107"/>
  <c r="B567" i="107"/>
  <c r="B568" i="107"/>
  <c r="B569" i="107"/>
  <c r="B570" i="107"/>
  <c r="B571" i="107"/>
  <c r="B572" i="107"/>
  <c r="B573" i="107"/>
  <c r="B574" i="107"/>
  <c r="B575" i="107"/>
  <c r="B576" i="107"/>
  <c r="B577" i="107"/>
  <c r="B578" i="107"/>
  <c r="B579" i="107"/>
  <c r="B580" i="107"/>
  <c r="B581" i="107"/>
  <c r="B582" i="107"/>
  <c r="B583" i="107"/>
  <c r="B584" i="107"/>
  <c r="B585" i="107"/>
  <c r="B586" i="107"/>
  <c r="B587" i="107"/>
  <c r="B588" i="107"/>
  <c r="B589" i="107"/>
  <c r="B590" i="107"/>
  <c r="B591" i="107"/>
  <c r="B592" i="107"/>
  <c r="B593" i="107"/>
  <c r="B594" i="107"/>
  <c r="B595" i="107"/>
  <c r="B596" i="107"/>
  <c r="B597" i="107"/>
  <c r="B598" i="107"/>
  <c r="B599" i="107"/>
  <c r="B600" i="107"/>
  <c r="B601" i="107"/>
  <c r="B602" i="107"/>
  <c r="B603" i="107"/>
  <c r="B604" i="107"/>
  <c r="B605" i="107"/>
  <c r="B606" i="107"/>
  <c r="B607" i="107"/>
  <c r="B608" i="107"/>
  <c r="B609" i="107"/>
  <c r="B610" i="107"/>
  <c r="B611" i="107"/>
  <c r="B612" i="107"/>
  <c r="B613" i="107"/>
  <c r="B614" i="107"/>
  <c r="B615" i="107"/>
  <c r="B616" i="107"/>
  <c r="B617" i="107"/>
  <c r="B618" i="107"/>
  <c r="B619" i="107"/>
  <c r="B620" i="107"/>
  <c r="B621" i="107"/>
  <c r="B622" i="107"/>
  <c r="B623" i="107"/>
  <c r="B624" i="107"/>
  <c r="B625" i="107"/>
  <c r="B626" i="107"/>
  <c r="B627" i="107"/>
  <c r="B628" i="107"/>
  <c r="B629" i="107"/>
  <c r="B630" i="107"/>
  <c r="B631" i="107"/>
  <c r="B632" i="107"/>
  <c r="B633" i="107"/>
  <c r="B634" i="107"/>
  <c r="B635" i="107"/>
  <c r="B636" i="107"/>
  <c r="B637" i="107"/>
  <c r="B638" i="107"/>
  <c r="B639" i="107"/>
  <c r="B640" i="107"/>
  <c r="B641" i="107"/>
  <c r="B642" i="107"/>
  <c r="B643" i="107"/>
  <c r="B644" i="107"/>
  <c r="B645" i="107"/>
  <c r="B646" i="107"/>
  <c r="B647" i="107"/>
  <c r="B648" i="107"/>
  <c r="B649" i="107"/>
  <c r="B650" i="107"/>
  <c r="B651" i="107"/>
  <c r="B652" i="107"/>
  <c r="B653" i="107"/>
  <c r="B654" i="107"/>
  <c r="B655" i="107"/>
  <c r="B656" i="107"/>
  <c r="B657" i="107"/>
  <c r="B658" i="107"/>
  <c r="B659" i="107"/>
  <c r="B660" i="107"/>
  <c r="B661" i="107"/>
  <c r="B662" i="107"/>
  <c r="B663" i="107"/>
  <c r="B664" i="107"/>
  <c r="B665" i="107"/>
  <c r="B666" i="107"/>
  <c r="B667" i="107"/>
  <c r="B668" i="107"/>
  <c r="B669" i="107"/>
  <c r="B670" i="107"/>
  <c r="B671" i="107"/>
  <c r="B672" i="107"/>
  <c r="B673" i="107"/>
  <c r="B674" i="107"/>
  <c r="B675" i="107"/>
  <c r="B676" i="107"/>
  <c r="B677" i="107"/>
  <c r="B678" i="107"/>
  <c r="B679" i="107"/>
  <c r="B680" i="107"/>
  <c r="B681" i="107"/>
  <c r="B682" i="107"/>
  <c r="B683" i="107"/>
  <c r="B684" i="107"/>
  <c r="B685" i="107"/>
  <c r="B686" i="107"/>
  <c r="B687" i="107"/>
  <c r="B688" i="107"/>
  <c r="B689" i="107"/>
  <c r="B690" i="107"/>
  <c r="B691" i="107"/>
  <c r="B692" i="107"/>
  <c r="B693" i="107"/>
  <c r="B694" i="107"/>
  <c r="B695" i="107"/>
  <c r="B696" i="107"/>
  <c r="B697" i="107"/>
  <c r="B698" i="107"/>
  <c r="B699" i="107"/>
  <c r="B700" i="107"/>
  <c r="B701" i="107"/>
  <c r="B702" i="107"/>
  <c r="B703" i="107"/>
  <c r="B704" i="107"/>
  <c r="B705" i="107"/>
  <c r="B706" i="107"/>
  <c r="B707" i="107"/>
  <c r="B708" i="107"/>
  <c r="B709" i="107"/>
  <c r="B710" i="107"/>
  <c r="B711" i="107"/>
  <c r="B712" i="107"/>
  <c r="B713" i="107"/>
  <c r="B714" i="107"/>
  <c r="B715" i="107"/>
  <c r="B716" i="107"/>
  <c r="B717" i="107"/>
  <c r="B718" i="107"/>
  <c r="B719" i="107"/>
  <c r="B720" i="107"/>
  <c r="B721" i="107"/>
  <c r="B722" i="107"/>
  <c r="B723" i="107"/>
  <c r="B724" i="107"/>
  <c r="B725" i="107"/>
  <c r="B726" i="107"/>
  <c r="B727" i="107"/>
  <c r="B728" i="107"/>
  <c r="B729" i="107"/>
  <c r="B730" i="107"/>
  <c r="B731" i="107"/>
  <c r="B732" i="107"/>
  <c r="B733" i="107"/>
  <c r="B734" i="107"/>
  <c r="B735" i="107"/>
  <c r="B736" i="107"/>
  <c r="B737" i="107"/>
  <c r="B738" i="107"/>
  <c r="B739" i="107"/>
  <c r="B740" i="107"/>
  <c r="B741" i="107"/>
  <c r="B742" i="107"/>
  <c r="B743" i="107"/>
  <c r="B744" i="107"/>
  <c r="B745" i="107"/>
  <c r="B746" i="107"/>
  <c r="B747" i="107"/>
  <c r="B748" i="107"/>
  <c r="B749" i="107"/>
  <c r="B750" i="107"/>
  <c r="B751" i="107"/>
  <c r="B752" i="107"/>
  <c r="B753" i="107"/>
  <c r="B754" i="107"/>
  <c r="B755" i="107"/>
  <c r="B756" i="107"/>
  <c r="B757" i="107"/>
  <c r="B758" i="107"/>
  <c r="B759" i="107"/>
  <c r="B760" i="107"/>
  <c r="B761" i="107"/>
  <c r="B762" i="107"/>
  <c r="B763" i="107"/>
  <c r="B764" i="107"/>
  <c r="B765" i="107"/>
  <c r="B766" i="107"/>
  <c r="B767" i="107"/>
  <c r="B768" i="107"/>
  <c r="B769" i="107"/>
  <c r="B770" i="107"/>
  <c r="B771" i="107"/>
  <c r="B772" i="107"/>
  <c r="B773" i="107"/>
  <c r="B774" i="107"/>
  <c r="B775" i="107"/>
  <c r="B776" i="107"/>
  <c r="B777" i="107"/>
  <c r="B778" i="107"/>
  <c r="B779" i="107"/>
  <c r="B780" i="107"/>
  <c r="B781" i="107"/>
  <c r="B782" i="107"/>
  <c r="B783" i="107"/>
  <c r="B784" i="107"/>
  <c r="B785" i="107"/>
  <c r="B786" i="107"/>
  <c r="B787" i="107"/>
  <c r="B788" i="107"/>
  <c r="B789" i="107"/>
  <c r="B790" i="107"/>
  <c r="B791" i="107"/>
  <c r="B792" i="107"/>
  <c r="B793" i="107"/>
  <c r="B794" i="107"/>
  <c r="B795" i="107"/>
  <c r="B796" i="107"/>
  <c r="B797" i="107"/>
  <c r="B798" i="107"/>
  <c r="B799" i="107"/>
  <c r="B800" i="107"/>
  <c r="B801" i="107"/>
  <c r="B802" i="107"/>
  <c r="B803" i="107"/>
  <c r="B804" i="107"/>
  <c r="B805" i="107"/>
  <c r="B806" i="107"/>
  <c r="B807" i="107"/>
  <c r="B808" i="107"/>
  <c r="B809" i="107"/>
  <c r="B810" i="107"/>
  <c r="B811" i="107"/>
  <c r="B812" i="107"/>
  <c r="B813" i="107"/>
  <c r="B814" i="107"/>
  <c r="B815" i="107"/>
  <c r="B816" i="107"/>
  <c r="B817" i="107"/>
  <c r="B818" i="107"/>
  <c r="B819" i="107"/>
  <c r="B820" i="107"/>
  <c r="B821" i="107"/>
  <c r="B822" i="107"/>
  <c r="B823" i="107"/>
  <c r="B824" i="107"/>
  <c r="B825" i="107"/>
  <c r="B826" i="107"/>
  <c r="B827" i="107"/>
  <c r="B828" i="107"/>
  <c r="B829" i="107"/>
  <c r="B830" i="107"/>
  <c r="B831" i="107"/>
  <c r="B832" i="107"/>
  <c r="B833" i="107"/>
  <c r="B834" i="107"/>
  <c r="B835" i="107"/>
  <c r="B836" i="107"/>
  <c r="B837" i="107"/>
  <c r="B838" i="107"/>
  <c r="B839" i="107"/>
  <c r="B840" i="107"/>
  <c r="B841" i="107"/>
  <c r="B842" i="107"/>
  <c r="B843" i="107"/>
  <c r="B844" i="107"/>
  <c r="B845" i="107"/>
  <c r="B846" i="107"/>
  <c r="B847" i="107"/>
  <c r="B848" i="107"/>
  <c r="B849" i="107"/>
  <c r="B850" i="107"/>
  <c r="B851" i="107"/>
  <c r="B852" i="107"/>
  <c r="B853" i="107"/>
  <c r="B854" i="107"/>
  <c r="B855" i="107"/>
  <c r="B856" i="107"/>
  <c r="B857" i="107"/>
  <c r="B858" i="107"/>
  <c r="B859" i="107"/>
  <c r="B860" i="107"/>
  <c r="B861" i="107"/>
  <c r="B862" i="107"/>
  <c r="B863" i="107"/>
  <c r="B864" i="107"/>
  <c r="B865" i="107"/>
  <c r="B866" i="107"/>
  <c r="B867" i="107"/>
  <c r="B868" i="107"/>
  <c r="B869" i="107"/>
  <c r="B870" i="107"/>
  <c r="B871" i="107"/>
  <c r="B872" i="107"/>
  <c r="B873" i="107"/>
  <c r="B874" i="107"/>
  <c r="B875" i="107"/>
  <c r="B876" i="107"/>
  <c r="B877" i="107"/>
  <c r="B878" i="107"/>
  <c r="B879" i="107"/>
  <c r="B880" i="107"/>
  <c r="B881" i="107"/>
  <c r="B882" i="107"/>
  <c r="B883" i="107"/>
  <c r="B884" i="107"/>
  <c r="B885" i="107"/>
  <c r="B886" i="107"/>
  <c r="B887" i="107"/>
  <c r="B888" i="107"/>
  <c r="B889" i="107"/>
  <c r="B890" i="107"/>
  <c r="B891" i="107"/>
  <c r="B892" i="107"/>
  <c r="B893" i="107"/>
  <c r="B894" i="107"/>
  <c r="B895" i="107"/>
  <c r="B896" i="107"/>
  <c r="B897" i="107"/>
  <c r="B898" i="107"/>
  <c r="B899" i="107"/>
  <c r="B900" i="107"/>
  <c r="B901" i="107"/>
  <c r="B902" i="107"/>
  <c r="B903" i="107"/>
  <c r="B904" i="107"/>
  <c r="B905" i="107"/>
  <c r="B906" i="107"/>
  <c r="B907" i="107"/>
  <c r="B908" i="107"/>
  <c r="B909" i="107"/>
  <c r="B910" i="107"/>
  <c r="B911" i="107"/>
  <c r="B912" i="107"/>
  <c r="B913" i="107"/>
  <c r="B914" i="107"/>
  <c r="B915" i="107"/>
  <c r="B916" i="107"/>
  <c r="B917" i="107"/>
  <c r="B918" i="107"/>
  <c r="B919" i="107"/>
  <c r="B920" i="107"/>
  <c r="B921" i="107"/>
  <c r="B922" i="107"/>
  <c r="B923" i="107"/>
  <c r="B924" i="107"/>
  <c r="B925" i="107"/>
  <c r="B926" i="107"/>
  <c r="B927" i="107"/>
  <c r="B928" i="107"/>
  <c r="B929" i="107"/>
  <c r="B930" i="107"/>
  <c r="B931" i="107"/>
  <c r="B932" i="107"/>
  <c r="B933" i="107"/>
  <c r="B934" i="107"/>
  <c r="B935" i="107"/>
  <c r="B936" i="107"/>
  <c r="B937" i="107"/>
  <c r="B938" i="107"/>
  <c r="B939" i="107"/>
  <c r="B940" i="107"/>
  <c r="B941" i="107"/>
  <c r="B942" i="107"/>
  <c r="B943" i="107"/>
  <c r="B944" i="107"/>
  <c r="B945" i="107"/>
  <c r="B946" i="107"/>
  <c r="B947" i="107"/>
  <c r="B948" i="107"/>
  <c r="B949" i="107"/>
  <c r="B950" i="107"/>
  <c r="B951" i="107"/>
  <c r="B952" i="107"/>
  <c r="B953" i="107"/>
  <c r="B954" i="107"/>
  <c r="B955" i="107"/>
  <c r="B956" i="107"/>
  <c r="B957" i="107"/>
  <c r="B958" i="107"/>
  <c r="B959" i="107"/>
  <c r="B960" i="107"/>
  <c r="B961" i="107"/>
  <c r="B962" i="107"/>
  <c r="B963" i="107"/>
  <c r="B964" i="107"/>
  <c r="B965" i="107"/>
  <c r="B966" i="107"/>
  <c r="B967" i="107"/>
  <c r="B968" i="107"/>
  <c r="B969" i="107"/>
  <c r="B970" i="107"/>
  <c r="B971" i="107"/>
  <c r="B972" i="107"/>
  <c r="B973" i="107"/>
  <c r="B974" i="107"/>
  <c r="B975" i="107"/>
  <c r="B976" i="107"/>
  <c r="B977" i="107"/>
  <c r="B978" i="107"/>
  <c r="B979" i="107"/>
  <c r="B980" i="107"/>
  <c r="B981" i="107"/>
  <c r="B982" i="107"/>
  <c r="B983" i="107"/>
  <c r="B984" i="107"/>
  <c r="B985" i="107"/>
  <c r="B986" i="107"/>
  <c r="B987" i="107"/>
  <c r="B988" i="107"/>
  <c r="B989" i="107"/>
  <c r="B990" i="107"/>
  <c r="B991" i="107"/>
  <c r="B992" i="107"/>
  <c r="B993" i="107"/>
  <c r="B994" i="107"/>
  <c r="B995" i="107"/>
  <c r="B996" i="107"/>
  <c r="B997" i="107"/>
  <c r="B998" i="107"/>
  <c r="B999" i="107"/>
  <c r="B1000" i="107"/>
  <c r="B1001" i="107"/>
  <c r="B1002" i="107"/>
  <c r="C3" i="106"/>
  <c r="B3" i="106" s="1"/>
  <c r="B4" i="106"/>
  <c r="B5" i="106"/>
  <c r="B6" i="106"/>
  <c r="B7" i="106"/>
  <c r="B8" i="106"/>
  <c r="B9" i="106"/>
  <c r="B10" i="106"/>
  <c r="B11" i="106"/>
  <c r="B12" i="106"/>
  <c r="B13" i="106"/>
  <c r="B14" i="106"/>
  <c r="B15" i="106"/>
  <c r="B16" i="106"/>
  <c r="B17" i="106"/>
  <c r="B18" i="106"/>
  <c r="B19" i="106"/>
  <c r="B20" i="106"/>
  <c r="B21" i="106"/>
  <c r="B22" i="106"/>
  <c r="B23" i="106"/>
  <c r="B24" i="106"/>
  <c r="B25" i="106"/>
  <c r="B26" i="106"/>
  <c r="B27" i="106"/>
  <c r="B28" i="106"/>
  <c r="B29" i="106"/>
  <c r="B30" i="106"/>
  <c r="B31" i="106"/>
  <c r="B32" i="106"/>
  <c r="B33" i="106"/>
  <c r="B34" i="106"/>
  <c r="B35" i="106"/>
  <c r="B36" i="106"/>
  <c r="B37" i="106"/>
  <c r="B38" i="106"/>
  <c r="B39" i="106"/>
  <c r="B40" i="106"/>
  <c r="B41" i="106"/>
  <c r="B42" i="106"/>
  <c r="B43" i="106"/>
  <c r="B44" i="106"/>
  <c r="B45" i="106"/>
  <c r="B46" i="106"/>
  <c r="B47" i="106"/>
  <c r="B48" i="106"/>
  <c r="B49" i="106"/>
  <c r="B50" i="106"/>
  <c r="B51" i="106"/>
  <c r="B52" i="106"/>
  <c r="B53" i="106"/>
  <c r="B54" i="106"/>
  <c r="B55" i="106"/>
  <c r="B56" i="106"/>
  <c r="B57" i="106"/>
  <c r="B58" i="106"/>
  <c r="B59" i="106"/>
  <c r="B60" i="106"/>
  <c r="B61" i="106"/>
  <c r="B62" i="106"/>
  <c r="B63" i="106"/>
  <c r="B64" i="106"/>
  <c r="B65" i="106"/>
  <c r="B66" i="106"/>
  <c r="B67" i="106"/>
  <c r="B68" i="106"/>
  <c r="B69" i="106"/>
  <c r="B70" i="106"/>
  <c r="B71" i="106"/>
  <c r="B72" i="106"/>
  <c r="B73" i="106"/>
  <c r="B74" i="106"/>
  <c r="B75" i="106"/>
  <c r="B76" i="106"/>
  <c r="B77" i="106"/>
  <c r="B78" i="106"/>
  <c r="B79" i="106"/>
  <c r="B80" i="106"/>
  <c r="B81" i="106"/>
  <c r="B82" i="106"/>
  <c r="B83" i="106"/>
  <c r="B84" i="106"/>
  <c r="B85" i="106"/>
  <c r="B86" i="106"/>
  <c r="B87" i="106"/>
  <c r="B88" i="106"/>
  <c r="B89" i="106"/>
  <c r="B90" i="106"/>
  <c r="B91" i="106"/>
  <c r="B92" i="106"/>
  <c r="B93" i="106"/>
  <c r="B94" i="106"/>
  <c r="B95" i="106"/>
  <c r="B96" i="106"/>
  <c r="B97" i="106"/>
  <c r="B98" i="106"/>
  <c r="B99" i="106"/>
  <c r="B100" i="106"/>
  <c r="B101" i="106"/>
  <c r="B102" i="106"/>
  <c r="B103" i="106"/>
  <c r="B104" i="106"/>
  <c r="B105" i="106"/>
  <c r="B106" i="106"/>
  <c r="B107" i="106"/>
  <c r="B108" i="106"/>
  <c r="B109" i="106"/>
  <c r="B110" i="106"/>
  <c r="B111" i="106"/>
  <c r="B112" i="106"/>
  <c r="B113" i="106"/>
  <c r="B114" i="106"/>
  <c r="B115" i="106"/>
  <c r="B116" i="106"/>
  <c r="B117" i="106"/>
  <c r="B118" i="106"/>
  <c r="B119" i="106"/>
  <c r="B120" i="106"/>
  <c r="B121" i="106"/>
  <c r="B122" i="106"/>
  <c r="B123" i="106"/>
  <c r="B124" i="106"/>
  <c r="B125" i="106"/>
  <c r="B126" i="106"/>
  <c r="B127" i="106"/>
  <c r="B128" i="106"/>
  <c r="B129" i="106"/>
  <c r="B130" i="106"/>
  <c r="B131" i="106"/>
  <c r="B132" i="106"/>
  <c r="B133" i="106"/>
  <c r="B134" i="106"/>
  <c r="B135" i="106"/>
  <c r="B136" i="106"/>
  <c r="B137" i="106"/>
  <c r="B138" i="106"/>
  <c r="B139" i="106"/>
  <c r="B140" i="106"/>
  <c r="B141" i="106"/>
  <c r="B142" i="106"/>
  <c r="B143" i="106"/>
  <c r="B144" i="106"/>
  <c r="B145" i="106"/>
  <c r="B146" i="106"/>
  <c r="B147" i="106"/>
  <c r="B148" i="106"/>
  <c r="B149" i="106"/>
  <c r="B150" i="106"/>
  <c r="B151" i="106"/>
  <c r="B152" i="106"/>
  <c r="B153" i="106"/>
  <c r="B154" i="106"/>
  <c r="B155" i="106"/>
  <c r="B156" i="106"/>
  <c r="B157" i="106"/>
  <c r="B158" i="106"/>
  <c r="B159" i="106"/>
  <c r="B160" i="106"/>
  <c r="B161" i="106"/>
  <c r="B162" i="106"/>
  <c r="B163" i="106"/>
  <c r="B164" i="106"/>
  <c r="B165" i="106"/>
  <c r="B166" i="106"/>
  <c r="B167" i="106"/>
  <c r="B168" i="106"/>
  <c r="B169" i="106"/>
  <c r="B170" i="106"/>
  <c r="B171" i="106"/>
  <c r="B172" i="106"/>
  <c r="B173" i="106"/>
  <c r="B174" i="106"/>
  <c r="B175" i="106"/>
  <c r="B176" i="106"/>
  <c r="B177" i="106"/>
  <c r="B178" i="106"/>
  <c r="B179" i="106"/>
  <c r="B180" i="106"/>
  <c r="B181" i="106"/>
  <c r="B182" i="106"/>
  <c r="B183" i="106"/>
  <c r="B184" i="106"/>
  <c r="B185" i="106"/>
  <c r="B186" i="106"/>
  <c r="B187" i="106"/>
  <c r="B188" i="106"/>
  <c r="B189" i="106"/>
  <c r="B190" i="106"/>
  <c r="B191" i="106"/>
  <c r="B192" i="106"/>
  <c r="B193" i="106"/>
  <c r="B194" i="106"/>
  <c r="B195" i="106"/>
  <c r="B196" i="106"/>
  <c r="B197" i="106"/>
  <c r="B198" i="106"/>
  <c r="B199" i="106"/>
  <c r="B200" i="106"/>
  <c r="B201" i="106"/>
  <c r="B202" i="106"/>
  <c r="B203" i="106"/>
  <c r="B204" i="106"/>
  <c r="B205" i="106"/>
  <c r="B206" i="106"/>
  <c r="B207" i="106"/>
  <c r="B208" i="106"/>
  <c r="B209" i="106"/>
  <c r="B210" i="106"/>
  <c r="B211" i="106"/>
  <c r="B212" i="106"/>
  <c r="B213" i="106"/>
  <c r="B214" i="106"/>
  <c r="B215" i="106"/>
  <c r="B216" i="106"/>
  <c r="B217" i="106"/>
  <c r="B218" i="106"/>
  <c r="B219" i="106"/>
  <c r="B220" i="106"/>
  <c r="B221" i="106"/>
  <c r="B222" i="106"/>
  <c r="B223" i="106"/>
  <c r="B224" i="106"/>
  <c r="B225" i="106"/>
  <c r="B226" i="106"/>
  <c r="B227" i="106"/>
  <c r="B228" i="106"/>
  <c r="B229" i="106"/>
  <c r="B230" i="106"/>
  <c r="B231" i="106"/>
  <c r="B232" i="106"/>
  <c r="B233" i="106"/>
  <c r="B234" i="106"/>
  <c r="B235" i="106"/>
  <c r="B236" i="106"/>
  <c r="B237" i="106"/>
  <c r="B238" i="106"/>
  <c r="B239" i="106"/>
  <c r="B240" i="106"/>
  <c r="B241" i="106"/>
  <c r="B242" i="106"/>
  <c r="B243" i="106"/>
  <c r="B244" i="106"/>
  <c r="B245" i="106"/>
  <c r="B246" i="106"/>
  <c r="B247" i="106"/>
  <c r="B248" i="106"/>
  <c r="B249" i="106"/>
  <c r="B250" i="106"/>
  <c r="B251" i="106"/>
  <c r="B252" i="106"/>
  <c r="B253" i="106"/>
  <c r="B254" i="106"/>
  <c r="B255" i="106"/>
  <c r="B256" i="106"/>
  <c r="B257" i="106"/>
  <c r="B258" i="106"/>
  <c r="B259" i="106"/>
  <c r="B260" i="106"/>
  <c r="B261" i="106"/>
  <c r="B262" i="106"/>
  <c r="B263" i="106"/>
  <c r="B264" i="106"/>
  <c r="B265" i="106"/>
  <c r="B266" i="106"/>
  <c r="B267" i="106"/>
  <c r="B268" i="106"/>
  <c r="B269" i="106"/>
  <c r="B270" i="106"/>
  <c r="B271" i="106"/>
  <c r="B272" i="106"/>
  <c r="B273" i="106"/>
  <c r="B274" i="106"/>
  <c r="B275" i="106"/>
  <c r="B276" i="106"/>
  <c r="B277" i="106"/>
  <c r="B278" i="106"/>
  <c r="B279" i="106"/>
  <c r="B280" i="106"/>
  <c r="B281" i="106"/>
  <c r="B282" i="106"/>
  <c r="B283" i="106"/>
  <c r="B284" i="106"/>
  <c r="B285" i="106"/>
  <c r="B286" i="106"/>
  <c r="B287" i="106"/>
  <c r="B288" i="106"/>
  <c r="B289" i="106"/>
  <c r="B290" i="106"/>
  <c r="B291" i="106"/>
  <c r="B292" i="106"/>
  <c r="B293" i="106"/>
  <c r="B294" i="106"/>
  <c r="B295" i="106"/>
  <c r="B296" i="106"/>
  <c r="B297" i="106"/>
  <c r="B298" i="106"/>
  <c r="B299" i="106"/>
  <c r="B300" i="106"/>
  <c r="B301" i="106"/>
  <c r="B302" i="106"/>
  <c r="B303" i="106"/>
  <c r="B304" i="106"/>
  <c r="B305" i="106"/>
  <c r="B306" i="106"/>
  <c r="B307" i="106"/>
  <c r="B308" i="106"/>
  <c r="B309" i="106"/>
  <c r="B310" i="106"/>
  <c r="B311" i="106"/>
  <c r="B312" i="106"/>
  <c r="B313" i="106"/>
  <c r="B314" i="106"/>
  <c r="B315" i="106"/>
  <c r="B316" i="106"/>
  <c r="B317" i="106"/>
  <c r="B318" i="106"/>
  <c r="B319" i="106"/>
  <c r="B320" i="106"/>
  <c r="B321" i="106"/>
  <c r="B322" i="106"/>
  <c r="B323" i="106"/>
  <c r="B324" i="106"/>
  <c r="B325" i="106"/>
  <c r="B326" i="106"/>
  <c r="B327" i="106"/>
  <c r="B328" i="106"/>
  <c r="B329" i="106"/>
  <c r="B330" i="106"/>
  <c r="B331" i="106"/>
  <c r="B332" i="106"/>
  <c r="B333" i="106"/>
  <c r="B334" i="106"/>
  <c r="B335" i="106"/>
  <c r="B336" i="106"/>
  <c r="B337" i="106"/>
  <c r="B338" i="106"/>
  <c r="B339" i="106"/>
  <c r="B340" i="106"/>
  <c r="B341" i="106"/>
  <c r="B342" i="106"/>
  <c r="B343" i="106"/>
  <c r="B344" i="106"/>
  <c r="B345" i="106"/>
  <c r="B346" i="106"/>
  <c r="B347" i="106"/>
  <c r="B348" i="106"/>
  <c r="B349" i="106"/>
  <c r="B350" i="106"/>
  <c r="B351" i="106"/>
  <c r="B352" i="106"/>
  <c r="B353" i="106"/>
  <c r="B354" i="106"/>
  <c r="B355" i="106"/>
  <c r="B356" i="106"/>
  <c r="B357" i="106"/>
  <c r="B358" i="106"/>
  <c r="B359" i="106"/>
  <c r="B360" i="106"/>
  <c r="B361" i="106"/>
  <c r="B362" i="106"/>
  <c r="B363" i="106"/>
  <c r="B364" i="106"/>
  <c r="B365" i="106"/>
  <c r="B366" i="106"/>
  <c r="B367" i="106"/>
  <c r="B368" i="106"/>
  <c r="B369" i="106"/>
  <c r="B370" i="106"/>
  <c r="B371" i="106"/>
  <c r="B372" i="106"/>
  <c r="B373" i="106"/>
  <c r="B374" i="106"/>
  <c r="B375" i="106"/>
  <c r="B376" i="106"/>
  <c r="B377" i="106"/>
  <c r="B378" i="106"/>
  <c r="B379" i="106"/>
  <c r="B380" i="106"/>
  <c r="B381" i="106"/>
  <c r="B382" i="106"/>
  <c r="B383" i="106"/>
  <c r="B384" i="106"/>
  <c r="B385" i="106"/>
  <c r="B386" i="106"/>
  <c r="B387" i="106"/>
  <c r="B388" i="106"/>
  <c r="B389" i="106"/>
  <c r="B390" i="106"/>
  <c r="B391" i="106"/>
  <c r="B392" i="106"/>
  <c r="B393" i="106"/>
  <c r="B394" i="106"/>
  <c r="B395" i="106"/>
  <c r="B396" i="106"/>
  <c r="B397" i="106"/>
  <c r="B398" i="106"/>
  <c r="B399" i="106"/>
  <c r="B400" i="106"/>
  <c r="B401" i="106"/>
  <c r="B402" i="106"/>
  <c r="B403" i="106"/>
  <c r="B404" i="106"/>
  <c r="B405" i="106"/>
  <c r="B406" i="106"/>
  <c r="B407" i="106"/>
  <c r="B408" i="106"/>
  <c r="B409" i="106"/>
  <c r="B410" i="106"/>
  <c r="B411" i="106"/>
  <c r="B412" i="106"/>
  <c r="B413" i="106"/>
  <c r="B414" i="106"/>
  <c r="B415" i="106"/>
  <c r="B416" i="106"/>
  <c r="B417" i="106"/>
  <c r="B418" i="106"/>
  <c r="B419" i="106"/>
  <c r="B420" i="106"/>
  <c r="B421" i="106"/>
  <c r="B422" i="106"/>
  <c r="B423" i="106"/>
  <c r="B424" i="106"/>
  <c r="B425" i="106"/>
  <c r="B426" i="106"/>
  <c r="B427" i="106"/>
  <c r="B428" i="106"/>
  <c r="B429" i="106"/>
  <c r="B430" i="106"/>
  <c r="B431" i="106"/>
  <c r="B432" i="106"/>
  <c r="B433" i="106"/>
  <c r="B434" i="106"/>
  <c r="B435" i="106"/>
  <c r="B436" i="106"/>
  <c r="B437" i="106"/>
  <c r="B438" i="106"/>
  <c r="B439" i="106"/>
  <c r="B440" i="106"/>
  <c r="B441" i="106"/>
  <c r="B442" i="106"/>
  <c r="B443" i="106"/>
  <c r="B444" i="106"/>
  <c r="B445" i="106"/>
  <c r="B446" i="106"/>
  <c r="B447" i="106"/>
  <c r="B448" i="106"/>
  <c r="B449" i="106"/>
  <c r="B450" i="106"/>
  <c r="B451" i="106"/>
  <c r="B452" i="106"/>
  <c r="B453" i="106"/>
  <c r="B454" i="106"/>
  <c r="B455" i="106"/>
  <c r="B456" i="106"/>
  <c r="B457" i="106"/>
  <c r="B458" i="106"/>
  <c r="B459" i="106"/>
  <c r="B460" i="106"/>
  <c r="B461" i="106"/>
  <c r="B462" i="106"/>
  <c r="B463" i="106"/>
  <c r="B464" i="106"/>
  <c r="B465" i="106"/>
  <c r="B466" i="106"/>
  <c r="B467" i="106"/>
  <c r="B468" i="106"/>
  <c r="B469" i="106"/>
  <c r="B470" i="106"/>
  <c r="B471" i="106"/>
  <c r="B472" i="106"/>
  <c r="B473" i="106"/>
  <c r="B474" i="106"/>
  <c r="B475" i="106"/>
  <c r="B476" i="106"/>
  <c r="B477" i="106"/>
  <c r="B478" i="106"/>
  <c r="B479" i="106"/>
  <c r="B480" i="106"/>
  <c r="B481" i="106"/>
  <c r="B482" i="106"/>
  <c r="B483" i="106"/>
  <c r="B484" i="106"/>
  <c r="B485" i="106"/>
  <c r="B486" i="106"/>
  <c r="B487" i="106"/>
  <c r="B488" i="106"/>
  <c r="B489" i="106"/>
  <c r="B490" i="106"/>
  <c r="B491" i="106"/>
  <c r="B492" i="106"/>
  <c r="B493" i="106"/>
  <c r="B494" i="106"/>
  <c r="B495" i="106"/>
  <c r="B496" i="106"/>
  <c r="B497" i="106"/>
  <c r="B498" i="106"/>
  <c r="B499" i="106"/>
  <c r="B500" i="106"/>
  <c r="B501" i="106"/>
  <c r="B502" i="106"/>
  <c r="B503" i="106"/>
  <c r="B504" i="106"/>
  <c r="B505" i="106"/>
  <c r="B506" i="106"/>
  <c r="B507" i="106"/>
  <c r="B508" i="106"/>
  <c r="B509" i="106"/>
  <c r="B510" i="106"/>
  <c r="B511" i="106"/>
  <c r="B512" i="106"/>
  <c r="B513" i="106"/>
  <c r="B514" i="106"/>
  <c r="B515" i="106"/>
  <c r="B516" i="106"/>
  <c r="B517" i="106"/>
  <c r="B518" i="106"/>
  <c r="B519" i="106"/>
  <c r="B520" i="106"/>
  <c r="B521" i="106"/>
  <c r="B522" i="106"/>
  <c r="B523" i="106"/>
  <c r="B524" i="106"/>
  <c r="B525" i="106"/>
  <c r="B526" i="106"/>
  <c r="B527" i="106"/>
  <c r="B528" i="106"/>
  <c r="B529" i="106"/>
  <c r="B530" i="106"/>
  <c r="B531" i="106"/>
  <c r="B532" i="106"/>
  <c r="B533" i="106"/>
  <c r="B534" i="106"/>
  <c r="B535" i="106"/>
  <c r="B536" i="106"/>
  <c r="B537" i="106"/>
  <c r="B538" i="106"/>
  <c r="B539" i="106"/>
  <c r="B540" i="106"/>
  <c r="B541" i="106"/>
  <c r="B542" i="106"/>
  <c r="B543" i="106"/>
  <c r="B544" i="106"/>
  <c r="B545" i="106"/>
  <c r="B546" i="106"/>
  <c r="B547" i="106"/>
  <c r="B548" i="106"/>
  <c r="B549" i="106"/>
  <c r="B550" i="106"/>
  <c r="B551" i="106"/>
  <c r="B552" i="106"/>
  <c r="B553" i="106"/>
  <c r="B554" i="106"/>
  <c r="B555" i="106"/>
  <c r="B556" i="106"/>
  <c r="B557" i="106"/>
  <c r="B558" i="106"/>
  <c r="B559" i="106"/>
  <c r="B560" i="106"/>
  <c r="B561" i="106"/>
  <c r="B562" i="106"/>
  <c r="B563" i="106"/>
  <c r="B564" i="106"/>
  <c r="B565" i="106"/>
  <c r="B566" i="106"/>
  <c r="B567" i="106"/>
  <c r="B568" i="106"/>
  <c r="B569" i="106"/>
  <c r="B570" i="106"/>
  <c r="B571" i="106"/>
  <c r="B572" i="106"/>
  <c r="B573" i="106"/>
  <c r="B574" i="106"/>
  <c r="B575" i="106"/>
  <c r="B576" i="106"/>
  <c r="B577" i="106"/>
  <c r="B578" i="106"/>
  <c r="B579" i="106"/>
  <c r="B580" i="106"/>
  <c r="B581" i="106"/>
  <c r="B582" i="106"/>
  <c r="B583" i="106"/>
  <c r="B584" i="106"/>
  <c r="B585" i="106"/>
  <c r="B586" i="106"/>
  <c r="B587" i="106"/>
  <c r="B588" i="106"/>
  <c r="B589" i="106"/>
  <c r="B590" i="106"/>
  <c r="B591" i="106"/>
  <c r="B592" i="106"/>
  <c r="B593" i="106"/>
  <c r="B594" i="106"/>
  <c r="B595" i="106"/>
  <c r="B596" i="106"/>
  <c r="B597" i="106"/>
  <c r="B598" i="106"/>
  <c r="B599" i="106"/>
  <c r="B600" i="106"/>
  <c r="B601" i="106"/>
  <c r="B602" i="106"/>
  <c r="B603" i="106"/>
  <c r="B604" i="106"/>
  <c r="B605" i="106"/>
  <c r="B606" i="106"/>
  <c r="B607" i="106"/>
  <c r="B608" i="106"/>
  <c r="B609" i="106"/>
  <c r="B610" i="106"/>
  <c r="B611" i="106"/>
  <c r="B612" i="106"/>
  <c r="B613" i="106"/>
  <c r="B614" i="106"/>
  <c r="B615" i="106"/>
  <c r="B616" i="106"/>
  <c r="B617" i="106"/>
  <c r="B618" i="106"/>
  <c r="B619" i="106"/>
  <c r="B620" i="106"/>
  <c r="B621" i="106"/>
  <c r="B622" i="106"/>
  <c r="B623" i="106"/>
  <c r="B624" i="106"/>
  <c r="B625" i="106"/>
  <c r="B626" i="106"/>
  <c r="B627" i="106"/>
  <c r="B628" i="106"/>
  <c r="B629" i="106"/>
  <c r="B630" i="106"/>
  <c r="B631" i="106"/>
  <c r="B632" i="106"/>
  <c r="B633" i="106"/>
  <c r="B634" i="106"/>
  <c r="B635" i="106"/>
  <c r="B636" i="106"/>
  <c r="B637" i="106"/>
  <c r="B638" i="106"/>
  <c r="B639" i="106"/>
  <c r="B640" i="106"/>
  <c r="B641" i="106"/>
  <c r="B642" i="106"/>
  <c r="B643" i="106"/>
  <c r="B644" i="106"/>
  <c r="B645" i="106"/>
  <c r="B646" i="106"/>
  <c r="B647" i="106"/>
  <c r="B648" i="106"/>
  <c r="B649" i="106"/>
  <c r="B650" i="106"/>
  <c r="B651" i="106"/>
  <c r="B652" i="106"/>
  <c r="B653" i="106"/>
  <c r="B654" i="106"/>
  <c r="B655" i="106"/>
  <c r="B656" i="106"/>
  <c r="B657" i="106"/>
  <c r="B658" i="106"/>
  <c r="B659" i="106"/>
  <c r="B660" i="106"/>
  <c r="B661" i="106"/>
  <c r="B662" i="106"/>
  <c r="B663" i="106"/>
  <c r="B664" i="106"/>
  <c r="B665" i="106"/>
  <c r="B666" i="106"/>
  <c r="B667" i="106"/>
  <c r="B668" i="106"/>
  <c r="B669" i="106"/>
  <c r="B670" i="106"/>
  <c r="B671" i="106"/>
  <c r="B672" i="106"/>
  <c r="B673" i="106"/>
  <c r="B674" i="106"/>
  <c r="B675" i="106"/>
  <c r="B676" i="106"/>
  <c r="B677" i="106"/>
  <c r="B678" i="106"/>
  <c r="B679" i="106"/>
  <c r="B680" i="106"/>
  <c r="B681" i="106"/>
  <c r="B682" i="106"/>
  <c r="B683" i="106"/>
  <c r="B684" i="106"/>
  <c r="B685" i="106"/>
  <c r="B686" i="106"/>
  <c r="B687" i="106"/>
  <c r="B688" i="106"/>
  <c r="B689" i="106"/>
  <c r="B690" i="106"/>
  <c r="B691" i="106"/>
  <c r="B692" i="106"/>
  <c r="B693" i="106"/>
  <c r="B694" i="106"/>
  <c r="B695" i="106"/>
  <c r="B696" i="106"/>
  <c r="B697" i="106"/>
  <c r="B698" i="106"/>
  <c r="B699" i="106"/>
  <c r="B700" i="106"/>
  <c r="B701" i="106"/>
  <c r="B702" i="106"/>
  <c r="B703" i="106"/>
  <c r="B704" i="106"/>
  <c r="B705" i="106"/>
  <c r="B706" i="106"/>
  <c r="B707" i="106"/>
  <c r="B708" i="106"/>
  <c r="B709" i="106"/>
  <c r="B710" i="106"/>
  <c r="B711" i="106"/>
  <c r="B712" i="106"/>
  <c r="B713" i="106"/>
  <c r="B714" i="106"/>
  <c r="B715" i="106"/>
  <c r="B716" i="106"/>
  <c r="B717" i="106"/>
  <c r="B718" i="106"/>
  <c r="B719" i="106"/>
  <c r="B720" i="106"/>
  <c r="B721" i="106"/>
  <c r="B722" i="106"/>
  <c r="B723" i="106"/>
  <c r="B724" i="106"/>
  <c r="B725" i="106"/>
  <c r="B726" i="106"/>
  <c r="B727" i="106"/>
  <c r="B728" i="106"/>
  <c r="B729" i="106"/>
  <c r="B730" i="106"/>
  <c r="B731" i="106"/>
  <c r="B732" i="106"/>
  <c r="B733" i="106"/>
  <c r="B734" i="106"/>
  <c r="B735" i="106"/>
  <c r="B736" i="106"/>
  <c r="B737" i="106"/>
  <c r="B738" i="106"/>
  <c r="B739" i="106"/>
  <c r="B740" i="106"/>
  <c r="B741" i="106"/>
  <c r="B742" i="106"/>
  <c r="B743" i="106"/>
  <c r="B744" i="106"/>
  <c r="B745" i="106"/>
  <c r="B746" i="106"/>
  <c r="B747" i="106"/>
  <c r="B748" i="106"/>
  <c r="B749" i="106"/>
  <c r="B750" i="106"/>
  <c r="B751" i="106"/>
  <c r="B752" i="106"/>
  <c r="B753" i="106"/>
  <c r="B754" i="106"/>
  <c r="B755" i="106"/>
  <c r="B756" i="106"/>
  <c r="B757" i="106"/>
  <c r="B758" i="106"/>
  <c r="B759" i="106"/>
  <c r="B760" i="106"/>
  <c r="B761" i="106"/>
  <c r="B762" i="106"/>
  <c r="B763" i="106"/>
  <c r="B764" i="106"/>
  <c r="B765" i="106"/>
  <c r="B766" i="106"/>
  <c r="B767" i="106"/>
  <c r="B768" i="106"/>
  <c r="B769" i="106"/>
  <c r="B770" i="106"/>
  <c r="B771" i="106"/>
  <c r="B772" i="106"/>
  <c r="B773" i="106"/>
  <c r="B774" i="106"/>
  <c r="B775" i="106"/>
  <c r="B776" i="106"/>
  <c r="B777" i="106"/>
  <c r="B778" i="106"/>
  <c r="B779" i="106"/>
  <c r="B780" i="106"/>
  <c r="B781" i="106"/>
  <c r="B782" i="106"/>
  <c r="B783" i="106"/>
  <c r="B784" i="106"/>
  <c r="B785" i="106"/>
  <c r="B786" i="106"/>
  <c r="B787" i="106"/>
  <c r="B788" i="106"/>
  <c r="B789" i="106"/>
  <c r="B790" i="106"/>
  <c r="B791" i="106"/>
  <c r="B792" i="106"/>
  <c r="B793" i="106"/>
  <c r="B794" i="106"/>
  <c r="B795" i="106"/>
  <c r="B796" i="106"/>
  <c r="B797" i="106"/>
  <c r="B798" i="106"/>
  <c r="B799" i="106"/>
  <c r="B800" i="106"/>
  <c r="B801" i="106"/>
  <c r="B802" i="106"/>
  <c r="B803" i="106"/>
  <c r="B804" i="106"/>
  <c r="B805" i="106"/>
  <c r="B806" i="106"/>
  <c r="B807" i="106"/>
  <c r="B808" i="106"/>
  <c r="B809" i="106"/>
  <c r="B810" i="106"/>
  <c r="B811" i="106"/>
  <c r="B812" i="106"/>
  <c r="B813" i="106"/>
  <c r="B814" i="106"/>
  <c r="B815" i="106"/>
  <c r="B816" i="106"/>
  <c r="B817" i="106"/>
  <c r="B818" i="106"/>
  <c r="B819" i="106"/>
  <c r="B820" i="106"/>
  <c r="B821" i="106"/>
  <c r="B822" i="106"/>
  <c r="B823" i="106"/>
  <c r="B824" i="106"/>
  <c r="B825" i="106"/>
  <c r="B826" i="106"/>
  <c r="B827" i="106"/>
  <c r="B828" i="106"/>
  <c r="B829" i="106"/>
  <c r="B830" i="106"/>
  <c r="B831" i="106"/>
  <c r="B832" i="106"/>
  <c r="B833" i="106"/>
  <c r="B834" i="106"/>
  <c r="B835" i="106"/>
  <c r="B836" i="106"/>
  <c r="B837" i="106"/>
  <c r="B838" i="106"/>
  <c r="B839" i="106"/>
  <c r="B840" i="106"/>
  <c r="B841" i="106"/>
  <c r="B842" i="106"/>
  <c r="B843" i="106"/>
  <c r="B844" i="106"/>
  <c r="B845" i="106"/>
  <c r="B846" i="106"/>
  <c r="B847" i="106"/>
  <c r="B848" i="106"/>
  <c r="B849" i="106"/>
  <c r="B850" i="106"/>
  <c r="B851" i="106"/>
  <c r="B852" i="106"/>
  <c r="B853" i="106"/>
  <c r="B854" i="106"/>
  <c r="B855" i="106"/>
  <c r="B856" i="106"/>
  <c r="B857" i="106"/>
  <c r="B858" i="106"/>
  <c r="B859" i="106"/>
  <c r="B860" i="106"/>
  <c r="B861" i="106"/>
  <c r="B862" i="106"/>
  <c r="B863" i="106"/>
  <c r="B864" i="106"/>
  <c r="B865" i="106"/>
  <c r="B866" i="106"/>
  <c r="B867" i="106"/>
  <c r="B868" i="106"/>
  <c r="B869" i="106"/>
  <c r="B870" i="106"/>
  <c r="B871" i="106"/>
  <c r="B872" i="106"/>
  <c r="B873" i="106"/>
  <c r="B874" i="106"/>
  <c r="B875" i="106"/>
  <c r="B876" i="106"/>
  <c r="B877" i="106"/>
  <c r="B878" i="106"/>
  <c r="B879" i="106"/>
  <c r="B880" i="106"/>
  <c r="B881" i="106"/>
  <c r="B882" i="106"/>
  <c r="B883" i="106"/>
  <c r="B884" i="106"/>
  <c r="B885" i="106"/>
  <c r="B886" i="106"/>
  <c r="B887" i="106"/>
  <c r="B888" i="106"/>
  <c r="B889" i="106"/>
  <c r="B890" i="106"/>
  <c r="B891" i="106"/>
  <c r="B892" i="106"/>
  <c r="B893" i="106"/>
  <c r="B894" i="106"/>
  <c r="B895" i="106"/>
  <c r="B896" i="106"/>
  <c r="B897" i="106"/>
  <c r="B898" i="106"/>
  <c r="B899" i="106"/>
  <c r="B900" i="106"/>
  <c r="B901" i="106"/>
  <c r="B902" i="106"/>
  <c r="B903" i="106"/>
  <c r="B904" i="106"/>
  <c r="B905" i="106"/>
  <c r="B906" i="106"/>
  <c r="B907" i="106"/>
  <c r="B908" i="106"/>
  <c r="B909" i="106"/>
  <c r="B910" i="106"/>
  <c r="B911" i="106"/>
  <c r="B912" i="106"/>
  <c r="B913" i="106"/>
  <c r="B914" i="106"/>
  <c r="B915" i="106"/>
  <c r="B916" i="106"/>
  <c r="B917" i="106"/>
  <c r="B918" i="106"/>
  <c r="B919" i="106"/>
  <c r="B920" i="106"/>
  <c r="B921" i="106"/>
  <c r="B922" i="106"/>
  <c r="B923" i="106"/>
  <c r="B924" i="106"/>
  <c r="B925" i="106"/>
  <c r="B926" i="106"/>
  <c r="B927" i="106"/>
  <c r="B928" i="106"/>
  <c r="B929" i="106"/>
  <c r="B930" i="106"/>
  <c r="B931" i="106"/>
  <c r="B932" i="106"/>
  <c r="B933" i="106"/>
  <c r="B934" i="106"/>
  <c r="B935" i="106"/>
  <c r="B936" i="106"/>
  <c r="B937" i="106"/>
  <c r="B938" i="106"/>
  <c r="B939" i="106"/>
  <c r="B940" i="106"/>
  <c r="B941" i="106"/>
  <c r="B942" i="106"/>
  <c r="B943" i="106"/>
  <c r="B944" i="106"/>
  <c r="B945" i="106"/>
  <c r="B946" i="106"/>
  <c r="B947" i="106"/>
  <c r="B948" i="106"/>
  <c r="B949" i="106"/>
  <c r="B950" i="106"/>
  <c r="B951" i="106"/>
  <c r="B952" i="106"/>
  <c r="B953" i="106"/>
  <c r="B954" i="106"/>
  <c r="B955" i="106"/>
  <c r="B956" i="106"/>
  <c r="B957" i="106"/>
  <c r="B958" i="106"/>
  <c r="B959" i="106"/>
  <c r="B960" i="106"/>
  <c r="B961" i="106"/>
  <c r="B962" i="106"/>
  <c r="B963" i="106"/>
  <c r="B964" i="106"/>
  <c r="B965" i="106"/>
  <c r="B966" i="106"/>
  <c r="B967" i="106"/>
  <c r="B968" i="106"/>
  <c r="B969" i="106"/>
  <c r="B970" i="106"/>
  <c r="B971" i="106"/>
  <c r="B972" i="106"/>
  <c r="B973" i="106"/>
  <c r="B974" i="106"/>
  <c r="B975" i="106"/>
  <c r="B976" i="106"/>
  <c r="B977" i="106"/>
  <c r="B978" i="106"/>
  <c r="B979" i="106"/>
  <c r="B980" i="106"/>
  <c r="B981" i="106"/>
  <c r="B982" i="106"/>
  <c r="B983" i="106"/>
  <c r="B984" i="106"/>
  <c r="B985" i="106"/>
  <c r="B986" i="106"/>
  <c r="B987" i="106"/>
  <c r="B988" i="106"/>
  <c r="B989" i="106"/>
  <c r="B990" i="106"/>
  <c r="B991" i="106"/>
  <c r="B992" i="106"/>
  <c r="B993" i="106"/>
  <c r="B994" i="106"/>
  <c r="B995" i="106"/>
  <c r="B996" i="106"/>
  <c r="B997" i="106"/>
  <c r="B998" i="106"/>
  <c r="B999" i="106"/>
  <c r="B1000" i="106"/>
  <c r="B1001" i="106"/>
  <c r="B1002" i="106"/>
  <c r="E7" i="106" l="1"/>
  <c r="K3" i="106" s="1"/>
  <c r="F7" i="106"/>
  <c r="J3" i="106" s="1"/>
  <c r="E7" i="107"/>
  <c r="K3" i="107" s="1"/>
  <c r="F7" i="107"/>
  <c r="J3" i="107" s="1"/>
  <c r="E7" i="108"/>
  <c r="E10" i="108" s="1"/>
  <c r="F7" i="108"/>
  <c r="F10" i="108" s="1"/>
  <c r="E8" i="103" l="1" a="1"/>
  <c r="E8" i="103" s="1"/>
  <c r="B3" i="100"/>
  <c r="B4" i="100" s="1"/>
  <c r="B5" i="100" s="1"/>
  <c r="B6" i="100" s="1"/>
  <c r="B7" i="100" s="1"/>
  <c r="B8" i="100" s="1"/>
  <c r="B9" i="100" s="1"/>
  <c r="B10" i="100" s="1"/>
  <c r="B11" i="100" s="1"/>
  <c r="B12" i="100" s="1"/>
  <c r="B13" i="100" s="1"/>
  <c r="B14" i="100" s="1"/>
  <c r="B15" i="100" s="1"/>
  <c r="B16" i="100" s="1"/>
  <c r="B17" i="100" s="1"/>
  <c r="B18" i="100" s="1"/>
  <c r="B19" i="100" s="1"/>
  <c r="B20" i="100" s="1"/>
  <c r="B21" i="100" s="1"/>
  <c r="B22" i="100" s="1"/>
  <c r="B23" i="100" s="1"/>
  <c r="B24" i="100" s="1"/>
  <c r="B25" i="100" s="1"/>
  <c r="B26" i="100" s="1"/>
  <c r="B27" i="100" s="1"/>
  <c r="B28" i="100" s="1"/>
  <c r="B29" i="100" s="1"/>
  <c r="B30" i="100" s="1"/>
  <c r="B31" i="100" s="1"/>
  <c r="B32" i="100" s="1"/>
  <c r="B33" i="100" s="1"/>
  <c r="B34" i="100" s="1"/>
  <c r="B35" i="100" s="1"/>
  <c r="B36" i="100" s="1"/>
  <c r="B37" i="100" s="1"/>
  <c r="B38" i="100" s="1"/>
  <c r="B39" i="100" s="1"/>
  <c r="B40" i="100" s="1"/>
  <c r="B41" i="100" s="1"/>
  <c r="B42" i="100" s="1"/>
  <c r="B43" i="100" s="1"/>
  <c r="B44" i="100" s="1"/>
  <c r="B45" i="100" s="1"/>
  <c r="B46" i="100" s="1"/>
  <c r="B47" i="100" s="1"/>
  <c r="B48" i="100" s="1"/>
  <c r="B49" i="100" s="1"/>
  <c r="B50" i="100" s="1"/>
  <c r="B51" i="100" s="1"/>
  <c r="B52" i="100" s="1"/>
  <c r="B53" i="100" s="1"/>
  <c r="B54" i="100" s="1"/>
  <c r="B55" i="100" s="1"/>
  <c r="B56" i="100" s="1"/>
  <c r="B57" i="100" s="1"/>
  <c r="B58" i="100" s="1"/>
  <c r="B59" i="100" s="1"/>
  <c r="B60" i="100" s="1"/>
  <c r="B61" i="100" s="1"/>
  <c r="B62" i="100" s="1"/>
  <c r="B63" i="100" s="1"/>
  <c r="B64" i="100" s="1"/>
  <c r="B65" i="100" s="1"/>
  <c r="B66" i="100" s="1"/>
  <c r="B67" i="100" s="1"/>
  <c r="B68" i="100" s="1"/>
  <c r="B69" i="100" s="1"/>
  <c r="B70" i="100" s="1"/>
  <c r="B71" i="100" s="1"/>
  <c r="B72" i="100" s="1"/>
  <c r="B73" i="100" s="1"/>
  <c r="B74" i="100" s="1"/>
  <c r="B75" i="100" s="1"/>
  <c r="B76" i="100" s="1"/>
  <c r="B77" i="100" s="1"/>
  <c r="B78" i="100" s="1"/>
  <c r="B79" i="100" s="1"/>
  <c r="B80" i="100" s="1"/>
  <c r="B81" i="100" s="1"/>
  <c r="B82" i="100" s="1"/>
  <c r="B83" i="100" s="1"/>
  <c r="B84" i="100" s="1"/>
  <c r="B85" i="100" s="1"/>
  <c r="B86" i="100" s="1"/>
  <c r="B87" i="100" s="1"/>
  <c r="B88" i="100" s="1"/>
  <c r="B89" i="100" s="1"/>
  <c r="B90" i="100" s="1"/>
  <c r="B91" i="100" s="1"/>
  <c r="B92" i="100" s="1"/>
  <c r="B93" i="100" s="1"/>
  <c r="B94" i="100" s="1"/>
  <c r="B95" i="100" s="1"/>
  <c r="B96" i="100" s="1"/>
  <c r="B97" i="100" s="1"/>
  <c r="B98" i="100" s="1"/>
  <c r="B99" i="100" s="1"/>
  <c r="B100" i="100" s="1"/>
  <c r="B101" i="100" s="1"/>
  <c r="B102" i="100" s="1"/>
  <c r="B103" i="100" s="1"/>
  <c r="B104" i="100" s="1"/>
  <c r="B105" i="100" s="1"/>
  <c r="B106" i="100" s="1"/>
  <c r="B107" i="100" s="1"/>
  <c r="B108" i="100" s="1"/>
  <c r="B109" i="100" s="1"/>
  <c r="B110" i="100" s="1"/>
  <c r="B111" i="100" s="1"/>
  <c r="B112" i="100" s="1"/>
  <c r="B113" i="100" s="1"/>
  <c r="B114" i="100" s="1"/>
  <c r="B115" i="100" s="1"/>
  <c r="B116" i="100" s="1"/>
  <c r="B117" i="100" s="1"/>
  <c r="B118" i="100" s="1"/>
  <c r="B119" i="100" s="1"/>
  <c r="B120" i="100" s="1"/>
  <c r="B121" i="100" s="1"/>
  <c r="B122" i="100" s="1"/>
  <c r="B123" i="100" s="1"/>
  <c r="B124" i="100" s="1"/>
  <c r="B125" i="100" s="1"/>
  <c r="B126" i="100" s="1"/>
  <c r="B127" i="100" s="1"/>
  <c r="B128" i="100" s="1"/>
  <c r="B129" i="100" s="1"/>
  <c r="B130" i="100" s="1"/>
  <c r="B131" i="100" s="1"/>
  <c r="B132" i="100" s="1"/>
  <c r="B133" i="100" s="1"/>
  <c r="B134" i="100" s="1"/>
  <c r="B135" i="100" s="1"/>
  <c r="B136" i="100" s="1"/>
  <c r="B137" i="100" s="1"/>
  <c r="B138" i="100" s="1"/>
  <c r="B139" i="100" s="1"/>
  <c r="B140" i="100" s="1"/>
  <c r="B141" i="100" s="1"/>
  <c r="B142" i="100" s="1"/>
  <c r="B143" i="100" s="1"/>
  <c r="B144" i="100" s="1"/>
  <c r="B145" i="100" s="1"/>
  <c r="B146" i="100" s="1"/>
  <c r="B147" i="100" s="1"/>
  <c r="B148" i="100" s="1"/>
  <c r="B149" i="100" s="1"/>
  <c r="B150" i="100" s="1"/>
  <c r="B151" i="100" s="1"/>
  <c r="B152" i="100" s="1"/>
  <c r="B153" i="100" s="1"/>
  <c r="B154" i="100" s="1"/>
  <c r="B155" i="100" s="1"/>
  <c r="B156" i="100" s="1"/>
  <c r="B157" i="100" s="1"/>
  <c r="B158" i="100" s="1"/>
  <c r="B159" i="100" s="1"/>
  <c r="B160" i="100" s="1"/>
  <c r="B161" i="100" s="1"/>
  <c r="B162" i="100" s="1"/>
  <c r="B163" i="100" s="1"/>
  <c r="B164" i="100" s="1"/>
  <c r="B165" i="100" s="1"/>
  <c r="B166" i="100" s="1"/>
  <c r="B167" i="100" s="1"/>
  <c r="B168" i="100" s="1"/>
  <c r="B169" i="100" s="1"/>
  <c r="B170" i="100" s="1"/>
  <c r="B171" i="100" s="1"/>
  <c r="B172" i="100" s="1"/>
  <c r="B173" i="100" s="1"/>
  <c r="B174" i="100" s="1"/>
  <c r="B175" i="100" s="1"/>
  <c r="B176" i="100" s="1"/>
  <c r="B177" i="100" s="1"/>
  <c r="B178" i="100" s="1"/>
  <c r="B179" i="100" s="1"/>
  <c r="B180" i="100" s="1"/>
  <c r="B181" i="100" s="1"/>
  <c r="B182" i="100" s="1"/>
  <c r="B183" i="100" s="1"/>
  <c r="B184" i="100" s="1"/>
  <c r="B185" i="100" s="1"/>
  <c r="B186" i="100" s="1"/>
  <c r="B187" i="100" s="1"/>
  <c r="B188" i="100" s="1"/>
  <c r="B189" i="100" s="1"/>
  <c r="B190" i="100" s="1"/>
  <c r="B191" i="100" s="1"/>
  <c r="B192" i="100" s="1"/>
  <c r="B193" i="100" s="1"/>
  <c r="B194" i="100" s="1"/>
  <c r="B195" i="100" s="1"/>
  <c r="B196" i="100" s="1"/>
  <c r="B197" i="100" s="1"/>
  <c r="B198" i="100" s="1"/>
  <c r="B199" i="100" s="1"/>
  <c r="B200" i="100" s="1"/>
  <c r="B201" i="100" s="1"/>
  <c r="B202" i="100" s="1"/>
  <c r="B203" i="100" s="1"/>
  <c r="B204" i="100" s="1"/>
  <c r="B205" i="100" s="1"/>
  <c r="B206" i="100" s="1"/>
  <c r="B207" i="100" s="1"/>
  <c r="B208" i="100" s="1"/>
  <c r="B209" i="100" s="1"/>
  <c r="B210" i="100" s="1"/>
  <c r="B211" i="100" s="1"/>
  <c r="B212" i="100" s="1"/>
  <c r="B213" i="100" s="1"/>
  <c r="B214" i="100" s="1"/>
  <c r="B215" i="100" s="1"/>
  <c r="B216" i="100" s="1"/>
  <c r="B217" i="100" s="1"/>
  <c r="B218" i="100" s="1"/>
  <c r="B219" i="100" s="1"/>
  <c r="B220" i="100" s="1"/>
  <c r="B221" i="100" s="1"/>
  <c r="B222" i="100" s="1"/>
  <c r="B223" i="100" s="1"/>
  <c r="B224" i="100" s="1"/>
  <c r="B225" i="100" s="1"/>
  <c r="B226" i="100" s="1"/>
  <c r="B227" i="100" s="1"/>
  <c r="B228" i="100" s="1"/>
  <c r="B229" i="100" s="1"/>
  <c r="B230" i="100" s="1"/>
  <c r="B231" i="100" s="1"/>
  <c r="B232" i="100" s="1"/>
  <c r="B233" i="100" s="1"/>
  <c r="B234" i="100" s="1"/>
  <c r="B235" i="100" s="1"/>
  <c r="B236" i="100" s="1"/>
  <c r="B237" i="100" s="1"/>
  <c r="B238" i="100" s="1"/>
  <c r="B239" i="100" s="1"/>
  <c r="B240" i="100" s="1"/>
  <c r="B241" i="100" s="1"/>
  <c r="B242" i="100" s="1"/>
  <c r="B243" i="100" s="1"/>
  <c r="B244" i="100" s="1"/>
  <c r="B245" i="100" s="1"/>
  <c r="B246" i="100" s="1"/>
  <c r="B247" i="100" s="1"/>
  <c r="B248" i="100" s="1"/>
  <c r="B249" i="100" s="1"/>
  <c r="B250" i="100" s="1"/>
  <c r="B251" i="100" s="1"/>
  <c r="B252" i="100" s="1"/>
  <c r="B253" i="100" s="1"/>
  <c r="B254" i="100" s="1"/>
  <c r="B255" i="100" s="1"/>
  <c r="D3" i="100"/>
  <c r="D4" i="100"/>
  <c r="D5" i="100"/>
  <c r="D6" i="100"/>
  <c r="D7" i="100"/>
  <c r="D8" i="100"/>
  <c r="D9" i="100"/>
  <c r="D10" i="100"/>
  <c r="D11" i="100"/>
  <c r="D12" i="100"/>
  <c r="D13" i="100"/>
  <c r="D14" i="100"/>
  <c r="D15" i="100"/>
  <c r="D16" i="100"/>
  <c r="D17" i="100"/>
  <c r="D18" i="100"/>
  <c r="D19" i="100"/>
  <c r="D20" i="100"/>
  <c r="D21" i="100"/>
  <c r="D22" i="100"/>
  <c r="D23" i="100"/>
  <c r="D24" i="100"/>
  <c r="D25" i="100"/>
  <c r="D26" i="100"/>
  <c r="D27" i="100"/>
  <c r="D28" i="100"/>
  <c r="D29" i="100"/>
  <c r="D30" i="100"/>
  <c r="D31" i="100"/>
  <c r="D32" i="100"/>
  <c r="D33" i="100"/>
  <c r="J33" i="100"/>
  <c r="D34" i="100"/>
  <c r="J34" i="100"/>
  <c r="D35" i="100"/>
  <c r="J35" i="100"/>
  <c r="D36" i="100"/>
  <c r="J36" i="100"/>
  <c r="D37" i="100"/>
  <c r="J37" i="100"/>
  <c r="D38" i="100"/>
  <c r="J38" i="100"/>
  <c r="D39" i="100"/>
  <c r="J39" i="100"/>
  <c r="D40" i="100"/>
  <c r="J40" i="100"/>
  <c r="D41" i="100"/>
  <c r="J41" i="100"/>
  <c r="D42" i="100"/>
  <c r="J42" i="100"/>
  <c r="D43" i="100"/>
  <c r="J43" i="100"/>
  <c r="D44" i="100"/>
  <c r="J44" i="100"/>
  <c r="D45" i="100"/>
  <c r="J45" i="100"/>
  <c r="D46" i="100"/>
  <c r="J46" i="100"/>
  <c r="D47" i="100"/>
  <c r="J47" i="100"/>
  <c r="D48" i="100"/>
  <c r="J48" i="100"/>
  <c r="D49" i="100"/>
  <c r="J49" i="100"/>
  <c r="D50" i="100"/>
  <c r="J50" i="100"/>
  <c r="D51" i="100"/>
  <c r="J51" i="100"/>
  <c r="D52" i="100"/>
  <c r="D53" i="100"/>
  <c r="D54" i="100"/>
  <c r="D55" i="100"/>
  <c r="D56" i="100"/>
  <c r="D57" i="100"/>
  <c r="D58" i="100"/>
  <c r="D59" i="100"/>
  <c r="D60" i="100"/>
  <c r="D61" i="100"/>
  <c r="D62" i="100"/>
  <c r="D63" i="100"/>
  <c r="D64" i="100"/>
  <c r="D65" i="100"/>
  <c r="D66" i="100"/>
  <c r="D67" i="100"/>
  <c r="D68" i="100"/>
  <c r="D69" i="100"/>
  <c r="D70" i="100"/>
  <c r="D71" i="100"/>
  <c r="D72" i="100"/>
  <c r="D73" i="100"/>
  <c r="D74" i="100"/>
  <c r="D75" i="100"/>
  <c r="D76" i="100"/>
  <c r="D77" i="100"/>
  <c r="D78" i="100"/>
  <c r="D79" i="100"/>
  <c r="D80" i="100"/>
  <c r="D81" i="100"/>
  <c r="D82" i="100"/>
  <c r="D83" i="100"/>
  <c r="D84" i="100"/>
  <c r="D85" i="100"/>
  <c r="D86" i="100"/>
  <c r="D87" i="100"/>
  <c r="D88" i="100"/>
  <c r="D89" i="100"/>
  <c r="D90" i="100"/>
  <c r="D91" i="100"/>
  <c r="D92" i="100"/>
  <c r="D93" i="100"/>
  <c r="D94" i="100"/>
  <c r="D95" i="100"/>
  <c r="D96" i="100"/>
  <c r="D97" i="100"/>
  <c r="D98" i="100"/>
  <c r="D99" i="100"/>
  <c r="D100" i="100"/>
  <c r="D101" i="100"/>
  <c r="D102" i="100"/>
  <c r="D103" i="100"/>
  <c r="D104" i="100"/>
  <c r="D105" i="100"/>
  <c r="D106" i="100"/>
  <c r="D107" i="100"/>
  <c r="D108" i="100"/>
  <c r="D109" i="100"/>
  <c r="D110" i="100"/>
  <c r="D111" i="100"/>
  <c r="D112" i="100"/>
  <c r="D113" i="100"/>
  <c r="D114" i="100"/>
  <c r="D115" i="100"/>
  <c r="D116" i="100"/>
  <c r="D117" i="100"/>
  <c r="D118" i="100"/>
  <c r="D119" i="100"/>
  <c r="D120" i="100"/>
  <c r="D121" i="100"/>
  <c r="D122" i="100"/>
  <c r="D123" i="100"/>
  <c r="D124" i="100"/>
  <c r="D125" i="100"/>
  <c r="D126" i="100"/>
  <c r="D127" i="100"/>
  <c r="D128" i="100"/>
  <c r="D129" i="100"/>
  <c r="D130" i="100"/>
  <c r="D131" i="100"/>
  <c r="D132" i="100"/>
  <c r="D133" i="100"/>
  <c r="D134" i="100"/>
  <c r="D135" i="100"/>
  <c r="D136" i="100"/>
  <c r="D137" i="100"/>
  <c r="D138" i="100"/>
  <c r="D139" i="100"/>
  <c r="D140" i="100"/>
  <c r="D141" i="100"/>
  <c r="D142" i="100"/>
  <c r="D143" i="100"/>
  <c r="D144" i="100"/>
  <c r="D145" i="100"/>
  <c r="D146" i="100"/>
  <c r="D147" i="100"/>
  <c r="D148" i="100"/>
  <c r="D149" i="100"/>
  <c r="D150" i="100"/>
  <c r="D151" i="100"/>
  <c r="D152" i="100"/>
  <c r="D153" i="100"/>
  <c r="D154" i="100"/>
  <c r="D155" i="100"/>
  <c r="D156" i="100"/>
  <c r="D157" i="100"/>
  <c r="D158" i="100"/>
  <c r="D159" i="100"/>
  <c r="D160" i="100"/>
  <c r="D161" i="100"/>
  <c r="D162" i="100"/>
  <c r="D163" i="100"/>
  <c r="D164" i="100"/>
  <c r="D165" i="100"/>
  <c r="D166" i="100"/>
  <c r="D167" i="100"/>
  <c r="D168" i="100"/>
  <c r="D169" i="100"/>
  <c r="D170" i="100"/>
  <c r="D171" i="100"/>
  <c r="D172" i="100"/>
  <c r="D173" i="100"/>
  <c r="D174" i="100"/>
  <c r="D175" i="100"/>
  <c r="D176" i="100"/>
  <c r="D177" i="100"/>
  <c r="D178" i="100"/>
  <c r="D179" i="100"/>
  <c r="D180" i="100"/>
  <c r="D181" i="100"/>
  <c r="D182" i="100"/>
  <c r="D183" i="100"/>
  <c r="D184" i="100"/>
  <c r="D185" i="100"/>
  <c r="D186" i="100"/>
  <c r="D187" i="100"/>
  <c r="D188" i="100"/>
  <c r="D189" i="100"/>
  <c r="D190" i="100"/>
  <c r="D191" i="100"/>
  <c r="D192" i="100"/>
  <c r="D193" i="100"/>
  <c r="D194" i="100"/>
  <c r="D195" i="100"/>
  <c r="E195" i="100"/>
  <c r="F194" i="100" s="1"/>
  <c r="G194" i="100" s="1"/>
  <c r="D196" i="100"/>
  <c r="D197" i="100"/>
  <c r="D198" i="100"/>
  <c r="D199" i="100"/>
  <c r="D200" i="100"/>
  <c r="D201" i="100"/>
  <c r="D202" i="100"/>
  <c r="D203" i="100"/>
  <c r="D204" i="100"/>
  <c r="D205" i="100"/>
  <c r="D206" i="100"/>
  <c r="D207" i="100"/>
  <c r="D208" i="100"/>
  <c r="D209" i="100"/>
  <c r="D210" i="100"/>
  <c r="D211" i="100"/>
  <c r="D212" i="100"/>
  <c r="D213" i="100"/>
  <c r="D214" i="100"/>
  <c r="D215" i="100"/>
  <c r="D216" i="100"/>
  <c r="D217" i="100"/>
  <c r="D218" i="100"/>
  <c r="D219" i="100"/>
  <c r="D220" i="100"/>
  <c r="D221" i="100"/>
  <c r="D222" i="100"/>
  <c r="D223" i="100"/>
  <c r="D224" i="100"/>
  <c r="D225" i="100"/>
  <c r="D226" i="100"/>
  <c r="D227" i="100"/>
  <c r="D228" i="100"/>
  <c r="D229" i="100"/>
  <c r="D230" i="100"/>
  <c r="D231" i="100"/>
  <c r="D232" i="100"/>
  <c r="D233" i="100"/>
  <c r="D234" i="100"/>
  <c r="D235" i="100"/>
  <c r="D236" i="100"/>
  <c r="D237" i="100"/>
  <c r="D238" i="100"/>
  <c r="D239" i="100"/>
  <c r="D240" i="100"/>
  <c r="D241" i="100"/>
  <c r="D242" i="100"/>
  <c r="D243" i="100"/>
  <c r="D244" i="100"/>
  <c r="D245" i="100"/>
  <c r="D246" i="100"/>
  <c r="D247" i="100"/>
  <c r="D248" i="100"/>
  <c r="D249" i="100"/>
  <c r="D250" i="100"/>
  <c r="D251" i="100"/>
  <c r="D252" i="100"/>
  <c r="D253" i="100"/>
  <c r="D254" i="100"/>
  <c r="I10" i="99"/>
  <c r="J10" i="99"/>
  <c r="I11" i="99"/>
  <c r="J11" i="99"/>
  <c r="I12" i="99"/>
  <c r="J12" i="99"/>
  <c r="I13" i="99"/>
  <c r="J13" i="99"/>
  <c r="I14" i="99"/>
  <c r="J14" i="99"/>
  <c r="C15" i="99"/>
  <c r="H10" i="99" s="1"/>
  <c r="I15" i="99"/>
  <c r="J15" i="99"/>
  <c r="I16" i="99"/>
  <c r="J16" i="99"/>
  <c r="I17" i="99"/>
  <c r="J17" i="99"/>
  <c r="I18" i="99"/>
  <c r="J18" i="99"/>
  <c r="I19" i="99"/>
  <c r="J19" i="99"/>
  <c r="C25" i="99"/>
  <c r="D25" i="99" s="1"/>
  <c r="C26" i="99"/>
  <c r="D26" i="99"/>
  <c r="E26" i="99" s="1"/>
  <c r="M26" i="99"/>
  <c r="N26" i="99"/>
  <c r="C27" i="99"/>
  <c r="D27" i="99" s="1"/>
  <c r="C28" i="99"/>
  <c r="D28" i="99"/>
  <c r="E28" i="99"/>
  <c r="F28" i="99"/>
  <c r="G28" i="99"/>
  <c r="H28" i="99" s="1"/>
  <c r="M28" i="99"/>
  <c r="N28" i="99"/>
  <c r="O28" i="99"/>
  <c r="P28" i="99"/>
  <c r="Q28" i="99"/>
  <c r="C29" i="99"/>
  <c r="D29" i="99" s="1"/>
  <c r="F32" i="99"/>
  <c r="F33" i="99"/>
  <c r="F34" i="99"/>
  <c r="F35" i="99"/>
  <c r="F36" i="99"/>
  <c r="C46" i="88"/>
  <c r="C45" i="88"/>
  <c r="C44" i="88"/>
  <c r="C43" i="88"/>
  <c r="C42" i="88"/>
  <c r="C41" i="88"/>
  <c r="C40" i="88"/>
  <c r="C39" i="88"/>
  <c r="C38" i="88"/>
  <c r="C37" i="88"/>
  <c r="D14" i="88"/>
  <c r="D9" i="88"/>
  <c r="D8" i="88"/>
  <c r="D7" i="88"/>
  <c r="D29" i="88" s="1" a="1"/>
  <c r="D29" i="88" s="1"/>
  <c r="C1031" i="86"/>
  <c r="C1030" i="86"/>
  <c r="C1029" i="86"/>
  <c r="C1028" i="86"/>
  <c r="C1027" i="86"/>
  <c r="C1026" i="86"/>
  <c r="C1025" i="86"/>
  <c r="C1024" i="86"/>
  <c r="C1023" i="86"/>
  <c r="C1022" i="86"/>
  <c r="C1021" i="86"/>
  <c r="C1020" i="86"/>
  <c r="C1019" i="86"/>
  <c r="C1018" i="86"/>
  <c r="C1017" i="86"/>
  <c r="C1016" i="86"/>
  <c r="C1015" i="86"/>
  <c r="C1014" i="86"/>
  <c r="C1013" i="86"/>
  <c r="C1012" i="86"/>
  <c r="C1011" i="86"/>
  <c r="C1010" i="86"/>
  <c r="C1009" i="86"/>
  <c r="C1008" i="86"/>
  <c r="C1007" i="86"/>
  <c r="C1006" i="86"/>
  <c r="C1005" i="86"/>
  <c r="C1004" i="86"/>
  <c r="C1003" i="86"/>
  <c r="C1002" i="86"/>
  <c r="C1001" i="86"/>
  <c r="C1000" i="86"/>
  <c r="C999" i="86"/>
  <c r="C998" i="86"/>
  <c r="C997" i="86"/>
  <c r="C996" i="86"/>
  <c r="C995" i="86"/>
  <c r="C994" i="86"/>
  <c r="C993" i="86"/>
  <c r="C992" i="86"/>
  <c r="C991" i="86"/>
  <c r="C990" i="86"/>
  <c r="C989" i="86"/>
  <c r="C988" i="86"/>
  <c r="C987" i="86"/>
  <c r="C986" i="86"/>
  <c r="C985" i="86"/>
  <c r="C984" i="86"/>
  <c r="C983" i="86"/>
  <c r="C982" i="86"/>
  <c r="C981" i="86"/>
  <c r="C980" i="86"/>
  <c r="C979" i="86"/>
  <c r="C978" i="86"/>
  <c r="C977" i="86"/>
  <c r="C976" i="86"/>
  <c r="C975" i="86"/>
  <c r="C974" i="86"/>
  <c r="C973" i="86"/>
  <c r="C972" i="86"/>
  <c r="C971" i="86"/>
  <c r="C970" i="86"/>
  <c r="C969" i="86"/>
  <c r="C968" i="86"/>
  <c r="C967" i="86"/>
  <c r="C966" i="86"/>
  <c r="C965" i="86"/>
  <c r="C964" i="86"/>
  <c r="C963" i="86"/>
  <c r="C962" i="86"/>
  <c r="C961" i="86"/>
  <c r="C960" i="86"/>
  <c r="C959" i="86"/>
  <c r="C958" i="86"/>
  <c r="C957" i="86"/>
  <c r="C956" i="86"/>
  <c r="C955" i="86"/>
  <c r="C954" i="86"/>
  <c r="C953" i="86"/>
  <c r="C952" i="86"/>
  <c r="C951" i="86"/>
  <c r="C950" i="86"/>
  <c r="C949" i="86"/>
  <c r="C948" i="86"/>
  <c r="C947" i="86"/>
  <c r="C946" i="86"/>
  <c r="C945" i="86"/>
  <c r="C944" i="86"/>
  <c r="C943" i="86"/>
  <c r="C942" i="86"/>
  <c r="C941" i="86"/>
  <c r="C940" i="86"/>
  <c r="C939" i="86"/>
  <c r="C938" i="86"/>
  <c r="C937" i="86"/>
  <c r="C936" i="86"/>
  <c r="C935" i="86"/>
  <c r="C934" i="86"/>
  <c r="C933" i="86"/>
  <c r="C932" i="86"/>
  <c r="C931" i="86"/>
  <c r="C930" i="86"/>
  <c r="C929" i="86"/>
  <c r="C928" i="86"/>
  <c r="C927" i="86"/>
  <c r="C926" i="86"/>
  <c r="C925" i="86"/>
  <c r="C924" i="86"/>
  <c r="C923" i="86"/>
  <c r="C922" i="86"/>
  <c r="C921" i="86"/>
  <c r="C920" i="86"/>
  <c r="C919" i="86"/>
  <c r="C918" i="86"/>
  <c r="C917" i="86"/>
  <c r="C916" i="86"/>
  <c r="C915" i="86"/>
  <c r="C914" i="86"/>
  <c r="C913" i="86"/>
  <c r="C912" i="86"/>
  <c r="C911" i="86"/>
  <c r="C910" i="86"/>
  <c r="C909" i="86"/>
  <c r="C908" i="86"/>
  <c r="C907" i="86"/>
  <c r="C906" i="86"/>
  <c r="C905" i="86"/>
  <c r="C904" i="86"/>
  <c r="C903" i="86"/>
  <c r="C902" i="86"/>
  <c r="C901" i="86"/>
  <c r="C900" i="86"/>
  <c r="C899" i="86"/>
  <c r="C898" i="86"/>
  <c r="C897" i="86"/>
  <c r="C896" i="86"/>
  <c r="C895" i="86"/>
  <c r="C894" i="86"/>
  <c r="C893" i="86"/>
  <c r="C892" i="86"/>
  <c r="C891" i="86"/>
  <c r="C890" i="86"/>
  <c r="C889" i="86"/>
  <c r="C888" i="86"/>
  <c r="C887" i="86"/>
  <c r="C886" i="86"/>
  <c r="C885" i="86"/>
  <c r="C884" i="86"/>
  <c r="C883" i="86"/>
  <c r="C882" i="86"/>
  <c r="C881" i="86"/>
  <c r="C880" i="86"/>
  <c r="C879" i="86"/>
  <c r="C878" i="86"/>
  <c r="C877" i="86"/>
  <c r="C876" i="86"/>
  <c r="C875" i="86"/>
  <c r="C874" i="86"/>
  <c r="C873" i="86"/>
  <c r="C872" i="86"/>
  <c r="C871" i="86"/>
  <c r="C870" i="86"/>
  <c r="C869" i="86"/>
  <c r="C868" i="86"/>
  <c r="C867" i="86"/>
  <c r="C866" i="86"/>
  <c r="C865" i="86"/>
  <c r="C864" i="86"/>
  <c r="C863" i="86"/>
  <c r="C862" i="86"/>
  <c r="C861" i="86"/>
  <c r="C860" i="86"/>
  <c r="C859" i="86"/>
  <c r="C858" i="86"/>
  <c r="C857" i="86"/>
  <c r="C856" i="86"/>
  <c r="C855" i="86"/>
  <c r="C854" i="86"/>
  <c r="C853" i="86"/>
  <c r="C852" i="86"/>
  <c r="C851" i="86"/>
  <c r="C850" i="86"/>
  <c r="C849" i="86"/>
  <c r="C848" i="86"/>
  <c r="C847" i="86"/>
  <c r="C846" i="86"/>
  <c r="C845" i="86"/>
  <c r="C844" i="86"/>
  <c r="C843" i="86"/>
  <c r="C842" i="86"/>
  <c r="C841" i="86"/>
  <c r="C840" i="86"/>
  <c r="C839" i="86"/>
  <c r="C838" i="86"/>
  <c r="C837" i="86"/>
  <c r="C836" i="86"/>
  <c r="C835" i="86"/>
  <c r="C834" i="86"/>
  <c r="C833" i="86"/>
  <c r="C832" i="86"/>
  <c r="C831" i="86"/>
  <c r="C830" i="86"/>
  <c r="C829" i="86"/>
  <c r="C828" i="86"/>
  <c r="C827" i="86"/>
  <c r="C826" i="86"/>
  <c r="C825" i="86"/>
  <c r="C824" i="86"/>
  <c r="C823" i="86"/>
  <c r="C822" i="86"/>
  <c r="C821" i="86"/>
  <c r="C820" i="86"/>
  <c r="C819" i="86"/>
  <c r="C818" i="86"/>
  <c r="C817" i="86"/>
  <c r="C816" i="86"/>
  <c r="C815" i="86"/>
  <c r="C814" i="86"/>
  <c r="C813" i="86"/>
  <c r="C812" i="86"/>
  <c r="C811" i="86"/>
  <c r="C810" i="86"/>
  <c r="C809" i="86"/>
  <c r="C808" i="86"/>
  <c r="C807" i="86"/>
  <c r="C806" i="86"/>
  <c r="C805" i="86"/>
  <c r="C804" i="86"/>
  <c r="C803" i="86"/>
  <c r="C802" i="86"/>
  <c r="C801" i="86"/>
  <c r="C800" i="86"/>
  <c r="C799" i="86"/>
  <c r="C798" i="86"/>
  <c r="C797" i="86"/>
  <c r="C796" i="86"/>
  <c r="C795" i="86"/>
  <c r="C794" i="86"/>
  <c r="C793" i="86"/>
  <c r="C792" i="86"/>
  <c r="C791" i="86"/>
  <c r="C790" i="86"/>
  <c r="C789" i="86"/>
  <c r="C788" i="86"/>
  <c r="C787" i="86"/>
  <c r="C786" i="86"/>
  <c r="C785" i="86"/>
  <c r="C784" i="86"/>
  <c r="C783" i="86"/>
  <c r="C782" i="86"/>
  <c r="C781" i="86"/>
  <c r="C780" i="86"/>
  <c r="C779" i="86"/>
  <c r="C778" i="86"/>
  <c r="C777" i="86"/>
  <c r="C776" i="86"/>
  <c r="C775" i="86"/>
  <c r="C774" i="86"/>
  <c r="C773" i="86"/>
  <c r="C772" i="86"/>
  <c r="C771" i="86"/>
  <c r="C770" i="86"/>
  <c r="C769" i="86"/>
  <c r="C768" i="86"/>
  <c r="C767" i="86"/>
  <c r="C766" i="86"/>
  <c r="C765" i="86"/>
  <c r="C764" i="86"/>
  <c r="C763" i="86"/>
  <c r="C762" i="86"/>
  <c r="C761" i="86"/>
  <c r="C760" i="86"/>
  <c r="C759" i="86"/>
  <c r="C758" i="86"/>
  <c r="C757" i="86"/>
  <c r="C756" i="86"/>
  <c r="C755" i="86"/>
  <c r="C754" i="86"/>
  <c r="C753" i="86"/>
  <c r="C752" i="86"/>
  <c r="C751" i="86"/>
  <c r="C750" i="86"/>
  <c r="C749" i="86"/>
  <c r="C748" i="86"/>
  <c r="C747" i="86"/>
  <c r="C746" i="86"/>
  <c r="C745" i="86"/>
  <c r="C744" i="86"/>
  <c r="C743" i="86"/>
  <c r="C742" i="86"/>
  <c r="C741" i="86"/>
  <c r="C740" i="86"/>
  <c r="C739" i="86"/>
  <c r="C738" i="86"/>
  <c r="C737" i="86"/>
  <c r="C736" i="86"/>
  <c r="C735" i="86"/>
  <c r="C734" i="86"/>
  <c r="C733" i="86"/>
  <c r="C732" i="86"/>
  <c r="C731" i="86"/>
  <c r="C730" i="86"/>
  <c r="C729" i="86"/>
  <c r="C728" i="86"/>
  <c r="C727" i="86"/>
  <c r="C726" i="86"/>
  <c r="C725" i="86"/>
  <c r="C724" i="86"/>
  <c r="C723" i="86"/>
  <c r="C722" i="86"/>
  <c r="C721" i="86"/>
  <c r="C720" i="86"/>
  <c r="C719" i="86"/>
  <c r="C718" i="86"/>
  <c r="C717" i="86"/>
  <c r="C716" i="86"/>
  <c r="C715" i="86"/>
  <c r="C714" i="86"/>
  <c r="C713" i="86"/>
  <c r="C712" i="86"/>
  <c r="C711" i="86"/>
  <c r="C710" i="86"/>
  <c r="C709" i="86"/>
  <c r="C708" i="86"/>
  <c r="C707" i="86"/>
  <c r="C706" i="86"/>
  <c r="C705" i="86"/>
  <c r="C704" i="86"/>
  <c r="C703" i="86"/>
  <c r="C702" i="86"/>
  <c r="C701" i="86"/>
  <c r="C700" i="86"/>
  <c r="C699" i="86"/>
  <c r="C698" i="86"/>
  <c r="C697" i="86"/>
  <c r="C696" i="86"/>
  <c r="C695" i="86"/>
  <c r="C694" i="86"/>
  <c r="C693" i="86"/>
  <c r="C692" i="86"/>
  <c r="C691" i="86"/>
  <c r="C690" i="86"/>
  <c r="C689" i="86"/>
  <c r="C688" i="86"/>
  <c r="C687" i="86"/>
  <c r="C686" i="86"/>
  <c r="C685" i="86"/>
  <c r="C684" i="86"/>
  <c r="C683" i="86"/>
  <c r="C682" i="86"/>
  <c r="C681" i="86"/>
  <c r="C680" i="86"/>
  <c r="C679" i="86"/>
  <c r="C678" i="86"/>
  <c r="C677" i="86"/>
  <c r="C676" i="86"/>
  <c r="C675" i="86"/>
  <c r="C674" i="86"/>
  <c r="C673" i="86"/>
  <c r="C672" i="86"/>
  <c r="C671" i="86"/>
  <c r="C670" i="86"/>
  <c r="C669" i="86"/>
  <c r="C668" i="86"/>
  <c r="C667" i="86"/>
  <c r="C666" i="86"/>
  <c r="C665" i="86"/>
  <c r="C664" i="86"/>
  <c r="C663" i="86"/>
  <c r="C662" i="86"/>
  <c r="C661" i="86"/>
  <c r="C660" i="86"/>
  <c r="C659" i="86"/>
  <c r="C658" i="86"/>
  <c r="C657" i="86"/>
  <c r="C656" i="86"/>
  <c r="C655" i="86"/>
  <c r="C654" i="86"/>
  <c r="C653" i="86"/>
  <c r="C652" i="86"/>
  <c r="C651" i="86"/>
  <c r="C650" i="86"/>
  <c r="C649" i="86"/>
  <c r="C648" i="86"/>
  <c r="C647" i="86"/>
  <c r="C646" i="86"/>
  <c r="C645" i="86"/>
  <c r="C644" i="86"/>
  <c r="C643" i="86"/>
  <c r="C642" i="86"/>
  <c r="C641" i="86"/>
  <c r="C640" i="86"/>
  <c r="C639" i="86"/>
  <c r="C638" i="86"/>
  <c r="C637" i="86"/>
  <c r="C636" i="86"/>
  <c r="C635" i="86"/>
  <c r="C634" i="86"/>
  <c r="C633" i="86"/>
  <c r="C632" i="86"/>
  <c r="C631" i="86"/>
  <c r="C630" i="86"/>
  <c r="C629" i="86"/>
  <c r="C628" i="86"/>
  <c r="C627" i="86"/>
  <c r="C626" i="86"/>
  <c r="C625" i="86"/>
  <c r="C624" i="86"/>
  <c r="C623" i="86"/>
  <c r="C622" i="86"/>
  <c r="C621" i="86"/>
  <c r="C620" i="86"/>
  <c r="C619" i="86"/>
  <c r="C618" i="86"/>
  <c r="C617" i="86"/>
  <c r="C616" i="86"/>
  <c r="C615" i="86"/>
  <c r="C614" i="86"/>
  <c r="C613" i="86"/>
  <c r="C612" i="86"/>
  <c r="C611" i="86"/>
  <c r="C610" i="86"/>
  <c r="C609" i="86"/>
  <c r="C608" i="86"/>
  <c r="C607" i="86"/>
  <c r="C606" i="86"/>
  <c r="C605" i="86"/>
  <c r="C604" i="86"/>
  <c r="C603" i="86"/>
  <c r="C602" i="86"/>
  <c r="C601" i="86"/>
  <c r="C600" i="86"/>
  <c r="C599" i="86"/>
  <c r="C598" i="86"/>
  <c r="C597" i="86"/>
  <c r="C596" i="86"/>
  <c r="C595" i="86"/>
  <c r="C594" i="86"/>
  <c r="C593" i="86"/>
  <c r="C592" i="86"/>
  <c r="C591" i="86"/>
  <c r="C590" i="86"/>
  <c r="C589" i="86"/>
  <c r="C588" i="86"/>
  <c r="C587" i="86"/>
  <c r="C586" i="86"/>
  <c r="C585" i="86"/>
  <c r="C584" i="86"/>
  <c r="C583" i="86"/>
  <c r="C582" i="86"/>
  <c r="C581" i="86"/>
  <c r="C580" i="86"/>
  <c r="C579" i="86"/>
  <c r="C578" i="86"/>
  <c r="C577" i="86"/>
  <c r="C576" i="86"/>
  <c r="C575" i="86"/>
  <c r="C574" i="86"/>
  <c r="C573" i="86"/>
  <c r="C572" i="86"/>
  <c r="C571" i="86"/>
  <c r="C570" i="86"/>
  <c r="C569" i="86"/>
  <c r="C568" i="86"/>
  <c r="C567" i="86"/>
  <c r="C566" i="86"/>
  <c r="C565" i="86"/>
  <c r="C564" i="86"/>
  <c r="C563" i="86"/>
  <c r="C562" i="86"/>
  <c r="C561" i="86"/>
  <c r="C560" i="86"/>
  <c r="C559" i="86"/>
  <c r="C558" i="86"/>
  <c r="C557" i="86"/>
  <c r="C556" i="86"/>
  <c r="C555" i="86"/>
  <c r="C554" i="86"/>
  <c r="C553" i="86"/>
  <c r="C552" i="86"/>
  <c r="C551" i="86"/>
  <c r="C550" i="86"/>
  <c r="C549" i="86"/>
  <c r="C548" i="86"/>
  <c r="C547" i="86"/>
  <c r="C546" i="86"/>
  <c r="C545" i="86"/>
  <c r="C544" i="86"/>
  <c r="C543" i="86"/>
  <c r="C542" i="86"/>
  <c r="C541" i="86"/>
  <c r="C540" i="86"/>
  <c r="C539" i="86"/>
  <c r="C538" i="86"/>
  <c r="C537" i="86"/>
  <c r="C536" i="86"/>
  <c r="C535" i="86"/>
  <c r="C534" i="86"/>
  <c r="C533" i="86"/>
  <c r="C532" i="86"/>
  <c r="C531" i="86"/>
  <c r="C530" i="86"/>
  <c r="C529" i="86"/>
  <c r="C528" i="86"/>
  <c r="C527" i="86"/>
  <c r="C526" i="86"/>
  <c r="C525" i="86"/>
  <c r="C524" i="86"/>
  <c r="C523" i="86"/>
  <c r="C522" i="86"/>
  <c r="C521" i="86"/>
  <c r="C520" i="86"/>
  <c r="C519" i="86"/>
  <c r="C518" i="86"/>
  <c r="C517" i="86"/>
  <c r="C516" i="86"/>
  <c r="C515" i="86"/>
  <c r="C514" i="86"/>
  <c r="C513" i="86"/>
  <c r="C512" i="86"/>
  <c r="C511" i="86"/>
  <c r="C510" i="86"/>
  <c r="C509" i="86"/>
  <c r="C508" i="86"/>
  <c r="C507" i="86"/>
  <c r="C506" i="86"/>
  <c r="C505" i="86"/>
  <c r="C504" i="86"/>
  <c r="C503" i="86"/>
  <c r="C502" i="86"/>
  <c r="C501" i="86"/>
  <c r="C500" i="86"/>
  <c r="C499" i="86"/>
  <c r="C498" i="86"/>
  <c r="C497" i="86"/>
  <c r="C496" i="86"/>
  <c r="C495" i="86"/>
  <c r="C494" i="86"/>
  <c r="C493" i="86"/>
  <c r="C492" i="86"/>
  <c r="C491" i="86"/>
  <c r="C490" i="86"/>
  <c r="C489" i="86"/>
  <c r="C488" i="86"/>
  <c r="C487" i="86"/>
  <c r="C486" i="86"/>
  <c r="C485" i="86"/>
  <c r="C484" i="86"/>
  <c r="C483" i="86"/>
  <c r="C482" i="86"/>
  <c r="C481" i="86"/>
  <c r="C480" i="86"/>
  <c r="C479" i="86"/>
  <c r="C478" i="86"/>
  <c r="C477" i="86"/>
  <c r="C476" i="86"/>
  <c r="C475" i="86"/>
  <c r="C474" i="86"/>
  <c r="C473" i="86"/>
  <c r="C472" i="86"/>
  <c r="C471" i="86"/>
  <c r="C470" i="86"/>
  <c r="C469" i="86"/>
  <c r="C468" i="86"/>
  <c r="C467" i="86"/>
  <c r="C466" i="86"/>
  <c r="C465" i="86"/>
  <c r="C464" i="86"/>
  <c r="C463" i="86"/>
  <c r="C462" i="86"/>
  <c r="C461" i="86"/>
  <c r="C460" i="86"/>
  <c r="C459" i="86"/>
  <c r="C458" i="86"/>
  <c r="C457" i="86"/>
  <c r="C456" i="86"/>
  <c r="C455" i="86"/>
  <c r="C454" i="86"/>
  <c r="C453" i="86"/>
  <c r="C452" i="86"/>
  <c r="C451" i="86"/>
  <c r="C450" i="86"/>
  <c r="C449" i="86"/>
  <c r="C448" i="86"/>
  <c r="C447" i="86"/>
  <c r="C446" i="86"/>
  <c r="C445" i="86"/>
  <c r="C444" i="86"/>
  <c r="C443" i="86"/>
  <c r="C442" i="86"/>
  <c r="C441" i="86"/>
  <c r="C440" i="86"/>
  <c r="C439" i="86"/>
  <c r="C438" i="86"/>
  <c r="C437" i="86"/>
  <c r="C436" i="86"/>
  <c r="C435" i="86"/>
  <c r="C434" i="86"/>
  <c r="C433" i="86"/>
  <c r="C432" i="86"/>
  <c r="C431" i="86"/>
  <c r="C430" i="86"/>
  <c r="C429" i="86"/>
  <c r="C428" i="86"/>
  <c r="C427" i="86"/>
  <c r="C426" i="86"/>
  <c r="C425" i="86"/>
  <c r="C424" i="86"/>
  <c r="C423" i="86"/>
  <c r="C422" i="86"/>
  <c r="C421" i="86"/>
  <c r="C420" i="86"/>
  <c r="C419" i="86"/>
  <c r="C418" i="86"/>
  <c r="C417" i="86"/>
  <c r="C416" i="86"/>
  <c r="C415" i="86"/>
  <c r="C414" i="86"/>
  <c r="C413" i="86"/>
  <c r="C412" i="86"/>
  <c r="C411" i="86"/>
  <c r="C410" i="86"/>
  <c r="C409" i="86"/>
  <c r="C408" i="86"/>
  <c r="C407" i="86"/>
  <c r="C406" i="86"/>
  <c r="C405" i="86"/>
  <c r="C404" i="86"/>
  <c r="C403" i="86"/>
  <c r="C402" i="86"/>
  <c r="C401" i="86"/>
  <c r="C400" i="86"/>
  <c r="C399" i="86"/>
  <c r="E399" i="86" s="1"/>
  <c r="C398" i="86"/>
  <c r="C397" i="86"/>
  <c r="C396" i="86"/>
  <c r="C395" i="86"/>
  <c r="C394" i="86"/>
  <c r="C393" i="86"/>
  <c r="C392" i="86"/>
  <c r="C391" i="86"/>
  <c r="C390" i="86"/>
  <c r="C389" i="86"/>
  <c r="C388" i="86"/>
  <c r="C387" i="86"/>
  <c r="C386" i="86"/>
  <c r="C385" i="86"/>
  <c r="C384" i="86"/>
  <c r="C383" i="86"/>
  <c r="C382" i="86"/>
  <c r="C381" i="86"/>
  <c r="C380" i="86"/>
  <c r="C379" i="86"/>
  <c r="C378" i="86"/>
  <c r="C377" i="86"/>
  <c r="C376" i="86"/>
  <c r="C375" i="86"/>
  <c r="C374" i="86"/>
  <c r="C373" i="86"/>
  <c r="C372" i="86"/>
  <c r="C371" i="86"/>
  <c r="C370" i="86"/>
  <c r="C369" i="86"/>
  <c r="C368" i="86"/>
  <c r="C367" i="86"/>
  <c r="C366" i="86"/>
  <c r="C365" i="86"/>
  <c r="C364" i="86"/>
  <c r="C363" i="86"/>
  <c r="C362" i="86"/>
  <c r="C361" i="86"/>
  <c r="C360" i="86"/>
  <c r="C359" i="86"/>
  <c r="C358" i="86"/>
  <c r="C357" i="86"/>
  <c r="C356" i="86"/>
  <c r="C355" i="86"/>
  <c r="C354" i="86"/>
  <c r="C353" i="86"/>
  <c r="C352" i="86"/>
  <c r="C351" i="86"/>
  <c r="C350" i="86"/>
  <c r="C349" i="86"/>
  <c r="C348" i="86"/>
  <c r="C347" i="86"/>
  <c r="E347" i="86" s="1"/>
  <c r="C346" i="86"/>
  <c r="C345" i="86"/>
  <c r="C344" i="86"/>
  <c r="C343" i="86"/>
  <c r="C342" i="86"/>
  <c r="C341" i="86"/>
  <c r="C340" i="86"/>
  <c r="C339" i="86"/>
  <c r="C338" i="86"/>
  <c r="C337" i="86"/>
  <c r="C336" i="86"/>
  <c r="C335" i="86"/>
  <c r="C334" i="86"/>
  <c r="C333" i="86"/>
  <c r="C332" i="86"/>
  <c r="C331" i="86"/>
  <c r="C330" i="86"/>
  <c r="C329" i="86"/>
  <c r="C328" i="86"/>
  <c r="C327" i="86"/>
  <c r="C326" i="86"/>
  <c r="C325" i="86"/>
  <c r="C324" i="86"/>
  <c r="C323" i="86"/>
  <c r="C322" i="86"/>
  <c r="C321" i="86"/>
  <c r="C320" i="86"/>
  <c r="C319" i="86"/>
  <c r="E319" i="86" s="1"/>
  <c r="C318" i="86"/>
  <c r="C317" i="86"/>
  <c r="C316" i="86"/>
  <c r="C315" i="86"/>
  <c r="C314" i="86"/>
  <c r="C313" i="86"/>
  <c r="C312" i="86"/>
  <c r="C311" i="86"/>
  <c r="C310" i="86"/>
  <c r="E310" i="86" s="1"/>
  <c r="C309" i="86"/>
  <c r="C308" i="86"/>
  <c r="C307" i="86"/>
  <c r="C306" i="86"/>
  <c r="C305" i="86"/>
  <c r="C304" i="86"/>
  <c r="C303" i="86"/>
  <c r="C302" i="86"/>
  <c r="C301" i="86"/>
  <c r="C300" i="86"/>
  <c r="C299" i="86"/>
  <c r="C298" i="86"/>
  <c r="C297" i="86"/>
  <c r="C296" i="86"/>
  <c r="C295" i="86"/>
  <c r="C294" i="86"/>
  <c r="C293" i="86"/>
  <c r="C292" i="86"/>
  <c r="C291" i="86"/>
  <c r="C290" i="86"/>
  <c r="C289" i="86"/>
  <c r="C288" i="86"/>
  <c r="C287" i="86"/>
  <c r="C286" i="86"/>
  <c r="C285" i="86"/>
  <c r="C284" i="86"/>
  <c r="C283" i="86"/>
  <c r="C282" i="86"/>
  <c r="C281" i="86"/>
  <c r="C280" i="86"/>
  <c r="C279" i="86"/>
  <c r="C278" i="86"/>
  <c r="C277" i="86"/>
  <c r="C276" i="86"/>
  <c r="C275" i="86"/>
  <c r="E275" i="86" s="1"/>
  <c r="C274" i="86"/>
  <c r="C273" i="86"/>
  <c r="C272" i="86"/>
  <c r="C271" i="86"/>
  <c r="E271" i="86" s="1"/>
  <c r="C270" i="86"/>
  <c r="C269" i="86"/>
  <c r="C268" i="86"/>
  <c r="C267" i="86"/>
  <c r="C266" i="86"/>
  <c r="C265" i="86"/>
  <c r="C264" i="86"/>
  <c r="C263" i="86"/>
  <c r="C262" i="86"/>
  <c r="C261" i="86"/>
  <c r="C260" i="86"/>
  <c r="C259" i="86"/>
  <c r="E259" i="86" s="1"/>
  <c r="C258" i="86"/>
  <c r="C257" i="86"/>
  <c r="C256" i="86"/>
  <c r="C255" i="86"/>
  <c r="C254" i="86"/>
  <c r="E254" i="86" s="1"/>
  <c r="C253" i="86"/>
  <c r="C252" i="86"/>
  <c r="C251" i="86"/>
  <c r="C250" i="86"/>
  <c r="C249" i="86"/>
  <c r="C248" i="86"/>
  <c r="C247" i="86"/>
  <c r="C246" i="86"/>
  <c r="E246" i="86" s="1"/>
  <c r="C245" i="86"/>
  <c r="C244" i="86"/>
  <c r="C243" i="86"/>
  <c r="C242" i="86"/>
  <c r="C241" i="86"/>
  <c r="C240" i="86"/>
  <c r="C239" i="86"/>
  <c r="C238" i="86"/>
  <c r="C237" i="86"/>
  <c r="C236" i="86"/>
  <c r="C235" i="86"/>
  <c r="C234" i="86"/>
  <c r="C233" i="86"/>
  <c r="C232" i="86"/>
  <c r="C231" i="86"/>
  <c r="C230" i="86"/>
  <c r="C229" i="86"/>
  <c r="C228" i="86"/>
  <c r="C227" i="86"/>
  <c r="C226" i="86"/>
  <c r="C225" i="86"/>
  <c r="C224" i="86"/>
  <c r="C223" i="86"/>
  <c r="C222" i="86"/>
  <c r="C221" i="86"/>
  <c r="C220" i="86"/>
  <c r="C219" i="86"/>
  <c r="C218" i="86"/>
  <c r="C217" i="86"/>
  <c r="C216" i="86"/>
  <c r="C215" i="86"/>
  <c r="E215" i="86" s="1"/>
  <c r="C214" i="86"/>
  <c r="C213" i="86"/>
  <c r="C212" i="86"/>
  <c r="C211" i="86"/>
  <c r="C210" i="86"/>
  <c r="C209" i="86"/>
  <c r="C208" i="86"/>
  <c r="C207" i="86"/>
  <c r="C206" i="86"/>
  <c r="C205" i="86"/>
  <c r="C204" i="86"/>
  <c r="C203" i="86"/>
  <c r="E203" i="86" s="1"/>
  <c r="C202" i="86"/>
  <c r="C201" i="86"/>
  <c r="C200" i="86"/>
  <c r="C199" i="86"/>
  <c r="C198" i="86"/>
  <c r="C197" i="86"/>
  <c r="C196" i="86"/>
  <c r="C195" i="86"/>
  <c r="C194" i="86"/>
  <c r="C193" i="86"/>
  <c r="C192" i="86"/>
  <c r="C191" i="86"/>
  <c r="C190" i="86"/>
  <c r="E190" i="86" s="1"/>
  <c r="C189" i="86"/>
  <c r="C188" i="86"/>
  <c r="C187" i="86"/>
  <c r="C186" i="86"/>
  <c r="C185" i="86"/>
  <c r="C184" i="86"/>
  <c r="C183" i="86"/>
  <c r="C182" i="86"/>
  <c r="C181" i="86"/>
  <c r="C180" i="86"/>
  <c r="C179" i="86"/>
  <c r="C178" i="86"/>
  <c r="C177" i="86"/>
  <c r="C176" i="86"/>
  <c r="C175" i="86"/>
  <c r="C174" i="86"/>
  <c r="C173" i="86"/>
  <c r="C172" i="86"/>
  <c r="C171" i="86"/>
  <c r="C170" i="86"/>
  <c r="C169" i="86"/>
  <c r="C168" i="86"/>
  <c r="C167" i="86"/>
  <c r="C166" i="86"/>
  <c r="C165" i="86"/>
  <c r="C164" i="86"/>
  <c r="C163" i="86"/>
  <c r="C162" i="86"/>
  <c r="C161" i="86"/>
  <c r="C160" i="86"/>
  <c r="C159" i="86"/>
  <c r="C158" i="86"/>
  <c r="C157" i="86"/>
  <c r="C156" i="86"/>
  <c r="C155" i="86"/>
  <c r="C154" i="86"/>
  <c r="C153" i="86"/>
  <c r="C152" i="86"/>
  <c r="C151" i="86"/>
  <c r="E151" i="86" s="1"/>
  <c r="C150" i="86"/>
  <c r="C149" i="86"/>
  <c r="C148" i="86"/>
  <c r="C147" i="86"/>
  <c r="E147" i="86" s="1"/>
  <c r="C146" i="86"/>
  <c r="C145" i="86"/>
  <c r="C144" i="86"/>
  <c r="C143" i="86"/>
  <c r="E143" i="86" s="1"/>
  <c r="C142" i="86"/>
  <c r="C141" i="86"/>
  <c r="C140" i="86"/>
  <c r="C139" i="86"/>
  <c r="E139" i="86" s="1"/>
  <c r="C138" i="86"/>
  <c r="C137" i="86"/>
  <c r="C136" i="86"/>
  <c r="C135" i="86"/>
  <c r="C134" i="86"/>
  <c r="C133" i="86"/>
  <c r="C132" i="86"/>
  <c r="C131" i="86"/>
  <c r="C130" i="86"/>
  <c r="C129" i="86"/>
  <c r="C128" i="86"/>
  <c r="C127" i="86"/>
  <c r="C126" i="86"/>
  <c r="E126" i="86" s="1"/>
  <c r="C125" i="86"/>
  <c r="C124" i="86"/>
  <c r="C123" i="86"/>
  <c r="E123" i="86" s="1"/>
  <c r="C122" i="86"/>
  <c r="C121" i="86"/>
  <c r="C120" i="86"/>
  <c r="C119" i="86"/>
  <c r="C118" i="86"/>
  <c r="C117" i="86"/>
  <c r="C116" i="86"/>
  <c r="C115" i="86"/>
  <c r="C114" i="86"/>
  <c r="C113" i="86"/>
  <c r="C112" i="86"/>
  <c r="C111" i="86"/>
  <c r="C110" i="86"/>
  <c r="C109" i="86"/>
  <c r="C108" i="86"/>
  <c r="C107" i="86"/>
  <c r="C106" i="86"/>
  <c r="C105" i="86"/>
  <c r="C104" i="86"/>
  <c r="C103" i="86"/>
  <c r="C102" i="86"/>
  <c r="C101" i="86"/>
  <c r="C100" i="86"/>
  <c r="C99" i="86"/>
  <c r="C98" i="86"/>
  <c r="C97" i="86"/>
  <c r="C96" i="86"/>
  <c r="C95" i="86"/>
  <c r="C94" i="86"/>
  <c r="C93" i="86"/>
  <c r="C92" i="86"/>
  <c r="C91" i="86"/>
  <c r="C90" i="86"/>
  <c r="C89" i="86"/>
  <c r="C88" i="86"/>
  <c r="C87" i="86"/>
  <c r="E87" i="86" s="1"/>
  <c r="C86" i="86"/>
  <c r="C85" i="86"/>
  <c r="C84" i="86"/>
  <c r="C83" i="86"/>
  <c r="E83" i="86" s="1"/>
  <c r="C82" i="86"/>
  <c r="C81" i="86"/>
  <c r="C80" i="86"/>
  <c r="C79" i="86"/>
  <c r="E79" i="86" s="1"/>
  <c r="C78" i="86"/>
  <c r="C77" i="86"/>
  <c r="C76" i="86"/>
  <c r="C75" i="86"/>
  <c r="C74" i="86"/>
  <c r="C73" i="86"/>
  <c r="C72" i="86"/>
  <c r="C71" i="86"/>
  <c r="C70" i="86"/>
  <c r="C69" i="86"/>
  <c r="C68" i="86"/>
  <c r="C67" i="86"/>
  <c r="C66" i="86"/>
  <c r="C65" i="86"/>
  <c r="C64" i="86"/>
  <c r="C63" i="86"/>
  <c r="C62" i="86"/>
  <c r="E62" i="86" s="1"/>
  <c r="C61" i="86"/>
  <c r="C60" i="86"/>
  <c r="C59" i="86"/>
  <c r="C58" i="86"/>
  <c r="C57" i="86"/>
  <c r="C56" i="86"/>
  <c r="C55" i="86"/>
  <c r="C54" i="86"/>
  <c r="C53" i="86"/>
  <c r="C52" i="86"/>
  <c r="C51" i="86"/>
  <c r="C50" i="86"/>
  <c r="D49" i="86"/>
  <c r="C49" i="86"/>
  <c r="C48" i="86"/>
  <c r="C47" i="86"/>
  <c r="C46" i="86"/>
  <c r="C45" i="86"/>
  <c r="C44" i="86"/>
  <c r="C43" i="86"/>
  <c r="C42" i="86"/>
  <c r="C41" i="86"/>
  <c r="C40" i="86"/>
  <c r="C39" i="86"/>
  <c r="C38" i="86"/>
  <c r="C37" i="86"/>
  <c r="C36" i="86"/>
  <c r="C35" i="86"/>
  <c r="C34" i="86"/>
  <c r="C33" i="86"/>
  <c r="C32" i="86"/>
  <c r="D29" i="86"/>
  <c r="D886" i="86" s="1"/>
  <c r="D28" i="86"/>
  <c r="F20" i="85"/>
  <c r="G17" i="85"/>
  <c r="C17" i="85"/>
  <c r="D17" i="85" s="1"/>
  <c r="G16" i="85"/>
  <c r="C16" i="85"/>
  <c r="D16" i="85" s="1"/>
  <c r="G15" i="85"/>
  <c r="G20" i="85" s="1"/>
  <c r="C15" i="85"/>
  <c r="D15" i="85" s="1"/>
  <c r="E8" i="80" a="1"/>
  <c r="E8" i="80" s="1"/>
  <c r="H18" i="99" l="1"/>
  <c r="H12" i="99"/>
  <c r="H14" i="99"/>
  <c r="H11" i="99"/>
  <c r="H19" i="99"/>
  <c r="H16" i="99"/>
  <c r="F26" i="99"/>
  <c r="O26" i="99"/>
  <c r="P26" i="99"/>
  <c r="E25" i="99"/>
  <c r="S28" i="99"/>
  <c r="I28" i="99"/>
  <c r="O29" i="99"/>
  <c r="E29" i="99"/>
  <c r="E27" i="99"/>
  <c r="N29" i="99"/>
  <c r="R28" i="99"/>
  <c r="N27" i="99"/>
  <c r="N25" i="99"/>
  <c r="M29" i="99"/>
  <c r="M27" i="99"/>
  <c r="M25" i="99"/>
  <c r="H17" i="99"/>
  <c r="H13" i="99"/>
  <c r="H15" i="99"/>
  <c r="E85" i="86"/>
  <c r="E174" i="86"/>
  <c r="E267" i="86"/>
  <c r="E47" i="86"/>
  <c r="E70" i="86"/>
  <c r="E88" i="86"/>
  <c r="D106" i="86"/>
  <c r="E152" i="86"/>
  <c r="D182" i="86"/>
  <c r="D217" i="86"/>
  <c r="E333" i="86"/>
  <c r="E391" i="86"/>
  <c r="E582" i="86"/>
  <c r="E734" i="86"/>
  <c r="D158" i="86"/>
  <c r="D170" i="86"/>
  <c r="E206" i="86"/>
  <c r="E242" i="86"/>
  <c r="E263" i="86"/>
  <c r="E311" i="86"/>
  <c r="E327" i="86"/>
  <c r="E361" i="86"/>
  <c r="E383" i="86"/>
  <c r="E558" i="86"/>
  <c r="E77" i="86"/>
  <c r="E89" i="86"/>
  <c r="E102" i="86"/>
  <c r="D113" i="86"/>
  <c r="E141" i="86"/>
  <c r="E166" i="86"/>
  <c r="D177" i="86"/>
  <c r="E182" i="86"/>
  <c r="E200" i="86"/>
  <c r="E212" i="86"/>
  <c r="E225" i="86"/>
  <c r="E231" i="86"/>
  <c r="D242" i="86"/>
  <c r="D247" i="86"/>
  <c r="E264" i="86"/>
  <c r="D271" i="86"/>
  <c r="E277" i="86"/>
  <c r="E283" i="86"/>
  <c r="D289" i="86"/>
  <c r="D306" i="86"/>
  <c r="D311" i="86"/>
  <c r="D327" i="86"/>
  <c r="E407" i="86"/>
  <c r="E423" i="86"/>
  <c r="E439" i="86"/>
  <c r="E463" i="86"/>
  <c r="E487" i="86"/>
  <c r="E519" i="86"/>
  <c r="E38" i="86"/>
  <c r="E54" i="86"/>
  <c r="D119" i="86"/>
  <c r="E161" i="86"/>
  <c r="E50" i="86"/>
  <c r="E72" i="86"/>
  <c r="E155" i="86"/>
  <c r="E286" i="86"/>
  <c r="E35" i="86"/>
  <c r="D41" i="86"/>
  <c r="E58" i="86"/>
  <c r="D63" i="86"/>
  <c r="E76" i="86"/>
  <c r="D94" i="86"/>
  <c r="E101" i="86"/>
  <c r="D118" i="86"/>
  <c r="E127" i="86"/>
  <c r="E140" i="86"/>
  <c r="E165" i="86"/>
  <c r="E187" i="86"/>
  <c r="D199" i="86"/>
  <c r="E211" i="86"/>
  <c r="D230" i="86"/>
  <c r="E247" i="86"/>
  <c r="D258" i="86"/>
  <c r="E276" i="86"/>
  <c r="E289" i="86"/>
  <c r="E306" i="86"/>
  <c r="E42" i="86"/>
  <c r="D58" i="86"/>
  <c r="E95" i="86"/>
  <c r="E107" i="86"/>
  <c r="E118" i="86"/>
  <c r="E135" i="86"/>
  <c r="E153" i="86"/>
  <c r="E37" i="86"/>
  <c r="D42" i="86"/>
  <c r="D54" i="86"/>
  <c r="E59" i="86"/>
  <c r="D71" i="86"/>
  <c r="E78" i="86"/>
  <c r="D89" i="86"/>
  <c r="E96" i="86"/>
  <c r="D102" i="86"/>
  <c r="E114" i="86"/>
  <c r="E119" i="86"/>
  <c r="D135" i="86"/>
  <c r="E142" i="86"/>
  <c r="D153" i="86"/>
  <c r="D166" i="86"/>
  <c r="E178" i="86"/>
  <c r="E183" i="86"/>
  <c r="D194" i="86"/>
  <c r="D207" i="86"/>
  <c r="E213" i="86"/>
  <c r="E219" i="86"/>
  <c r="D225" i="86"/>
  <c r="E238" i="86"/>
  <c r="E243" i="86"/>
  <c r="E278" i="86"/>
  <c r="E284" i="86"/>
  <c r="E290" i="86"/>
  <c r="E297" i="86"/>
  <c r="D302" i="86"/>
  <c r="E307" i="86"/>
  <c r="D322" i="86"/>
  <c r="E335" i="86"/>
  <c r="E355" i="86"/>
  <c r="E363" i="86"/>
  <c r="D377" i="86"/>
  <c r="E103" i="86"/>
  <c r="D178" i="86"/>
  <c r="D183" i="86"/>
  <c r="E195" i="86"/>
  <c r="E207" i="86"/>
  <c r="E214" i="86"/>
  <c r="E220" i="86"/>
  <c r="E226" i="86"/>
  <c r="E233" i="86"/>
  <c r="D238" i="86"/>
  <c r="E255" i="86"/>
  <c r="E260" i="86"/>
  <c r="E272" i="86"/>
  <c r="E285" i="86"/>
  <c r="D297" i="86"/>
  <c r="E302" i="86"/>
  <c r="E318" i="86"/>
  <c r="E349" i="86"/>
  <c r="E371" i="86"/>
  <c r="E729" i="86"/>
  <c r="E84" i="86"/>
  <c r="E136" i="86"/>
  <c r="E110" i="86"/>
  <c r="D130" i="86"/>
  <c r="D161" i="86"/>
  <c r="E239" i="86"/>
  <c r="E273" i="86"/>
  <c r="E314" i="86"/>
  <c r="E337" i="86"/>
  <c r="E343" i="86"/>
  <c r="D349" i="86"/>
  <c r="E379" i="86"/>
  <c r="E530" i="86"/>
  <c r="E538" i="86"/>
  <c r="E578" i="86"/>
  <c r="E602" i="86"/>
  <c r="E91" i="86"/>
  <c r="D143" i="86"/>
  <c r="E208" i="86"/>
  <c r="E227" i="86"/>
  <c r="D233" i="86"/>
  <c r="D255" i="86"/>
  <c r="E279" i="86"/>
  <c r="E268" i="86"/>
  <c r="E324" i="86"/>
  <c r="E97" i="86"/>
  <c r="D38" i="86"/>
  <c r="D66" i="86"/>
  <c r="D97" i="86"/>
  <c r="E149" i="86"/>
  <c r="E179" i="86"/>
  <c r="E221" i="86"/>
  <c r="E298" i="86"/>
  <c r="E323" i="86"/>
  <c r="E39" i="86"/>
  <c r="D50" i="86"/>
  <c r="D55" i="86"/>
  <c r="E67" i="86"/>
  <c r="E86" i="86"/>
  <c r="E98" i="86"/>
  <c r="D110" i="86"/>
  <c r="E150" i="86"/>
  <c r="E162" i="86"/>
  <c r="D174" i="86"/>
  <c r="E191" i="86"/>
  <c r="E222" i="86"/>
  <c r="E234" i="86"/>
  <c r="E262" i="86"/>
  <c r="E293" i="86"/>
  <c r="D319" i="86"/>
  <c r="D337" i="86"/>
  <c r="E403" i="86"/>
  <c r="E435" i="86"/>
  <c r="E483" i="86"/>
  <c r="D33" i="86"/>
  <c r="E46" i="86"/>
  <c r="E51" i="86"/>
  <c r="E68" i="86"/>
  <c r="E80" i="86"/>
  <c r="E93" i="86"/>
  <c r="E99" i="86"/>
  <c r="D105" i="86"/>
  <c r="E111" i="86"/>
  <c r="E122" i="86"/>
  <c r="E132" i="86"/>
  <c r="E144" i="86"/>
  <c r="E157" i="86"/>
  <c r="D169" i="86"/>
  <c r="E175" i="86"/>
  <c r="E186" i="86"/>
  <c r="D191" i="86"/>
  <c r="E198" i="86"/>
  <c r="E204" i="86"/>
  <c r="E216" i="86"/>
  <c r="D222" i="86"/>
  <c r="E229" i="86"/>
  <c r="D234" i="86"/>
  <c r="D246" i="86"/>
  <c r="E251" i="86"/>
  <c r="E269" i="86"/>
  <c r="E281" i="86"/>
  <c r="E294" i="86"/>
  <c r="D310" i="86"/>
  <c r="E332" i="86"/>
  <c r="E351" i="86"/>
  <c r="E359" i="86"/>
  <c r="E367" i="86"/>
  <c r="E71" i="86"/>
  <c r="D114" i="86"/>
  <c r="E148" i="86"/>
  <c r="E55" i="86"/>
  <c r="D79" i="86"/>
  <c r="E115" i="86"/>
  <c r="E196" i="86"/>
  <c r="E250" i="86"/>
  <c r="E303" i="86"/>
  <c r="E395" i="86"/>
  <c r="E33" i="86"/>
  <c r="E92" i="86"/>
  <c r="E105" i="86"/>
  <c r="E131" i="86"/>
  <c r="E156" i="86"/>
  <c r="E169" i="86"/>
  <c r="E209" i="86"/>
  <c r="D250" i="86"/>
  <c r="E280" i="86"/>
  <c r="D286" i="86"/>
  <c r="D298" i="86"/>
  <c r="D314" i="86"/>
  <c r="E411" i="86"/>
  <c r="E451" i="86"/>
  <c r="E467" i="86"/>
  <c r="E499" i="86"/>
  <c r="E34" i="86"/>
  <c r="E41" i="86"/>
  <c r="D46" i="86"/>
  <c r="E63" i="86"/>
  <c r="E75" i="86"/>
  <c r="E81" i="86"/>
  <c r="E94" i="86"/>
  <c r="E106" i="86"/>
  <c r="D122" i="86"/>
  <c r="D127" i="86"/>
  <c r="E145" i="86"/>
  <c r="E158" i="86"/>
  <c r="E170" i="86"/>
  <c r="D186" i="86"/>
  <c r="E199" i="86"/>
  <c r="E205" i="86"/>
  <c r="E217" i="86"/>
  <c r="E223" i="86"/>
  <c r="E230" i="86"/>
  <c r="D241" i="86"/>
  <c r="D263" i="86"/>
  <c r="E270" i="86"/>
  <c r="D281" i="86"/>
  <c r="E288" i="86"/>
  <c r="D294" i="86"/>
  <c r="D305" i="86"/>
  <c r="E315" i="86"/>
  <c r="E326" i="86"/>
  <c r="D332" i="86"/>
  <c r="E339" i="86"/>
  <c r="E405" i="86"/>
  <c r="H32" i="86" a="1"/>
  <c r="H32" i="86" s="1"/>
  <c r="C20" i="85"/>
  <c r="E36" i="86"/>
  <c r="E40" i="86"/>
  <c r="E45" i="86"/>
  <c r="E49" i="86"/>
  <c r="D57" i="86"/>
  <c r="D62" i="86"/>
  <c r="E66" i="86"/>
  <c r="D74" i="86"/>
  <c r="D87" i="86"/>
  <c r="E100" i="86"/>
  <c r="E104" i="86"/>
  <c r="E109" i="86"/>
  <c r="E113" i="86"/>
  <c r="D121" i="86"/>
  <c r="D126" i="86"/>
  <c r="E130" i="86"/>
  <c r="E134" i="86"/>
  <c r="D138" i="86"/>
  <c r="D151" i="86"/>
  <c r="E159" i="86"/>
  <c r="E164" i="86"/>
  <c r="E168" i="86"/>
  <c r="E173" i="86"/>
  <c r="E177" i="86"/>
  <c r="D185" i="86"/>
  <c r="D190" i="86"/>
  <c r="E194" i="86"/>
  <c r="D202" i="86"/>
  <c r="D215" i="86"/>
  <c r="E228" i="86"/>
  <c r="E232" i="86"/>
  <c r="E237" i="86"/>
  <c r="E241" i="86"/>
  <c r="D249" i="86"/>
  <c r="D254" i="86"/>
  <c r="E258" i="86"/>
  <c r="D266" i="86"/>
  <c r="D279" i="86"/>
  <c r="E287" i="86"/>
  <c r="E292" i="86"/>
  <c r="E296" i="86"/>
  <c r="E301" i="86"/>
  <c r="E305" i="86"/>
  <c r="D313" i="86"/>
  <c r="D318" i="86"/>
  <c r="E322" i="86"/>
  <c r="D330" i="86"/>
  <c r="E341" i="86"/>
  <c r="E369" i="86"/>
  <c r="D385" i="86"/>
  <c r="E397" i="86"/>
  <c r="D413" i="86"/>
  <c r="E425" i="86"/>
  <c r="D441" i="86"/>
  <c r="E469" i="86"/>
  <c r="E493" i="86"/>
  <c r="E513" i="86"/>
  <c r="E539" i="86"/>
  <c r="E553" i="86"/>
  <c r="D584" i="86"/>
  <c r="D598" i="86"/>
  <c r="E699" i="86"/>
  <c r="E1015" i="86"/>
  <c r="E1030" i="86"/>
  <c r="E353" i="86"/>
  <c r="D369" i="86"/>
  <c r="E375" i="86"/>
  <c r="E381" i="86"/>
  <c r="D397" i="86"/>
  <c r="E409" i="86"/>
  <c r="E419" i="86"/>
  <c r="D425" i="86"/>
  <c r="E447" i="86"/>
  <c r="E453" i="86"/>
  <c r="E475" i="86"/>
  <c r="E481" i="86"/>
  <c r="E507" i="86"/>
  <c r="D573" i="86"/>
  <c r="E585" i="86"/>
  <c r="D592" i="86"/>
  <c r="D613" i="86"/>
  <c r="E627" i="86"/>
  <c r="E633" i="86"/>
  <c r="E677" i="86"/>
  <c r="E685" i="86"/>
  <c r="E865" i="86"/>
  <c r="D353" i="86"/>
  <c r="E365" i="86"/>
  <c r="D381" i="86"/>
  <c r="E393" i="86"/>
  <c r="D409" i="86"/>
  <c r="E431" i="86"/>
  <c r="E437" i="86"/>
  <c r="E459" i="86"/>
  <c r="E465" i="86"/>
  <c r="D481" i="86"/>
  <c r="E501" i="86"/>
  <c r="E521" i="86"/>
  <c r="D528" i="86"/>
  <c r="D534" i="86"/>
  <c r="E555" i="86"/>
  <c r="E593" i="86"/>
  <c r="D365" i="86"/>
  <c r="E377" i="86"/>
  <c r="E387" i="86"/>
  <c r="D393" i="86"/>
  <c r="E415" i="86"/>
  <c r="E421" i="86"/>
  <c r="E443" i="86"/>
  <c r="E449" i="86"/>
  <c r="D465" i="86"/>
  <c r="E471" i="86"/>
  <c r="E477" i="86"/>
  <c r="E495" i="86"/>
  <c r="E509" i="86"/>
  <c r="E515" i="86"/>
  <c r="E529" i="86"/>
  <c r="D549" i="86"/>
  <c r="D568" i="86"/>
  <c r="E574" i="86"/>
  <c r="D622" i="86"/>
  <c r="D672" i="86"/>
  <c r="D914" i="86"/>
  <c r="E427" i="86"/>
  <c r="E433" i="86"/>
  <c r="D449" i="86"/>
  <c r="E455" i="86"/>
  <c r="E461" i="86"/>
  <c r="D477" i="86"/>
  <c r="E489" i="86"/>
  <c r="E609" i="86"/>
  <c r="E622" i="86"/>
  <c r="E629" i="86"/>
  <c r="E635" i="86"/>
  <c r="D710" i="86"/>
  <c r="E772" i="86"/>
  <c r="D34" i="86"/>
  <c r="D47" i="86"/>
  <c r="E60" i="86"/>
  <c r="E64" i="86"/>
  <c r="E69" i="86"/>
  <c r="E73" i="86"/>
  <c r="D81" i="86"/>
  <c r="D86" i="86"/>
  <c r="E90" i="86"/>
  <c r="D98" i="86"/>
  <c r="D111" i="86"/>
  <c r="E124" i="86"/>
  <c r="E128" i="86"/>
  <c r="E133" i="86"/>
  <c r="E137" i="86"/>
  <c r="D145" i="86"/>
  <c r="D150" i="86"/>
  <c r="E154" i="86"/>
  <c r="D162" i="86"/>
  <c r="D175" i="86"/>
  <c r="E188" i="86"/>
  <c r="E197" i="86"/>
  <c r="E201" i="86"/>
  <c r="D209" i="86"/>
  <c r="D214" i="86"/>
  <c r="E218" i="86"/>
  <c r="D226" i="86"/>
  <c r="D239" i="86"/>
  <c r="E252" i="86"/>
  <c r="E261" i="86"/>
  <c r="E265" i="86"/>
  <c r="D273" i="86"/>
  <c r="D278" i="86"/>
  <c r="E282" i="86"/>
  <c r="D290" i="86"/>
  <c r="D303" i="86"/>
  <c r="E316" i="86"/>
  <c r="E325" i="86"/>
  <c r="E329" i="86"/>
  <c r="D333" i="86"/>
  <c r="E345" i="86"/>
  <c r="D361" i="86"/>
  <c r="E389" i="86"/>
  <c r="E417" i="86"/>
  <c r="D433" i="86"/>
  <c r="E445" i="86"/>
  <c r="D461" i="86"/>
  <c r="E473" i="86"/>
  <c r="E497" i="86"/>
  <c r="E517" i="86"/>
  <c r="D550" i="86"/>
  <c r="E617" i="86"/>
  <c r="D651" i="86"/>
  <c r="E845" i="86"/>
  <c r="D20" i="85"/>
  <c r="D39" i="86"/>
  <c r="E43" i="86"/>
  <c r="E52" i="86"/>
  <c r="E56" i="86"/>
  <c r="E61" i="86"/>
  <c r="E65" i="86"/>
  <c r="D73" i="86"/>
  <c r="D78" i="86"/>
  <c r="E82" i="86"/>
  <c r="D90" i="86"/>
  <c r="D103" i="86"/>
  <c r="E116" i="86"/>
  <c r="E120" i="86"/>
  <c r="E125" i="86"/>
  <c r="E129" i="86"/>
  <c r="D137" i="86"/>
  <c r="D142" i="86"/>
  <c r="E146" i="86"/>
  <c r="D154" i="86"/>
  <c r="D167" i="86"/>
  <c r="E171" i="86"/>
  <c r="E180" i="86"/>
  <c r="E184" i="86"/>
  <c r="E189" i="86"/>
  <c r="E193" i="86"/>
  <c r="D201" i="86"/>
  <c r="D206" i="86"/>
  <c r="E210" i="86"/>
  <c r="D218" i="86"/>
  <c r="D231" i="86"/>
  <c r="E235" i="86"/>
  <c r="E244" i="86"/>
  <c r="E248" i="86"/>
  <c r="E253" i="86"/>
  <c r="E257" i="86"/>
  <c r="D265" i="86"/>
  <c r="D270" i="86"/>
  <c r="E274" i="86"/>
  <c r="D282" i="86"/>
  <c r="D295" i="86"/>
  <c r="E299" i="86"/>
  <c r="E308" i="86"/>
  <c r="E317" i="86"/>
  <c r="E321" i="86"/>
  <c r="D329" i="86"/>
  <c r="D345" i="86"/>
  <c r="E373" i="86"/>
  <c r="E401" i="86"/>
  <c r="D417" i="86"/>
  <c r="E429" i="86"/>
  <c r="D445" i="86"/>
  <c r="E457" i="86"/>
  <c r="D473" i="86"/>
  <c r="E505" i="86"/>
  <c r="E511" i="86"/>
  <c r="E545" i="86"/>
  <c r="D558" i="86"/>
  <c r="E603" i="86"/>
  <c r="E675" i="86"/>
  <c r="D697" i="86"/>
  <c r="D850" i="86"/>
  <c r="E44" i="86"/>
  <c r="E48" i="86"/>
  <c r="E53" i="86"/>
  <c r="E57" i="86"/>
  <c r="D65" i="86"/>
  <c r="D70" i="86"/>
  <c r="E74" i="86"/>
  <c r="D82" i="86"/>
  <c r="D95" i="86"/>
  <c r="E108" i="86"/>
  <c r="E112" i="86"/>
  <c r="E117" i="86"/>
  <c r="E121" i="86"/>
  <c r="D129" i="86"/>
  <c r="D134" i="86"/>
  <c r="E138" i="86"/>
  <c r="D146" i="86"/>
  <c r="D159" i="86"/>
  <c r="E163" i="86"/>
  <c r="E167" i="86"/>
  <c r="E172" i="86"/>
  <c r="E176" i="86"/>
  <c r="E181" i="86"/>
  <c r="E185" i="86"/>
  <c r="D193" i="86"/>
  <c r="D198" i="86"/>
  <c r="E202" i="86"/>
  <c r="D210" i="86"/>
  <c r="D223" i="86"/>
  <c r="E236" i="86"/>
  <c r="E240" i="86"/>
  <c r="E245" i="86"/>
  <c r="E249" i="86"/>
  <c r="D257" i="86"/>
  <c r="D262" i="86"/>
  <c r="E266" i="86"/>
  <c r="D274" i="86"/>
  <c r="D287" i="86"/>
  <c r="E291" i="86"/>
  <c r="E295" i="86"/>
  <c r="E300" i="86"/>
  <c r="E304" i="86"/>
  <c r="E309" i="86"/>
  <c r="E313" i="86"/>
  <c r="D321" i="86"/>
  <c r="D326" i="86"/>
  <c r="E330" i="86"/>
  <c r="E357" i="86"/>
  <c r="E385" i="86"/>
  <c r="D401" i="86"/>
  <c r="E413" i="86"/>
  <c r="D429" i="86"/>
  <c r="E441" i="86"/>
  <c r="D457" i="86"/>
  <c r="E479" i="86"/>
  <c r="E485" i="86"/>
  <c r="D565" i="86"/>
  <c r="E619" i="86"/>
  <c r="E783" i="86"/>
  <c r="E32" i="86"/>
  <c r="E791" i="86"/>
  <c r="E889" i="86"/>
  <c r="D786" i="86"/>
  <c r="D732" i="86"/>
  <c r="D675" i="86"/>
  <c r="D658" i="86"/>
  <c r="D624" i="86"/>
  <c r="D605" i="86"/>
  <c r="D590" i="86"/>
  <c r="E570" i="86"/>
  <c r="E550" i="86"/>
  <c r="D513" i="86"/>
  <c r="D505" i="86"/>
  <c r="E737" i="86"/>
  <c r="D685" i="86"/>
  <c r="D664" i="86"/>
  <c r="E646" i="86"/>
  <c r="E614" i="86"/>
  <c r="D560" i="86"/>
  <c r="D541" i="86"/>
  <c r="D526" i="86"/>
  <c r="D521" i="86"/>
  <c r="D517" i="86"/>
  <c r="D509" i="86"/>
  <c r="D501" i="86"/>
  <c r="D493" i="86"/>
  <c r="D489" i="86"/>
  <c r="D758" i="86"/>
  <c r="D929" i="86"/>
  <c r="E841" i="86"/>
  <c r="D812" i="86"/>
  <c r="D798" i="86"/>
  <c r="E914" i="86"/>
  <c r="D908" i="86"/>
  <c r="D865" i="86"/>
  <c r="E777" i="86"/>
  <c r="D748" i="86"/>
  <c r="D683" i="86"/>
  <c r="E667" i="86"/>
  <c r="D662" i="86"/>
  <c r="D645" i="86"/>
  <c r="D341" i="86"/>
  <c r="D357" i="86"/>
  <c r="D373" i="86"/>
  <c r="D389" i="86"/>
  <c r="D405" i="86"/>
  <c r="D421" i="86"/>
  <c r="D437" i="86"/>
  <c r="D453" i="86"/>
  <c r="D469" i="86"/>
  <c r="D485" i="86"/>
  <c r="E491" i="86"/>
  <c r="D497" i="86"/>
  <c r="E503" i="86"/>
  <c r="E563" i="86"/>
  <c r="E594" i="86"/>
  <c r="D614" i="86"/>
  <c r="E761" i="86"/>
  <c r="E656" i="86"/>
  <c r="E723" i="86"/>
  <c r="E756" i="86"/>
  <c r="E852" i="86"/>
  <c r="E880" i="86"/>
  <c r="E887" i="86"/>
  <c r="E996" i="86"/>
  <c r="E1008" i="86"/>
  <c r="E1016" i="86"/>
  <c r="E1031" i="86"/>
  <c r="D32" i="86"/>
  <c r="D36" i="86"/>
  <c r="D44" i="86"/>
  <c r="D52" i="86"/>
  <c r="D60" i="86"/>
  <c r="D68" i="86"/>
  <c r="D76" i="86"/>
  <c r="D84" i="86"/>
  <c r="D92" i="86"/>
  <c r="D100" i="86"/>
  <c r="D108" i="86"/>
  <c r="D116" i="86"/>
  <c r="D124" i="86"/>
  <c r="D132" i="86"/>
  <c r="D140" i="86"/>
  <c r="D148" i="86"/>
  <c r="D156" i="86"/>
  <c r="D164" i="86"/>
  <c r="D172" i="86"/>
  <c r="D180" i="86"/>
  <c r="D188" i="86"/>
  <c r="D196" i="86"/>
  <c r="D204" i="86"/>
  <c r="D212" i="86"/>
  <c r="D220" i="86"/>
  <c r="D228" i="86"/>
  <c r="D236" i="86"/>
  <c r="D244" i="86"/>
  <c r="D252" i="86"/>
  <c r="D260" i="86"/>
  <c r="D268" i="86"/>
  <c r="D276" i="86"/>
  <c r="D284" i="86"/>
  <c r="D292" i="86"/>
  <c r="D300" i="86"/>
  <c r="D308" i="86"/>
  <c r="D316" i="86"/>
  <c r="D324" i="86"/>
  <c r="E336" i="86"/>
  <c r="E340" i="86"/>
  <c r="E344" i="86"/>
  <c r="E348" i="86"/>
  <c r="E352" i="86"/>
  <c r="E356" i="86"/>
  <c r="E360" i="86"/>
  <c r="E364" i="86"/>
  <c r="E368" i="86"/>
  <c r="E372" i="86"/>
  <c r="E376" i="86"/>
  <c r="E380" i="86"/>
  <c r="E384" i="86"/>
  <c r="E388" i="86"/>
  <c r="E392" i="86"/>
  <c r="E396" i="86"/>
  <c r="E400" i="86"/>
  <c r="E404" i="86"/>
  <c r="E408" i="86"/>
  <c r="E412" i="86"/>
  <c r="E416" i="86"/>
  <c r="E420" i="86"/>
  <c r="E424" i="86"/>
  <c r="E428" i="86"/>
  <c r="E432" i="86"/>
  <c r="E436" i="86"/>
  <c r="E440" i="86"/>
  <c r="E444" i="86"/>
  <c r="E448" i="86"/>
  <c r="E452" i="86"/>
  <c r="E456" i="86"/>
  <c r="E460" i="86"/>
  <c r="E464" i="86"/>
  <c r="E468" i="86"/>
  <c r="E472" i="86"/>
  <c r="E476" i="86"/>
  <c r="E480" i="86"/>
  <c r="E484" i="86"/>
  <c r="E488" i="86"/>
  <c r="E492" i="86"/>
  <c r="E496" i="86"/>
  <c r="E500" i="86"/>
  <c r="E504" i="86"/>
  <c r="E508" i="86"/>
  <c r="E512" i="86"/>
  <c r="E516" i="86"/>
  <c r="E520" i="86"/>
  <c r="D525" i="86"/>
  <c r="E534" i="86"/>
  <c r="D544" i="86"/>
  <c r="E554" i="86"/>
  <c r="E569" i="86"/>
  <c r="D574" i="86"/>
  <c r="E579" i="86"/>
  <c r="D589" i="86"/>
  <c r="E598" i="86"/>
  <c r="D608" i="86"/>
  <c r="E618" i="86"/>
  <c r="D640" i="86"/>
  <c r="E645" i="86"/>
  <c r="E678" i="86"/>
  <c r="D690" i="86"/>
  <c r="D702" i="86"/>
  <c r="D716" i="86"/>
  <c r="D742" i="86"/>
  <c r="E825" i="86"/>
  <c r="E847" i="86"/>
  <c r="E909" i="86"/>
  <c r="E929" i="86"/>
  <c r="E951" i="86"/>
  <c r="E966" i="86"/>
  <c r="D996" i="86"/>
  <c r="D1002" i="86"/>
  <c r="E820" i="86"/>
  <c r="E916" i="86"/>
  <c r="E944" i="86"/>
  <c r="E952" i="86"/>
  <c r="E967" i="86"/>
  <c r="E911" i="86"/>
  <c r="D37" i="86"/>
  <c r="D45" i="86"/>
  <c r="D53" i="86"/>
  <c r="D61" i="86"/>
  <c r="D69" i="86"/>
  <c r="D77" i="86"/>
  <c r="D85" i="86"/>
  <c r="D93" i="86"/>
  <c r="D101" i="86"/>
  <c r="D109" i="86"/>
  <c r="D117" i="86"/>
  <c r="D125" i="86"/>
  <c r="D133" i="86"/>
  <c r="D141" i="86"/>
  <c r="D149" i="86"/>
  <c r="D157" i="86"/>
  <c r="D165" i="86"/>
  <c r="D173" i="86"/>
  <c r="D181" i="86"/>
  <c r="D189" i="86"/>
  <c r="D197" i="86"/>
  <c r="D205" i="86"/>
  <c r="D213" i="86"/>
  <c r="D221" i="86"/>
  <c r="D229" i="86"/>
  <c r="D237" i="86"/>
  <c r="D245" i="86"/>
  <c r="D253" i="86"/>
  <c r="D261" i="86"/>
  <c r="D269" i="86"/>
  <c r="D277" i="86"/>
  <c r="D285" i="86"/>
  <c r="D293" i="86"/>
  <c r="D301" i="86"/>
  <c r="D309" i="86"/>
  <c r="D317" i="86"/>
  <c r="D325" i="86"/>
  <c r="E526" i="86"/>
  <c r="D536" i="86"/>
  <c r="E546" i="86"/>
  <c r="E561" i="86"/>
  <c r="D566" i="86"/>
  <c r="E571" i="86"/>
  <c r="D581" i="86"/>
  <c r="E590" i="86"/>
  <c r="D600" i="86"/>
  <c r="E610" i="86"/>
  <c r="E625" i="86"/>
  <c r="E631" i="86"/>
  <c r="E643" i="86"/>
  <c r="E653" i="86"/>
  <c r="E670" i="86"/>
  <c r="E680" i="86"/>
  <c r="E752" i="86"/>
  <c r="E759" i="86"/>
  <c r="D780" i="86"/>
  <c r="E786" i="86"/>
  <c r="E836" i="86"/>
  <c r="E855" i="86"/>
  <c r="D862" i="86"/>
  <c r="D876" i="86"/>
  <c r="E884" i="86"/>
  <c r="E905" i="86"/>
  <c r="E992" i="86"/>
  <c r="E998" i="86"/>
  <c r="D1004" i="86"/>
  <c r="E1020" i="86"/>
  <c r="E1028" i="86"/>
  <c r="E595" i="86"/>
  <c r="D40" i="86"/>
  <c r="D48" i="86"/>
  <c r="D56" i="86"/>
  <c r="D64" i="86"/>
  <c r="D72" i="86"/>
  <c r="D80" i="86"/>
  <c r="D88" i="86"/>
  <c r="D96" i="86"/>
  <c r="D104" i="86"/>
  <c r="D112" i="86"/>
  <c r="D120" i="86"/>
  <c r="D128" i="86"/>
  <c r="D136" i="86"/>
  <c r="D144" i="86"/>
  <c r="D152" i="86"/>
  <c r="D160" i="86"/>
  <c r="D168" i="86"/>
  <c r="D176" i="86"/>
  <c r="D184" i="86"/>
  <c r="D192" i="86"/>
  <c r="D200" i="86"/>
  <c r="D208" i="86"/>
  <c r="D216" i="86"/>
  <c r="D224" i="86"/>
  <c r="D232" i="86"/>
  <c r="D240" i="86"/>
  <c r="D248" i="86"/>
  <c r="D256" i="86"/>
  <c r="D264" i="86"/>
  <c r="D272" i="86"/>
  <c r="D280" i="86"/>
  <c r="D288" i="86"/>
  <c r="D296" i="86"/>
  <c r="D304" i="86"/>
  <c r="D312" i="86"/>
  <c r="D320" i="86"/>
  <c r="D328" i="86"/>
  <c r="D334" i="86"/>
  <c r="D338" i="86"/>
  <c r="D342" i="86"/>
  <c r="D346" i="86"/>
  <c r="D350" i="86"/>
  <c r="D354" i="86"/>
  <c r="D358" i="86"/>
  <c r="D362" i="86"/>
  <c r="D366" i="86"/>
  <c r="D370" i="86"/>
  <c r="D374" i="86"/>
  <c r="D378" i="86"/>
  <c r="D382" i="86"/>
  <c r="D386" i="86"/>
  <c r="D390" i="86"/>
  <c r="D394" i="86"/>
  <c r="D398" i="86"/>
  <c r="D402" i="86"/>
  <c r="D406" i="86"/>
  <c r="D410" i="86"/>
  <c r="D414" i="86"/>
  <c r="D418" i="86"/>
  <c r="D422" i="86"/>
  <c r="D426" i="86"/>
  <c r="D430" i="86"/>
  <c r="D434" i="86"/>
  <c r="D438" i="86"/>
  <c r="D442" i="86"/>
  <c r="D446" i="86"/>
  <c r="D450" i="86"/>
  <c r="D454" i="86"/>
  <c r="D458" i="86"/>
  <c r="D462" i="86"/>
  <c r="D466" i="86"/>
  <c r="D470" i="86"/>
  <c r="D474" i="86"/>
  <c r="D478" i="86"/>
  <c r="D482" i="86"/>
  <c r="D486" i="86"/>
  <c r="D490" i="86"/>
  <c r="D494" i="86"/>
  <c r="D498" i="86"/>
  <c r="D502" i="86"/>
  <c r="D506" i="86"/>
  <c r="D510" i="86"/>
  <c r="D514" i="86"/>
  <c r="D518" i="86"/>
  <c r="E522" i="86"/>
  <c r="E537" i="86"/>
  <c r="D542" i="86"/>
  <c r="E547" i="86"/>
  <c r="D557" i="86"/>
  <c r="E566" i="86"/>
  <c r="D576" i="86"/>
  <c r="E586" i="86"/>
  <c r="E601" i="86"/>
  <c r="D606" i="86"/>
  <c r="E611" i="86"/>
  <c r="D621" i="86"/>
  <c r="D643" i="86"/>
  <c r="D653" i="86"/>
  <c r="D665" i="86"/>
  <c r="E713" i="86"/>
  <c r="E720" i="86"/>
  <c r="E739" i="86"/>
  <c r="E781" i="86"/>
  <c r="E801" i="86"/>
  <c r="D822" i="86"/>
  <c r="E993" i="86"/>
  <c r="E531" i="86"/>
  <c r="D1031" i="86"/>
  <c r="D1023" i="86"/>
  <c r="D1015" i="86"/>
  <c r="D1007" i="86"/>
  <c r="D999" i="86"/>
  <c r="D991" i="86"/>
  <c r="D983" i="86"/>
  <c r="D975" i="86"/>
  <c r="D967" i="86"/>
  <c r="D959" i="86"/>
  <c r="D951" i="86"/>
  <c r="D943" i="86"/>
  <c r="D935" i="86"/>
  <c r="D927" i="86"/>
  <c r="D919" i="86"/>
  <c r="D911" i="86"/>
  <c r="D903" i="86"/>
  <c r="D895" i="86"/>
  <c r="D887" i="86"/>
  <c r="D879" i="86"/>
  <c r="D871" i="86"/>
  <c r="D863" i="86"/>
  <c r="D855" i="86"/>
  <c r="D847" i="86"/>
  <c r="D839" i="86"/>
  <c r="D831" i="86"/>
  <c r="D823" i="86"/>
  <c r="D815" i="86"/>
  <c r="D807" i="86"/>
  <c r="D799" i="86"/>
  <c r="D791" i="86"/>
  <c r="D783" i="86"/>
  <c r="D775" i="86"/>
  <c r="D767" i="86"/>
  <c r="D759" i="86"/>
  <c r="D751" i="86"/>
  <c r="D743" i="86"/>
  <c r="D735" i="86"/>
  <c r="D727" i="86"/>
  <c r="D719" i="86"/>
  <c r="D711" i="86"/>
  <c r="D703" i="86"/>
  <c r="D695" i="86"/>
  <c r="D1027" i="86"/>
  <c r="D1019" i="86"/>
  <c r="D1011" i="86"/>
  <c r="D1003" i="86"/>
  <c r="D995" i="86"/>
  <c r="D987" i="86"/>
  <c r="D979" i="86"/>
  <c r="D971" i="86"/>
  <c r="D963" i="86"/>
  <c r="D955" i="86"/>
  <c r="D947" i="86"/>
  <c r="D939" i="86"/>
  <c r="D931" i="86"/>
  <c r="D923" i="86"/>
  <c r="D915" i="86"/>
  <c r="D907" i="86"/>
  <c r="D899" i="86"/>
  <c r="D891" i="86"/>
  <c r="D883" i="86"/>
  <c r="D875" i="86"/>
  <c r="D867" i="86"/>
  <c r="D859" i="86"/>
  <c r="D851" i="86"/>
  <c r="D843" i="86"/>
  <c r="D835" i="86"/>
  <c r="D827" i="86"/>
  <c r="D819" i="86"/>
  <c r="D811" i="86"/>
  <c r="D803" i="86"/>
  <c r="D795" i="86"/>
  <c r="D787" i="86"/>
  <c r="D779" i="86"/>
  <c r="D771" i="86"/>
  <c r="D763" i="86"/>
  <c r="D755" i="86"/>
  <c r="D747" i="86"/>
  <c r="D739" i="86"/>
  <c r="D731" i="86"/>
  <c r="D723" i="86"/>
  <c r="D715" i="86"/>
  <c r="D707" i="86"/>
  <c r="D699" i="86"/>
  <c r="D1024" i="86"/>
  <c r="D1016" i="86"/>
  <c r="D1008" i="86"/>
  <c r="D1000" i="86"/>
  <c r="D992" i="86"/>
  <c r="D984" i="86"/>
  <c r="D976" i="86"/>
  <c r="D968" i="86"/>
  <c r="D960" i="86"/>
  <c r="D952" i="86"/>
  <c r="D944" i="86"/>
  <c r="D936" i="86"/>
  <c r="D928" i="86"/>
  <c r="D920" i="86"/>
  <c r="D912" i="86"/>
  <c r="D904" i="86"/>
  <c r="D896" i="86"/>
  <c r="D888" i="86"/>
  <c r="D880" i="86"/>
  <c r="D872" i="86"/>
  <c r="D864" i="86"/>
  <c r="D856" i="86"/>
  <c r="D848" i="86"/>
  <c r="D840" i="86"/>
  <c r="D832" i="86"/>
  <c r="D824" i="86"/>
  <c r="D816" i="86"/>
  <c r="D808" i="86"/>
  <c r="D800" i="86"/>
  <c r="D792" i="86"/>
  <c r="D784" i="86"/>
  <c r="D776" i="86"/>
  <c r="D768" i="86"/>
  <c r="D760" i="86"/>
  <c r="D752" i="86"/>
  <c r="D1029" i="86"/>
  <c r="E1026" i="86"/>
  <c r="D1021" i="86"/>
  <c r="E1018" i="86"/>
  <c r="D1013" i="86"/>
  <c r="E1010" i="86"/>
  <c r="D1005" i="86"/>
  <c r="E1002" i="86"/>
  <c r="D997" i="86"/>
  <c r="E994" i="86"/>
  <c r="D989" i="86"/>
  <c r="E986" i="86"/>
  <c r="D981" i="86"/>
  <c r="E978" i="86"/>
  <c r="D973" i="86"/>
  <c r="E970" i="86"/>
  <c r="D965" i="86"/>
  <c r="E962" i="86"/>
  <c r="D957" i="86"/>
  <c r="E954" i="86"/>
  <c r="D949" i="86"/>
  <c r="E946" i="86"/>
  <c r="D1030" i="86"/>
  <c r="D1022" i="86"/>
  <c r="D1014" i="86"/>
  <c r="D1006" i="86"/>
  <c r="D998" i="86"/>
  <c r="D990" i="86"/>
  <c r="D982" i="86"/>
  <c r="D974" i="86"/>
  <c r="D966" i="86"/>
  <c r="D958" i="86"/>
  <c r="D950" i="86"/>
  <c r="D942" i="86"/>
  <c r="E938" i="86"/>
  <c r="E931" i="86"/>
  <c r="D924" i="86"/>
  <c r="D921" i="86"/>
  <c r="D917" i="86"/>
  <c r="D910" i="86"/>
  <c r="E906" i="86"/>
  <c r="E899" i="86"/>
  <c r="D892" i="86"/>
  <c r="D889" i="86"/>
  <c r="D885" i="86"/>
  <c r="D878" i="86"/>
  <c r="E874" i="86"/>
  <c r="E867" i="86"/>
  <c r="D860" i="86"/>
  <c r="D857" i="86"/>
  <c r="D853" i="86"/>
  <c r="D846" i="86"/>
  <c r="E842" i="86"/>
  <c r="E835" i="86"/>
  <c r="D828" i="86"/>
  <c r="D825" i="86"/>
  <c r="D821" i="86"/>
  <c r="D814" i="86"/>
  <c r="E810" i="86"/>
  <c r="E803" i="86"/>
  <c r="D796" i="86"/>
  <c r="D793" i="86"/>
  <c r="D789" i="86"/>
  <c r="D782" i="86"/>
  <c r="E778" i="86"/>
  <c r="E771" i="86"/>
  <c r="D764" i="86"/>
  <c r="D761" i="86"/>
  <c r="D757" i="86"/>
  <c r="D750" i="86"/>
  <c r="E746" i="86"/>
  <c r="D740" i="86"/>
  <c r="D737" i="86"/>
  <c r="E730" i="86"/>
  <c r="D724" i="86"/>
  <c r="D721" i="86"/>
  <c r="E714" i="86"/>
  <c r="D708" i="86"/>
  <c r="D705" i="86"/>
  <c r="E698" i="86"/>
  <c r="D687" i="86"/>
  <c r="D679" i="86"/>
  <c r="D671" i="86"/>
  <c r="D663" i="86"/>
  <c r="D655" i="86"/>
  <c r="D647" i="86"/>
  <c r="D639" i="86"/>
  <c r="D631" i="86"/>
  <c r="D938" i="86"/>
  <c r="E934" i="86"/>
  <c r="D906" i="86"/>
  <c r="E902" i="86"/>
  <c r="D874" i="86"/>
  <c r="E870" i="86"/>
  <c r="D842" i="86"/>
  <c r="E838" i="86"/>
  <c r="D810" i="86"/>
  <c r="E806" i="86"/>
  <c r="D778" i="86"/>
  <c r="E774" i="86"/>
  <c r="D746" i="86"/>
  <c r="D730" i="86"/>
  <c r="D714" i="86"/>
  <c r="D698" i="86"/>
  <c r="D692" i="86"/>
  <c r="D684" i="86"/>
  <c r="D676" i="86"/>
  <c r="D668" i="86"/>
  <c r="D660" i="86"/>
  <c r="D652" i="86"/>
  <c r="D644" i="86"/>
  <c r="D636" i="86"/>
  <c r="D1025" i="86"/>
  <c r="D1017" i="86"/>
  <c r="D1009" i="86"/>
  <c r="D1001" i="86"/>
  <c r="D993" i="86"/>
  <c r="D985" i="86"/>
  <c r="D977" i="86"/>
  <c r="D969" i="86"/>
  <c r="D961" i="86"/>
  <c r="D953" i="86"/>
  <c r="D945" i="86"/>
  <c r="D941" i="86"/>
  <c r="D934" i="86"/>
  <c r="E930" i="86"/>
  <c r="E923" i="86"/>
  <c r="D916" i="86"/>
  <c r="D913" i="86"/>
  <c r="D909" i="86"/>
  <c r="D902" i="86"/>
  <c r="E898" i="86"/>
  <c r="E891" i="86"/>
  <c r="D884" i="86"/>
  <c r="D881" i="86"/>
  <c r="D877" i="86"/>
  <c r="D870" i="86"/>
  <c r="E866" i="86"/>
  <c r="E859" i="86"/>
  <c r="D852" i="86"/>
  <c r="D849" i="86"/>
  <c r="D845" i="86"/>
  <c r="D838" i="86"/>
  <c r="E834" i="86"/>
  <c r="E827" i="86"/>
  <c r="D820" i="86"/>
  <c r="D817" i="86"/>
  <c r="D813" i="86"/>
  <c r="D806" i="86"/>
  <c r="E802" i="86"/>
  <c r="E795" i="86"/>
  <c r="D788" i="86"/>
  <c r="D785" i="86"/>
  <c r="D781" i="86"/>
  <c r="D774" i="86"/>
  <c r="E770" i="86"/>
  <c r="E763" i="86"/>
  <c r="D756" i="86"/>
  <c r="D753" i="86"/>
  <c r="D749" i="86"/>
  <c r="E742" i="86"/>
  <c r="D736" i="86"/>
  <c r="D733" i="86"/>
  <c r="E726" i="86"/>
  <c r="D720" i="86"/>
  <c r="D717" i="86"/>
  <c r="E710" i="86"/>
  <c r="D704" i="86"/>
  <c r="D701" i="86"/>
  <c r="E694" i="86"/>
  <c r="E1027" i="86"/>
  <c r="E1019" i="86"/>
  <c r="E1011" i="86"/>
  <c r="E1003" i="86"/>
  <c r="E995" i="86"/>
  <c r="E987" i="86"/>
  <c r="E979" i="86"/>
  <c r="E971" i="86"/>
  <c r="E963" i="86"/>
  <c r="E955" i="86"/>
  <c r="E947" i="86"/>
  <c r="D922" i="86"/>
  <c r="E918" i="86"/>
  <c r="D890" i="86"/>
  <c r="E886" i="86"/>
  <c r="D858" i="86"/>
  <c r="E854" i="86"/>
  <c r="D826" i="86"/>
  <c r="E822" i="86"/>
  <c r="D794" i="86"/>
  <c r="E790" i="86"/>
  <c r="D762" i="86"/>
  <c r="E758" i="86"/>
  <c r="D738" i="86"/>
  <c r="D722" i="86"/>
  <c r="D1018" i="86"/>
  <c r="D1012" i="86"/>
  <c r="E1006" i="86"/>
  <c r="D954" i="86"/>
  <c r="D948" i="86"/>
  <c r="E942" i="86"/>
  <c r="E937" i="86"/>
  <c r="D918" i="86"/>
  <c r="E903" i="86"/>
  <c r="D898" i="86"/>
  <c r="E883" i="86"/>
  <c r="E878" i="86"/>
  <c r="E873" i="86"/>
  <c r="D854" i="86"/>
  <c r="E839" i="86"/>
  <c r="D834" i="86"/>
  <c r="E819" i="86"/>
  <c r="E814" i="86"/>
  <c r="E809" i="86"/>
  <c r="D790" i="86"/>
  <c r="E775" i="86"/>
  <c r="D770" i="86"/>
  <c r="E755" i="86"/>
  <c r="E750" i="86"/>
  <c r="E745" i="86"/>
  <c r="D741" i="86"/>
  <c r="E722" i="86"/>
  <c r="D718" i="86"/>
  <c r="E705" i="86"/>
  <c r="D689" i="86"/>
  <c r="D686" i="86"/>
  <c r="D673" i="86"/>
  <c r="D670" i="86"/>
  <c r="D657" i="86"/>
  <c r="D654" i="86"/>
  <c r="D641" i="86"/>
  <c r="D638" i="86"/>
  <c r="D632" i="86"/>
  <c r="D629" i="86"/>
  <c r="D626" i="86"/>
  <c r="D618" i="86"/>
  <c r="D610" i="86"/>
  <c r="D602" i="86"/>
  <c r="D594" i="86"/>
  <c r="D586" i="86"/>
  <c r="D578" i="86"/>
  <c r="D570" i="86"/>
  <c r="D562" i="86"/>
  <c r="D554" i="86"/>
  <c r="D546" i="86"/>
  <c r="D538" i="86"/>
  <c r="D530" i="86"/>
  <c r="D522" i="86"/>
  <c r="D994" i="86"/>
  <c r="D988" i="86"/>
  <c r="E982" i="86"/>
  <c r="D937" i="86"/>
  <c r="D932" i="86"/>
  <c r="E922" i="86"/>
  <c r="E907" i="86"/>
  <c r="D893" i="86"/>
  <c r="D873" i="86"/>
  <c r="D868" i="86"/>
  <c r="E858" i="86"/>
  <c r="E843" i="86"/>
  <c r="D829" i="86"/>
  <c r="D809" i="86"/>
  <c r="D804" i="86"/>
  <c r="E794" i="86"/>
  <c r="E779" i="86"/>
  <c r="D765" i="86"/>
  <c r="D745" i="86"/>
  <c r="E735" i="86"/>
  <c r="D713" i="86"/>
  <c r="D709" i="86"/>
  <c r="D700" i="86"/>
  <c r="D696" i="86"/>
  <c r="E682" i="86"/>
  <c r="E679" i="86"/>
  <c r="E666" i="86"/>
  <c r="E663" i="86"/>
  <c r="E650" i="86"/>
  <c r="E647" i="86"/>
  <c r="E634" i="86"/>
  <c r="D623" i="86"/>
  <c r="D615" i="86"/>
  <c r="D607" i="86"/>
  <c r="D599" i="86"/>
  <c r="D591" i="86"/>
  <c r="D583" i="86"/>
  <c r="D575" i="86"/>
  <c r="D567" i="86"/>
  <c r="D559" i="86"/>
  <c r="D551" i="86"/>
  <c r="D543" i="86"/>
  <c r="D535" i="86"/>
  <c r="D527" i="86"/>
  <c r="D1028" i="86"/>
  <c r="E1022" i="86"/>
  <c r="D970" i="86"/>
  <c r="D964" i="86"/>
  <c r="E958" i="86"/>
  <c r="E926" i="86"/>
  <c r="D897" i="86"/>
  <c r="E882" i="86"/>
  <c r="E862" i="86"/>
  <c r="D833" i="86"/>
  <c r="E818" i="86"/>
  <c r="E798" i="86"/>
  <c r="D769" i="86"/>
  <c r="E754" i="86"/>
  <c r="D726" i="86"/>
  <c r="E721" i="86"/>
  <c r="D682" i="86"/>
  <c r="D666" i="86"/>
  <c r="D650" i="86"/>
  <c r="D634" i="86"/>
  <c r="D628" i="86"/>
  <c r="D620" i="86"/>
  <c r="D612" i="86"/>
  <c r="D604" i="86"/>
  <c r="D596" i="86"/>
  <c r="D588" i="86"/>
  <c r="D580" i="86"/>
  <c r="D572" i="86"/>
  <c r="D564" i="86"/>
  <c r="D556" i="86"/>
  <c r="D548" i="86"/>
  <c r="D540" i="86"/>
  <c r="D532" i="86"/>
  <c r="D524" i="86"/>
  <c r="D1026" i="86"/>
  <c r="D1020" i="86"/>
  <c r="E1014" i="86"/>
  <c r="D962" i="86"/>
  <c r="D956" i="86"/>
  <c r="E950" i="86"/>
  <c r="E939" i="86"/>
  <c r="D925" i="86"/>
  <c r="D905" i="86"/>
  <c r="D900" i="86"/>
  <c r="E890" i="86"/>
  <c r="E875" i="86"/>
  <c r="D861" i="86"/>
  <c r="D841" i="86"/>
  <c r="D836" i="86"/>
  <c r="E826" i="86"/>
  <c r="E811" i="86"/>
  <c r="D797" i="86"/>
  <c r="D777" i="86"/>
  <c r="D772" i="86"/>
  <c r="E762" i="86"/>
  <c r="E747" i="86"/>
  <c r="D729" i="86"/>
  <c r="E719" i="86"/>
  <c r="E706" i="86"/>
  <c r="E702" i="86"/>
  <c r="E690" i="86"/>
  <c r="E687" i="86"/>
  <c r="E674" i="86"/>
  <c r="E671" i="86"/>
  <c r="E658" i="86"/>
  <c r="E655" i="86"/>
  <c r="E642" i="86"/>
  <c r="E639" i="86"/>
  <c r="D633" i="86"/>
  <c r="D630" i="86"/>
  <c r="D627" i="86"/>
  <c r="D619" i="86"/>
  <c r="D611" i="86"/>
  <c r="D603" i="86"/>
  <c r="D595" i="86"/>
  <c r="D587" i="86"/>
  <c r="D579" i="86"/>
  <c r="D571" i="86"/>
  <c r="D563" i="86"/>
  <c r="D555" i="86"/>
  <c r="D547" i="86"/>
  <c r="D539" i="86"/>
  <c r="D531" i="86"/>
  <c r="D523" i="86"/>
  <c r="D946" i="86"/>
  <c r="D933" i="86"/>
  <c r="E921" i="86"/>
  <c r="E915" i="86"/>
  <c r="E910" i="86"/>
  <c r="D866" i="86"/>
  <c r="D837" i="86"/>
  <c r="E830" i="86"/>
  <c r="D818" i="86"/>
  <c r="D805" i="86"/>
  <c r="E793" i="86"/>
  <c r="E787" i="86"/>
  <c r="E782" i="86"/>
  <c r="D744" i="86"/>
  <c r="E738" i="86"/>
  <c r="D728" i="86"/>
  <c r="E703" i="86"/>
  <c r="E693" i="86"/>
  <c r="D680" i="86"/>
  <c r="D667" i="86"/>
  <c r="D659" i="86"/>
  <c r="E654" i="86"/>
  <c r="D646" i="86"/>
  <c r="D642" i="86"/>
  <c r="D637" i="86"/>
  <c r="D515" i="86"/>
  <c r="D507" i="86"/>
  <c r="D499" i="86"/>
  <c r="D491" i="86"/>
  <c r="D483" i="86"/>
  <c r="D475" i="86"/>
  <c r="D467" i="86"/>
  <c r="D459" i="86"/>
  <c r="D451" i="86"/>
  <c r="D443" i="86"/>
  <c r="D435" i="86"/>
  <c r="D427" i="86"/>
  <c r="D419" i="86"/>
  <c r="D411" i="86"/>
  <c r="D403" i="86"/>
  <c r="D395" i="86"/>
  <c r="D387" i="86"/>
  <c r="D379" i="86"/>
  <c r="D371" i="86"/>
  <c r="D363" i="86"/>
  <c r="D355" i="86"/>
  <c r="D347" i="86"/>
  <c r="D339" i="86"/>
  <c r="D331" i="86"/>
  <c r="D980" i="86"/>
  <c r="E974" i="86"/>
  <c r="E871" i="86"/>
  <c r="D830" i="86"/>
  <c r="E697" i="86"/>
  <c r="D693" i="86"/>
  <c r="D688" i="86"/>
  <c r="E683" i="86"/>
  <c r="E662" i="86"/>
  <c r="D649" i="86"/>
  <c r="E632" i="86"/>
  <c r="D520" i="86"/>
  <c r="D512" i="86"/>
  <c r="D504" i="86"/>
  <c r="D496" i="86"/>
  <c r="D488" i="86"/>
  <c r="D480" i="86"/>
  <c r="D472" i="86"/>
  <c r="D464" i="86"/>
  <c r="D456" i="86"/>
  <c r="D448" i="86"/>
  <c r="D440" i="86"/>
  <c r="D432" i="86"/>
  <c r="D424" i="86"/>
  <c r="D416" i="86"/>
  <c r="D408" i="86"/>
  <c r="D400" i="86"/>
  <c r="D392" i="86"/>
  <c r="D384" i="86"/>
  <c r="D376" i="86"/>
  <c r="D368" i="86"/>
  <c r="D360" i="86"/>
  <c r="D352" i="86"/>
  <c r="D344" i="86"/>
  <c r="D336" i="86"/>
  <c r="D1010" i="86"/>
  <c r="D978" i="86"/>
  <c r="D972" i="86"/>
  <c r="D930" i="86"/>
  <c r="D901" i="86"/>
  <c r="E894" i="86"/>
  <c r="D882" i="86"/>
  <c r="D869" i="86"/>
  <c r="E857" i="86"/>
  <c r="E851" i="86"/>
  <c r="E846" i="86"/>
  <c r="D802" i="86"/>
  <c r="D773" i="86"/>
  <c r="E766" i="86"/>
  <c r="D754" i="86"/>
  <c r="D725" i="86"/>
  <c r="E718" i="86"/>
  <c r="D712" i="86"/>
  <c r="D706" i="86"/>
  <c r="D691" i="86"/>
  <c r="E686" i="86"/>
  <c r="D678" i="86"/>
  <c r="D674" i="86"/>
  <c r="D669" i="86"/>
  <c r="E661" i="86"/>
  <c r="D648" i="86"/>
  <c r="D635" i="86"/>
  <c r="E630" i="86"/>
  <c r="D519" i="86"/>
  <c r="D511" i="86"/>
  <c r="D503" i="86"/>
  <c r="D495" i="86"/>
  <c r="D487" i="86"/>
  <c r="D479" i="86"/>
  <c r="D471" i="86"/>
  <c r="D463" i="86"/>
  <c r="D455" i="86"/>
  <c r="D447" i="86"/>
  <c r="D439" i="86"/>
  <c r="D431" i="86"/>
  <c r="D423" i="86"/>
  <c r="D415" i="86"/>
  <c r="D407" i="86"/>
  <c r="D399" i="86"/>
  <c r="D391" i="86"/>
  <c r="D383" i="86"/>
  <c r="D375" i="86"/>
  <c r="D367" i="86"/>
  <c r="D359" i="86"/>
  <c r="D351" i="86"/>
  <c r="D343" i="86"/>
  <c r="D335" i="86"/>
  <c r="E990" i="86"/>
  <c r="E935" i="86"/>
  <c r="D894" i="86"/>
  <c r="E807" i="86"/>
  <c r="D766" i="86"/>
  <c r="D681" i="86"/>
  <c r="E664" i="86"/>
  <c r="D661" i="86"/>
  <c r="D656" i="86"/>
  <c r="E651" i="86"/>
  <c r="D625" i="86"/>
  <c r="E621" i="86"/>
  <c r="D617" i="86"/>
  <c r="E613" i="86"/>
  <c r="D609" i="86"/>
  <c r="E605" i="86"/>
  <c r="D601" i="86"/>
  <c r="E597" i="86"/>
  <c r="D593" i="86"/>
  <c r="E589" i="86"/>
  <c r="D585" i="86"/>
  <c r="E581" i="86"/>
  <c r="D577" i="86"/>
  <c r="E573" i="86"/>
  <c r="D569" i="86"/>
  <c r="E565" i="86"/>
  <c r="D561" i="86"/>
  <c r="E557" i="86"/>
  <c r="D553" i="86"/>
  <c r="E549" i="86"/>
  <c r="D545" i="86"/>
  <c r="E541" i="86"/>
  <c r="D537" i="86"/>
  <c r="E533" i="86"/>
  <c r="D529" i="86"/>
  <c r="E525" i="86"/>
  <c r="D516" i="86"/>
  <c r="D508" i="86"/>
  <c r="D500" i="86"/>
  <c r="D492" i="86"/>
  <c r="D484" i="86"/>
  <c r="D476" i="86"/>
  <c r="D468" i="86"/>
  <c r="D460" i="86"/>
  <c r="D452" i="86"/>
  <c r="D444" i="86"/>
  <c r="D436" i="86"/>
  <c r="D428" i="86"/>
  <c r="D420" i="86"/>
  <c r="D412" i="86"/>
  <c r="D404" i="86"/>
  <c r="D396" i="86"/>
  <c r="D388" i="86"/>
  <c r="D380" i="86"/>
  <c r="D372" i="86"/>
  <c r="D364" i="86"/>
  <c r="D356" i="86"/>
  <c r="D348" i="86"/>
  <c r="D340" i="86"/>
  <c r="D35" i="86"/>
  <c r="D43" i="86"/>
  <c r="D51" i="86"/>
  <c r="D59" i="86"/>
  <c r="D67" i="86"/>
  <c r="D75" i="86"/>
  <c r="D83" i="86"/>
  <c r="D91" i="86"/>
  <c r="D99" i="86"/>
  <c r="D107" i="86"/>
  <c r="D115" i="86"/>
  <c r="D123" i="86"/>
  <c r="D131" i="86"/>
  <c r="D139" i="86"/>
  <c r="D147" i="86"/>
  <c r="D155" i="86"/>
  <c r="E160" i="86"/>
  <c r="D163" i="86"/>
  <c r="D171" i="86"/>
  <c r="D179" i="86"/>
  <c r="D187" i="86"/>
  <c r="E192" i="86"/>
  <c r="D195" i="86"/>
  <c r="D203" i="86"/>
  <c r="D211" i="86"/>
  <c r="D219" i="86"/>
  <c r="E224" i="86"/>
  <c r="D227" i="86"/>
  <c r="D235" i="86"/>
  <c r="D243" i="86"/>
  <c r="D251" i="86"/>
  <c r="E256" i="86"/>
  <c r="D259" i="86"/>
  <c r="D267" i="86"/>
  <c r="D275" i="86"/>
  <c r="D283" i="86"/>
  <c r="D291" i="86"/>
  <c r="D299" i="86"/>
  <c r="D307" i="86"/>
  <c r="E312" i="86"/>
  <c r="D315" i="86"/>
  <c r="E320" i="86"/>
  <c r="D323" i="86"/>
  <c r="E328" i="86"/>
  <c r="E331" i="86"/>
  <c r="E334" i="86"/>
  <c r="E338" i="86"/>
  <c r="E342" i="86"/>
  <c r="E346" i="86"/>
  <c r="E350" i="86"/>
  <c r="E354" i="86"/>
  <c r="E358" i="86"/>
  <c r="E362" i="86"/>
  <c r="E366" i="86"/>
  <c r="E370" i="86"/>
  <c r="E374" i="86"/>
  <c r="E378" i="86"/>
  <c r="E382" i="86"/>
  <c r="E386" i="86"/>
  <c r="E390" i="86"/>
  <c r="E394" i="86"/>
  <c r="E398" i="86"/>
  <c r="E402" i="86"/>
  <c r="E406" i="86"/>
  <c r="E410" i="86"/>
  <c r="E414" i="86"/>
  <c r="E418" i="86"/>
  <c r="E422" i="86"/>
  <c r="E426" i="86"/>
  <c r="E430" i="86"/>
  <c r="E434" i="86"/>
  <c r="E438" i="86"/>
  <c r="E442" i="86"/>
  <c r="E446" i="86"/>
  <c r="E450" i="86"/>
  <c r="E454" i="86"/>
  <c r="E458" i="86"/>
  <c r="E462" i="86"/>
  <c r="E466" i="86"/>
  <c r="E470" i="86"/>
  <c r="E474" i="86"/>
  <c r="E478" i="86"/>
  <c r="E482" i="86"/>
  <c r="E486" i="86"/>
  <c r="E490" i="86"/>
  <c r="E494" i="86"/>
  <c r="E498" i="86"/>
  <c r="E502" i="86"/>
  <c r="E506" i="86"/>
  <c r="E510" i="86"/>
  <c r="E514" i="86"/>
  <c r="E518" i="86"/>
  <c r="E523" i="86"/>
  <c r="D533" i="86"/>
  <c r="E542" i="86"/>
  <c r="D552" i="86"/>
  <c r="E562" i="86"/>
  <c r="E577" i="86"/>
  <c r="D582" i="86"/>
  <c r="E587" i="86"/>
  <c r="D597" i="86"/>
  <c r="E606" i="86"/>
  <c r="D616" i="86"/>
  <c r="E626" i="86"/>
  <c r="E638" i="86"/>
  <c r="E648" i="86"/>
  <c r="D677" i="86"/>
  <c r="E688" i="86"/>
  <c r="D694" i="86"/>
  <c r="E707" i="86"/>
  <c r="D734" i="86"/>
  <c r="E788" i="86"/>
  <c r="D801" i="86"/>
  <c r="E816" i="86"/>
  <c r="E823" i="86"/>
  <c r="D844" i="86"/>
  <c r="E850" i="86"/>
  <c r="E900" i="86"/>
  <c r="E919" i="86"/>
  <c r="D926" i="86"/>
  <c r="D940" i="86"/>
  <c r="E956" i="86"/>
  <c r="E964" i="86"/>
  <c r="D986" i="86"/>
  <c r="E669" i="86"/>
  <c r="E691" i="86"/>
  <c r="E695" i="86"/>
  <c r="E712" i="86"/>
  <c r="E833" i="86"/>
  <c r="E840" i="86"/>
  <c r="E984" i="86"/>
  <c r="E1025" i="86"/>
  <c r="E640" i="86"/>
  <c r="E731" i="86"/>
  <c r="E797" i="86"/>
  <c r="E808" i="86"/>
  <c r="E815" i="86"/>
  <c r="E925" i="86"/>
  <c r="E936" i="86"/>
  <c r="E943" i="86"/>
  <c r="E985" i="86"/>
  <c r="E1004" i="86"/>
  <c r="E527" i="86"/>
  <c r="E535" i="86"/>
  <c r="E543" i="86"/>
  <c r="E551" i="86"/>
  <c r="E559" i="86"/>
  <c r="E567" i="86"/>
  <c r="E575" i="86"/>
  <c r="E583" i="86"/>
  <c r="E591" i="86"/>
  <c r="E599" i="86"/>
  <c r="E607" i="86"/>
  <c r="E615" i="86"/>
  <c r="E623" i="86"/>
  <c r="E637" i="86"/>
  <c r="E659" i="86"/>
  <c r="E709" i="86"/>
  <c r="E715" i="86"/>
  <c r="E733" i="86"/>
  <c r="E744" i="86"/>
  <c r="E769" i="86"/>
  <c r="E776" i="86"/>
  <c r="E897" i="86"/>
  <c r="E904" i="86"/>
  <c r="E961" i="86"/>
  <c r="E524" i="86"/>
  <c r="E528" i="86"/>
  <c r="E532" i="86"/>
  <c r="E536" i="86"/>
  <c r="E540" i="86"/>
  <c r="E544" i="86"/>
  <c r="E548" i="86"/>
  <c r="E552" i="86"/>
  <c r="E556" i="86"/>
  <c r="E560" i="86"/>
  <c r="E564" i="86"/>
  <c r="E568" i="86"/>
  <c r="E572" i="86"/>
  <c r="E576" i="86"/>
  <c r="E580" i="86"/>
  <c r="E584" i="86"/>
  <c r="E588" i="86"/>
  <c r="E592" i="86"/>
  <c r="E596" i="86"/>
  <c r="E600" i="86"/>
  <c r="E604" i="86"/>
  <c r="E608" i="86"/>
  <c r="E612" i="86"/>
  <c r="E616" i="86"/>
  <c r="E620" i="86"/>
  <c r="E624" i="86"/>
  <c r="E628" i="86"/>
  <c r="E672" i="86"/>
  <c r="E751" i="86"/>
  <c r="E861" i="86"/>
  <c r="E872" i="86"/>
  <c r="E879" i="86"/>
  <c r="E969" i="86"/>
  <c r="E975" i="86"/>
  <c r="E1007" i="86"/>
  <c r="E636" i="86"/>
  <c r="E649" i="86"/>
  <c r="E652" i="86"/>
  <c r="E665" i="86"/>
  <c r="E668" i="86"/>
  <c r="E681" i="86"/>
  <c r="E684" i="86"/>
  <c r="E711" i="86"/>
  <c r="E725" i="86"/>
  <c r="E743" i="86"/>
  <c r="E753" i="86"/>
  <c r="E767" i="86"/>
  <c r="E817" i="86"/>
  <c r="E831" i="86"/>
  <c r="E881" i="86"/>
  <c r="E895" i="86"/>
  <c r="E945" i="86"/>
  <c r="E968" i="86"/>
  <c r="E980" i="86"/>
  <c r="E991" i="86"/>
  <c r="E1009" i="86"/>
  <c r="E696" i="86"/>
  <c r="E700" i="86"/>
  <c r="E704" i="86"/>
  <c r="E717" i="86"/>
  <c r="E749" i="86"/>
  <c r="E765" i="86"/>
  <c r="E784" i="86"/>
  <c r="E804" i="86"/>
  <c r="E813" i="86"/>
  <c r="E829" i="86"/>
  <c r="E848" i="86"/>
  <c r="E868" i="86"/>
  <c r="E877" i="86"/>
  <c r="E893" i="86"/>
  <c r="E912" i="86"/>
  <c r="E932" i="86"/>
  <c r="E941" i="86"/>
  <c r="E953" i="86"/>
  <c r="E976" i="86"/>
  <c r="E988" i="86"/>
  <c r="E999" i="86"/>
  <c r="E1017" i="86"/>
  <c r="E641" i="86"/>
  <c r="E644" i="86"/>
  <c r="E657" i="86"/>
  <c r="E660" i="86"/>
  <c r="E673" i="86"/>
  <c r="E676" i="86"/>
  <c r="E689" i="86"/>
  <c r="E692" i="86"/>
  <c r="E727" i="86"/>
  <c r="E741" i="86"/>
  <c r="E785" i="86"/>
  <c r="E799" i="86"/>
  <c r="E849" i="86"/>
  <c r="E863" i="86"/>
  <c r="E913" i="86"/>
  <c r="E927" i="86"/>
  <c r="E948" i="86"/>
  <c r="E959" i="86"/>
  <c r="E977" i="86"/>
  <c r="E1000" i="86"/>
  <c r="E1012" i="86"/>
  <c r="E1023" i="86"/>
  <c r="E701" i="86"/>
  <c r="E728" i="86"/>
  <c r="E736" i="86"/>
  <c r="E960" i="86"/>
  <c r="E972" i="86"/>
  <c r="E983" i="86"/>
  <c r="E1001" i="86"/>
  <c r="E1024" i="86"/>
  <c r="E716" i="86"/>
  <c r="E732" i="86"/>
  <c r="E748" i="86"/>
  <c r="E773" i="86"/>
  <c r="E780" i="86"/>
  <c r="E805" i="86"/>
  <c r="E812" i="86"/>
  <c r="E837" i="86"/>
  <c r="E844" i="86"/>
  <c r="E869" i="86"/>
  <c r="E876" i="86"/>
  <c r="E901" i="86"/>
  <c r="E908" i="86"/>
  <c r="E933" i="86"/>
  <c r="E940" i="86"/>
  <c r="E760" i="86"/>
  <c r="E792" i="86"/>
  <c r="E824" i="86"/>
  <c r="E856" i="86"/>
  <c r="E888" i="86"/>
  <c r="E920" i="86"/>
  <c r="E949" i="86"/>
  <c r="E957" i="86"/>
  <c r="E965" i="86"/>
  <c r="E973" i="86"/>
  <c r="E981" i="86"/>
  <c r="E989" i="86"/>
  <c r="E997" i="86"/>
  <c r="E1005" i="86"/>
  <c r="E1013" i="86"/>
  <c r="E1021" i="86"/>
  <c r="E1029" i="86"/>
  <c r="E708" i="86"/>
  <c r="E724" i="86"/>
  <c r="E740" i="86"/>
  <c r="E757" i="86"/>
  <c r="E764" i="86"/>
  <c r="E789" i="86"/>
  <c r="E796" i="86"/>
  <c r="E821" i="86"/>
  <c r="E828" i="86"/>
  <c r="E853" i="86"/>
  <c r="E860" i="86"/>
  <c r="E885" i="86"/>
  <c r="E892" i="86"/>
  <c r="E917" i="86"/>
  <c r="E924" i="86"/>
  <c r="E768" i="86"/>
  <c r="E800" i="86"/>
  <c r="E832" i="86"/>
  <c r="E864" i="86"/>
  <c r="E896" i="86"/>
  <c r="E928" i="86"/>
  <c r="C17" i="99" l="1" a="1"/>
  <c r="C17" i="99" s="1"/>
  <c r="F25" i="99"/>
  <c r="F27" i="99"/>
  <c r="O25" i="99"/>
  <c r="O27" i="99"/>
  <c r="P29" i="99"/>
  <c r="F29" i="99"/>
  <c r="G26" i="99"/>
  <c r="Q26" i="99" s="1"/>
  <c r="C16" i="99" a="1"/>
  <c r="C16" i="99" s="1"/>
  <c r="C18" i="99" s="1"/>
  <c r="T28" i="99"/>
  <c r="J28" i="99"/>
  <c r="I32" i="86" a="1"/>
  <c r="I32" i="86" s="1"/>
  <c r="G4" i="86" a="1"/>
  <c r="G4" i="86" s="1"/>
  <c r="G3" i="86"/>
  <c r="H26" i="99" l="1"/>
  <c r="R26" i="99"/>
  <c r="G29" i="99"/>
  <c r="Q29" i="99"/>
  <c r="G27" i="99"/>
  <c r="Q27" i="99"/>
  <c r="P27" i="99"/>
  <c r="G25" i="99"/>
  <c r="Q25" i="99"/>
  <c r="K28" i="99"/>
  <c r="U28" i="99"/>
  <c r="P25" i="99"/>
  <c r="H29" i="99" l="1"/>
  <c r="R29" i="99"/>
  <c r="L28" i="99"/>
  <c r="V28" i="99"/>
  <c r="C35" i="99" s="1"/>
  <c r="E35" i="99" s="1"/>
  <c r="G35" i="99" s="1"/>
  <c r="I26" i="99"/>
  <c r="S26" i="99" s="1"/>
  <c r="H25" i="99"/>
  <c r="R25" i="99"/>
  <c r="H27" i="99"/>
  <c r="R27" i="99"/>
  <c r="I25" i="99" l="1"/>
  <c r="S25" i="99"/>
  <c r="J26" i="99"/>
  <c r="I27" i="99"/>
  <c r="S27" i="99"/>
  <c r="I29" i="99"/>
  <c r="S29" i="99"/>
  <c r="J27" i="99" l="1"/>
  <c r="T27" i="99"/>
  <c r="K26" i="99"/>
  <c r="U26" i="99"/>
  <c r="T26" i="99"/>
  <c r="J29" i="99"/>
  <c r="T29" i="99"/>
  <c r="J25" i="99"/>
  <c r="K25" i="99" l="1"/>
  <c r="U25" i="99"/>
  <c r="L26" i="99"/>
  <c r="V26" i="99"/>
  <c r="C33" i="99" s="1"/>
  <c r="E33" i="99" s="1"/>
  <c r="G33" i="99" s="1"/>
  <c r="K29" i="99"/>
  <c r="U29" i="99"/>
  <c r="T25" i="99"/>
  <c r="K27" i="99"/>
  <c r="U27" i="99"/>
  <c r="L27" i="99" l="1"/>
  <c r="V27" i="99"/>
  <c r="C34" i="99" s="1"/>
  <c r="E34" i="99" s="1"/>
  <c r="G34" i="99" s="1"/>
  <c r="L29" i="99"/>
  <c r="V29" i="99"/>
  <c r="C36" i="99" s="1"/>
  <c r="E36" i="99" s="1"/>
  <c r="G36" i="99" s="1"/>
  <c r="L25" i="99"/>
  <c r="V25" i="99"/>
  <c r="C32" i="99" s="1"/>
  <c r="E32" i="99" s="1"/>
  <c r="G32" i="99" s="1"/>
  <c r="G37" i="99" l="1"/>
  <c r="I32" i="99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<sst xmlns="http://schemas.openxmlformats.org/spreadsheetml/2006/main" count="6184" uniqueCount="1050">
  <si>
    <t>Linearity</t>
  </si>
  <si>
    <t>D_obs</t>
  </si>
  <si>
    <t>denominator</t>
  </si>
  <si>
    <t>numerator</t>
  </si>
  <si>
    <t>p_observed</t>
  </si>
  <si>
    <t>p</t>
  </si>
  <si>
    <t>Plot a learning curve across k.</t>
  </si>
  <si>
    <t>Visualize your answer here.</t>
  </si>
  <si>
    <t>With a dataset of your choice and using Excel, R, Python, or Matlab …</t>
  </si>
  <si>
    <t>Code or Excel work</t>
  </si>
  <si>
    <t>K Nearest Neighbors</t>
  </si>
  <si>
    <t>Prediction</t>
  </si>
  <si>
    <t>Actual</t>
  </si>
  <si>
    <t>Sick</t>
  </si>
  <si>
    <t>Healthy</t>
  </si>
  <si>
    <t>Positive</t>
  </si>
  <si>
    <t>Negative</t>
  </si>
  <si>
    <t>`</t>
  </si>
  <si>
    <t>Fit a regression model and find the best lambda .</t>
  </si>
  <si>
    <t>Optim_Shrinkage</t>
  </si>
  <si>
    <t>Optim_InAndOut</t>
  </si>
  <si>
    <t>LM_InAndOut</t>
  </si>
  <si>
    <t>Tools</t>
  </si>
  <si>
    <t>Setup</t>
  </si>
  <si>
    <t>ConstantVariance</t>
  </si>
  <si>
    <t>Leverage</t>
  </si>
  <si>
    <t>IndependentErrors</t>
  </si>
  <si>
    <t>DurbinWatson</t>
  </si>
  <si>
    <t>Setup_</t>
  </si>
  <si>
    <t>Explore</t>
  </si>
  <si>
    <t>Orange</t>
  </si>
  <si>
    <t>Blue</t>
  </si>
  <si>
    <t>y_orange</t>
  </si>
  <si>
    <t>y_blue</t>
  </si>
  <si>
    <t>x</t>
  </si>
  <si>
    <t>Class</t>
  </si>
  <si>
    <t>x_new3</t>
  </si>
  <si>
    <t>x_new2</t>
  </si>
  <si>
    <t>x_new1</t>
  </si>
  <si>
    <t>x_new</t>
  </si>
  <si>
    <t>🔺</t>
  </si>
  <si>
    <t>♦️</t>
  </si>
  <si>
    <t>🟥</t>
  </si>
  <si>
    <t>k</t>
  </si>
  <si>
    <t>KNN_Data</t>
  </si>
  <si>
    <t>KNN_Xnew</t>
  </si>
  <si>
    <t>KNN_Distance</t>
  </si>
  <si>
    <t>KNN_Nearest</t>
  </si>
  <si>
    <t>KNN_K</t>
  </si>
  <si>
    <t>KNN_Vote</t>
  </si>
  <si>
    <t>manufacturer</t>
  </si>
  <si>
    <t>model</t>
  </si>
  <si>
    <t>displ</t>
  </si>
  <si>
    <t>year</t>
  </si>
  <si>
    <t>cyl</t>
  </si>
  <si>
    <t>trans</t>
  </si>
  <si>
    <t>drv</t>
  </si>
  <si>
    <t>cty</t>
  </si>
  <si>
    <t>hwy</t>
  </si>
  <si>
    <t>fl</t>
  </si>
  <si>
    <t>class</t>
  </si>
  <si>
    <t>audi</t>
  </si>
  <si>
    <t>a4</t>
  </si>
  <si>
    <t>auto(l5)</t>
  </si>
  <si>
    <t>f</t>
  </si>
  <si>
    <t>compact</t>
  </si>
  <si>
    <t>manual(m5)</t>
  </si>
  <si>
    <t>manual(m6)</t>
  </si>
  <si>
    <t>auto(av)</t>
  </si>
  <si>
    <t>a4 quattro</t>
  </si>
  <si>
    <t>auto(s6)</t>
  </si>
  <si>
    <t>a6 quattro</t>
  </si>
  <si>
    <t>midsize</t>
  </si>
  <si>
    <t>chevrolet</t>
  </si>
  <si>
    <t>c1500 suburban 2wd</t>
  </si>
  <si>
    <t>auto(l4)</t>
  </si>
  <si>
    <t>r</t>
  </si>
  <si>
    <t>suv</t>
  </si>
  <si>
    <t>e</t>
  </si>
  <si>
    <t>corvette</t>
  </si>
  <si>
    <t>2seater</t>
  </si>
  <si>
    <t>k1500 tahoe 4wd</t>
  </si>
  <si>
    <t>d</t>
  </si>
  <si>
    <t>malibu</t>
  </si>
  <si>
    <t>dodge</t>
  </si>
  <si>
    <t>caravan 2wd</t>
  </si>
  <si>
    <t>auto(l3)</t>
  </si>
  <si>
    <t>minivan</t>
  </si>
  <si>
    <t>auto(l6)</t>
  </si>
  <si>
    <t>dakota pickup 4wd</t>
  </si>
  <si>
    <t>pickup</t>
  </si>
  <si>
    <t>durango 4wd</t>
  </si>
  <si>
    <t>ram 1500 pickup 4wd</t>
  </si>
  <si>
    <t>ford</t>
  </si>
  <si>
    <t>expedition 2wd</t>
  </si>
  <si>
    <t>explorer 4wd</t>
  </si>
  <si>
    <t>f150 pickup 4wd</t>
  </si>
  <si>
    <t>mustang</t>
  </si>
  <si>
    <t>subcompact</t>
  </si>
  <si>
    <t>honda</t>
  </si>
  <si>
    <t>civic</t>
  </si>
  <si>
    <t>c</t>
  </si>
  <si>
    <t>hyundai</t>
  </si>
  <si>
    <t>sonata</t>
  </si>
  <si>
    <t>tiburon</t>
  </si>
  <si>
    <t>jeep</t>
  </si>
  <si>
    <t>grand cherokee 4wd</t>
  </si>
  <si>
    <t>land rover</t>
  </si>
  <si>
    <t>range rover</t>
  </si>
  <si>
    <t>lincoln</t>
  </si>
  <si>
    <t>navigator 2wd</t>
  </si>
  <si>
    <t>mercury</t>
  </si>
  <si>
    <t>mountaineer 4wd</t>
  </si>
  <si>
    <t>nissan</t>
  </si>
  <si>
    <t>altima</t>
  </si>
  <si>
    <t>maxima</t>
  </si>
  <si>
    <t>pathfinder 4wd</t>
  </si>
  <si>
    <t>auto(s5)</t>
  </si>
  <si>
    <t>pontiac</t>
  </si>
  <si>
    <t>grand prix</t>
  </si>
  <si>
    <t>auto(s4)</t>
  </si>
  <si>
    <t>subaru</t>
  </si>
  <si>
    <t>forester awd</t>
  </si>
  <si>
    <t>impreza awd</t>
  </si>
  <si>
    <t>toyota</t>
  </si>
  <si>
    <t>4runner 4wd</t>
  </si>
  <si>
    <t>camry</t>
  </si>
  <si>
    <t>camry solara</t>
  </si>
  <si>
    <t>corolla</t>
  </si>
  <si>
    <t>land cruiser wagon 4wd</t>
  </si>
  <si>
    <t>toyota tacoma 4wd</t>
  </si>
  <si>
    <t>volkswagen</t>
  </si>
  <si>
    <t>gti</t>
  </si>
  <si>
    <t>jetta</t>
  </si>
  <si>
    <t>new beetle</t>
  </si>
  <si>
    <t>passat</t>
  </si>
  <si>
    <t>x0</t>
  </si>
  <si>
    <t>yhat</t>
  </si>
  <si>
    <t>error</t>
  </si>
  <si>
    <t>sigma</t>
  </si>
  <si>
    <t>LL</t>
  </si>
  <si>
    <t>probability</t>
  </si>
  <si>
    <t>AIC</t>
  </si>
  <si>
    <t>n</t>
  </si>
  <si>
    <t>deviance</t>
  </si>
  <si>
    <t>MSE</t>
  </si>
  <si>
    <t>2NLL</t>
  </si>
  <si>
    <t>n*ln(MSE)</t>
  </si>
  <si>
    <r>
      <t>n*Ln(2</t>
    </r>
    <r>
      <rPr>
        <sz val="12"/>
        <color theme="1"/>
        <rFont val="Symbol"/>
        <charset val="2"/>
      </rPr>
      <t>p</t>
    </r>
    <r>
      <rPr>
        <sz val="12"/>
        <color theme="1"/>
        <rFont val="Calibri"/>
        <family val="2"/>
        <scheme val="minor"/>
      </rPr>
      <t>)</t>
    </r>
  </si>
  <si>
    <t>AIC_noConstant</t>
  </si>
  <si>
    <t>Datatable</t>
  </si>
  <si>
    <t>MLR_Step</t>
  </si>
  <si>
    <t>Data</t>
  </si>
  <si>
    <t>AIC_1</t>
  </si>
  <si>
    <t>Fit a KNN model for classification and find the best k.</t>
  </si>
  <si>
    <t>NormalErrors</t>
  </si>
  <si>
    <t>Set up groups</t>
  </si>
  <si>
    <t>Read the matching material in ISLR</t>
  </si>
  <si>
    <t>Introduction to R</t>
  </si>
  <si>
    <t>Simple Linear Regression</t>
  </si>
  <si>
    <t>Mulitple Linear Regression</t>
  </si>
  <si>
    <t>Assessing Model Accuracy</t>
  </si>
  <si>
    <t>Review this session:</t>
  </si>
  <si>
    <t>Warm up for next session:</t>
  </si>
  <si>
    <t>ISLR</t>
  </si>
  <si>
    <t>CooksDistance</t>
  </si>
  <si>
    <t>Question</t>
  </si>
  <si>
    <t>Notes:</t>
  </si>
  <si>
    <t>KNN_RCode</t>
  </si>
  <si>
    <t>You can use the LendingClubData and predict loan_outcome.</t>
  </si>
  <si>
    <t>In R: data(Hitters, package = "ISLR")</t>
  </si>
  <si>
    <t>Your answer should display the following in this tab.</t>
  </si>
  <si>
    <t>Someone has fit a model on time series data.</t>
  </si>
  <si>
    <t>The dataset below is the error terms of that model.</t>
  </si>
  <si>
    <t>What makes times series analysis complicated is the relationship between each data point and the next.</t>
  </si>
  <si>
    <t>Are there correlations between each data point and the next in this data set.</t>
  </si>
  <si>
    <t>Is the level of correlation statistically significant?</t>
  </si>
  <si>
    <t>Explain your reasoning.</t>
  </si>
  <si>
    <t>Confusion Matrix</t>
  </si>
  <si>
    <t>Learning Curve</t>
  </si>
  <si>
    <t>Implied probability for each observation.</t>
  </si>
  <si>
    <t>Regularization</t>
  </si>
  <si>
    <t>Specificity</t>
  </si>
  <si>
    <t>Model Selection</t>
  </si>
  <si>
    <t>https://en.wikipedia.org/wiki/Sensitivity_and_specificity</t>
  </si>
  <si>
    <t>Can you detect non-cases?</t>
  </si>
  <si>
    <t>You are looking for negative cases.</t>
  </si>
  <si>
    <t>If you do the work in Excel, you only need to try five lambdas using solver.</t>
  </si>
  <si>
    <t>Plot of In-Sample and Out-of-Sample MSE by lambda</t>
  </si>
  <si>
    <t>You can use the simplified Hitters dataset in the Hitters_Simple tab and forecast Salary.</t>
  </si>
  <si>
    <t>How Specific can you be?</t>
  </si>
  <si>
    <t>Optim_LSearch</t>
  </si>
  <si>
    <t>LMFit</t>
  </si>
  <si>
    <t>LMOptim</t>
  </si>
  <si>
    <t>Lambda Search</t>
  </si>
  <si>
    <t>Shrinkage 1</t>
  </si>
  <si>
    <t>Shrinkage 2</t>
  </si>
  <si>
    <t>MLE_Ex1</t>
  </si>
  <si>
    <t>What's the probability of this data occuring?</t>
  </si>
  <si>
    <t>X</t>
  </si>
  <si>
    <t>P(X)</t>
  </si>
  <si>
    <t>'Likelihood' is the probabiliy of a data set occuring under a probability function.</t>
  </si>
  <si>
    <r>
      <t>So it's the probability of x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 and x2 and x3 and ...</t>
    </r>
  </si>
  <si>
    <r>
      <t>Which is P(x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>)*P(x</t>
    </r>
    <r>
      <rPr>
        <vertAlign val="sub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)*P(x</t>
    </r>
    <r>
      <rPr>
        <vertAlign val="subscript"/>
        <sz val="20"/>
        <color theme="1"/>
        <rFont val="Calibri (Body)"/>
      </rPr>
      <t>3</t>
    </r>
    <r>
      <rPr>
        <sz val="20"/>
        <color theme="1"/>
        <rFont val="Calibri"/>
        <family val="2"/>
        <scheme val="minor"/>
      </rPr>
      <t>)* … P(x</t>
    </r>
    <r>
      <rPr>
        <vertAlign val="subscript"/>
        <sz val="20"/>
        <color theme="1"/>
        <rFont val="Calibri (Body)"/>
      </rPr>
      <t>n</t>
    </r>
    <r>
      <rPr>
        <sz val="20"/>
        <color theme="1"/>
        <rFont val="Calibri"/>
        <family val="2"/>
        <scheme val="minor"/>
      </rPr>
      <t>)</t>
    </r>
  </si>
  <si>
    <r>
      <t>What is the likelihood of this data set under N(mu=3,sigma</t>
    </r>
    <r>
      <rPr>
        <vertAlign val="super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 xml:space="preserve"> = 25)?</t>
    </r>
  </si>
  <si>
    <r>
      <t>How about under N(mu=20,sigma</t>
    </r>
    <r>
      <rPr>
        <vertAlign val="super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 xml:space="preserve"> = 16)?</t>
    </r>
  </si>
  <si>
    <t>MLE_Ex2</t>
  </si>
  <si>
    <t>MLE with DataTables</t>
  </si>
  <si>
    <t>Mu</t>
  </si>
  <si>
    <t>Sigma</t>
  </si>
  <si>
    <t>Likelihood</t>
  </si>
  <si>
    <t>MLE_Tools1</t>
  </si>
  <si>
    <t>MLE_Tools2</t>
  </si>
  <si>
    <t>Tools for MLEs</t>
  </si>
  <si>
    <t>Monotonic Function</t>
  </si>
  <si>
    <t>Function f is monotic when …</t>
  </si>
  <si>
    <t>For all a and b,</t>
  </si>
  <si>
    <t>if b &gt; a then f(b) &gt; f(a)</t>
  </si>
  <si>
    <t>The log of the product is the sum of the log.</t>
  </si>
  <si>
    <t>Demo1</t>
  </si>
  <si>
    <t>Demo2</t>
  </si>
  <si>
    <t>log(x)</t>
  </si>
  <si>
    <t>log(prod(x))</t>
  </si>
  <si>
    <t>sum(log(x))</t>
  </si>
  <si>
    <t>MLE_Demo</t>
  </si>
  <si>
    <t>mu</t>
  </si>
  <si>
    <t>LogLikelihood</t>
  </si>
  <si>
    <t>Distribution</t>
  </si>
  <si>
    <t>Probability</t>
  </si>
  <si>
    <t>MLE_Formalism</t>
  </si>
  <si>
    <t>Formalism</t>
  </si>
  <si>
    <r>
      <t xml:space="preserve">L = </t>
    </r>
    <r>
      <rPr>
        <sz val="20"/>
        <color theme="1"/>
        <rFont val="Symbol"/>
        <charset val="2"/>
      </rPr>
      <t>P</t>
    </r>
    <r>
      <rPr>
        <sz val="20"/>
        <color theme="1"/>
        <rFont val="Calibri"/>
        <family val="2"/>
        <scheme val="minor"/>
      </rPr>
      <t xml:space="preserve"> p(x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>)</t>
    </r>
  </si>
  <si>
    <r>
      <t xml:space="preserve">LL = </t>
    </r>
    <r>
      <rPr>
        <sz val="20"/>
        <color theme="1"/>
        <rFont val="Symbol"/>
        <charset val="2"/>
      </rPr>
      <t>S</t>
    </r>
    <r>
      <rPr>
        <sz val="20"/>
        <color theme="1"/>
        <rFont val="Calibri"/>
        <family val="2"/>
        <scheme val="minor"/>
      </rPr>
      <t xml:space="preserve"> ln(p(x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>))</t>
    </r>
  </si>
  <si>
    <r>
      <t>argmax</t>
    </r>
    <r>
      <rPr>
        <vertAlign val="subscript"/>
        <sz val="20"/>
        <color theme="1"/>
        <rFont val="Symbol"/>
        <charset val="2"/>
      </rPr>
      <t>q</t>
    </r>
    <r>
      <rPr>
        <sz val="20"/>
        <color theme="1"/>
        <rFont val="Calibri"/>
        <family val="2"/>
        <scheme val="minor"/>
      </rPr>
      <t>(L) = argmax</t>
    </r>
    <r>
      <rPr>
        <vertAlign val="subscript"/>
        <sz val="20"/>
        <color theme="1"/>
        <rFont val="Symbol"/>
        <charset val="2"/>
      </rPr>
      <t>q</t>
    </r>
    <r>
      <rPr>
        <sz val="20"/>
        <color theme="1"/>
        <rFont val="Calibri"/>
        <family val="2"/>
        <scheme val="minor"/>
      </rPr>
      <t>(LL)</t>
    </r>
  </si>
  <si>
    <t>The probability of a data set occuring is the probability of each point times the probability of every other point.</t>
  </si>
  <si>
    <r>
      <t>So if the following data about peoples height is distributed N(68,2</t>
    </r>
    <r>
      <rPr>
        <vertAlign val="super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) then we can determine the probability of each point.</t>
    </r>
  </si>
  <si>
    <t>Height</t>
  </si>
  <si>
    <t>The likelihood is the probability of all these points.  And, that is their product.</t>
  </si>
  <si>
    <t>If we did not know mu and sigma, we could look for the mu and sigma which make this product as large as possible.</t>
  </si>
  <si>
    <t>But, a mechanical problem emerges …</t>
  </si>
  <si>
    <t>The product of probabilities gets small really fast …</t>
  </si>
  <si>
    <t>So fast, that a computer can't represent the small values and do the calculation.</t>
  </si>
  <si>
    <t>For this reason, instead we maximize the log of the values.</t>
  </si>
  <si>
    <t>We can do this because as the log(x) increase, x also increases.</t>
  </si>
  <si>
    <t>So we maximize the log of the likelihood.</t>
  </si>
  <si>
    <t>Since the log of the product is the sum of the log, we end up summing the logs of the probabilities.</t>
  </si>
  <si>
    <t>Recall the the log of a number between 0 and 1 will be negative.</t>
  </si>
  <si>
    <t>Note that we can do this because if log(x+dx) &gt; log(x) then x+dx &gt; x</t>
  </si>
  <si>
    <t>That is, log() is a strictly increasing monotonic function.</t>
  </si>
  <si>
    <t>Demo1: Histogram Display</t>
  </si>
  <si>
    <t>Demo2: Surface Fit</t>
  </si>
  <si>
    <t>MLE_Tools</t>
  </si>
  <si>
    <t>MLE_Note</t>
  </si>
  <si>
    <t>Black Scholes</t>
  </si>
  <si>
    <t>BS1</t>
  </si>
  <si>
    <t>BS2</t>
  </si>
  <si>
    <t>BS3</t>
  </si>
  <si>
    <t>Rule of Thumb</t>
  </si>
  <si>
    <r>
      <t>BS(S=S,T=1,K =S,r=0,</t>
    </r>
    <r>
      <rPr>
        <sz val="36"/>
        <color theme="1"/>
        <rFont val="Symbol"/>
        <charset val="2"/>
      </rPr>
      <t>s</t>
    </r>
    <r>
      <rPr>
        <sz val="36"/>
        <color theme="1"/>
        <rFont val="Calibri"/>
        <family val="2"/>
        <scheme val="minor"/>
      </rPr>
      <t>=</t>
    </r>
    <r>
      <rPr>
        <sz val="36"/>
        <color theme="1"/>
        <rFont val="Symbol"/>
        <charset val="2"/>
      </rPr>
      <t>s</t>
    </r>
    <r>
      <rPr>
        <sz val="36"/>
        <color theme="1"/>
        <rFont val="Calibri"/>
        <family val="2"/>
        <scheme val="minor"/>
      </rPr>
      <t>)</t>
    </r>
  </si>
  <si>
    <t>=</t>
  </si>
  <si>
    <r>
      <t xml:space="preserve">.4 </t>
    </r>
    <r>
      <rPr>
        <sz val="36"/>
        <color theme="1"/>
        <rFont val="Symbol"/>
        <charset val="2"/>
      </rPr>
      <t>s</t>
    </r>
    <r>
      <rPr>
        <sz val="36"/>
        <color theme="1"/>
        <rFont val="Calibri"/>
        <family val="2"/>
        <scheme val="minor"/>
      </rPr>
      <t xml:space="preserve"> Notional</t>
    </r>
  </si>
  <si>
    <t>Video</t>
  </si>
  <si>
    <t>https://drive.google.com/open?id=0B46op8AajwqfZE13aUJHNDFRQTQ</t>
  </si>
  <si>
    <t>Things that affect option value</t>
  </si>
  <si>
    <t>The Greeks</t>
  </si>
  <si>
    <t>Price of underlying and the strike</t>
  </si>
  <si>
    <t>Delta - The change in option price per change in underlier</t>
  </si>
  <si>
    <t>Gamma - The rate of change in delta per change in underlier</t>
  </si>
  <si>
    <t>Time till expiration</t>
  </si>
  <si>
    <t>Theta - The change in option price per unit of time</t>
  </si>
  <si>
    <t>Volatilty</t>
  </si>
  <si>
    <t>Vega - The change in option price per unit change in volatility</t>
  </si>
  <si>
    <t>Interest rates</t>
  </si>
  <si>
    <t>Rho - The change in option price per unit change of risk free rate</t>
  </si>
  <si>
    <t>Investopedia</t>
  </si>
  <si>
    <t>http://www.investopedia.com/university/option-greeks/</t>
  </si>
  <si>
    <t>http://www.investopedia.com/articles/optioninvestor/04/121604.asp</t>
  </si>
  <si>
    <t>http://www.investopedia.com/articles/optioninvestor/02/120602.asp</t>
  </si>
  <si>
    <t>Delta &amp; Gamma</t>
  </si>
  <si>
    <t>Options &amp; Volatility</t>
  </si>
  <si>
    <t>Taylor Series Expansion</t>
  </si>
  <si>
    <t>For a function f, write out a Taylor Series expansion of that function.</t>
  </si>
  <si>
    <t>Substitute Duration and Convexity into the function.</t>
  </si>
  <si>
    <t>Estimate the value of Bond A in the BondPricing tab if YTM increases by 0.5%</t>
  </si>
  <si>
    <t>Compare this to a full repricing of the bond with the higher YTM.</t>
  </si>
  <si>
    <t>Videos to help:</t>
  </si>
  <si>
    <t>Taylor Series Introduction</t>
  </si>
  <si>
    <t>https://drive.google.com/open?id=192wTldrXkyxAWRmnUm2ldXuCZgzLri4y</t>
  </si>
  <si>
    <t>Optional Math Example</t>
  </si>
  <si>
    <t>https://drive.google.com/open?id=19vH310Gp6gTWVQaEet8O09dTXdzV5TBZ</t>
  </si>
  <si>
    <t>Taylor Series in the context of Bonds</t>
  </si>
  <si>
    <t>https://drive.google.com/open?id=1t1BhA9G3iWu-klbQKsiBAVVbH43EG-uu</t>
  </si>
  <si>
    <t>Taylor Series in the context of Bonds 1</t>
  </si>
  <si>
    <t>https://drive.google.com/open?id=11u39_Oq7aiLFQZ5dEuYdJLrgRDN1Y9G-</t>
  </si>
  <si>
    <t>Taylor Series in the context of Bonds 2</t>
  </si>
  <si>
    <t>https://drive.google.com/open?id=1SiufB7SOx-P1w6RBwn9ui3OFBEydin54</t>
  </si>
  <si>
    <t>Taylor Series in the context of Bonds 3</t>
  </si>
  <si>
    <t>https://drive.google.com/open?id=1vEnfSl0e6-YsnZVUw4mIb-x4CpuztsYx</t>
  </si>
  <si>
    <t>From Greeks to Taylor Series:</t>
  </si>
  <si>
    <t>BS_Intuition</t>
  </si>
  <si>
    <t>O_Greeks</t>
  </si>
  <si>
    <t>O_GreeksBehavior</t>
  </si>
  <si>
    <t>TaylorCalc</t>
  </si>
  <si>
    <r>
      <t>EE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= Expected Exposure at time i</t>
    </r>
  </si>
  <si>
    <r>
      <t>q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= risk neutral probability inferred from credit spreads.</t>
    </r>
  </si>
  <si>
    <r>
      <t>v</t>
    </r>
    <r>
      <rPr>
        <vertAlign val="subscript"/>
        <sz val="20"/>
        <color theme="1"/>
        <rFont val="Calibri (Body)"/>
      </rPr>
      <t>n</t>
    </r>
  </si>
  <si>
    <t>…</t>
  </si>
  <si>
    <r>
      <t>v</t>
    </r>
    <r>
      <rPr>
        <vertAlign val="subscript"/>
        <sz val="20"/>
        <color theme="1"/>
        <rFont val="Calibri (Body)"/>
      </rPr>
      <t>4</t>
    </r>
    <r>
      <rPr>
        <sz val="12"/>
        <color theme="1"/>
        <rFont val="Calibri"/>
        <family val="2"/>
        <scheme val="minor"/>
      </rPr>
      <t/>
    </r>
  </si>
  <si>
    <r>
      <t>v</t>
    </r>
    <r>
      <rPr>
        <vertAlign val="subscript"/>
        <sz val="20"/>
        <color theme="1"/>
        <rFont val="Calibri (Body)"/>
      </rPr>
      <t>3</t>
    </r>
    <r>
      <rPr>
        <sz val="12"/>
        <color theme="1"/>
        <rFont val="Calibri"/>
        <family val="2"/>
        <scheme val="minor"/>
      </rPr>
      <t/>
    </r>
  </si>
  <si>
    <r>
      <t>v</t>
    </r>
    <r>
      <rPr>
        <vertAlign val="subscript"/>
        <sz val="20"/>
        <color theme="1"/>
        <rFont val="Calibri (Body)"/>
      </rPr>
      <t>2</t>
    </r>
    <r>
      <rPr>
        <sz val="12"/>
        <color theme="1"/>
        <rFont val="Calibri"/>
        <family val="2"/>
        <scheme val="minor"/>
      </rPr>
      <t/>
    </r>
  </si>
  <si>
    <r>
      <t>v</t>
    </r>
    <r>
      <rPr>
        <vertAlign val="subscript"/>
        <sz val="20"/>
        <color theme="1"/>
        <rFont val="Calibri (Body)"/>
      </rPr>
      <t>1</t>
    </r>
  </si>
  <si>
    <t>PV Exposure</t>
  </si>
  <si>
    <r>
      <t>q</t>
    </r>
    <r>
      <rPr>
        <vertAlign val="subscript"/>
        <sz val="20"/>
        <color theme="1"/>
        <rFont val="Calibri (Body)"/>
      </rPr>
      <t>n</t>
    </r>
  </si>
  <si>
    <r>
      <t>q</t>
    </r>
    <r>
      <rPr>
        <vertAlign val="subscript"/>
        <sz val="20"/>
        <color theme="1"/>
        <rFont val="Calibri (Body)"/>
      </rPr>
      <t>4</t>
    </r>
  </si>
  <si>
    <r>
      <t>q</t>
    </r>
    <r>
      <rPr>
        <vertAlign val="subscript"/>
        <sz val="20"/>
        <color theme="1"/>
        <rFont val="Calibri (Body)"/>
      </rPr>
      <t>3</t>
    </r>
  </si>
  <si>
    <r>
      <t>q</t>
    </r>
    <r>
      <rPr>
        <vertAlign val="subscript"/>
        <sz val="20"/>
        <color theme="1"/>
        <rFont val="Calibri (Body)"/>
      </rPr>
      <t>2</t>
    </r>
  </si>
  <si>
    <r>
      <t>q</t>
    </r>
    <r>
      <rPr>
        <vertAlign val="subscript"/>
        <sz val="20"/>
        <color theme="1"/>
        <rFont val="Calibri (Body)"/>
      </rPr>
      <t>1</t>
    </r>
  </si>
  <si>
    <t>PD</t>
  </si>
  <si>
    <r>
      <t>t</t>
    </r>
    <r>
      <rPr>
        <vertAlign val="subscript"/>
        <sz val="20"/>
        <color theme="1"/>
        <rFont val="Calibri (Body)"/>
      </rPr>
      <t>10</t>
    </r>
    <r>
      <rPr>
        <sz val="12"/>
        <color theme="1"/>
        <rFont val="Calibri"/>
        <family val="2"/>
        <scheme val="minor"/>
      </rPr>
      <t/>
    </r>
  </si>
  <si>
    <r>
      <t>t</t>
    </r>
    <r>
      <rPr>
        <vertAlign val="subscript"/>
        <sz val="20"/>
        <color theme="1"/>
        <rFont val="Calibri (Body)"/>
      </rPr>
      <t>4</t>
    </r>
    <r>
      <rPr>
        <sz val="12"/>
        <color theme="1"/>
        <rFont val="Calibri"/>
        <family val="2"/>
        <scheme val="minor"/>
      </rPr>
      <t/>
    </r>
  </si>
  <si>
    <r>
      <t>t</t>
    </r>
    <r>
      <rPr>
        <vertAlign val="subscript"/>
        <sz val="20"/>
        <color theme="1"/>
        <rFont val="Calibri (Body)"/>
      </rPr>
      <t>3</t>
    </r>
    <r>
      <rPr>
        <sz val="12"/>
        <color theme="1"/>
        <rFont val="Calibri"/>
        <family val="2"/>
        <scheme val="minor"/>
      </rPr>
      <t/>
    </r>
  </si>
  <si>
    <r>
      <t>t</t>
    </r>
    <r>
      <rPr>
        <vertAlign val="subscript"/>
        <sz val="20"/>
        <color theme="1"/>
        <rFont val="Calibri (Body)"/>
      </rPr>
      <t>2</t>
    </r>
    <r>
      <rPr>
        <sz val="12"/>
        <color theme="1"/>
        <rFont val="Calibri"/>
        <family val="2"/>
        <scheme val="minor"/>
      </rPr>
      <t/>
    </r>
  </si>
  <si>
    <r>
      <t>t</t>
    </r>
    <r>
      <rPr>
        <vertAlign val="subscript"/>
        <sz val="20"/>
        <color theme="1"/>
        <rFont val="Calibri (Body)"/>
      </rPr>
      <t>1</t>
    </r>
    <r>
      <rPr>
        <sz val="12"/>
        <color theme="1"/>
        <rFont val="Calibri"/>
        <family val="2"/>
        <scheme val="minor"/>
      </rPr>
      <t/>
    </r>
  </si>
  <si>
    <r>
      <t>t</t>
    </r>
    <r>
      <rPr>
        <vertAlign val="subscript"/>
        <sz val="20"/>
        <color theme="1"/>
        <rFont val="Calibri (Body)"/>
      </rPr>
      <t>0</t>
    </r>
  </si>
  <si>
    <t>Time</t>
  </si>
  <si>
    <t>An estimate of its expected loss from a default by the counterparty</t>
  </si>
  <si>
    <t>The amount by which a dealer must reduce the value of transactions because of counterparty default risk</t>
  </si>
  <si>
    <t>Hull p.461-463</t>
  </si>
  <si>
    <t>Credit Value Adjustment (CVA)</t>
  </si>
  <si>
    <r>
      <t>q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= Incremental unconditional Probability of Default</t>
    </r>
  </si>
  <si>
    <r>
      <t>q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= risk neutral probability infered from credit spreads.</t>
    </r>
  </si>
  <si>
    <r>
      <rPr>
        <sz val="20"/>
        <color theme="1"/>
        <rFont val="Symbol"/>
        <charset val="2"/>
      </rPr>
      <t>l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is the average hazard rate up to time t</t>
    </r>
    <r>
      <rPr>
        <vertAlign val="subscript"/>
        <sz val="20"/>
        <color theme="1"/>
        <rFont val="Calibri (Body)"/>
      </rPr>
      <t>i</t>
    </r>
  </si>
  <si>
    <r>
      <t>s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is the credit spread for maturity t</t>
    </r>
    <r>
      <rPr>
        <vertAlign val="subscript"/>
        <sz val="20"/>
        <color theme="1"/>
        <rFont val="Calibri (Body)"/>
      </rPr>
      <t>i</t>
    </r>
  </si>
  <si>
    <t>Vi = Value of Asset at time i.</t>
  </si>
  <si>
    <t>C = Collateral posted at previous period.</t>
  </si>
  <si>
    <r>
      <t>v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= Max(V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>-C, 0).</t>
    </r>
  </si>
  <si>
    <t>Accounting value of a transactions with counterparty = No default value - CVA + DVA</t>
  </si>
  <si>
    <t>Same formulas apply except that v is counterparty's exposure to dealer and q is dealer's PD</t>
  </si>
  <si>
    <t>DVA must benefit to the dealer (based on zero sum games definition, gain to one side always equals the loss to other side)</t>
  </si>
  <si>
    <t>It is the counterparty's CVA</t>
  </si>
  <si>
    <t>DVA is the expected cost to the counterparty because the dealer might default</t>
  </si>
  <si>
    <t>CVA is the expected cost to the dealer from a possible default by the counterparty</t>
  </si>
  <si>
    <t>DVA is a mirror image of CVA</t>
  </si>
  <si>
    <t>Debit (or debt) Value Adjustment (DVA) is an estimate of the cost to the counterparty of a default by the dealer</t>
  </si>
  <si>
    <t>Debt Value Adjustment (DVA)</t>
  </si>
  <si>
    <t>E[L] / (EAD * (1-R)) = PD</t>
  </si>
  <si>
    <t>E[L] = PD * EAD * (1-R)</t>
  </si>
  <si>
    <t>E[L] = PD * EAD * LGD</t>
  </si>
  <si>
    <t>Risk Management &amp; Financial Institutions Section 19.3</t>
  </si>
  <si>
    <t>PV[Loss]</t>
  </si>
  <si>
    <t>pv_rf_</t>
  </si>
  <si>
    <t>Loss</t>
  </si>
  <si>
    <t>Recovery</t>
  </si>
  <si>
    <t>value_rf_</t>
  </si>
  <si>
    <t>Time_</t>
  </si>
  <si>
    <t>PV</t>
  </si>
  <si>
    <t>TimeR</t>
  </si>
  <si>
    <t xml:space="preserve">Time </t>
  </si>
  <si>
    <t>Eloss</t>
  </si>
  <si>
    <t>Value_rf</t>
  </si>
  <si>
    <t>Value</t>
  </si>
  <si>
    <t>CouponPmt</t>
  </si>
  <si>
    <t>YTM_rf</t>
  </si>
  <si>
    <t>YTM</t>
  </si>
  <si>
    <t>Frequency</t>
  </si>
  <si>
    <t>CouponRate</t>
  </si>
  <si>
    <t>pv_rf</t>
  </si>
  <si>
    <t>pv</t>
  </si>
  <si>
    <t>pmt</t>
  </si>
  <si>
    <t>Period</t>
  </si>
  <si>
    <t>Face</t>
  </si>
  <si>
    <t>Page 413</t>
  </si>
  <si>
    <t>4th Edition</t>
  </si>
  <si>
    <t>Risk Management and Financial Institutions</t>
  </si>
  <si>
    <t>Calculate PD given a Credit Spread</t>
  </si>
  <si>
    <t>Spread2PD</t>
  </si>
  <si>
    <t>&lt;- notice how the percentile calculation is on the previous 60 days and does not include the current day.</t>
  </si>
  <si>
    <t>&lt;- copy this row up</t>
  </si>
  <si>
    <t>Probability of Exceedance</t>
  </si>
  <si>
    <t>Number of trials (Use the COUNT function)</t>
  </si>
  <si>
    <t>Populate the cell below in order to observe where your result is in the distribution below.</t>
  </si>
  <si>
    <t>Now, use the binomial distribution to observe what the probability of observing that count.</t>
  </si>
  <si>
    <t>Use the SUM function to count the number of exceedances.</t>
  </si>
  <si>
    <t>Use the COUNT function to count the number of days.</t>
  </si>
  <si>
    <t>Count up the number of exceedances.</t>
  </si>
  <si>
    <t>Drag this calculation up to the top.</t>
  </si>
  <si>
    <t>If you have successully done this the first time in a single row, then you can just copy the calculation.</t>
  </si>
  <si>
    <t>So instead of the very last 60 days, the window is from n-61 to n-1</t>
  </si>
  <si>
    <t>Now, repeat that but on a window that is one day forward.</t>
  </si>
  <si>
    <t>Note that, since the subject matter is %changes, the 99th worst change is 1st percentile.</t>
  </si>
  <si>
    <t>Use Percentile.Inc()</t>
  </si>
  <si>
    <t>Accomplish this task in a single row.</t>
  </si>
  <si>
    <t>For the previous 60 days, identify whether or not the worst change is worse than -.04</t>
  </si>
  <si>
    <t>Start at the bottom of this history of returns.</t>
  </si>
  <si>
    <t>Steps:</t>
  </si>
  <si>
    <t>The returns should only be worse than the preceeding estimate 1% of the time.</t>
  </si>
  <si>
    <t>The idea:</t>
  </si>
  <si>
    <t>Backtest this assumption.</t>
  </si>
  <si>
    <t>You believe the that 99th percentile worst change is a reliable measure of risk.</t>
  </si>
  <si>
    <t>Backtest3</t>
  </si>
  <si>
    <t>%Change</t>
  </si>
  <si>
    <t>Price</t>
  </si>
  <si>
    <t>Date</t>
  </si>
  <si>
    <t>Backtest2</t>
  </si>
  <si>
    <t>Backtest1</t>
  </si>
  <si>
    <t>CVA_1</t>
  </si>
  <si>
    <t>CVA_2</t>
  </si>
  <si>
    <t>DVA_1</t>
  </si>
  <si>
    <t>Backtest</t>
  </si>
  <si>
    <t>ELoss</t>
  </si>
  <si>
    <t>Thread:</t>
  </si>
  <si>
    <t>Regression</t>
  </si>
  <si>
    <t>Classification</t>
  </si>
  <si>
    <t>Classification Diagnostics</t>
  </si>
  <si>
    <t>Time Series</t>
  </si>
  <si>
    <t>Options</t>
  </si>
  <si>
    <t>Rates</t>
  </si>
  <si>
    <t>Special Topics</t>
  </si>
  <si>
    <t>Knn</t>
  </si>
  <si>
    <t>Sensitivity</t>
  </si>
  <si>
    <t>Stationarity</t>
  </si>
  <si>
    <t>Payoffs, ATM Rule</t>
  </si>
  <si>
    <t>XXX</t>
  </si>
  <si>
    <t>Backtesting: CCR</t>
  </si>
  <si>
    <t>OOS Testing</t>
  </si>
  <si>
    <t>Kmeans</t>
  </si>
  <si>
    <t>Seasonality</t>
  </si>
  <si>
    <t>Black Scholes, D-Hedging</t>
  </si>
  <si>
    <t>Forwards</t>
  </si>
  <si>
    <t>Hclust</t>
  </si>
  <si>
    <t>PPV</t>
  </si>
  <si>
    <t>Autocorrelation</t>
  </si>
  <si>
    <t>Greeks, risk neutral p</t>
  </si>
  <si>
    <t>Portfolio Mngt</t>
  </si>
  <si>
    <t>Backtesting: Overlap</t>
  </si>
  <si>
    <t>PAM</t>
  </si>
  <si>
    <t>NPV</t>
  </si>
  <si>
    <t>AR</t>
  </si>
  <si>
    <t>Binomial Option Pricing</t>
  </si>
  <si>
    <t>Kelly Criterion</t>
  </si>
  <si>
    <t>Decision Tree</t>
  </si>
  <si>
    <t>Apriori Algo</t>
  </si>
  <si>
    <t>Harmonic mean</t>
  </si>
  <si>
    <t>ARMA</t>
  </si>
  <si>
    <t>American Options</t>
  </si>
  <si>
    <t>Copulas</t>
  </si>
  <si>
    <t>Forests</t>
  </si>
  <si>
    <t>Naïve Bayes</t>
  </si>
  <si>
    <t>F1</t>
  </si>
  <si>
    <t>ARIMAX</t>
  </si>
  <si>
    <t>Exotic Options</t>
  </si>
  <si>
    <t>GBM</t>
  </si>
  <si>
    <t>Linear Discriminant Analysis</t>
  </si>
  <si>
    <t>ROCC</t>
  </si>
  <si>
    <t>SARIMAX</t>
  </si>
  <si>
    <t>Implied vol</t>
  </si>
  <si>
    <t>PCA</t>
  </si>
  <si>
    <t>Hard Margin Classifyer</t>
  </si>
  <si>
    <t>EWMA</t>
  </si>
  <si>
    <t>Vol Surfaces</t>
  </si>
  <si>
    <t>ANN</t>
  </si>
  <si>
    <t>Soft Margin Classifier</t>
  </si>
  <si>
    <t>Holt Winters</t>
  </si>
  <si>
    <t>EWMA &amp; Regularization</t>
  </si>
  <si>
    <t>CNN</t>
  </si>
  <si>
    <t>Support Vector Machines</t>
  </si>
  <si>
    <t>GARCH</t>
  </si>
  <si>
    <t>RNN</t>
  </si>
  <si>
    <t>tSNE</t>
  </si>
  <si>
    <t>XGARCH</t>
  </si>
  <si>
    <t>Goal:</t>
  </si>
  <si>
    <t>Benchmark Models</t>
  </si>
  <si>
    <t>GARCH / LSTM</t>
  </si>
  <si>
    <t>Backtesting</t>
  </si>
  <si>
    <t>Python Menu</t>
  </si>
  <si>
    <t>https://colab.research.google.com/drive/1fGoSPxvDYXfRa4jI6cQBSUKSUaQ1uPd5?usp=sharing</t>
  </si>
  <si>
    <t>https://en.wikipedia.org/wiki/Precision_and_recall</t>
  </si>
  <si>
    <t>Can you detect what you are looking for?</t>
  </si>
  <si>
    <t>You are looking for cases of sickness.</t>
  </si>
  <si>
    <t>Bird</t>
  </si>
  <si>
    <t>Bomb</t>
  </si>
  <si>
    <t>TNR</t>
  </si>
  <si>
    <t>TPR</t>
  </si>
  <si>
    <t>Critical Value</t>
  </si>
  <si>
    <t>P</t>
  </si>
  <si>
    <t>FNR</t>
  </si>
  <si>
    <t>In economics, what is a production possibilites frontier?</t>
  </si>
  <si>
    <t>How can an ROC Curve be interpreted as a production possibilities frontier?</t>
  </si>
  <si>
    <t>Describe an ROC Curve in terms of Sensitivity and Specificity.</t>
  </si>
  <si>
    <t>Describe an ROC Curve in terms of TPR and TNR.</t>
  </si>
  <si>
    <t>How does switching from TNR to FNR help interpret the ROC in terms of risk?</t>
  </si>
  <si>
    <t>PPF_0</t>
  </si>
  <si>
    <t>PPF_1</t>
  </si>
  <si>
    <t>ROC_Curve</t>
  </si>
  <si>
    <t>ROC_Generator</t>
  </si>
  <si>
    <t>MLE</t>
  </si>
  <si>
    <t>HW1</t>
  </si>
  <si>
    <t>HW2</t>
  </si>
  <si>
    <t>HW3</t>
  </si>
  <si>
    <t>Demonstrate a fit either in code or with Excel here.</t>
  </si>
  <si>
    <t>How can you perform linear regression with MLE?</t>
  </si>
  <si>
    <t>Place the link here:</t>
  </si>
  <si>
    <t>Make your copy of the workbook public</t>
  </si>
  <si>
    <t>Answer the question below in the workbook or in this Excel tab.</t>
  </si>
  <si>
    <t>Answer HW 1</t>
  </si>
  <si>
    <t>Make a copy of the colab notebook</t>
  </si>
  <si>
    <t>Look up 'the curse of dimensionality' and describe below how it undermines KNN.</t>
  </si>
  <si>
    <t>Estimate Vega by taking the derivative of the normal approximation with respect to sigma.</t>
  </si>
  <si>
    <t>Derive the normal approximation for an ATM option.</t>
  </si>
  <si>
    <t>Write out a derivation of an average delta.</t>
  </si>
  <si>
    <t>Describe Gamma here.</t>
  </si>
  <si>
    <t>Why do do we need to test the entire distribution for backtesting CCR models</t>
  </si>
  <si>
    <t>PFE</t>
  </si>
  <si>
    <t>EPE</t>
  </si>
  <si>
    <t>Look up and define these terms from counterparty credit risk CCR.</t>
  </si>
  <si>
    <t>Look up stationarity and describe what it is below.</t>
  </si>
  <si>
    <t>PreWork4NextClass1</t>
  </si>
  <si>
    <t>Q_Regression1</t>
  </si>
  <si>
    <t>Q_Classification1</t>
  </si>
  <si>
    <t>Q_Diagnostics1</t>
  </si>
  <si>
    <t>Q_Options1</t>
  </si>
  <si>
    <t>Q_SpecialTopics1</t>
  </si>
  <si>
    <t>Q_TimeSeries1</t>
  </si>
  <si>
    <t>Q_Regression2</t>
  </si>
  <si>
    <t>Q_Classification2</t>
  </si>
  <si>
    <t>Q_Diagnostics2</t>
  </si>
  <si>
    <t>Q_Options2</t>
  </si>
  <si>
    <t>Q_SpecialTopics2</t>
  </si>
  <si>
    <t>Q_TimeSeries2</t>
  </si>
  <si>
    <t>PreWork4NextClass2</t>
  </si>
  <si>
    <t xml:space="preserve">  </t>
  </si>
  <si>
    <t>Long Gamma Delta Hedging</t>
  </si>
  <si>
    <t>Answer HW 2</t>
  </si>
  <si>
    <t>In Excel or a language of your choice …</t>
  </si>
  <si>
    <t>Create a call option and delta hedge it.</t>
  </si>
  <si>
    <t>Observe the profit history of the hedging behavior.</t>
  </si>
  <si>
    <t>How does the total profit at the end of a history relate to …</t>
  </si>
  <si>
    <t>The price of the call option?</t>
  </si>
  <si>
    <t>The level of volatility?</t>
  </si>
  <si>
    <t>What happens if the volatilty turns out higher than the level when the option was first priced?</t>
  </si>
  <si>
    <t>Q_Regression3</t>
  </si>
  <si>
    <t>Q_Classification3</t>
  </si>
  <si>
    <t>Q_Diagnostics3</t>
  </si>
  <si>
    <t>Q_Options3</t>
  </si>
  <si>
    <t>Q_SpecialTopics3</t>
  </si>
  <si>
    <t>Q_TimeSeries3</t>
  </si>
  <si>
    <t>PreWork4NextClass3</t>
  </si>
  <si>
    <t>Spreads</t>
  </si>
  <si>
    <t>NSS</t>
  </si>
  <si>
    <t>Backtesting  a distribution</t>
  </si>
  <si>
    <t>How to Build a QQPlot</t>
  </si>
  <si>
    <t>Testing  a distribution</t>
  </si>
  <si>
    <t>DistributionTesting</t>
  </si>
  <si>
    <t>QQPlots</t>
  </si>
  <si>
    <t>Backtesting: QQPlot</t>
  </si>
  <si>
    <t>Backtesting: Distribution Testing</t>
  </si>
  <si>
    <t>Use only two predictors.</t>
  </si>
  <si>
    <t>A learning curve is a display of the error levels for each value of k.</t>
  </si>
  <si>
    <t>Create a table of counts of actuals against estimates, this is called a confusion matrix.</t>
  </si>
  <si>
    <t>Use the colab notebook to answer this question.</t>
  </si>
  <si>
    <t>What is the C-vM score when the target distribution is standard normal but the data is N(-2,2)?</t>
  </si>
  <si>
    <t xml:space="preserve">Either in code, in Excel, or by hand (you can paste a photo into Excel), </t>
  </si>
  <si>
    <t>Manually calculate a QQ plot for 3 data points from a standard normal distribution.</t>
  </si>
  <si>
    <t>Breifly describe what the distribution measures.</t>
  </si>
  <si>
    <t>Repeat question 2 but use points from an interesting distribution of you choice.</t>
  </si>
  <si>
    <t>Manually simulate an AR process.</t>
  </si>
  <si>
    <t>Use Excel or code to generate the time series.</t>
  </si>
  <si>
    <t>Describe the story of the process.</t>
  </si>
  <si>
    <t>Identify the how the past influences the next innovation (i.e. the next new point).</t>
  </si>
  <si>
    <t>Use a language of your choice to fit a model to the data that you have generated.</t>
  </si>
  <si>
    <t>Link to your work.</t>
  </si>
  <si>
    <t>Describe how the fitted model matches the process you have invented.</t>
  </si>
  <si>
    <t>GammaDeltaHedge</t>
  </si>
  <si>
    <t>High D Classification</t>
  </si>
  <si>
    <t>https://drive.google.com/open?id=0B46op8AajwqfMndmQ0ZsVzZaVFk</t>
  </si>
  <si>
    <t>http://www.investopedia.com/terms/o/option.asp</t>
  </si>
  <si>
    <t>An option is the right (but not the obligation) to buy or sell at a certain price.</t>
  </si>
  <si>
    <t>It's like an optional forward contract.</t>
  </si>
  <si>
    <t>Option are 'in the money' if the value of the underlying is past the strike price.</t>
  </si>
  <si>
    <t>American options can be exercised anytime before maturity, European options cannot.</t>
  </si>
  <si>
    <t>http://www.investopedia.com/exam-guide/cfa-level-1/derivatives/european-versus-american-options-moneyness.asp</t>
  </si>
  <si>
    <t>Quick example of one of the many payoff diagrams at maturity:</t>
  </si>
  <si>
    <t>Stock</t>
  </si>
  <si>
    <t>Strike</t>
  </si>
  <si>
    <t>PurchasePrice</t>
  </si>
  <si>
    <t>Profit</t>
  </si>
  <si>
    <t>Because an option has time value, it's value before maturity is greater than it's payoff diagram.</t>
  </si>
  <si>
    <t>For this reason, it is never wise to exercise an option before maturity; if you do, you'll get the lower payoff lines rather than the curved lines.</t>
  </si>
  <si>
    <t>Consequently, the value between American and European options is not so consequential.</t>
  </si>
  <si>
    <t>https://drive.google.com/open?id=0B46op8AajwqfaExYQ0daSlRfX0k</t>
  </si>
  <si>
    <t>Uses for Options</t>
  </si>
  <si>
    <t>Market risk mitigation</t>
  </si>
  <si>
    <t>Liquidity risk mitigation e.g. Liquidity Put</t>
  </si>
  <si>
    <t>Speculation</t>
  </si>
  <si>
    <t>Incentivization e.g. ESOP</t>
  </si>
  <si>
    <t>Optionality</t>
  </si>
  <si>
    <t>Inferring implied volatility e.g. VIX</t>
  </si>
  <si>
    <t>Modeling Insurance</t>
  </si>
  <si>
    <t>Modeling 'parent and subsidiary company arrangments'</t>
  </si>
  <si>
    <t>Modeling real possibilities</t>
  </si>
  <si>
    <t>Completing the market</t>
  </si>
  <si>
    <t>Modeling ethics concepts</t>
  </si>
  <si>
    <t>Delta, Gamma</t>
  </si>
  <si>
    <t>Theta</t>
  </si>
  <si>
    <t>Vega</t>
  </si>
  <si>
    <t>Rho</t>
  </si>
  <si>
    <t>Dividends</t>
  </si>
  <si>
    <t>Which would you rather have?!?!</t>
  </si>
  <si>
    <t>A 50% chance of 2 Million dollars or 1 Million dollars?</t>
  </si>
  <si>
    <t xml:space="preserve">What if it was </t>
  </si>
  <si>
    <t>A 50% chance of 2 Million dollars or 0.5 Million dollars?</t>
  </si>
  <si>
    <t xml:space="preserve">Or, what if it was </t>
  </si>
  <si>
    <t>A 50% chance of 2 Million dollars or 0.1 Million dollars?</t>
  </si>
  <si>
    <t>A 50% chance of 2 Million dollars or  5000?</t>
  </si>
  <si>
    <t>https://drive.google.com/open?id=0B46op8AajwqfM0U3eGhkUWh3SWc</t>
  </si>
  <si>
    <t>So, you're a Bookie!!!</t>
  </si>
  <si>
    <t>http://www.investopedia.com/terms/b/bookie.asp</t>
  </si>
  <si>
    <t>p{win}</t>
  </si>
  <si>
    <t>HorseA</t>
  </si>
  <si>
    <t>HorseB</t>
  </si>
  <si>
    <t>Odds</t>
  </si>
  <si>
    <t>What do you set the payout at?</t>
  </si>
  <si>
    <t>Given betting information below, what do you set the payout at?</t>
  </si>
  <si>
    <t>BetOnA</t>
  </si>
  <si>
    <t>BetOnB</t>
  </si>
  <si>
    <t>multiplyer</t>
  </si>
  <si>
    <t>$</t>
  </si>
  <si>
    <t>E[Profit]</t>
  </si>
  <si>
    <t>Vol</t>
  </si>
  <si>
    <t>PayoutA</t>
  </si>
  <si>
    <t>PayoutB</t>
  </si>
  <si>
    <t>https://drive.google.com/open?id=0B46op8AajwqfbVJ5MWQwMGNRRFU</t>
  </si>
  <si>
    <t>The Binomial Option Pricing Model</t>
  </si>
  <si>
    <t>http://www.investopedia.com/terms/b/binomialoptionpricing.asp</t>
  </si>
  <si>
    <r>
      <t>S</t>
    </r>
    <r>
      <rPr>
        <vertAlign val="subscript"/>
        <sz val="20"/>
        <color theme="1"/>
        <rFont val="Calibri (Body)"/>
      </rPr>
      <t>0</t>
    </r>
  </si>
  <si>
    <t>Initial stock price at time 0</t>
  </si>
  <si>
    <r>
      <t>S</t>
    </r>
    <r>
      <rPr>
        <vertAlign val="subscript"/>
        <sz val="20"/>
        <color theme="1"/>
        <rFont val="Calibri (Body)"/>
      </rPr>
      <t>u</t>
    </r>
  </si>
  <si>
    <t>Stock price at time T if the stock moves up</t>
  </si>
  <si>
    <r>
      <t>S</t>
    </r>
    <r>
      <rPr>
        <vertAlign val="subscript"/>
        <sz val="20"/>
        <color theme="1"/>
        <rFont val="Calibri (Body)"/>
      </rPr>
      <t>d</t>
    </r>
  </si>
  <si>
    <t>Stock price at time T if the stock moves down</t>
  </si>
  <si>
    <t>C = f(S,B)</t>
  </si>
  <si>
    <t>Let's replicate a call option as a function of stock S and Bond B.</t>
  </si>
  <si>
    <r>
      <t>C</t>
    </r>
    <r>
      <rPr>
        <vertAlign val="subscript"/>
        <sz val="20"/>
        <color theme="1"/>
        <rFont val="Calibri (Body)"/>
      </rPr>
      <t>t</t>
    </r>
    <r>
      <rPr>
        <sz val="20"/>
        <color theme="1"/>
        <rFont val="Calibri"/>
        <family val="2"/>
        <scheme val="minor"/>
      </rPr>
      <t xml:space="preserve"> = </t>
    </r>
    <r>
      <rPr>
        <sz val="20"/>
        <color theme="1"/>
        <rFont val="Symbol"/>
        <charset val="2"/>
      </rPr>
      <t>D</t>
    </r>
    <r>
      <rPr>
        <sz val="20"/>
        <color theme="1"/>
        <rFont val="Calibri"/>
        <family val="2"/>
        <scheme val="minor"/>
      </rPr>
      <t>S + Be</t>
    </r>
    <r>
      <rPr>
        <vertAlign val="superscript"/>
        <sz val="20"/>
        <color theme="1"/>
        <rFont val="Calibri (Body)"/>
      </rPr>
      <t>rt</t>
    </r>
  </si>
  <si>
    <r>
      <t xml:space="preserve">We need to find the number of shares </t>
    </r>
    <r>
      <rPr>
        <sz val="20"/>
        <color theme="1"/>
        <rFont val="Symbol"/>
        <charset val="2"/>
      </rPr>
      <t>D</t>
    </r>
    <r>
      <rPr>
        <sz val="20"/>
        <color theme="1"/>
        <rFont val="Calibri"/>
        <family val="2"/>
        <scheme val="minor"/>
      </rPr>
      <t xml:space="preserve"> and amount of risk free bonds B.</t>
    </r>
  </si>
  <si>
    <t>Let</t>
  </si>
  <si>
    <r>
      <t>S</t>
    </r>
    <r>
      <rPr>
        <vertAlign val="subscript"/>
        <sz val="20"/>
        <color theme="1"/>
        <rFont val="Calibri (Body)"/>
      </rPr>
      <t>u</t>
    </r>
    <r>
      <rPr>
        <sz val="20"/>
        <color theme="1"/>
        <rFont val="Calibri"/>
        <family val="2"/>
        <scheme val="minor"/>
      </rPr>
      <t xml:space="preserve"> = Su</t>
    </r>
  </si>
  <si>
    <r>
      <t>S</t>
    </r>
    <r>
      <rPr>
        <vertAlign val="subscript"/>
        <sz val="20"/>
        <color theme="1"/>
        <rFont val="Calibri (Body)"/>
      </rPr>
      <t>d</t>
    </r>
    <r>
      <rPr>
        <sz val="20"/>
        <color theme="1"/>
        <rFont val="Calibri"/>
        <family val="2"/>
        <scheme val="minor"/>
      </rPr>
      <t xml:space="preserve"> = Sd</t>
    </r>
  </si>
  <si>
    <t>So</t>
  </si>
  <si>
    <r>
      <t>C</t>
    </r>
    <r>
      <rPr>
        <vertAlign val="subscript"/>
        <sz val="20"/>
        <color theme="1"/>
        <rFont val="Calibri (Body)"/>
      </rPr>
      <t>u</t>
    </r>
    <r>
      <rPr>
        <sz val="20"/>
        <color theme="1"/>
        <rFont val="Calibri"/>
        <family val="2"/>
        <scheme val="minor"/>
      </rPr>
      <t xml:space="preserve"> = </t>
    </r>
    <r>
      <rPr>
        <sz val="20"/>
        <color theme="1"/>
        <rFont val="Symbol"/>
        <charset val="2"/>
      </rPr>
      <t>D</t>
    </r>
    <r>
      <rPr>
        <sz val="20"/>
        <color theme="1"/>
        <rFont val="Calibri"/>
        <family val="2"/>
        <scheme val="minor"/>
      </rPr>
      <t>Su + Be</t>
    </r>
    <r>
      <rPr>
        <vertAlign val="superscript"/>
        <sz val="20"/>
        <color theme="1"/>
        <rFont val="Calibri (Body)"/>
      </rPr>
      <t>rt</t>
    </r>
  </si>
  <si>
    <r>
      <t>C</t>
    </r>
    <r>
      <rPr>
        <vertAlign val="subscript"/>
        <sz val="20"/>
        <color theme="1"/>
        <rFont val="Calibri (Body)"/>
      </rPr>
      <t>d</t>
    </r>
    <r>
      <rPr>
        <sz val="20"/>
        <color theme="1"/>
        <rFont val="Calibri"/>
        <family val="2"/>
        <scheme val="minor"/>
      </rPr>
      <t xml:space="preserve"> = </t>
    </r>
    <r>
      <rPr>
        <sz val="20"/>
        <color theme="1"/>
        <rFont val="Symbol"/>
        <charset val="2"/>
      </rPr>
      <t>D</t>
    </r>
    <r>
      <rPr>
        <sz val="20"/>
        <color theme="1"/>
        <rFont val="Calibri"/>
        <family val="2"/>
        <scheme val="minor"/>
      </rPr>
      <t>Sd + Be</t>
    </r>
    <r>
      <rPr>
        <vertAlign val="superscript"/>
        <sz val="20"/>
        <color theme="1"/>
        <rFont val="Calibri (Body)"/>
      </rPr>
      <t>rt</t>
    </r>
  </si>
  <si>
    <r>
      <t xml:space="preserve">We can solve for </t>
    </r>
    <r>
      <rPr>
        <sz val="20"/>
        <color theme="1"/>
        <rFont val="Symbol"/>
        <charset val="2"/>
      </rPr>
      <t>D</t>
    </r>
    <r>
      <rPr>
        <sz val="20"/>
        <color theme="1"/>
        <rFont val="Calibri"/>
        <family val="2"/>
        <scheme val="minor"/>
      </rPr>
      <t xml:space="preserve"> and B.</t>
    </r>
  </si>
  <si>
    <r>
      <rPr>
        <sz val="20"/>
        <color theme="1"/>
        <rFont val="Symbol"/>
        <charset val="2"/>
      </rPr>
      <t>D</t>
    </r>
    <r>
      <rPr>
        <sz val="20"/>
        <color theme="1"/>
        <rFont val="Calibri"/>
        <family val="2"/>
        <scheme val="minor"/>
      </rPr>
      <t xml:space="preserve"> = C</t>
    </r>
    <r>
      <rPr>
        <vertAlign val="subscript"/>
        <sz val="20"/>
        <color theme="1"/>
        <rFont val="Calibri (Body)"/>
      </rPr>
      <t>u</t>
    </r>
    <r>
      <rPr>
        <sz val="20"/>
        <color theme="1"/>
        <rFont val="Calibri"/>
        <family val="2"/>
        <scheme val="minor"/>
      </rPr>
      <t xml:space="preserve"> - C</t>
    </r>
    <r>
      <rPr>
        <vertAlign val="subscript"/>
        <sz val="20"/>
        <color theme="1"/>
        <rFont val="Calibri (Body)"/>
      </rPr>
      <t>d</t>
    </r>
  </si>
  <si>
    <r>
      <t>C</t>
    </r>
    <r>
      <rPr>
        <vertAlign val="subscript"/>
        <sz val="20"/>
        <color theme="1"/>
        <rFont val="Calibri (Body)"/>
      </rPr>
      <t>u</t>
    </r>
    <r>
      <rPr>
        <sz val="20"/>
        <color theme="1"/>
        <rFont val="Calibri"/>
        <family val="2"/>
        <scheme val="minor"/>
      </rPr>
      <t xml:space="preserve"> - C</t>
    </r>
    <r>
      <rPr>
        <vertAlign val="subscript"/>
        <sz val="20"/>
        <color theme="1"/>
        <rFont val="Calibri (Body)"/>
      </rPr>
      <t>d</t>
    </r>
  </si>
  <si>
    <t>(u-d)S</t>
  </si>
  <si>
    <t>B =</t>
  </si>
  <si>
    <r>
      <t>uC</t>
    </r>
    <r>
      <rPr>
        <vertAlign val="subscript"/>
        <sz val="20"/>
        <color theme="1"/>
        <rFont val="Calibri (Body)"/>
      </rPr>
      <t>d</t>
    </r>
    <r>
      <rPr>
        <sz val="20"/>
        <color theme="1"/>
        <rFont val="Calibri"/>
        <family val="2"/>
        <scheme val="minor"/>
      </rPr>
      <t xml:space="preserve"> - dC</t>
    </r>
    <r>
      <rPr>
        <vertAlign val="subscript"/>
        <sz val="20"/>
        <color theme="1"/>
        <rFont val="Calibri (Body)"/>
      </rPr>
      <t>u</t>
    </r>
  </si>
  <si>
    <r>
      <t>(u-d)e</t>
    </r>
    <r>
      <rPr>
        <vertAlign val="superscript"/>
        <sz val="20"/>
        <color theme="1"/>
        <rFont val="Calibri (Body)"/>
      </rPr>
      <t>rt</t>
    </r>
  </si>
  <si>
    <t>And, we can model our call option</t>
  </si>
  <si>
    <t>*S</t>
  </si>
  <si>
    <t>+</t>
  </si>
  <si>
    <t>Notice how the call option value is not a function of probability.</t>
  </si>
  <si>
    <r>
      <t>Let's organize the terms so that C</t>
    </r>
    <r>
      <rPr>
        <vertAlign val="subscript"/>
        <sz val="20"/>
        <color theme="1"/>
        <rFont val="Calibri (Body)"/>
      </rPr>
      <t>t</t>
    </r>
    <r>
      <rPr>
        <sz val="20"/>
        <color theme="1"/>
        <rFont val="Calibri"/>
        <family val="2"/>
        <scheme val="minor"/>
      </rPr>
      <t xml:space="preserve"> appears as an expected value that is a funciton of probability.</t>
    </r>
  </si>
  <si>
    <r>
      <t>C</t>
    </r>
    <r>
      <rPr>
        <vertAlign val="subscript"/>
        <sz val="20"/>
        <color theme="1"/>
        <rFont val="Calibri (Body)"/>
      </rPr>
      <t>t</t>
    </r>
    <r>
      <rPr>
        <sz val="20"/>
        <color theme="1"/>
        <rFont val="Calibri"/>
        <family val="2"/>
        <scheme val="minor"/>
      </rPr>
      <t xml:space="preserve"> =</t>
    </r>
    <r>
      <rPr>
        <sz val="20"/>
        <color theme="1"/>
        <rFont val="Symbol"/>
        <charset val="2"/>
      </rPr>
      <t/>
    </r>
  </si>
  <si>
    <r>
      <t>e</t>
    </r>
    <r>
      <rPr>
        <vertAlign val="superscript"/>
        <sz val="20"/>
        <color theme="1"/>
        <rFont val="Calibri (Body)"/>
      </rPr>
      <t>-rt</t>
    </r>
    <r>
      <rPr>
        <sz val="20"/>
        <color theme="1"/>
        <rFont val="Calibri"/>
        <family val="2"/>
        <scheme val="minor"/>
      </rPr>
      <t>{C</t>
    </r>
    <r>
      <rPr>
        <vertAlign val="subscript"/>
        <sz val="20"/>
        <color theme="1"/>
        <rFont val="Calibri (Body)"/>
      </rPr>
      <t>u</t>
    </r>
    <r>
      <rPr>
        <sz val="20"/>
        <color theme="1"/>
        <rFont val="Calibri"/>
        <family val="2"/>
        <scheme val="minor"/>
      </rPr>
      <t>*p + C</t>
    </r>
    <r>
      <rPr>
        <vertAlign val="subscript"/>
        <sz val="20"/>
        <color theme="1"/>
        <rFont val="Calibri (Body)"/>
      </rPr>
      <t>d</t>
    </r>
    <r>
      <rPr>
        <sz val="20"/>
        <color theme="1"/>
        <rFont val="Calibri (Body)"/>
      </rPr>
      <t>*(1-p)}</t>
    </r>
  </si>
  <si>
    <t>To get the equation in to the form, define p as follows:</t>
  </si>
  <si>
    <t xml:space="preserve">p = </t>
  </si>
  <si>
    <r>
      <t>e</t>
    </r>
    <r>
      <rPr>
        <vertAlign val="superscript"/>
        <sz val="20"/>
        <color theme="1"/>
        <rFont val="Calibri (Body)"/>
      </rPr>
      <t>r(t)</t>
    </r>
    <r>
      <rPr>
        <sz val="20"/>
        <color theme="1"/>
        <rFont val="Calibri (Body)"/>
      </rPr>
      <t xml:space="preserve"> - d</t>
    </r>
  </si>
  <si>
    <t>u-d</t>
  </si>
  <si>
    <t>This value of p is  called the risk neutral probability.</t>
  </si>
  <si>
    <t>This is the probability under which all assets have the same expected rate of return,</t>
  </si>
  <si>
    <t>the risk free rate.</t>
  </si>
  <si>
    <t xml:space="preserve">   </t>
  </si>
  <si>
    <t>The lattice</t>
  </si>
  <si>
    <t>After creating a lattice for the movement of the stock, you can model an option.</t>
  </si>
  <si>
    <t>The missing piece is 'where do u and d come from?'.</t>
  </si>
  <si>
    <t>They must be modeled as a function of volatility and then calibrated.</t>
  </si>
  <si>
    <t>Most simply:</t>
  </si>
  <si>
    <r>
      <t>u = e</t>
    </r>
    <r>
      <rPr>
        <vertAlign val="superscript"/>
        <sz val="22"/>
        <color theme="1"/>
        <rFont val="Symbol"/>
        <charset val="2"/>
      </rPr>
      <t>s</t>
    </r>
    <r>
      <rPr>
        <vertAlign val="superscript"/>
        <sz val="22"/>
        <color theme="1"/>
        <rFont val="Calibri"/>
        <family val="2"/>
        <scheme val="minor"/>
      </rPr>
      <t xml:space="preserve"> sqrt(T/n)</t>
    </r>
  </si>
  <si>
    <r>
      <t>d = e</t>
    </r>
    <r>
      <rPr>
        <vertAlign val="superscript"/>
        <sz val="22"/>
        <color theme="1"/>
        <rFont val="Calibri (Body)"/>
      </rPr>
      <t>-</t>
    </r>
    <r>
      <rPr>
        <vertAlign val="superscript"/>
        <sz val="22"/>
        <color theme="1"/>
        <rFont val="Symbol"/>
        <charset val="2"/>
      </rPr>
      <t>s</t>
    </r>
    <r>
      <rPr>
        <vertAlign val="superscript"/>
        <sz val="22"/>
        <color theme="1"/>
        <rFont val="Calibri"/>
        <family val="2"/>
        <scheme val="minor"/>
      </rPr>
      <t xml:space="preserve"> sqrt(T/n)</t>
    </r>
  </si>
  <si>
    <t>After we create a lattice of Stock values by moving forward in time, we can price the options moving backward.</t>
  </si>
  <si>
    <t>Binomial Option Pricing Model</t>
  </si>
  <si>
    <r>
      <t>S</t>
    </r>
    <r>
      <rPr>
        <vertAlign val="subscript"/>
        <sz val="20"/>
        <color theme="1"/>
        <rFont val="Calibri"/>
        <family val="2"/>
        <scheme val="minor"/>
      </rPr>
      <t>0</t>
    </r>
  </si>
  <si>
    <t>u</t>
  </si>
  <si>
    <t>T</t>
  </si>
  <si>
    <t>https://drive.google.com/open?id=0B46op8AajwqfR1hRcng0Z3R6aTA</t>
  </si>
  <si>
    <t>Start with BOPM, take n to infinity, and you get …</t>
  </si>
  <si>
    <t>Black Scholes Excel Calculations</t>
  </si>
  <si>
    <t>http://www.macroption.com/black-scholes-excel/</t>
  </si>
  <si>
    <t>s</t>
  </si>
  <si>
    <r>
      <t>S</t>
    </r>
    <r>
      <rPr>
        <vertAlign val="subscript"/>
        <sz val="12"/>
        <color theme="1"/>
        <rFont val="Calibri"/>
        <family val="2"/>
        <scheme val="minor"/>
      </rPr>
      <t>0</t>
    </r>
  </si>
  <si>
    <t>C</t>
  </si>
  <si>
    <t>O_Intro</t>
  </si>
  <si>
    <t>O_Uses</t>
  </si>
  <si>
    <t>O_Greeks_</t>
  </si>
  <si>
    <t>O_RiskNeutrality1</t>
  </si>
  <si>
    <t>O_RiskNeutrality2</t>
  </si>
  <si>
    <t>O_BOPM1</t>
  </si>
  <si>
    <t>O_BOPM2</t>
  </si>
  <si>
    <t>O_BOPM3</t>
  </si>
  <si>
    <t>O_BOPM4</t>
  </si>
  <si>
    <t>O_BlackScholes</t>
  </si>
  <si>
    <t>Assumption Testing, AIC</t>
  </si>
  <si>
    <t>Logistic Regression</t>
  </si>
  <si>
    <t>Forwards_Example</t>
  </si>
  <si>
    <t>Forwards_Intro</t>
  </si>
  <si>
    <t>shocker</t>
  </si>
  <si>
    <t>shocks</t>
  </si>
  <si>
    <t>pvcf</t>
  </si>
  <si>
    <t>cf</t>
  </si>
  <si>
    <t>t</t>
  </si>
  <si>
    <t>dv01_f</t>
  </si>
  <si>
    <t>db/df</t>
  </si>
  <si>
    <t>B*</t>
  </si>
  <si>
    <t>m</t>
  </si>
  <si>
    <t>fv</t>
  </si>
  <si>
    <t>couponrate</t>
  </si>
  <si>
    <t>f*</t>
  </si>
  <si>
    <t>face</t>
  </si>
  <si>
    <t>Bond</t>
  </si>
  <si>
    <t>Swaps_wNotionalExchange</t>
  </si>
  <si>
    <t>Swaps_Intro</t>
  </si>
  <si>
    <t>Swap5</t>
  </si>
  <si>
    <t>Swap4</t>
  </si>
  <si>
    <t>Swap3</t>
  </si>
  <si>
    <t>Swap2</t>
  </si>
  <si>
    <t>Swap1</t>
  </si>
  <si>
    <t>Notional</t>
  </si>
  <si>
    <t>Tenors</t>
  </si>
  <si>
    <t>Cashflows</t>
  </si>
  <si>
    <t>Swaps</t>
  </si>
  <si>
    <t>Okay.  And, I now see how you guys make your money.</t>
  </si>
  <si>
    <t>I say,</t>
  </si>
  <si>
    <t>We will also include some fees.</t>
  </si>
  <si>
    <t>You can further reduce the margin by entering into a CSA</t>
  </si>
  <si>
    <t>It will cover the exposure at year 4 and the basis risk leading up to year 4.</t>
  </si>
  <si>
    <t>But we can propose a margin amount to hold with us.</t>
  </si>
  <si>
    <t>In addition to that basis risk, that does not cover the exposure from year 4 to year 5.</t>
  </si>
  <si>
    <t>So there's some 'basis risk'.</t>
  </si>
  <si>
    <t>That's not exactly the same because 4 year swaps are aligned to a different maturity.</t>
  </si>
  <si>
    <t>The bank says,</t>
  </si>
  <si>
    <t>That's pretty much me giving you back the fixed payments for the first 4 years.</t>
  </si>
  <si>
    <t>Can we do the deal if enter into a 4 year swap to pay fixed.</t>
  </si>
  <si>
    <t>Look, I really just want to synthesize a 1-forward rate 4 years out.</t>
  </si>
  <si>
    <t>Giving you 1M is like buying a bond and that's what I want to avoid.</t>
  </si>
  <si>
    <t>So, I reply</t>
  </si>
  <si>
    <t>There is an interplay between market risk and counterparty risk.</t>
  </si>
  <si>
    <t>A funded swap position is like a bond. You could call it a synthetic bond.</t>
  </si>
  <si>
    <t>Notice the following.</t>
  </si>
  <si>
    <t>The bank would call this a funded position.</t>
  </si>
  <si>
    <t>So give us 1M and we'll do the deal.</t>
  </si>
  <si>
    <t>But we don't trust you.</t>
  </si>
  <si>
    <t>But we don't have that 1M, we would be trusting you to pay the floating leg.</t>
  </si>
  <si>
    <t>Giving you fixed rate while you pay use floating, is just like us giving you the interest on 1M; while, at the same time, we have 1M.</t>
  </si>
  <si>
    <t>The bank says to me …</t>
  </si>
  <si>
    <t>The bank does not know about my intention to sell the 4 year fixed</t>
  </si>
  <si>
    <t>I go to Bank 555 and tell them I want to buy the 5 year fixed.</t>
  </si>
  <si>
    <t>Bank 444 offers the lowest 4 year swap.</t>
  </si>
  <si>
    <t>Bank 555 offers the highest 5 year swap.</t>
  </si>
  <si>
    <t>Eventually, I identify the banks with the best rates.</t>
  </si>
  <si>
    <t>I shop at many different banks for the best rates.</t>
  </si>
  <si>
    <t>Instead,  I will buy a 5 year swap and sell a 4 year swap.</t>
  </si>
  <si>
    <t>But, I don’t want to do all that.</t>
  </si>
  <si>
    <t>Selling a 4 year bond</t>
  </si>
  <si>
    <t>And pay for it by</t>
  </si>
  <si>
    <t>Buy a 5 year bond</t>
  </si>
  <si>
    <t>To accomplish that I can …</t>
  </si>
  <si>
    <t>So I want lock in a 1year forward rate at 4 years out.</t>
  </si>
  <si>
    <t>I want to have an exact amount of money available to buy the house.</t>
  </si>
  <si>
    <t>I am going to buy a house in 5 years from now.</t>
  </si>
  <si>
    <t>I am going to inherit 1M in 4 years from now.</t>
  </si>
  <si>
    <t>Case Study:</t>
  </si>
  <si>
    <t>Pay back the 5 year bond</t>
  </si>
  <si>
    <t>Get principle back at year 4 and invest for 1 year</t>
  </si>
  <si>
    <t>Sell a 4 year bond</t>
  </si>
  <si>
    <t>Resembles:</t>
  </si>
  <si>
    <t>Enter 4 year swap to receive floating</t>
  </si>
  <si>
    <t>Enter 5 year swap to receive fixed</t>
  </si>
  <si>
    <t>Transaction:</t>
  </si>
  <si>
    <t>Receive fixed for 5 years</t>
  </si>
  <si>
    <t>Pay fixed for 4 years</t>
  </si>
  <si>
    <t>Strategy:</t>
  </si>
  <si>
    <t>Create fwd_4</t>
  </si>
  <si>
    <t>Swap2Forward_Example</t>
  </si>
  <si>
    <t>Data must be standardized for this to work best.</t>
  </si>
  <si>
    <t>No assignment</t>
  </si>
  <si>
    <t>Factor Models</t>
  </si>
  <si>
    <t>CAPM</t>
  </si>
  <si>
    <t>FAMA French</t>
  </si>
  <si>
    <t xml:space="preserve">Cross Sectional </t>
  </si>
  <si>
    <t>Brinson</t>
  </si>
  <si>
    <t>Q_Regression5</t>
  </si>
  <si>
    <t>Q_TimeSeries5</t>
  </si>
  <si>
    <t>Q_Classification5</t>
  </si>
  <si>
    <t>Q_Diagnostics5</t>
  </si>
  <si>
    <t>Q_Options5</t>
  </si>
  <si>
    <t>Q_SpecialTopics5</t>
  </si>
  <si>
    <t>PreWork4NextClass5</t>
  </si>
  <si>
    <t>Q_Regression6</t>
  </si>
  <si>
    <t>Q_TimeSeries6</t>
  </si>
  <si>
    <t>Q_Classification6</t>
  </si>
  <si>
    <t>Q_Diagnostics6</t>
  </si>
  <si>
    <t>Q_Options6</t>
  </si>
  <si>
    <t>Q_SpecialTopics6</t>
  </si>
  <si>
    <t>PreWork4NextClass6</t>
  </si>
  <si>
    <t>Q_Regression7</t>
  </si>
  <si>
    <t>Q_Regression8</t>
  </si>
  <si>
    <t>Q_Regression9</t>
  </si>
  <si>
    <t>Q_Regression10</t>
  </si>
  <si>
    <t>Q_Regression11</t>
  </si>
  <si>
    <t>Q_Regression12</t>
  </si>
  <si>
    <t>Q_Regression13</t>
  </si>
  <si>
    <t>Q_TimeSeries7</t>
  </si>
  <si>
    <t>Q_TimeSeries8</t>
  </si>
  <si>
    <t>Q_TimeSeries9</t>
  </si>
  <si>
    <t>Q_TimeSeries10</t>
  </si>
  <si>
    <t>Q_TimeSeries11</t>
  </si>
  <si>
    <t>Q_TimeSeries12</t>
  </si>
  <si>
    <t>Q_TimeSeries13</t>
  </si>
  <si>
    <t>Q_Classification7</t>
  </si>
  <si>
    <t>Q_Classification8</t>
  </si>
  <si>
    <t>Q_Classification9</t>
  </si>
  <si>
    <t>Q_Classification10</t>
  </si>
  <si>
    <t>Q_Classification11</t>
  </si>
  <si>
    <t>Q_Classification12</t>
  </si>
  <si>
    <t>Q_Classification13</t>
  </si>
  <si>
    <t>Q_Diagnostics7</t>
  </si>
  <si>
    <t>Q_Diagnostics8</t>
  </si>
  <si>
    <t>Q_Diagnostics9</t>
  </si>
  <si>
    <t>Q_Diagnostics10</t>
  </si>
  <si>
    <t>Q_Diagnostics11</t>
  </si>
  <si>
    <t>Q_Diagnostics12</t>
  </si>
  <si>
    <t>Q_Diagnostics13</t>
  </si>
  <si>
    <t>Q_Options7</t>
  </si>
  <si>
    <t>Q_Options8</t>
  </si>
  <si>
    <t>Q_Options9</t>
  </si>
  <si>
    <t>Q_Options10</t>
  </si>
  <si>
    <t>Q_Options11</t>
  </si>
  <si>
    <t>Q_Options12</t>
  </si>
  <si>
    <t>Q_Options13</t>
  </si>
  <si>
    <t>Q_SpecialTopics7</t>
  </si>
  <si>
    <t>Q_SpecialTopics8</t>
  </si>
  <si>
    <t>Q_SpecialTopics9</t>
  </si>
  <si>
    <t>Q_SpecialTopics10</t>
  </si>
  <si>
    <t>Q_SpecialTopics11</t>
  </si>
  <si>
    <t>Q_SpecialTopics12</t>
  </si>
  <si>
    <t>Q_SpecialTopics13</t>
  </si>
  <si>
    <t>PreWork4NextClass7</t>
  </si>
  <si>
    <t>PreWork4NextClass8</t>
  </si>
  <si>
    <t>PreWork4NextClass9</t>
  </si>
  <si>
    <t>PreWork4NextClass10</t>
  </si>
  <si>
    <t>PreWork4NextClass11</t>
  </si>
  <si>
    <t>PreWork4NextClass12</t>
  </si>
  <si>
    <t>PreWork4NextClass13</t>
  </si>
  <si>
    <t>Q_Regression4</t>
  </si>
  <si>
    <t>Q_Classification4</t>
  </si>
  <si>
    <t>Q_Diagnostics4</t>
  </si>
  <si>
    <t>Q_Options4</t>
  </si>
  <si>
    <t>Q_SpecialTopics4</t>
  </si>
  <si>
    <t>Q_TimeSeries4</t>
  </si>
  <si>
    <t>PreWork4NextClass4</t>
  </si>
  <si>
    <t>HW4</t>
  </si>
  <si>
    <t>HW5</t>
  </si>
  <si>
    <t>HW6</t>
  </si>
  <si>
    <t>HW7</t>
  </si>
  <si>
    <t>HW8</t>
  </si>
  <si>
    <t>HW9</t>
  </si>
  <si>
    <t>HW10</t>
  </si>
  <si>
    <t>HW11</t>
  </si>
  <si>
    <t>HW12</t>
  </si>
  <si>
    <t>HW13</t>
  </si>
  <si>
    <t>R1_MLE</t>
  </si>
  <si>
    <t>R2_AIC</t>
  </si>
  <si>
    <t>R2_Test</t>
  </si>
  <si>
    <t>R3_OOS</t>
  </si>
  <si>
    <t>R4_Regularization</t>
  </si>
  <si>
    <t>R5_LogReg</t>
  </si>
  <si>
    <t>Logistic Regression Concepts</t>
  </si>
  <si>
    <t>Videos</t>
  </si>
  <si>
    <t>Real Line</t>
  </si>
  <si>
    <t>Model the Probability</t>
  </si>
  <si>
    <t>Fit with Maximum Likelihood</t>
  </si>
  <si>
    <t>Tabs</t>
  </si>
  <si>
    <t>Your Turn</t>
  </si>
  <si>
    <t>Example</t>
  </si>
  <si>
    <t>Sepal.Length</t>
  </si>
  <si>
    <t>Sepal.Width</t>
  </si>
  <si>
    <t>Petal.Length</t>
  </si>
  <si>
    <t>Petal.Width</t>
  </si>
  <si>
    <t>Species</t>
  </si>
  <si>
    <t>setosa</t>
  </si>
  <si>
    <t>versicolor</t>
  </si>
  <si>
    <t>virginica</t>
  </si>
  <si>
    <t>b</t>
  </si>
  <si>
    <t>b0</t>
  </si>
  <si>
    <t>b1</t>
  </si>
  <si>
    <t>b2</t>
  </si>
  <si>
    <t>b3</t>
  </si>
  <si>
    <t>b4</t>
  </si>
  <si>
    <t>x1</t>
  </si>
  <si>
    <t>x2</t>
  </si>
  <si>
    <t>x3</t>
  </si>
  <si>
    <t>x4</t>
  </si>
  <si>
    <t>y_label</t>
  </si>
  <si>
    <t>y</t>
  </si>
  <si>
    <t>Xb</t>
  </si>
  <si>
    <t>p = Sigmoid(Xb)</t>
  </si>
  <si>
    <t>p(Y = y)</t>
  </si>
  <si>
    <t>Concept</t>
  </si>
  <si>
    <t>Iris_Data</t>
  </si>
  <si>
    <t>Iris_Fit</t>
  </si>
  <si>
    <t>Iris_Forecast_OOS</t>
  </si>
  <si>
    <t>R_Code</t>
  </si>
  <si>
    <t>Cluster Analysis video</t>
  </si>
  <si>
    <t>mu_1</t>
  </si>
  <si>
    <t>sigma1</t>
  </si>
  <si>
    <t>mu_2</t>
  </si>
  <si>
    <t>sigma2</t>
  </si>
  <si>
    <t>dim1</t>
  </si>
  <si>
    <t>dim2</t>
  </si>
  <si>
    <t>This is a display of 1 iteration.</t>
  </si>
  <si>
    <t>X_1</t>
  </si>
  <si>
    <t>X_2</t>
  </si>
  <si>
    <t>X_3</t>
  </si>
  <si>
    <t>p_1</t>
  </si>
  <si>
    <t>p_2</t>
  </si>
  <si>
    <t>p_3</t>
  </si>
  <si>
    <t>p_4</t>
  </si>
  <si>
    <t>p_5</t>
  </si>
  <si>
    <t>p_6</t>
  </si>
  <si>
    <t>p_7</t>
  </si>
  <si>
    <t>p_8</t>
  </si>
  <si>
    <t>p_9</t>
  </si>
  <si>
    <t>C1_KNN</t>
  </si>
  <si>
    <t>C2_Kmeans</t>
  </si>
  <si>
    <t>Excel_Demo</t>
  </si>
  <si>
    <t>D3_ROCC</t>
  </si>
  <si>
    <t>D1_Sensitivity</t>
  </si>
  <si>
    <t>D2_Specificity</t>
  </si>
  <si>
    <t>S1_CCR</t>
  </si>
  <si>
    <t>S2_QQPlot</t>
  </si>
  <si>
    <t>S3_Backtest</t>
  </si>
  <si>
    <t>O4_BOPM</t>
  </si>
  <si>
    <t>O1_BlackScholes</t>
  </si>
  <si>
    <t>O3_Greeks</t>
  </si>
  <si>
    <t>O2_DeltaHedging</t>
  </si>
  <si>
    <t>Dashboard</t>
  </si>
  <si>
    <t>Beta Estimation</t>
  </si>
  <si>
    <t>Identify a data that has seasonality in it.</t>
  </si>
  <si>
    <t>Ina language of your choice, break down the seasonality of the time series in to components.</t>
  </si>
  <si>
    <t>Trend</t>
  </si>
  <si>
    <t>Resididuals</t>
  </si>
  <si>
    <t>Cyclicality (optional)</t>
  </si>
  <si>
    <t>Link to your work here.</t>
  </si>
  <si>
    <t>Also,</t>
  </si>
  <si>
    <t>Describe the difference between additive and multiplicative decomposition.</t>
  </si>
  <si>
    <t>Create and example to demonstrate the difference.</t>
  </si>
  <si>
    <t>You can either find or invent data to demonstrate the concept.</t>
  </si>
  <si>
    <t xml:space="preserve">Review related material in </t>
  </si>
  <si>
    <t>Introduction to Statistical Learning</t>
  </si>
  <si>
    <t>There is a python and an R version of the book.</t>
  </si>
  <si>
    <t xml:space="preserve">Review </t>
  </si>
  <si>
    <t>Learn about</t>
  </si>
  <si>
    <t>Out of sample testing</t>
  </si>
  <si>
    <t>KNN</t>
  </si>
  <si>
    <t>What is AIC? How is it Calculated? What might a limitation be?</t>
  </si>
  <si>
    <t>Dimensionality</t>
  </si>
  <si>
    <t>Assumptions of LR</t>
  </si>
  <si>
    <t>Linear Regression</t>
  </si>
  <si>
    <t>Testing</t>
  </si>
  <si>
    <t>Time Series Analysis</t>
  </si>
  <si>
    <t>Distribution Testing</t>
  </si>
  <si>
    <t>Taylor Series</t>
  </si>
  <si>
    <t xml:space="preserve">Delta </t>
  </si>
  <si>
    <t>Duration</t>
  </si>
  <si>
    <t>Gamma</t>
  </si>
  <si>
    <t>Convexity</t>
  </si>
  <si>
    <t>Average Delta</t>
  </si>
  <si>
    <t>Long-Gamma Delta-Hedging</t>
  </si>
  <si>
    <t>BOPM</t>
  </si>
  <si>
    <t>ESOP</t>
  </si>
  <si>
    <t>Risk Neutral Pricing</t>
  </si>
  <si>
    <t>Normal Errors 1</t>
  </si>
  <si>
    <t>Normal Errors 2</t>
  </si>
  <si>
    <t>Constant Variance</t>
  </si>
  <si>
    <t>Cooks Distance</t>
  </si>
  <si>
    <t>youtube</t>
  </si>
  <si>
    <t>facebook</t>
  </si>
  <si>
    <t>newspaper</t>
  </si>
  <si>
    <t>sales</t>
  </si>
  <si>
    <t>Video:</t>
  </si>
  <si>
    <t>Cooks Distance Excel 0</t>
  </si>
  <si>
    <t>RSS</t>
  </si>
  <si>
    <t>i</t>
  </si>
  <si>
    <t>yhat_i</t>
  </si>
  <si>
    <t>sumSq(yhat - yhat_i)</t>
  </si>
  <si>
    <t>sumSq(yhat - yhat_i) / p</t>
  </si>
  <si>
    <t>RSS_orig</t>
  </si>
  <si>
    <t>RSS_orig / n</t>
  </si>
  <si>
    <t>fcrit</t>
  </si>
  <si>
    <t>Cooks Distance Excel 1</t>
  </si>
  <si>
    <t>Independent Errors</t>
  </si>
  <si>
    <t>DB1</t>
  </si>
  <si>
    <t>DB2</t>
  </si>
  <si>
    <t>AIC0</t>
  </si>
  <si>
    <t>AIC1</t>
  </si>
  <si>
    <t>Notebook</t>
  </si>
  <si>
    <t>CV_Data1</t>
  </si>
  <si>
    <t>CV_Data2</t>
  </si>
  <si>
    <t>CV_Setup</t>
  </si>
  <si>
    <t>CV_Loop</t>
  </si>
  <si>
    <t>CV_Plot</t>
  </si>
  <si>
    <t>CV_Setup1</t>
  </si>
  <si>
    <t>Matrices</t>
  </si>
  <si>
    <t>L2</t>
  </si>
  <si>
    <t>L1</t>
  </si>
  <si>
    <t>Notebook_OOS</t>
  </si>
  <si>
    <t>Setup_Reg</t>
  </si>
  <si>
    <t>Notebook_Reg</t>
  </si>
  <si>
    <t>R4_CrossValidation</t>
  </si>
  <si>
    <t>AIC_0</t>
  </si>
  <si>
    <t>CooksDistance_Excel0</t>
  </si>
  <si>
    <t>CooksDistance_Excel1</t>
  </si>
  <si>
    <t>Knn Data</t>
  </si>
  <si>
    <t>KNN xNew</t>
  </si>
  <si>
    <t>Knn Distance</t>
  </si>
  <si>
    <t>Distance_Ndimensions</t>
  </si>
  <si>
    <t>KNN Nearest</t>
  </si>
  <si>
    <t>KNN Vote</t>
  </si>
  <si>
    <t>KNN Rcode</t>
  </si>
  <si>
    <t>Notebook_Testing</t>
  </si>
  <si>
    <t>Durbin Watson</t>
  </si>
  <si>
    <t>Portfolio Variance</t>
  </si>
  <si>
    <t>Counterparty Credit Risk</t>
  </si>
  <si>
    <t>Cramer - Von Mises</t>
  </si>
  <si>
    <t>Linear regresion assumptions</t>
  </si>
  <si>
    <t>Independent errors</t>
  </si>
  <si>
    <t>Hypothesis Testing</t>
  </si>
  <si>
    <t>Distribution Construction</t>
  </si>
  <si>
    <t>Hypothesis Testing Philosophy</t>
  </si>
  <si>
    <t>None this week</t>
  </si>
  <si>
    <t>In the google colab notebook, answer the questions for Homework #3.</t>
  </si>
  <si>
    <t>Report the values below.</t>
  </si>
  <si>
    <t>Provide the link to you colab work.</t>
  </si>
  <si>
    <t>Be sure to make your colab notebook public.</t>
  </si>
  <si>
    <t>O_Delta_n_vol</t>
  </si>
  <si>
    <t>Volatility changes the level of delta as it relates to moneyness.</t>
  </si>
  <si>
    <t>Options notebook</t>
  </si>
  <si>
    <t>MM_MLE</t>
  </si>
  <si>
    <t>MM_Options</t>
  </si>
  <si>
    <t>MM_DistributionTesting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</si>
</sst>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0.000000000"/>
    <numFmt numFmtId="165" formatCode="0.0"/>
    <numFmt numFmtId="166" formatCode="0.0000"/>
    <numFmt numFmtId="167" formatCode="0.0%"/>
  </numFmts>
  <fonts count="50" x14ac:knownFonts="1"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6"/>
      <color theme="1"/>
      <name val="Calibri"/>
      <family val="2"/>
      <scheme val="minor"/>
    </font>
    <font>
      <sz val="12"/>
      <color theme="1"/>
      <name val="Symbol"/>
      <charset val="2"/>
    </font>
    <font>
      <sz val="8"/>
      <name val="Calibri"/>
      <family val="2"/>
      <scheme val="minor"/>
    </font>
    <font>
      <sz val="20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vertAlign val="subscript"/>
      <sz val="20"/>
      <color theme="1"/>
      <name val="Calibri (Body)"/>
    </font>
    <font>
      <vertAlign val="superscript"/>
      <sz val="20"/>
      <color theme="1"/>
      <name val="Calibri (Body)"/>
    </font>
    <font>
      <sz val="9"/>
      <color theme="1"/>
      <name val="Calibri"/>
      <family val="2"/>
      <scheme val="minor"/>
    </font>
    <font>
      <u/>
      <sz val="20"/>
      <color theme="1"/>
      <name val="Calibri"/>
      <family val="2"/>
      <scheme val="minor"/>
    </font>
    <font>
      <sz val="20"/>
      <color theme="1"/>
      <name val="Symbol"/>
      <charset val="2"/>
    </font>
    <font>
      <vertAlign val="subscript"/>
      <sz val="20"/>
      <color theme="1"/>
      <name val="Symbol"/>
      <charset val="2"/>
    </font>
    <font>
      <sz val="11"/>
      <color theme="1"/>
      <name val="Calibri"/>
      <family val="2"/>
      <scheme val="minor"/>
    </font>
    <font>
      <u/>
      <sz val="20"/>
      <color theme="10"/>
      <name val="Calibri"/>
      <family val="2"/>
      <scheme val="minor"/>
    </font>
    <font>
      <sz val="36"/>
      <color theme="1"/>
      <name val="Calibri"/>
      <family val="2"/>
      <scheme val="minor"/>
    </font>
    <font>
      <sz val="36"/>
      <color theme="1"/>
      <name val="Symbol"/>
      <charset val="2"/>
    </font>
    <font>
      <u/>
      <sz val="11"/>
      <color theme="10"/>
      <name val="Calibri"/>
      <family val="2"/>
      <scheme val="minor"/>
    </font>
    <font>
      <u/>
      <sz val="18"/>
      <color theme="10"/>
      <name val="Calibri"/>
      <family val="2"/>
      <scheme val="minor"/>
    </font>
    <font>
      <u/>
      <sz val="11"/>
      <color theme="0" tint="-0.14999847407452621"/>
      <name val="Calibri"/>
      <family val="2"/>
      <scheme val="minor"/>
    </font>
    <font>
      <sz val="18"/>
      <color rgb="FF000000"/>
      <name val="Calibri (Body)"/>
    </font>
    <font>
      <sz val="18"/>
      <color theme="1"/>
      <name val="Calibri (Body)"/>
    </font>
    <font>
      <sz val="18"/>
      <color theme="0" tint="-4.9989318521683403E-2"/>
      <name val="Calibri (Body)"/>
    </font>
    <font>
      <u/>
      <sz val="18"/>
      <color theme="10"/>
      <name val="Calibri (Body)"/>
    </font>
    <font>
      <u/>
      <sz val="18"/>
      <color theme="0" tint="-4.9989318521683403E-2"/>
      <name val="Calibri (Body)"/>
    </font>
    <font>
      <sz val="20"/>
      <color theme="1"/>
      <name val="Calibri"/>
      <family val="2"/>
      <charset val="2"/>
      <scheme val="minor"/>
    </font>
    <font>
      <b/>
      <sz val="20"/>
      <color theme="1"/>
      <name val="Calibri"/>
      <family val="2"/>
      <scheme val="minor"/>
    </font>
    <font>
      <sz val="72"/>
      <color theme="1"/>
      <name val="Calibri"/>
      <family val="2"/>
      <scheme val="minor"/>
    </font>
    <font>
      <u/>
      <sz val="72"/>
      <color theme="1"/>
      <name val="Calibri"/>
      <family val="2"/>
      <scheme val="minor"/>
    </font>
    <font>
      <u/>
      <sz val="12"/>
      <color theme="10"/>
      <name val="Calibri"/>
      <family val="2"/>
    </font>
    <font>
      <sz val="12"/>
      <color theme="0" tint="-0.14999847407452621"/>
      <name val="Calibri"/>
      <family val="2"/>
      <scheme val="minor"/>
    </font>
    <font>
      <sz val="18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u/>
      <sz val="22"/>
      <color theme="10"/>
      <name val="Calibri"/>
      <family val="2"/>
      <scheme val="minor"/>
    </font>
    <font>
      <sz val="22"/>
      <color theme="0" tint="-0.14999847407452621"/>
      <name val="Calibri"/>
      <family val="2"/>
      <scheme val="minor"/>
    </font>
    <font>
      <sz val="22"/>
      <name val="Calibri"/>
      <family val="2"/>
      <scheme val="minor"/>
    </font>
    <font>
      <sz val="20"/>
      <color theme="1"/>
      <name val="Calibri (Body)"/>
    </font>
    <font>
      <vertAlign val="superscript"/>
      <sz val="22"/>
      <color theme="1"/>
      <name val="Symbol"/>
      <charset val="2"/>
    </font>
    <font>
      <vertAlign val="superscript"/>
      <sz val="22"/>
      <color theme="1"/>
      <name val="Calibri"/>
      <family val="2"/>
      <scheme val="minor"/>
    </font>
    <font>
      <vertAlign val="superscript"/>
      <sz val="22"/>
      <color theme="1"/>
      <name val="Calibri (Body)"/>
    </font>
    <font>
      <vertAlign val="subscript"/>
      <sz val="20"/>
      <color theme="1"/>
      <name val="Calibri"/>
      <family val="2"/>
      <scheme val="minor"/>
    </font>
    <font>
      <vertAlign val="subscript"/>
      <sz val="12"/>
      <color theme="1"/>
      <name val="Calibri"/>
      <family val="2"/>
      <scheme val="minor"/>
    </font>
    <font>
      <sz val="20"/>
      <color rgb="FF002060"/>
      <name val="Calibri"/>
      <family val="2"/>
      <scheme val="minor"/>
    </font>
    <font>
      <sz val="20"/>
      <color rgb="FFFF0000"/>
      <name val="Calibri"/>
      <family val="2"/>
      <scheme val="minor"/>
    </font>
    <font>
      <sz val="20"/>
      <color theme="5"/>
      <name val="Calibri"/>
      <family val="2"/>
      <scheme val="minor"/>
    </font>
    <font>
      <sz val="20"/>
      <color rgb="FFFFFC00"/>
      <name val="Calibri"/>
      <family val="2"/>
      <scheme val="minor"/>
    </font>
    <font>
      <u/>
      <sz val="12"/>
      <color rgb="FF0563C1"/>
      <name val="Calibri"/>
      <family val="2"/>
      <scheme val="minor"/>
    </font>
    <font>
      <sz val="12"/>
      <color rgb="FF00000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rgb="FF000000"/>
      </patternFill>
    </fill>
    <fill>
      <patternFill patternType="solid">
        <fgColor rgb="FFF2F2F2"/>
        <bgColor rgb="FFF2F2F2"/>
      </patternFill>
    </fill>
    <fill>
      <patternFill patternType="solid">
        <fgColor rgb="FFD8D8D8"/>
        <bgColor rgb="FFD8D8D8"/>
      </patternFill>
    </fill>
    <fill>
      <patternFill patternType="solid">
        <fgColor rgb="FF92D050"/>
        <bgColor rgb="FF92D050"/>
      </patternFill>
    </fill>
    <fill>
      <patternFill patternType="solid">
        <fgColor rgb="FFFEF2CB"/>
        <bgColor rgb="FFFEF2CB"/>
      </patternFill>
    </fill>
    <fill>
      <patternFill patternType="solid">
        <fgColor rgb="FFFFC000"/>
        <bgColor rgb="FFFFC000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C00"/>
        <bgColor indexed="64"/>
      </patternFill>
    </fill>
    <fill>
      <patternFill patternType="solid">
        <fgColor rgb="FFD9D9D9"/>
        <bgColor rgb="FF000000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/>
      <bottom style="medium">
        <color auto="1"/>
      </bottom>
      <diagonal/>
    </border>
  </borders>
  <cellStyleXfs count="12">
    <xf numFmtId="0" fontId="0" fillId="0" borderId="0"/>
    <xf numFmtId="0" fontId="3" fillId="0" borderId="0" applyNumberFormat="0" applyFill="0" applyBorder="0" applyAlignment="0" applyProtection="0"/>
    <xf numFmtId="0" fontId="8" fillId="0" borderId="0"/>
    <xf numFmtId="9" fontId="15" fillId="0" borderId="0" applyFont="0" applyFill="0" applyBorder="0" applyAlignment="0" applyProtection="0"/>
    <xf numFmtId="0" fontId="15" fillId="0" borderId="0"/>
    <xf numFmtId="0" fontId="19" fillId="0" borderId="0" applyNumberFormat="0" applyFill="0" applyBorder="0" applyAlignment="0" applyProtection="0"/>
    <xf numFmtId="0" fontId="8" fillId="0" borderId="0"/>
    <xf numFmtId="44" fontId="15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3" fillId="0" borderId="0" applyNumberFormat="0" applyFill="0" applyBorder="0" applyAlignment="0" applyProtection="0"/>
    <xf numFmtId="0" fontId="8" fillId="0" borderId="0"/>
  </cellStyleXfs>
  <cellXfs count="182">
    <xf numFmtId="0" fontId="0" fillId="0" borderId="0" xfId="0"/>
    <xf numFmtId="0" fontId="1" fillId="2" borderId="0" xfId="0" applyFont="1" applyFill="1"/>
    <xf numFmtId="0" fontId="0" fillId="2" borderId="0" xfId="0" applyFill="1"/>
    <xf numFmtId="0" fontId="0" fillId="3" borderId="0" xfId="0" applyFill="1"/>
    <xf numFmtId="0" fontId="0" fillId="4" borderId="0" xfId="0" applyFill="1"/>
    <xf numFmtId="164" fontId="0" fillId="2" borderId="0" xfId="0" applyNumberFormat="1" applyFill="1"/>
    <xf numFmtId="165" fontId="0" fillId="2" borderId="0" xfId="0" applyNumberFormat="1" applyFill="1"/>
    <xf numFmtId="0" fontId="0" fillId="2" borderId="0" xfId="0" applyFill="1" applyAlignment="1">
      <alignment horizontal="right"/>
    </xf>
    <xf numFmtId="0" fontId="2" fillId="2" borderId="0" xfId="0" applyFont="1" applyFill="1"/>
    <xf numFmtId="0" fontId="3" fillId="2" borderId="0" xfId="1" applyFill="1"/>
    <xf numFmtId="0" fontId="4" fillId="2" borderId="0" xfId="0" applyFont="1" applyFill="1"/>
    <xf numFmtId="0" fontId="2" fillId="5" borderId="0" xfId="0" applyFont="1" applyFill="1"/>
    <xf numFmtId="2" fontId="1" fillId="2" borderId="0" xfId="0" applyNumberFormat="1" applyFont="1" applyFill="1"/>
    <xf numFmtId="0" fontId="1" fillId="2" borderId="0" xfId="0" applyFont="1" applyFill="1" applyAlignment="1">
      <alignment horizontal="right"/>
    </xf>
    <xf numFmtId="0" fontId="1" fillId="2" borderId="0" xfId="0" applyFont="1" applyFill="1" applyAlignment="1">
      <alignment horizontal="left"/>
    </xf>
    <xf numFmtId="0" fontId="1" fillId="2" borderId="0" xfId="0" applyFont="1" applyFill="1" applyAlignment="1">
      <alignment horizontal="center" vertical="top"/>
    </xf>
    <xf numFmtId="0" fontId="2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/>
    </xf>
    <xf numFmtId="2" fontId="2" fillId="2" borderId="0" xfId="0" applyNumberFormat="1" applyFont="1" applyFill="1"/>
    <xf numFmtId="0" fontId="2" fillId="2" borderId="0" xfId="0" applyFont="1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2" fillId="2" borderId="0" xfId="0" applyFont="1" applyFill="1" applyAlignment="1">
      <alignment horizontal="right"/>
    </xf>
    <xf numFmtId="0" fontId="2" fillId="2" borderId="0" xfId="0" applyFont="1" applyFill="1" applyAlignment="1">
      <alignment horizontal="left"/>
    </xf>
    <xf numFmtId="0" fontId="2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" fillId="4" borderId="0" xfId="0" applyFont="1" applyFill="1"/>
    <xf numFmtId="0" fontId="1" fillId="2" borderId="0" xfId="0" applyFont="1" applyFill="1" applyAlignment="1">
      <alignment horizontal="center"/>
    </xf>
    <xf numFmtId="0" fontId="1" fillId="5" borderId="0" xfId="0" applyFont="1" applyFill="1"/>
    <xf numFmtId="0" fontId="1" fillId="2" borderId="0" xfId="0" quotePrefix="1" applyFont="1" applyFill="1"/>
    <xf numFmtId="0" fontId="1" fillId="5" borderId="0" xfId="0" applyFont="1" applyFill="1" applyAlignment="1">
      <alignment horizontal="center"/>
    </xf>
    <xf numFmtId="0" fontId="1" fillId="5" borderId="1" xfId="0" applyFont="1" applyFill="1" applyBorder="1"/>
    <xf numFmtId="0" fontId="11" fillId="6" borderId="0" xfId="0" applyFont="1" applyFill="1"/>
    <xf numFmtId="0" fontId="1" fillId="2" borderId="2" xfId="0" applyFont="1" applyFill="1" applyBorder="1"/>
    <xf numFmtId="0" fontId="12" fillId="2" borderId="0" xfId="0" applyFont="1" applyFill="1" applyAlignment="1">
      <alignment horizontal="right"/>
    </xf>
    <xf numFmtId="0" fontId="1" fillId="2" borderId="0" xfId="0" applyFont="1" applyFill="1" applyAlignment="1">
      <alignment horizontal="right" shrinkToFit="1"/>
    </xf>
    <xf numFmtId="0" fontId="3" fillId="7" borderId="0" xfId="1" applyFill="1"/>
    <xf numFmtId="0" fontId="1" fillId="7" borderId="0" xfId="0" applyFont="1" applyFill="1"/>
    <xf numFmtId="0" fontId="13" fillId="7" borderId="0" xfId="0" applyFont="1" applyFill="1"/>
    <xf numFmtId="0" fontId="1" fillId="8" borderId="0" xfId="2" applyFont="1" applyFill="1"/>
    <xf numFmtId="0" fontId="1" fillId="8" borderId="0" xfId="3" applyNumberFormat="1" applyFont="1" applyFill="1"/>
    <xf numFmtId="0" fontId="7" fillId="9" borderId="0" xfId="4" applyFont="1" applyFill="1"/>
    <xf numFmtId="0" fontId="1" fillId="8" borderId="0" xfId="2" applyFont="1" applyFill="1" applyAlignment="1">
      <alignment horizontal="right"/>
    </xf>
    <xf numFmtId="0" fontId="16" fillId="8" borderId="0" xfId="1" applyFont="1" applyFill="1"/>
    <xf numFmtId="0" fontId="17" fillId="2" borderId="0" xfId="0" applyFont="1" applyFill="1"/>
    <xf numFmtId="0" fontId="16" fillId="2" borderId="0" xfId="1" applyFont="1" applyFill="1"/>
    <xf numFmtId="0" fontId="17" fillId="2" borderId="0" xfId="0" quotePrefix="1" applyFont="1" applyFill="1"/>
    <xf numFmtId="0" fontId="20" fillId="2" borderId="0" xfId="5" applyFont="1" applyFill="1"/>
    <xf numFmtId="0" fontId="21" fillId="2" borderId="0" xfId="5" applyFont="1" applyFill="1"/>
    <xf numFmtId="0" fontId="1" fillId="2" borderId="0" xfId="4" applyFont="1" applyFill="1"/>
    <xf numFmtId="0" fontId="12" fillId="2" borderId="0" xfId="4" applyFont="1" applyFill="1"/>
    <xf numFmtId="0" fontId="1" fillId="2" borderId="2" xfId="4" applyFont="1" applyFill="1" applyBorder="1"/>
    <xf numFmtId="0" fontId="19" fillId="2" borderId="0" xfId="5" applyFill="1"/>
    <xf numFmtId="0" fontId="22" fillId="10" borderId="0" xfId="0" applyFont="1" applyFill="1"/>
    <xf numFmtId="0" fontId="23" fillId="8" borderId="0" xfId="0" applyFont="1" applyFill="1"/>
    <xf numFmtId="0" fontId="24" fillId="8" borderId="0" xfId="0" applyFont="1" applyFill="1"/>
    <xf numFmtId="0" fontId="25" fillId="8" borderId="0" xfId="1" applyFont="1" applyFill="1"/>
    <xf numFmtId="0" fontId="26" fillId="8" borderId="0" xfId="1" applyFont="1" applyFill="1"/>
    <xf numFmtId="0" fontId="1" fillId="2" borderId="0" xfId="6" applyFont="1" applyFill="1"/>
    <xf numFmtId="0" fontId="27" fillId="2" borderId="0" xfId="6" applyFont="1" applyFill="1"/>
    <xf numFmtId="0" fontId="1" fillId="3" borderId="0" xfId="6" applyFont="1" applyFill="1" applyAlignment="1">
      <alignment horizontal="center"/>
    </xf>
    <xf numFmtId="0" fontId="1" fillId="4" borderId="0" xfId="6" applyFont="1" applyFill="1"/>
    <xf numFmtId="0" fontId="1" fillId="2" borderId="0" xfId="6" applyFont="1" applyFill="1" applyAlignment="1">
      <alignment horizontal="right"/>
    </xf>
    <xf numFmtId="0" fontId="28" fillId="2" borderId="0" xfId="6" applyFont="1" applyFill="1"/>
    <xf numFmtId="0" fontId="1" fillId="4" borderId="0" xfId="6" applyFont="1" applyFill="1" applyAlignment="1">
      <alignment horizontal="center"/>
    </xf>
    <xf numFmtId="0" fontId="29" fillId="8" borderId="0" xfId="4" applyFont="1" applyFill="1"/>
    <xf numFmtId="0" fontId="30" fillId="8" borderId="0" xfId="4" applyFont="1" applyFill="1"/>
    <xf numFmtId="0" fontId="1" fillId="8" borderId="0" xfId="4" applyFont="1" applyFill="1" applyAlignment="1">
      <alignment vertical="top"/>
    </xf>
    <xf numFmtId="0" fontId="15" fillId="7" borderId="0" xfId="4" applyFill="1"/>
    <xf numFmtId="2" fontId="15" fillId="7" borderId="0" xfId="4" applyNumberFormat="1" applyFill="1"/>
    <xf numFmtId="166" fontId="15" fillId="7" borderId="0" xfId="4" applyNumberFormat="1" applyFill="1"/>
    <xf numFmtId="10" fontId="0" fillId="7" borderId="0" xfId="3" applyNumberFormat="1" applyFont="1" applyFill="1"/>
    <xf numFmtId="0" fontId="15" fillId="7" borderId="0" xfId="4" applyFill="1" applyAlignment="1">
      <alignment horizontal="right"/>
    </xf>
    <xf numFmtId="0" fontId="15" fillId="7" borderId="3" xfId="4" applyFill="1" applyBorder="1"/>
    <xf numFmtId="0" fontId="15" fillId="7" borderId="2" xfId="4" applyFill="1" applyBorder="1"/>
    <xf numFmtId="0" fontId="15" fillId="7" borderId="4" xfId="4" applyFill="1" applyBorder="1"/>
    <xf numFmtId="0" fontId="15" fillId="7" borderId="5" xfId="4" applyFill="1" applyBorder="1"/>
    <xf numFmtId="0" fontId="15" fillId="7" borderId="6" xfId="4" applyFill="1" applyBorder="1"/>
    <xf numFmtId="0" fontId="15" fillId="7" borderId="7" xfId="4" applyFill="1" applyBorder="1"/>
    <xf numFmtId="0" fontId="15" fillId="7" borderId="8" xfId="4" applyFill="1" applyBorder="1"/>
    <xf numFmtId="0" fontId="15" fillId="7" borderId="9" xfId="4" applyFill="1" applyBorder="1"/>
    <xf numFmtId="44" fontId="15" fillId="7" borderId="0" xfId="4" applyNumberFormat="1" applyFill="1"/>
    <xf numFmtId="44" fontId="0" fillId="7" borderId="0" xfId="7" applyFont="1" applyFill="1"/>
    <xf numFmtId="9" fontId="15" fillId="7" borderId="0" xfId="4" applyNumberFormat="1" applyFill="1"/>
    <xf numFmtId="0" fontId="17" fillId="7" borderId="0" xfId="4" applyFont="1" applyFill="1"/>
    <xf numFmtId="0" fontId="16" fillId="7" borderId="0" xfId="5" applyFont="1" applyFill="1"/>
    <xf numFmtId="0" fontId="1" fillId="11" borderId="0" xfId="0" applyFont="1" applyFill="1"/>
    <xf numFmtId="14" fontId="1" fillId="11" borderId="0" xfId="0" applyNumberFormat="1" applyFont="1" applyFill="1"/>
    <xf numFmtId="0" fontId="1" fillId="12" borderId="0" xfId="0" applyFont="1" applyFill="1"/>
    <xf numFmtId="0" fontId="1" fillId="13" borderId="0" xfId="0" applyFont="1" applyFill="1"/>
    <xf numFmtId="9" fontId="1" fillId="11" borderId="0" xfId="0" applyNumberFormat="1" applyFont="1" applyFill="1"/>
    <xf numFmtId="0" fontId="1" fillId="14" borderId="0" xfId="0" applyFont="1" applyFill="1"/>
    <xf numFmtId="0" fontId="31" fillId="11" borderId="0" xfId="0" applyFont="1" applyFill="1"/>
    <xf numFmtId="0" fontId="32" fillId="2" borderId="0" xfId="0" applyFont="1" applyFill="1"/>
    <xf numFmtId="9" fontId="32" fillId="2" borderId="0" xfId="0" applyNumberFormat="1" applyFont="1" applyFill="1"/>
    <xf numFmtId="9" fontId="32" fillId="2" borderId="0" xfId="8" applyFont="1" applyFill="1"/>
    <xf numFmtId="0" fontId="32" fillId="2" borderId="0" xfId="0" applyFont="1" applyFill="1" applyAlignment="1">
      <alignment horizontal="right"/>
    </xf>
    <xf numFmtId="9" fontId="0" fillId="2" borderId="0" xfId="0" applyNumberFormat="1" applyFill="1"/>
    <xf numFmtId="9" fontId="0" fillId="2" borderId="0" xfId="8" applyFont="1" applyFill="1"/>
    <xf numFmtId="9" fontId="0" fillId="3" borderId="0" xfId="8" applyFont="1" applyFill="1"/>
    <xf numFmtId="9" fontId="0" fillId="4" borderId="0" xfId="0" applyNumberFormat="1" applyFill="1"/>
    <xf numFmtId="0" fontId="1" fillId="2" borderId="0" xfId="0" applyFont="1" applyFill="1" applyAlignment="1">
      <alignment horizontal="left" indent="1"/>
    </xf>
    <xf numFmtId="0" fontId="28" fillId="2" borderId="0" xfId="0" applyFont="1" applyFill="1" applyAlignment="1">
      <alignment horizontal="center"/>
    </xf>
    <xf numFmtId="0" fontId="1" fillId="2" borderId="0" xfId="9" applyFont="1" applyFill="1"/>
    <xf numFmtId="0" fontId="33" fillId="2" borderId="0" xfId="2" applyFont="1" applyFill="1"/>
    <xf numFmtId="0" fontId="20" fillId="2" borderId="0" xfId="10" applyFont="1" applyFill="1"/>
    <xf numFmtId="0" fontId="33" fillId="2" borderId="0" xfId="2" applyFont="1" applyFill="1" applyAlignment="1">
      <alignment horizontal="right"/>
    </xf>
    <xf numFmtId="0" fontId="34" fillId="2" borderId="0" xfId="4" applyFont="1" applyFill="1"/>
    <xf numFmtId="0" fontId="35" fillId="2" borderId="0" xfId="5" applyFont="1" applyFill="1"/>
    <xf numFmtId="0" fontId="34" fillId="0" borderId="0" xfId="4" applyFont="1"/>
    <xf numFmtId="0" fontId="34" fillId="2" borderId="0" xfId="4" applyFont="1" applyFill="1" applyAlignment="1">
      <alignment horizontal="right"/>
    </xf>
    <xf numFmtId="0" fontId="36" fillId="2" borderId="0" xfId="4" applyFont="1" applyFill="1"/>
    <xf numFmtId="0" fontId="34" fillId="2" borderId="0" xfId="4" applyFont="1" applyFill="1" applyAlignment="1">
      <alignment horizontal="center"/>
    </xf>
    <xf numFmtId="0" fontId="37" fillId="2" borderId="0" xfId="4" applyFont="1" applyFill="1" applyAlignment="1">
      <alignment horizontal="center"/>
    </xf>
    <xf numFmtId="0" fontId="37" fillId="2" borderId="0" xfId="4" applyFont="1" applyFill="1"/>
    <xf numFmtId="0" fontId="21" fillId="2" borderId="0" xfId="5" applyFont="1" applyFill="1" applyAlignment="1">
      <alignment horizontal="left"/>
    </xf>
    <xf numFmtId="0" fontId="1" fillId="2" borderId="0" xfId="2" applyFont="1" applyFill="1" applyAlignment="1">
      <alignment horizontal="left"/>
    </xf>
    <xf numFmtId="0" fontId="33" fillId="2" borderId="0" xfId="4" applyFont="1" applyFill="1"/>
    <xf numFmtId="0" fontId="1" fillId="2" borderId="10" xfId="2" applyFont="1" applyFill="1" applyBorder="1" applyAlignment="1">
      <alignment horizontal="left"/>
    </xf>
    <xf numFmtId="0" fontId="1" fillId="2" borderId="0" xfId="2" applyFont="1" applyFill="1" applyAlignment="1">
      <alignment horizontal="center"/>
    </xf>
    <xf numFmtId="0" fontId="1" fillId="2" borderId="0" xfId="2" applyFont="1" applyFill="1"/>
    <xf numFmtId="0" fontId="1" fillId="2" borderId="10" xfId="2" applyFont="1" applyFill="1" applyBorder="1" applyAlignment="1">
      <alignment horizontal="center"/>
    </xf>
    <xf numFmtId="0" fontId="1" fillId="2" borderId="0" xfId="2" applyFont="1" applyFill="1" applyAlignment="1">
      <alignment horizontal="right"/>
    </xf>
    <xf numFmtId="0" fontId="20" fillId="2" borderId="0" xfId="2" applyFont="1" applyFill="1"/>
    <xf numFmtId="0" fontId="21" fillId="2" borderId="0" xfId="2" applyFont="1" applyFill="1"/>
    <xf numFmtId="0" fontId="34" fillId="2" borderId="0" xfId="2" applyFont="1" applyFill="1"/>
    <xf numFmtId="0" fontId="20" fillId="8" borderId="0" xfId="4" applyFont="1" applyFill="1"/>
    <xf numFmtId="0" fontId="21" fillId="8" borderId="0" xfId="4" applyFont="1" applyFill="1"/>
    <xf numFmtId="0" fontId="1" fillId="8" borderId="0" xfId="4" applyFont="1" applyFill="1"/>
    <xf numFmtId="10" fontId="7" fillId="9" borderId="0" xfId="4" applyNumberFormat="1" applyFont="1" applyFill="1"/>
    <xf numFmtId="2" fontId="1" fillId="8" borderId="0" xfId="4" applyNumberFormat="1" applyFont="1" applyFill="1"/>
    <xf numFmtId="0" fontId="16" fillId="2" borderId="0" xfId="5" applyFont="1" applyFill="1" applyAlignment="1">
      <alignment vertical="center"/>
    </xf>
    <xf numFmtId="0" fontId="8" fillId="8" borderId="0" xfId="4" applyFont="1" applyFill="1"/>
    <xf numFmtId="0" fontId="5" fillId="8" borderId="0" xfId="4" applyFont="1" applyFill="1"/>
    <xf numFmtId="9" fontId="8" fillId="8" borderId="0" xfId="4" applyNumberFormat="1" applyFont="1" applyFill="1"/>
    <xf numFmtId="10" fontId="8" fillId="8" borderId="0" xfId="4" applyNumberFormat="1" applyFont="1" applyFill="1"/>
    <xf numFmtId="2" fontId="8" fillId="8" borderId="0" xfId="4" applyNumberFormat="1" applyFont="1" applyFill="1"/>
    <xf numFmtId="0" fontId="8" fillId="2" borderId="0" xfId="4" applyFont="1" applyFill="1"/>
    <xf numFmtId="10" fontId="1" fillId="4" borderId="0" xfId="8" applyNumberFormat="1" applyFont="1" applyFill="1"/>
    <xf numFmtId="9" fontId="1" fillId="4" borderId="0" xfId="8" applyFont="1" applyFill="1"/>
    <xf numFmtId="1" fontId="1" fillId="4" borderId="0" xfId="0" applyNumberFormat="1" applyFont="1" applyFill="1"/>
    <xf numFmtId="0" fontId="1" fillId="4" borderId="0" xfId="0" applyFont="1" applyFill="1" applyAlignment="1">
      <alignment horizontal="right"/>
    </xf>
    <xf numFmtId="167" fontId="1" fillId="4" borderId="0" xfId="0" applyNumberFormat="1" applyFont="1" applyFill="1"/>
    <xf numFmtId="9" fontId="1" fillId="4" borderId="0" xfId="0" applyNumberFormat="1" applyFont="1" applyFill="1"/>
    <xf numFmtId="167" fontId="1" fillId="4" borderId="0" xfId="8" applyNumberFormat="1" applyFont="1" applyFill="1"/>
    <xf numFmtId="166" fontId="1" fillId="4" borderId="0" xfId="0" applyNumberFormat="1" applyFont="1" applyFill="1"/>
    <xf numFmtId="10" fontId="1" fillId="4" borderId="0" xfId="0" applyNumberFormat="1" applyFont="1" applyFill="1"/>
    <xf numFmtId="10" fontId="44" fillId="15" borderId="0" xfId="8" applyNumberFormat="1" applyFont="1" applyFill="1"/>
    <xf numFmtId="10" fontId="1" fillId="15" borderId="0" xfId="0" applyNumberFormat="1" applyFont="1" applyFill="1"/>
    <xf numFmtId="0" fontId="16" fillId="2" borderId="0" xfId="5" applyFont="1" applyFill="1"/>
    <xf numFmtId="0" fontId="8" fillId="0" borderId="0" xfId="11"/>
    <xf numFmtId="0" fontId="1" fillId="2" borderId="0" xfId="11" applyFont="1" applyFill="1" applyAlignment="1">
      <alignment horizontal="right"/>
    </xf>
    <xf numFmtId="0" fontId="1" fillId="2" borderId="0" xfId="11" applyFont="1" applyFill="1"/>
    <xf numFmtId="0" fontId="1" fillId="5" borderId="0" xfId="11" applyFont="1" applyFill="1"/>
    <xf numFmtId="0" fontId="12" fillId="2" borderId="0" xfId="0" applyFont="1" applyFill="1" applyAlignment="1">
      <alignment horizontal="left"/>
    </xf>
    <xf numFmtId="0" fontId="45" fillId="2" borderId="0" xfId="0" applyFont="1" applyFill="1" applyAlignment="1">
      <alignment horizontal="center"/>
    </xf>
    <xf numFmtId="0" fontId="46" fillId="2" borderId="0" xfId="0" applyFont="1" applyFill="1" applyAlignment="1">
      <alignment horizontal="center"/>
    </xf>
    <xf numFmtId="0" fontId="47" fillId="16" borderId="0" xfId="0" applyFont="1" applyFill="1"/>
    <xf numFmtId="0" fontId="48" fillId="17" borderId="0" xfId="0" applyFont="1" applyFill="1"/>
    <xf numFmtId="0" fontId="3" fillId="17" borderId="0" xfId="1" applyFill="1"/>
    <xf numFmtId="0" fontId="7" fillId="17" borderId="0" xfId="0" applyFont="1" applyFill="1"/>
    <xf numFmtId="0" fontId="0" fillId="2" borderId="9" xfId="0" applyFill="1" applyBorder="1"/>
    <xf numFmtId="0" fontId="0" fillId="2" borderId="8" xfId="0" applyFill="1" applyBorder="1"/>
    <xf numFmtId="0" fontId="0" fillId="2" borderId="7" xfId="0" applyFill="1" applyBorder="1"/>
    <xf numFmtId="0" fontId="0" fillId="2" borderId="6" xfId="0" applyFill="1" applyBorder="1"/>
    <xf numFmtId="0" fontId="0" fillId="2" borderId="5" xfId="0" applyFill="1" applyBorder="1"/>
    <xf numFmtId="0" fontId="3" fillId="2" borderId="0" xfId="1" applyFill="1" applyBorder="1"/>
    <xf numFmtId="0" fontId="0" fillId="2" borderId="4" xfId="0" applyFill="1" applyBorder="1"/>
    <xf numFmtId="0" fontId="0" fillId="2" borderId="2" xfId="0" applyFill="1" applyBorder="1"/>
    <xf numFmtId="0" fontId="0" fillId="2" borderId="3" xfId="0" applyFill="1" applyBorder="1"/>
    <xf numFmtId="0" fontId="49" fillId="17" borderId="0" xfId="0" applyFont="1" applyFill="1"/>
    <xf numFmtId="0" fontId="0" fillId="2" borderId="9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3" fillId="2" borderId="0" xfId="1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1" fillId="16" borderId="0" xfId="0" applyFont="1" applyFill="1"/>
  </cellXfs>
  <cellStyles count="12">
    <cellStyle name="Currency 2" xfId="7" xr:uid="{857ABF84-F5C4-6F4B-84FE-1BA6E48805E0}"/>
    <cellStyle name="Hyperlink" xfId="1" builtinId="8"/>
    <cellStyle name="Hyperlink 2" xfId="5" xr:uid="{CEB08EA2-1DEB-6246-BECE-35652EC9B496}"/>
    <cellStyle name="Hyperlink 2 2" xfId="10" xr:uid="{4F7DE97B-8F7D-E84C-8AA1-5CAADA3B83DC}"/>
    <cellStyle name="Normal" xfId="0" builtinId="0"/>
    <cellStyle name="Normal 10" xfId="6" xr:uid="{5147343E-C349-5F4E-AACB-6DA398CD4A82}"/>
    <cellStyle name="Normal 2" xfId="4" xr:uid="{6FA40368-B895-A543-BF74-32333F48FB11}"/>
    <cellStyle name="Normal 2 2" xfId="2" xr:uid="{F4630632-6AA9-2A40-A176-987E8269D883}"/>
    <cellStyle name="Normal 3" xfId="9" xr:uid="{D180336B-33D7-4E40-A3BD-305ADF5E035D}"/>
    <cellStyle name="Normal 6" xfId="11" xr:uid="{02A31091-759D-694E-AE0D-03461E7C0B2A}"/>
    <cellStyle name="Percent" xfId="8" builtinId="5"/>
    <cellStyle name="Percent 2" xfId="3" xr:uid="{9E420B30-7096-2346-84C1-A80AA7047073}"/>
  </cellStyles>
  <dxfs count="0"/>
  <tableStyles count="0" defaultTableStyle="TableStyleMedium2" defaultPivotStyle="PivotStyleLight16"/>
  <colors>
    <mruColors>
      <color rgb="FFFFFC00"/>
      <color rgb="FFFFFD78"/>
      <color rgb="FFFF2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styles" Target="styles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sharedStrings" Target="sharedStrings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sheetMetadata" Target="metadata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calcChain" Target="calcChain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microsoft.com/office/2006/relationships/vbaProject" Target="vbaProject.bin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225" Type="http://schemas.openxmlformats.org/officeDocument/2006/relationships/theme" Target="theme/theme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7.6854588873112181E-2"/>
          <c:y val="5.0450450450450449E-2"/>
          <c:w val="0.86964131276623213"/>
          <c:h val="0.87679279279279276"/>
        </c:manualLayout>
      </c:layout>
      <c:surface3DChart>
        <c:wireframe val="0"/>
        <c:ser>
          <c:idx val="0"/>
          <c:order val="0"/>
          <c:tx>
            <c:strRef>
              <c:f>MLE_Ex2!$J$7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numRef>
              <c:f>MLE_Ex2!$K$6:$X$6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cat>
          <c:val>
            <c:numRef>
              <c:f>MLE_Ex2!$K$7:$X$7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0-BD13-C74C-88F7-8DE6D23B49B5}"/>
            </c:ext>
          </c:extLst>
        </c:ser>
        <c:ser>
          <c:idx val="1"/>
          <c:order val="1"/>
          <c:tx>
            <c:strRef>
              <c:f>MLE_Ex2!$J$8</c:f>
              <c:strCache>
                <c:ptCount val="1"/>
                <c:pt idx="0">
                  <c:v>10</c:v>
                </c:pt>
              </c:strCache>
            </c:strRef>
          </c:tx>
          <c:spPr>
            <a:solidFill>
              <a:schemeClr val="accent2"/>
            </a:solidFill>
            <a:ln/>
            <a:effectLst/>
            <a:sp3d/>
          </c:spPr>
          <c:cat>
            <c:numRef>
              <c:f>MLE_Ex2!$K$6:$X$6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cat>
          <c:val>
            <c:numRef>
              <c:f>MLE_Ex2!$K$8:$X$8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1-BD13-C74C-88F7-8DE6D23B49B5}"/>
            </c:ext>
          </c:extLst>
        </c:ser>
        <c:ser>
          <c:idx val="2"/>
          <c:order val="2"/>
          <c:tx>
            <c:strRef>
              <c:f>MLE_Ex2!$J$9</c:f>
              <c:strCache>
                <c:ptCount val="1"/>
                <c:pt idx="0">
                  <c:v>15</c:v>
                </c:pt>
              </c:strCache>
            </c:strRef>
          </c:tx>
          <c:spPr>
            <a:solidFill>
              <a:schemeClr val="accent3"/>
            </a:solidFill>
            <a:ln/>
            <a:effectLst/>
            <a:sp3d/>
          </c:spPr>
          <c:cat>
            <c:numRef>
              <c:f>MLE_Ex2!$K$6:$X$6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cat>
          <c:val>
            <c:numRef>
              <c:f>MLE_Ex2!$K$9:$X$9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2-BD13-C74C-88F7-8DE6D23B49B5}"/>
            </c:ext>
          </c:extLst>
        </c:ser>
        <c:ser>
          <c:idx val="3"/>
          <c:order val="3"/>
          <c:tx>
            <c:strRef>
              <c:f>MLE_Ex2!$J$10</c:f>
              <c:strCache>
                <c:ptCount val="1"/>
                <c:pt idx="0">
                  <c:v>20</c:v>
                </c:pt>
              </c:strCache>
            </c:strRef>
          </c:tx>
          <c:spPr>
            <a:solidFill>
              <a:schemeClr val="accent4"/>
            </a:solidFill>
            <a:ln/>
            <a:effectLst/>
            <a:sp3d/>
          </c:spPr>
          <c:cat>
            <c:numRef>
              <c:f>MLE_Ex2!$K$6:$X$6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cat>
          <c:val>
            <c:numRef>
              <c:f>MLE_Ex2!$K$10:$X$10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3-BD13-C74C-88F7-8DE6D23B49B5}"/>
            </c:ext>
          </c:extLst>
        </c:ser>
        <c:ser>
          <c:idx val="4"/>
          <c:order val="4"/>
          <c:tx>
            <c:strRef>
              <c:f>MLE_Ex2!$J$11</c:f>
              <c:strCache>
                <c:ptCount val="1"/>
                <c:pt idx="0">
                  <c:v>25</c:v>
                </c:pt>
              </c:strCache>
            </c:strRef>
          </c:tx>
          <c:spPr>
            <a:solidFill>
              <a:schemeClr val="accent5"/>
            </a:solidFill>
            <a:ln/>
            <a:effectLst/>
            <a:sp3d/>
          </c:spPr>
          <c:cat>
            <c:numRef>
              <c:f>MLE_Ex2!$K$6:$X$6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cat>
          <c:val>
            <c:numRef>
              <c:f>MLE_Ex2!$K$11:$X$11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4-BD13-C74C-88F7-8DE6D23B49B5}"/>
            </c:ext>
          </c:extLst>
        </c:ser>
        <c:ser>
          <c:idx val="5"/>
          <c:order val="5"/>
          <c:tx>
            <c:strRef>
              <c:f>MLE_Ex2!$J$12</c:f>
              <c:strCache>
                <c:ptCount val="1"/>
                <c:pt idx="0">
                  <c:v>30</c:v>
                </c:pt>
              </c:strCache>
            </c:strRef>
          </c:tx>
          <c:spPr>
            <a:solidFill>
              <a:schemeClr val="accent6"/>
            </a:solidFill>
            <a:ln/>
            <a:effectLst/>
            <a:sp3d/>
          </c:spPr>
          <c:cat>
            <c:numRef>
              <c:f>MLE_Ex2!$K$6:$X$6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cat>
          <c:val>
            <c:numRef>
              <c:f>MLE_Ex2!$K$12:$X$12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5-BD13-C74C-88F7-8DE6D23B49B5}"/>
            </c:ext>
          </c:extLst>
        </c:ser>
        <c:ser>
          <c:idx val="6"/>
          <c:order val="6"/>
          <c:tx>
            <c:strRef>
              <c:f>MLE_Ex2!$J$13</c:f>
              <c:strCache>
                <c:ptCount val="1"/>
                <c:pt idx="0">
                  <c:v>35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cat>
            <c:numRef>
              <c:f>MLE_Ex2!$K$6:$X$6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cat>
          <c:val>
            <c:numRef>
              <c:f>MLE_Ex2!$K$13:$X$13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6-BD13-C74C-88F7-8DE6D23B49B5}"/>
            </c:ext>
          </c:extLst>
        </c:ser>
        <c:ser>
          <c:idx val="7"/>
          <c:order val="7"/>
          <c:tx>
            <c:strRef>
              <c:f>MLE_Ex2!$J$14</c:f>
              <c:strCache>
                <c:ptCount val="1"/>
                <c:pt idx="0">
                  <c:v>40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cat>
            <c:numRef>
              <c:f>MLE_Ex2!$K$6:$X$6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cat>
          <c:val>
            <c:numRef>
              <c:f>MLE_Ex2!$K$14:$X$14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7-BD13-C74C-88F7-8DE6D23B49B5}"/>
            </c:ext>
          </c:extLst>
        </c:ser>
        <c:ser>
          <c:idx val="8"/>
          <c:order val="8"/>
          <c:tx>
            <c:strRef>
              <c:f>MLE_Ex2!$J$15</c:f>
              <c:strCache>
                <c:ptCount val="1"/>
                <c:pt idx="0">
                  <c:v>45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cat>
            <c:numRef>
              <c:f>MLE_Ex2!$K$6:$X$6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cat>
          <c:val>
            <c:numRef>
              <c:f>MLE_Ex2!$K$15:$X$15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8-BD13-C74C-88F7-8DE6D23B49B5}"/>
            </c:ext>
          </c:extLst>
        </c:ser>
        <c:ser>
          <c:idx val="9"/>
          <c:order val="9"/>
          <c:tx>
            <c:strRef>
              <c:f>MLE_Ex2!$J$16</c:f>
              <c:strCache>
                <c:ptCount val="1"/>
                <c:pt idx="0">
                  <c:v>50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cat>
            <c:numRef>
              <c:f>MLE_Ex2!$K$6:$X$6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cat>
          <c:val>
            <c:numRef>
              <c:f>MLE_Ex2!$K$16:$X$16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9-BD13-C74C-88F7-8DE6D23B49B5}"/>
            </c:ext>
          </c:extLst>
        </c:ser>
        <c:ser>
          <c:idx val="10"/>
          <c:order val="10"/>
          <c:tx>
            <c:strRef>
              <c:f>MLE_Ex2!$J$17</c:f>
              <c:strCache>
                <c:ptCount val="1"/>
                <c:pt idx="0">
                  <c:v>55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cat>
            <c:numRef>
              <c:f>MLE_Ex2!$K$6:$X$6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cat>
          <c:val>
            <c:numRef>
              <c:f>MLE_Ex2!$K$17:$X$17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A-BD13-C74C-88F7-8DE6D23B49B5}"/>
            </c:ext>
          </c:extLst>
        </c:ser>
        <c:ser>
          <c:idx val="11"/>
          <c:order val="11"/>
          <c:tx>
            <c:strRef>
              <c:f>MLE_Ex2!$J$18</c:f>
              <c:strCache>
                <c:ptCount val="1"/>
                <c:pt idx="0">
                  <c:v>60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cat>
            <c:numRef>
              <c:f>MLE_Ex2!$K$6:$X$6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cat>
          <c:val>
            <c:numRef>
              <c:f>MLE_Ex2!$K$18:$X$18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B-BD13-C74C-88F7-8DE6D23B49B5}"/>
            </c:ext>
          </c:extLst>
        </c:ser>
        <c:ser>
          <c:idx val="12"/>
          <c:order val="12"/>
          <c:tx>
            <c:strRef>
              <c:f>MLE_Ex2!$J$19</c:f>
              <c:strCache>
                <c:ptCount val="1"/>
                <c:pt idx="0">
                  <c:v>65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MLE_Ex2!$K$6:$X$6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cat>
          <c:val>
            <c:numRef>
              <c:f>MLE_Ex2!$K$19:$X$19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C-BD13-C74C-88F7-8DE6D23B49B5}"/>
            </c:ext>
          </c:extLst>
        </c:ser>
        <c:ser>
          <c:idx val="13"/>
          <c:order val="13"/>
          <c:tx>
            <c:strRef>
              <c:f>MLE_Ex2!$J$20</c:f>
              <c:strCache>
                <c:ptCount val="1"/>
                <c:pt idx="0">
                  <c:v>70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MLE_Ex2!$K$6:$X$6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cat>
          <c:val>
            <c:numRef>
              <c:f>MLE_Ex2!$K$20:$X$20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D-BD13-C74C-88F7-8DE6D23B49B5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92559024"/>
        <c:axId val="56941616"/>
        <c:axId val="146431744"/>
      </c:surface3DChart>
      <c:catAx>
        <c:axId val="925590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41616"/>
        <c:crosses val="autoZero"/>
        <c:auto val="1"/>
        <c:lblAlgn val="ctr"/>
        <c:lblOffset val="100"/>
        <c:noMultiLvlLbl val="0"/>
      </c:catAx>
      <c:valAx>
        <c:axId val="56941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559024"/>
        <c:crosses val="autoZero"/>
        <c:crossBetween val="midCat"/>
      </c:valAx>
      <c:serAx>
        <c:axId val="14643174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41616"/>
        <c:crosses val="autoZero"/>
      </c:ser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3897175742550594E-2"/>
          <c:y val="3.4063260340632603E-2"/>
          <c:w val="0.96800893514373021"/>
          <c:h val="0.86116730846600376"/>
        </c:manualLayout>
      </c:layout>
      <c:barChart>
        <c:barDir val="col"/>
        <c:grouping val="clustered"/>
        <c:varyColors val="0"/>
        <c:ser>
          <c:idx val="0"/>
          <c:order val="0"/>
          <c:tx>
            <c:v>Data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MLE_Demo!$G$32:$G$72</c:f>
              <c:numCache>
                <c:formatCode>General</c:formatCode>
                <c:ptCount val="4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</c:numCache>
            </c:numRef>
          </c:cat>
          <c:val>
            <c:numRef>
              <c:f>MLE_Demo!$H$32:$H$72</c:f>
              <c:numCache>
                <c:formatCode>General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</c:v>
                </c:pt>
                <c:pt idx="15">
                  <c:v>4</c:v>
                </c:pt>
                <c:pt idx="16">
                  <c:v>13</c:v>
                </c:pt>
                <c:pt idx="17">
                  <c:v>43</c:v>
                </c:pt>
                <c:pt idx="18">
                  <c:v>97</c:v>
                </c:pt>
                <c:pt idx="19">
                  <c:v>148</c:v>
                </c:pt>
                <c:pt idx="20">
                  <c:v>202</c:v>
                </c:pt>
                <c:pt idx="21">
                  <c:v>182</c:v>
                </c:pt>
                <c:pt idx="22">
                  <c:v>146</c:v>
                </c:pt>
                <c:pt idx="23">
                  <c:v>106</c:v>
                </c:pt>
                <c:pt idx="24">
                  <c:v>38</c:v>
                </c:pt>
                <c:pt idx="25">
                  <c:v>13</c:v>
                </c:pt>
                <c:pt idx="26">
                  <c:v>4</c:v>
                </c:pt>
                <c:pt idx="27">
                  <c:v>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95-CC4D-925F-793541A594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83329536"/>
        <c:axId val="1583331184"/>
      </c:barChart>
      <c:lineChart>
        <c:grouping val="standard"/>
        <c:varyColors val="0"/>
        <c:ser>
          <c:idx val="1"/>
          <c:order val="1"/>
          <c:tx>
            <c:v>Distribution Function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MLE_Demo!$G$32:$G$72</c:f>
              <c:numCache>
                <c:formatCode>General</c:formatCode>
                <c:ptCount val="4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</c:numCache>
            </c:numRef>
          </c:cat>
          <c:val>
            <c:numRef>
              <c:f>MLE_Demo!$I$32:$I$72</c:f>
              <c:numCache>
                <c:formatCode>General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2</c:v>
                </c:pt>
                <c:pt idx="23">
                  <c:v>6</c:v>
                </c:pt>
                <c:pt idx="24">
                  <c:v>13</c:v>
                </c:pt>
                <c:pt idx="25">
                  <c:v>25</c:v>
                </c:pt>
                <c:pt idx="26">
                  <c:v>44</c:v>
                </c:pt>
                <c:pt idx="27">
                  <c:v>67</c:v>
                </c:pt>
                <c:pt idx="28">
                  <c:v>94</c:v>
                </c:pt>
                <c:pt idx="29">
                  <c:v>117</c:v>
                </c:pt>
                <c:pt idx="30">
                  <c:v>131</c:v>
                </c:pt>
                <c:pt idx="31">
                  <c:v>131</c:v>
                </c:pt>
                <c:pt idx="32">
                  <c:v>117</c:v>
                </c:pt>
                <c:pt idx="33">
                  <c:v>94</c:v>
                </c:pt>
                <c:pt idx="34">
                  <c:v>67</c:v>
                </c:pt>
                <c:pt idx="35">
                  <c:v>44</c:v>
                </c:pt>
                <c:pt idx="36">
                  <c:v>25</c:v>
                </c:pt>
                <c:pt idx="37">
                  <c:v>13</c:v>
                </c:pt>
                <c:pt idx="38">
                  <c:v>6</c:v>
                </c:pt>
                <c:pt idx="39">
                  <c:v>2</c:v>
                </c:pt>
                <c:pt idx="4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C95-CC4D-925F-793541A594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83329536"/>
        <c:axId val="1583331184"/>
      </c:lineChart>
      <c:catAx>
        <c:axId val="1583329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accent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3331184"/>
        <c:crosses val="autoZero"/>
        <c:auto val="1"/>
        <c:lblAlgn val="ctr"/>
        <c:lblOffset val="100"/>
        <c:noMultiLvlLbl val="0"/>
      </c:catAx>
      <c:valAx>
        <c:axId val="158333118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583329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MLE_Note!$C$36</c:f>
              <c:strCache>
                <c:ptCount val="1"/>
                <c:pt idx="0">
                  <c:v>log(x)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MLE_Note!$B$37:$B$46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MLE_Note!$C$37:$C$46</c:f>
              <c:numCache>
                <c:formatCode>General</c:formatCode>
                <c:ptCount val="10"/>
                <c:pt idx="0">
                  <c:v>0</c:v>
                </c:pt>
                <c:pt idx="1">
                  <c:v>0.69314718055994529</c:v>
                </c:pt>
                <c:pt idx="2">
                  <c:v>1.0986122886681098</c:v>
                </c:pt>
                <c:pt idx="3">
                  <c:v>1.3862943611198906</c:v>
                </c:pt>
                <c:pt idx="4">
                  <c:v>1.6094379124341003</c:v>
                </c:pt>
                <c:pt idx="5">
                  <c:v>1.791759469228055</c:v>
                </c:pt>
                <c:pt idx="6">
                  <c:v>1.9459101490553132</c:v>
                </c:pt>
                <c:pt idx="7">
                  <c:v>2.0794415416798357</c:v>
                </c:pt>
                <c:pt idx="8">
                  <c:v>2.1972245773362196</c:v>
                </c:pt>
                <c:pt idx="9">
                  <c:v>2.3025850929940459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D4-B248-8BDF-01A08CC236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4585792"/>
        <c:axId val="774700976"/>
      </c:scatterChart>
      <c:valAx>
        <c:axId val="774585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4700976"/>
        <c:crosses val="autoZero"/>
        <c:crossBetween val="midCat"/>
      </c:valAx>
      <c:valAx>
        <c:axId val="774700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45857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CooksDistance_Excel1!$N$2:$N$201</c:f>
              <c:numCache>
                <c:formatCode>General</c:formatCode>
                <c:ptCount val="2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</c:numCache>
            </c:numRef>
          </c:cat>
          <c:val>
            <c:numRef>
              <c:f>CooksDistance_Excel1!$O$2:$O$201</c:f>
              <c:numCache>
                <c:formatCode>General</c:formatCode>
                <c:ptCount val="2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E7-D149-832F-F09D252D95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24560400"/>
        <c:axId val="1824733824"/>
      </c:barChart>
      <c:catAx>
        <c:axId val="1824560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4733824"/>
        <c:crosses val="autoZero"/>
        <c:auto val="1"/>
        <c:lblAlgn val="ctr"/>
        <c:lblOffset val="100"/>
        <c:noMultiLvlLbl val="0"/>
      </c:catAx>
      <c:valAx>
        <c:axId val="1824733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4560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KNN_Data!$C$3:$C$22</c:f>
              <c:numCache>
                <c:formatCode>0.00</c:formatCode>
                <c:ptCount val="20"/>
                <c:pt idx="0">
                  <c:v>0.75828963863871812</c:v>
                </c:pt>
                <c:pt idx="1">
                  <c:v>0.65356781598436386</c:v>
                </c:pt>
                <c:pt idx="2">
                  <c:v>0.9006533060885008</c:v>
                </c:pt>
                <c:pt idx="3">
                  <c:v>0.70438945468198511</c:v>
                </c:pt>
                <c:pt idx="4">
                  <c:v>3.2256291681646787E-2</c:v>
                </c:pt>
                <c:pt idx="5">
                  <c:v>0.34240267332695684</c:v>
                </c:pt>
                <c:pt idx="6">
                  <c:v>9.8274617841027978E-2</c:v>
                </c:pt>
                <c:pt idx="7">
                  <c:v>0.81455944843104588</c:v>
                </c:pt>
                <c:pt idx="8">
                  <c:v>0.23754981998181701</c:v>
                </c:pt>
                <c:pt idx="9">
                  <c:v>3.8879407972842395E-2</c:v>
                </c:pt>
                <c:pt idx="10">
                  <c:v>0.74968170557030922</c:v>
                </c:pt>
                <c:pt idx="11">
                  <c:v>0.5302320816584728</c:v>
                </c:pt>
                <c:pt idx="12">
                  <c:v>6.7735799026595767E-2</c:v>
                </c:pt>
                <c:pt idx="13">
                  <c:v>0.15978993812179221</c:v>
                </c:pt>
                <c:pt idx="14">
                  <c:v>0.14822977542661009</c:v>
                </c:pt>
                <c:pt idx="15">
                  <c:v>0.56279010694299758</c:v>
                </c:pt>
                <c:pt idx="16">
                  <c:v>0.16785206441597145</c:v>
                </c:pt>
                <c:pt idx="17">
                  <c:v>0.69650532696696954</c:v>
                </c:pt>
                <c:pt idx="18">
                  <c:v>0.62381517934454322</c:v>
                </c:pt>
                <c:pt idx="19">
                  <c:v>5.9642073921126526E-2</c:v>
                </c:pt>
              </c:numCache>
            </c:numRef>
          </c:xVal>
          <c:yVal>
            <c:numRef>
              <c:f>KNN_Data!$D$3:$D$22</c:f>
              <c:numCache>
                <c:formatCode>0.00</c:formatCode>
                <c:ptCount val="20"/>
                <c:pt idx="0">
                  <c:v>0.85893432169757711</c:v>
                </c:pt>
                <c:pt idx="1">
                  <c:v>0.78241827804215636</c:v>
                </c:pt>
                <c:pt idx="2">
                  <c:v>0.90357158673932902</c:v>
                </c:pt>
                <c:pt idx="3">
                  <c:v>0.74926375397576828</c:v>
                </c:pt>
                <c:pt idx="4">
                  <c:v>0.52831385980767831</c:v>
                </c:pt>
                <c:pt idx="5">
                  <c:v>0.37529461834187167</c:v>
                </c:pt>
                <c:pt idx="6">
                  <c:v>0.9280572162172982</c:v>
                </c:pt>
                <c:pt idx="7">
                  <c:v>0.84743649424612144</c:v>
                </c:pt>
                <c:pt idx="8">
                  <c:v>0.68789637816121318</c:v>
                </c:pt>
                <c:pt idx="9">
                  <c:v>0.5621484067952025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87-E248-AB1C-938EA529D561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KNN_Data!$C$3:$C$22</c:f>
              <c:numCache>
                <c:formatCode>0.00</c:formatCode>
                <c:ptCount val="20"/>
                <c:pt idx="0">
                  <c:v>0.75828963863871812</c:v>
                </c:pt>
                <c:pt idx="1">
                  <c:v>0.65356781598436386</c:v>
                </c:pt>
                <c:pt idx="2">
                  <c:v>0.9006533060885008</c:v>
                </c:pt>
                <c:pt idx="3">
                  <c:v>0.70438945468198511</c:v>
                </c:pt>
                <c:pt idx="4">
                  <c:v>3.2256291681646787E-2</c:v>
                </c:pt>
                <c:pt idx="5">
                  <c:v>0.34240267332695684</c:v>
                </c:pt>
                <c:pt idx="6">
                  <c:v>9.8274617841027978E-2</c:v>
                </c:pt>
                <c:pt idx="7">
                  <c:v>0.81455944843104588</c:v>
                </c:pt>
                <c:pt idx="8">
                  <c:v>0.23754981998181701</c:v>
                </c:pt>
                <c:pt idx="9">
                  <c:v>3.8879407972842395E-2</c:v>
                </c:pt>
                <c:pt idx="10">
                  <c:v>0.74968170557030922</c:v>
                </c:pt>
                <c:pt idx="11">
                  <c:v>0.5302320816584728</c:v>
                </c:pt>
                <c:pt idx="12">
                  <c:v>6.7735799026595767E-2</c:v>
                </c:pt>
                <c:pt idx="13">
                  <c:v>0.15978993812179221</c:v>
                </c:pt>
                <c:pt idx="14">
                  <c:v>0.14822977542661009</c:v>
                </c:pt>
                <c:pt idx="15">
                  <c:v>0.56279010694299758</c:v>
                </c:pt>
                <c:pt idx="16">
                  <c:v>0.16785206441597145</c:v>
                </c:pt>
                <c:pt idx="17">
                  <c:v>0.69650532696696954</c:v>
                </c:pt>
                <c:pt idx="18">
                  <c:v>0.62381517934454322</c:v>
                </c:pt>
                <c:pt idx="19">
                  <c:v>5.9642073921126526E-2</c:v>
                </c:pt>
              </c:numCache>
            </c:numRef>
          </c:xVal>
          <c:yVal>
            <c:numRef>
              <c:f>KNN_Data!$E$3:$E$22</c:f>
              <c:numCache>
                <c:formatCode>0.00</c:formatCode>
                <c:ptCount val="20"/>
                <c:pt idx="10">
                  <c:v>0.5251480678484709</c:v>
                </c:pt>
                <c:pt idx="11">
                  <c:v>0.47150700094112613</c:v>
                </c:pt>
                <c:pt idx="12">
                  <c:v>6.3520244336246659E-2</c:v>
                </c:pt>
                <c:pt idx="13">
                  <c:v>9.93300894973103E-2</c:v>
                </c:pt>
                <c:pt idx="14">
                  <c:v>6.6849326018961708E-2</c:v>
                </c:pt>
                <c:pt idx="15">
                  <c:v>0.45087334896922554</c:v>
                </c:pt>
                <c:pt idx="16">
                  <c:v>1.9984922149502548E-2</c:v>
                </c:pt>
                <c:pt idx="17">
                  <c:v>0.40216858033683789</c:v>
                </c:pt>
                <c:pt idx="18">
                  <c:v>4.4849922122010902E-2</c:v>
                </c:pt>
                <c:pt idx="19">
                  <c:v>1.0415414281243983E-2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887-E248-AB1C-938EA529D5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52960"/>
        <c:axId val="862186848"/>
      </c:scatterChart>
      <c:valAx>
        <c:axId val="862152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86848"/>
        <c:crosses val="autoZero"/>
        <c:crossBetween val="midCat"/>
      </c:valAx>
      <c:valAx>
        <c:axId val="8621868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52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KNN_XNew!$C$3:$C$25</c:f>
              <c:numCache>
                <c:formatCode>0.00</c:formatCode>
                <c:ptCount val="23"/>
                <c:pt idx="0">
                  <c:v>0.58070676520740439</c:v>
                </c:pt>
                <c:pt idx="1">
                  <c:v>0.35923053504398117</c:v>
                </c:pt>
                <c:pt idx="2">
                  <c:v>0.97694566956395568</c:v>
                </c:pt>
                <c:pt idx="3">
                  <c:v>0.21164245455848629</c:v>
                </c:pt>
                <c:pt idx="4">
                  <c:v>0.81730102489827794</c:v>
                </c:pt>
                <c:pt idx="5">
                  <c:v>5.5697044295303422E-2</c:v>
                </c:pt>
                <c:pt idx="6">
                  <c:v>1.5708508458018411E-2</c:v>
                </c:pt>
                <c:pt idx="7">
                  <c:v>1.1928303016510045E-2</c:v>
                </c:pt>
                <c:pt idx="8">
                  <c:v>0.8974691573474437</c:v>
                </c:pt>
                <c:pt idx="9">
                  <c:v>0.42221709836046273</c:v>
                </c:pt>
                <c:pt idx="10">
                  <c:v>0.80763183206214806</c:v>
                </c:pt>
                <c:pt idx="11">
                  <c:v>0.65374273211732825</c:v>
                </c:pt>
                <c:pt idx="12">
                  <c:v>7.900681520645092E-2</c:v>
                </c:pt>
                <c:pt idx="13">
                  <c:v>0.34171719123399746</c:v>
                </c:pt>
                <c:pt idx="14">
                  <c:v>0.48540464241936765</c:v>
                </c:pt>
                <c:pt idx="15">
                  <c:v>0.29197199584976352</c:v>
                </c:pt>
                <c:pt idx="16">
                  <c:v>0.88327171026631168</c:v>
                </c:pt>
                <c:pt idx="17">
                  <c:v>0.96342222681835943</c:v>
                </c:pt>
                <c:pt idx="18">
                  <c:v>2.6141689771787768E-2</c:v>
                </c:pt>
                <c:pt idx="19">
                  <c:v>0.69358715512597469</c:v>
                </c:pt>
                <c:pt idx="20">
                  <c:v>0.77962860653927091</c:v>
                </c:pt>
                <c:pt idx="21">
                  <c:v>0.56857757661391806</c:v>
                </c:pt>
                <c:pt idx="22">
                  <c:v>0.10921062356937417</c:v>
                </c:pt>
              </c:numCache>
            </c:numRef>
          </c:xVal>
          <c:yVal>
            <c:numRef>
              <c:f>KNN_XNew!$D$3:$D$25</c:f>
              <c:numCache>
                <c:formatCode>0.00</c:formatCode>
                <c:ptCount val="23"/>
                <c:pt idx="0">
                  <c:v>0.88815668899646882</c:v>
                </c:pt>
                <c:pt idx="1">
                  <c:v>0.51447930281366538</c:v>
                </c:pt>
                <c:pt idx="2">
                  <c:v>0.99724924801719561</c:v>
                </c:pt>
                <c:pt idx="3">
                  <c:v>0.3922217531153343</c:v>
                </c:pt>
                <c:pt idx="4">
                  <c:v>0.93850999121484724</c:v>
                </c:pt>
                <c:pt idx="5">
                  <c:v>0.67447139298008119</c:v>
                </c:pt>
                <c:pt idx="6">
                  <c:v>8.9532229676417024E-2</c:v>
                </c:pt>
                <c:pt idx="7">
                  <c:v>0.56686635162504484</c:v>
                </c:pt>
                <c:pt idx="8">
                  <c:v>0.98600863092230062</c:v>
                </c:pt>
                <c:pt idx="9">
                  <c:v>0.64818198417135153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A-6B43-A8D5-A35F77828FBE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KNN_XNew!$C$3:$C$25</c:f>
              <c:numCache>
                <c:formatCode>0.00</c:formatCode>
                <c:ptCount val="23"/>
                <c:pt idx="0">
                  <c:v>0.58070676520740439</c:v>
                </c:pt>
                <c:pt idx="1">
                  <c:v>0.35923053504398117</c:v>
                </c:pt>
                <c:pt idx="2">
                  <c:v>0.97694566956395568</c:v>
                </c:pt>
                <c:pt idx="3">
                  <c:v>0.21164245455848629</c:v>
                </c:pt>
                <c:pt idx="4">
                  <c:v>0.81730102489827794</c:v>
                </c:pt>
                <c:pt idx="5">
                  <c:v>5.5697044295303422E-2</c:v>
                </c:pt>
                <c:pt idx="6">
                  <c:v>1.5708508458018411E-2</c:v>
                </c:pt>
                <c:pt idx="7">
                  <c:v>1.1928303016510045E-2</c:v>
                </c:pt>
                <c:pt idx="8">
                  <c:v>0.8974691573474437</c:v>
                </c:pt>
                <c:pt idx="9">
                  <c:v>0.42221709836046273</c:v>
                </c:pt>
                <c:pt idx="10">
                  <c:v>0.80763183206214806</c:v>
                </c:pt>
                <c:pt idx="11">
                  <c:v>0.65374273211732825</c:v>
                </c:pt>
                <c:pt idx="12">
                  <c:v>7.900681520645092E-2</c:v>
                </c:pt>
                <c:pt idx="13">
                  <c:v>0.34171719123399746</c:v>
                </c:pt>
                <c:pt idx="14">
                  <c:v>0.48540464241936765</c:v>
                </c:pt>
                <c:pt idx="15">
                  <c:v>0.29197199584976352</c:v>
                </c:pt>
                <c:pt idx="16">
                  <c:v>0.88327171026631168</c:v>
                </c:pt>
                <c:pt idx="17">
                  <c:v>0.96342222681835943</c:v>
                </c:pt>
                <c:pt idx="18">
                  <c:v>2.6141689771787768E-2</c:v>
                </c:pt>
                <c:pt idx="19">
                  <c:v>0.69358715512597469</c:v>
                </c:pt>
                <c:pt idx="20">
                  <c:v>0.77962860653927091</c:v>
                </c:pt>
                <c:pt idx="21">
                  <c:v>0.56857757661391806</c:v>
                </c:pt>
                <c:pt idx="22">
                  <c:v>0.10921062356937417</c:v>
                </c:pt>
              </c:numCache>
            </c:numRef>
          </c:xVal>
          <c:yVal>
            <c:numRef>
              <c:f>KNN_XNew!$E$3:$E$25</c:f>
              <c:numCache>
                <c:formatCode>0.00</c:formatCode>
                <c:ptCount val="23"/>
                <c:pt idx="10">
                  <c:v>0.69527513807245878</c:v>
                </c:pt>
                <c:pt idx="11">
                  <c:v>0.20538156931187024</c:v>
                </c:pt>
                <c:pt idx="12">
                  <c:v>5.4316996690817937E-2</c:v>
                </c:pt>
                <c:pt idx="13">
                  <c:v>6.6155726497032483E-2</c:v>
                </c:pt>
                <c:pt idx="14">
                  <c:v>0.31246405433053837</c:v>
                </c:pt>
                <c:pt idx="15">
                  <c:v>9.189317696792047E-4</c:v>
                </c:pt>
                <c:pt idx="16">
                  <c:v>0.8338289195299825</c:v>
                </c:pt>
                <c:pt idx="17">
                  <c:v>8.0305302992649777E-2</c:v>
                </c:pt>
                <c:pt idx="18">
                  <c:v>1.9202484217160167E-2</c:v>
                </c:pt>
                <c:pt idx="19">
                  <c:v>0.33813138659763292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5A-6B43-A8D5-A35F77828FBE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diamond"/>
            <c:size val="10"/>
            <c:spPr>
              <a:solidFill>
                <a:schemeClr val="accent3"/>
              </a:solidFill>
              <a:ln w="63500">
                <a:solidFill>
                  <a:srgbClr val="FF0000"/>
                </a:solidFill>
              </a:ln>
              <a:effectLst/>
            </c:spPr>
          </c:marker>
          <c:dPt>
            <c:idx val="20"/>
            <c:marker>
              <c:symbol val="squar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7C5A-6B43-A8D5-A35F77828FBE}"/>
              </c:ext>
            </c:extLst>
          </c:dPt>
          <c:dPt>
            <c:idx val="22"/>
            <c:marker>
              <c:symbol val="triangl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7C5A-6B43-A8D5-A35F77828FBE}"/>
              </c:ext>
            </c:extLst>
          </c:dPt>
          <c:xVal>
            <c:numRef>
              <c:f>KNN_XNew!$C$3:$C$25</c:f>
              <c:numCache>
                <c:formatCode>0.00</c:formatCode>
                <c:ptCount val="23"/>
                <c:pt idx="0">
                  <c:v>0.58070676520740439</c:v>
                </c:pt>
                <c:pt idx="1">
                  <c:v>0.35923053504398117</c:v>
                </c:pt>
                <c:pt idx="2">
                  <c:v>0.97694566956395568</c:v>
                </c:pt>
                <c:pt idx="3">
                  <c:v>0.21164245455848629</c:v>
                </c:pt>
                <c:pt idx="4">
                  <c:v>0.81730102489827794</c:v>
                </c:pt>
                <c:pt idx="5">
                  <c:v>5.5697044295303422E-2</c:v>
                </c:pt>
                <c:pt idx="6">
                  <c:v>1.5708508458018411E-2</c:v>
                </c:pt>
                <c:pt idx="7">
                  <c:v>1.1928303016510045E-2</c:v>
                </c:pt>
                <c:pt idx="8">
                  <c:v>0.8974691573474437</c:v>
                </c:pt>
                <c:pt idx="9">
                  <c:v>0.42221709836046273</c:v>
                </c:pt>
                <c:pt idx="10">
                  <c:v>0.80763183206214806</c:v>
                </c:pt>
                <c:pt idx="11">
                  <c:v>0.65374273211732825</c:v>
                </c:pt>
                <c:pt idx="12">
                  <c:v>7.900681520645092E-2</c:v>
                </c:pt>
                <c:pt idx="13">
                  <c:v>0.34171719123399746</c:v>
                </c:pt>
                <c:pt idx="14">
                  <c:v>0.48540464241936765</c:v>
                </c:pt>
                <c:pt idx="15">
                  <c:v>0.29197199584976352</c:v>
                </c:pt>
                <c:pt idx="16">
                  <c:v>0.88327171026631168</c:v>
                </c:pt>
                <c:pt idx="17">
                  <c:v>0.96342222681835943</c:v>
                </c:pt>
                <c:pt idx="18">
                  <c:v>2.6141689771787768E-2</c:v>
                </c:pt>
                <c:pt idx="19">
                  <c:v>0.69358715512597469</c:v>
                </c:pt>
                <c:pt idx="20">
                  <c:v>0.77962860653927091</c:v>
                </c:pt>
                <c:pt idx="21">
                  <c:v>0.56857757661391806</c:v>
                </c:pt>
                <c:pt idx="22">
                  <c:v>0.10921062356937417</c:v>
                </c:pt>
              </c:numCache>
            </c:numRef>
          </c:xVal>
          <c:yVal>
            <c:numRef>
              <c:f>KNN_XNew!$F$3:$F$25</c:f>
              <c:numCache>
                <c:formatCode>General</c:formatCode>
                <c:ptCount val="23"/>
                <c:pt idx="20" formatCode="0.00">
                  <c:v>0.61513539674272733</c:v>
                </c:pt>
                <c:pt idx="21" formatCode="0.00">
                  <c:v>0.798257282287128</c:v>
                </c:pt>
                <c:pt idx="22" formatCode="0.00">
                  <c:v>0.52853620671951584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C5A-6B43-A8D5-A35F77828F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52960"/>
        <c:axId val="862186848"/>
      </c:scatterChart>
      <c:valAx>
        <c:axId val="862152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86848"/>
        <c:crosses val="autoZero"/>
        <c:crossBetween val="midCat"/>
      </c:valAx>
      <c:valAx>
        <c:axId val="8621868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52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KNN_Distance!$C$3:$C$25</c:f>
              <c:numCache>
                <c:formatCode>0.00</c:formatCode>
                <c:ptCount val="23"/>
                <c:pt idx="0">
                  <c:v>0.55254134705640556</c:v>
                </c:pt>
                <c:pt idx="1">
                  <c:v>0.80668230140530828</c:v>
                </c:pt>
                <c:pt idx="2">
                  <c:v>0.67292119094554781</c:v>
                </c:pt>
                <c:pt idx="3">
                  <c:v>0.47673817390490925</c:v>
                </c:pt>
                <c:pt idx="4">
                  <c:v>0.74595309615132255</c:v>
                </c:pt>
                <c:pt idx="5">
                  <c:v>1.6953216220233713E-2</c:v>
                </c:pt>
                <c:pt idx="6">
                  <c:v>0.89163192498502108</c:v>
                </c:pt>
                <c:pt idx="7">
                  <c:v>0.90890810758136154</c:v>
                </c:pt>
                <c:pt idx="8">
                  <c:v>0.61974127994125483</c:v>
                </c:pt>
                <c:pt idx="9">
                  <c:v>0.69094165246700423</c:v>
                </c:pt>
                <c:pt idx="10">
                  <c:v>0.46303364248352319</c:v>
                </c:pt>
                <c:pt idx="11">
                  <c:v>0.57345604806389683</c:v>
                </c:pt>
                <c:pt idx="12">
                  <c:v>0.16209682086481547</c:v>
                </c:pt>
                <c:pt idx="13">
                  <c:v>0.74640652690596543</c:v>
                </c:pt>
                <c:pt idx="14">
                  <c:v>0.4296597877188878</c:v>
                </c:pt>
                <c:pt idx="15">
                  <c:v>0.46340700548587799</c:v>
                </c:pt>
                <c:pt idx="16">
                  <c:v>0.65732910127558286</c:v>
                </c:pt>
                <c:pt idx="17">
                  <c:v>0.12034397564103194</c:v>
                </c:pt>
                <c:pt idx="18">
                  <c:v>0.2137146355079057</c:v>
                </c:pt>
                <c:pt idx="19">
                  <c:v>0.25899226291922439</c:v>
                </c:pt>
                <c:pt idx="20">
                  <c:v>0.3971311813857632</c:v>
                </c:pt>
                <c:pt idx="21">
                  <c:v>0.56273453020659403</c:v>
                </c:pt>
                <c:pt idx="22">
                  <c:v>0.3789707782227838</c:v>
                </c:pt>
              </c:numCache>
            </c:numRef>
          </c:xVal>
          <c:yVal>
            <c:numRef>
              <c:f>KNN_Distance!$D$3:$D$25</c:f>
              <c:numCache>
                <c:formatCode>0.00</c:formatCode>
                <c:ptCount val="23"/>
                <c:pt idx="0">
                  <c:v>0.90142760734944305</c:v>
                </c:pt>
                <c:pt idx="1">
                  <c:v>0.95016478251201808</c:v>
                </c:pt>
                <c:pt idx="2">
                  <c:v>0.7348419861037907</c:v>
                </c:pt>
                <c:pt idx="3">
                  <c:v>0.99867964763486539</c:v>
                </c:pt>
                <c:pt idx="4">
                  <c:v>0.85687499776919296</c:v>
                </c:pt>
                <c:pt idx="5">
                  <c:v>0.70531406525609774</c:v>
                </c:pt>
                <c:pt idx="6">
                  <c:v>0.9724643225522559</c:v>
                </c:pt>
                <c:pt idx="7">
                  <c:v>0.99886957499914808</c:v>
                </c:pt>
                <c:pt idx="8">
                  <c:v>0.6687889204838211</c:v>
                </c:pt>
                <c:pt idx="9">
                  <c:v>0.69593758221274504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7C-1D40-A056-59180FD48F7F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KNN_Distance!$C$3:$C$25</c:f>
              <c:numCache>
                <c:formatCode>0.00</c:formatCode>
                <c:ptCount val="23"/>
                <c:pt idx="0">
                  <c:v>0.55254134705640556</c:v>
                </c:pt>
                <c:pt idx="1">
                  <c:v>0.80668230140530828</c:v>
                </c:pt>
                <c:pt idx="2">
                  <c:v>0.67292119094554781</c:v>
                </c:pt>
                <c:pt idx="3">
                  <c:v>0.47673817390490925</c:v>
                </c:pt>
                <c:pt idx="4">
                  <c:v>0.74595309615132255</c:v>
                </c:pt>
                <c:pt idx="5">
                  <c:v>1.6953216220233713E-2</c:v>
                </c:pt>
                <c:pt idx="6">
                  <c:v>0.89163192498502108</c:v>
                </c:pt>
                <c:pt idx="7">
                  <c:v>0.90890810758136154</c:v>
                </c:pt>
                <c:pt idx="8">
                  <c:v>0.61974127994125483</c:v>
                </c:pt>
                <c:pt idx="9">
                  <c:v>0.69094165246700423</c:v>
                </c:pt>
                <c:pt idx="10">
                  <c:v>0.46303364248352319</c:v>
                </c:pt>
                <c:pt idx="11">
                  <c:v>0.57345604806389683</c:v>
                </c:pt>
                <c:pt idx="12">
                  <c:v>0.16209682086481547</c:v>
                </c:pt>
                <c:pt idx="13">
                  <c:v>0.74640652690596543</c:v>
                </c:pt>
                <c:pt idx="14">
                  <c:v>0.4296597877188878</c:v>
                </c:pt>
                <c:pt idx="15">
                  <c:v>0.46340700548587799</c:v>
                </c:pt>
                <c:pt idx="16">
                  <c:v>0.65732910127558286</c:v>
                </c:pt>
                <c:pt idx="17">
                  <c:v>0.12034397564103194</c:v>
                </c:pt>
                <c:pt idx="18">
                  <c:v>0.2137146355079057</c:v>
                </c:pt>
                <c:pt idx="19">
                  <c:v>0.25899226291922439</c:v>
                </c:pt>
                <c:pt idx="20">
                  <c:v>0.3971311813857632</c:v>
                </c:pt>
                <c:pt idx="21">
                  <c:v>0.56273453020659403</c:v>
                </c:pt>
                <c:pt idx="22">
                  <c:v>0.3789707782227838</c:v>
                </c:pt>
              </c:numCache>
            </c:numRef>
          </c:xVal>
          <c:yVal>
            <c:numRef>
              <c:f>KNN_Distance!$E$3:$E$25</c:f>
              <c:numCache>
                <c:formatCode>0.00</c:formatCode>
                <c:ptCount val="23"/>
                <c:pt idx="10">
                  <c:v>0.19521897694944632</c:v>
                </c:pt>
                <c:pt idx="11">
                  <c:v>9.92365759809897E-2</c:v>
                </c:pt>
                <c:pt idx="12">
                  <c:v>4.4587233092550985E-2</c:v>
                </c:pt>
                <c:pt idx="13">
                  <c:v>0.56109025024108772</c:v>
                </c:pt>
                <c:pt idx="14">
                  <c:v>0.41928300458273826</c:v>
                </c:pt>
                <c:pt idx="15">
                  <c:v>0.34283164711007591</c:v>
                </c:pt>
                <c:pt idx="16">
                  <c:v>0.5510995788363694</c:v>
                </c:pt>
                <c:pt idx="17">
                  <c:v>7.9247097298956347E-4</c:v>
                </c:pt>
                <c:pt idx="18">
                  <c:v>5.9858799621728208E-2</c:v>
                </c:pt>
                <c:pt idx="19">
                  <c:v>1.1170567280330249E-3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7C-1D40-A056-59180FD48F7F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diamond"/>
            <c:size val="10"/>
            <c:spPr>
              <a:solidFill>
                <a:schemeClr val="accent3"/>
              </a:solidFill>
              <a:ln w="63500">
                <a:solidFill>
                  <a:srgbClr val="FF0000"/>
                </a:solidFill>
              </a:ln>
              <a:effectLst/>
            </c:spPr>
          </c:marker>
          <c:dPt>
            <c:idx val="20"/>
            <c:marker>
              <c:symbol val="squar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4B7C-1D40-A056-59180FD48F7F}"/>
              </c:ext>
            </c:extLst>
          </c:dPt>
          <c:dPt>
            <c:idx val="22"/>
            <c:marker>
              <c:symbol val="triangl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4B7C-1D40-A056-59180FD48F7F}"/>
              </c:ext>
            </c:extLst>
          </c:dPt>
          <c:xVal>
            <c:numRef>
              <c:f>KNN_Distance!$C$3:$C$25</c:f>
              <c:numCache>
                <c:formatCode>0.00</c:formatCode>
                <c:ptCount val="23"/>
                <c:pt idx="0">
                  <c:v>0.55254134705640556</c:v>
                </c:pt>
                <c:pt idx="1">
                  <c:v>0.80668230140530828</c:v>
                </c:pt>
                <c:pt idx="2">
                  <c:v>0.67292119094554781</c:v>
                </c:pt>
                <c:pt idx="3">
                  <c:v>0.47673817390490925</c:v>
                </c:pt>
                <c:pt idx="4">
                  <c:v>0.74595309615132255</c:v>
                </c:pt>
                <c:pt idx="5">
                  <c:v>1.6953216220233713E-2</c:v>
                </c:pt>
                <c:pt idx="6">
                  <c:v>0.89163192498502108</c:v>
                </c:pt>
                <c:pt idx="7">
                  <c:v>0.90890810758136154</c:v>
                </c:pt>
                <c:pt idx="8">
                  <c:v>0.61974127994125483</c:v>
                </c:pt>
                <c:pt idx="9">
                  <c:v>0.69094165246700423</c:v>
                </c:pt>
                <c:pt idx="10">
                  <c:v>0.46303364248352319</c:v>
                </c:pt>
                <c:pt idx="11">
                  <c:v>0.57345604806389683</c:v>
                </c:pt>
                <c:pt idx="12">
                  <c:v>0.16209682086481547</c:v>
                </c:pt>
                <c:pt idx="13">
                  <c:v>0.74640652690596543</c:v>
                </c:pt>
                <c:pt idx="14">
                  <c:v>0.4296597877188878</c:v>
                </c:pt>
                <c:pt idx="15">
                  <c:v>0.46340700548587799</c:v>
                </c:pt>
                <c:pt idx="16">
                  <c:v>0.65732910127558286</c:v>
                </c:pt>
                <c:pt idx="17">
                  <c:v>0.12034397564103194</c:v>
                </c:pt>
                <c:pt idx="18">
                  <c:v>0.2137146355079057</c:v>
                </c:pt>
                <c:pt idx="19">
                  <c:v>0.25899226291922439</c:v>
                </c:pt>
                <c:pt idx="20">
                  <c:v>0.3971311813857632</c:v>
                </c:pt>
                <c:pt idx="21">
                  <c:v>0.56273453020659403</c:v>
                </c:pt>
                <c:pt idx="22">
                  <c:v>0.3789707782227838</c:v>
                </c:pt>
              </c:numCache>
            </c:numRef>
          </c:xVal>
          <c:yVal>
            <c:numRef>
              <c:f>KNN_Distance!$F$3:$F$25</c:f>
              <c:numCache>
                <c:formatCode>General</c:formatCode>
                <c:ptCount val="23"/>
                <c:pt idx="20" formatCode="0.00">
                  <c:v>0.9630181523319965</c:v>
                </c:pt>
                <c:pt idx="21" formatCode="0.00">
                  <c:v>0.33085425430594151</c:v>
                </c:pt>
                <c:pt idx="22" formatCode="0.00">
                  <c:v>0.81996528000778912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B7C-1D40-A056-59180FD48F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52960"/>
        <c:axId val="862186848"/>
      </c:scatterChart>
      <c:valAx>
        <c:axId val="862152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86848"/>
        <c:crosses val="autoZero"/>
        <c:crossBetween val="midCat"/>
      </c:valAx>
      <c:valAx>
        <c:axId val="8621868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52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KNN_Nearest!$C$3:$C$26</c:f>
              <c:numCache>
                <c:formatCode>0.00</c:formatCode>
                <c:ptCount val="24"/>
                <c:pt idx="0">
                  <c:v>0.94522390849194149</c:v>
                </c:pt>
                <c:pt idx="1">
                  <c:v>0.91601177884339102</c:v>
                </c:pt>
                <c:pt idx="2">
                  <c:v>0.16288130058361372</c:v>
                </c:pt>
                <c:pt idx="3">
                  <c:v>0.8255163828587383</c:v>
                </c:pt>
                <c:pt idx="4">
                  <c:v>0.91929245754179967</c:v>
                </c:pt>
                <c:pt idx="5">
                  <c:v>0.34211709473059804</c:v>
                </c:pt>
                <c:pt idx="6">
                  <c:v>0.22944116790036528</c:v>
                </c:pt>
                <c:pt idx="7">
                  <c:v>6.7903966989895426E-2</c:v>
                </c:pt>
                <c:pt idx="8">
                  <c:v>0.12070697000034258</c:v>
                </c:pt>
                <c:pt idx="9">
                  <c:v>0.59503883030721672</c:v>
                </c:pt>
                <c:pt idx="10">
                  <c:v>7.3088106200564273E-2</c:v>
                </c:pt>
                <c:pt idx="11">
                  <c:v>0.23996011315153631</c:v>
                </c:pt>
                <c:pt idx="12">
                  <c:v>0.80817343046514756</c:v>
                </c:pt>
                <c:pt idx="13">
                  <c:v>0.86267526401867511</c:v>
                </c:pt>
                <c:pt idx="14">
                  <c:v>0.35872961869686293</c:v>
                </c:pt>
                <c:pt idx="15">
                  <c:v>0.25334121297251955</c:v>
                </c:pt>
                <c:pt idx="16">
                  <c:v>0.50119979608609766</c:v>
                </c:pt>
                <c:pt idx="17">
                  <c:v>0.56077602990916342</c:v>
                </c:pt>
                <c:pt idx="18">
                  <c:v>0.93220503161659529</c:v>
                </c:pt>
                <c:pt idx="19">
                  <c:v>0.35690610536074863</c:v>
                </c:pt>
                <c:pt idx="21">
                  <c:v>5.4525360526288535E-2</c:v>
                </c:pt>
                <c:pt idx="22">
                  <c:v>0.87739088174361302</c:v>
                </c:pt>
                <c:pt idx="23">
                  <c:v>0.79169851068938046</c:v>
                </c:pt>
              </c:numCache>
            </c:numRef>
          </c:xVal>
          <c:yVal>
            <c:numRef>
              <c:f>KNN_Nearest!$D$3:$D$26</c:f>
              <c:numCache>
                <c:formatCode>0.00</c:formatCode>
                <c:ptCount val="24"/>
                <c:pt idx="0">
                  <c:v>0.95932124489321713</c:v>
                </c:pt>
                <c:pt idx="1">
                  <c:v>0.92188581079014242</c:v>
                </c:pt>
                <c:pt idx="2">
                  <c:v>0.60155421378558893</c:v>
                </c:pt>
                <c:pt idx="3">
                  <c:v>0.88864251305621578</c:v>
                </c:pt>
                <c:pt idx="4">
                  <c:v>0.98969272891080617</c:v>
                </c:pt>
                <c:pt idx="5">
                  <c:v>0.824345217989914</c:v>
                </c:pt>
                <c:pt idx="6">
                  <c:v>0.56606460894585986</c:v>
                </c:pt>
                <c:pt idx="7">
                  <c:v>0.65861463054220837</c:v>
                </c:pt>
                <c:pt idx="8">
                  <c:v>0.99047604409618095</c:v>
                </c:pt>
                <c:pt idx="9">
                  <c:v>0.7492671629025891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C8-CE47-A084-1451F27ECD6B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KNN_Nearest!$C$3:$C$26</c:f>
              <c:numCache>
                <c:formatCode>0.00</c:formatCode>
                <c:ptCount val="24"/>
                <c:pt idx="0">
                  <c:v>0.94522390849194149</c:v>
                </c:pt>
                <c:pt idx="1">
                  <c:v>0.91601177884339102</c:v>
                </c:pt>
                <c:pt idx="2">
                  <c:v>0.16288130058361372</c:v>
                </c:pt>
                <c:pt idx="3">
                  <c:v>0.8255163828587383</c:v>
                </c:pt>
                <c:pt idx="4">
                  <c:v>0.91929245754179967</c:v>
                </c:pt>
                <c:pt idx="5">
                  <c:v>0.34211709473059804</c:v>
                </c:pt>
                <c:pt idx="6">
                  <c:v>0.22944116790036528</c:v>
                </c:pt>
                <c:pt idx="7">
                  <c:v>6.7903966989895426E-2</c:v>
                </c:pt>
                <c:pt idx="8">
                  <c:v>0.12070697000034258</c:v>
                </c:pt>
                <c:pt idx="9">
                  <c:v>0.59503883030721672</c:v>
                </c:pt>
                <c:pt idx="10">
                  <c:v>7.3088106200564273E-2</c:v>
                </c:pt>
                <c:pt idx="11">
                  <c:v>0.23996011315153631</c:v>
                </c:pt>
                <c:pt idx="12">
                  <c:v>0.80817343046514756</c:v>
                </c:pt>
                <c:pt idx="13">
                  <c:v>0.86267526401867511</c:v>
                </c:pt>
                <c:pt idx="14">
                  <c:v>0.35872961869686293</c:v>
                </c:pt>
                <c:pt idx="15">
                  <c:v>0.25334121297251955</c:v>
                </c:pt>
                <c:pt idx="16">
                  <c:v>0.50119979608609766</c:v>
                </c:pt>
                <c:pt idx="17">
                  <c:v>0.56077602990916342</c:v>
                </c:pt>
                <c:pt idx="18">
                  <c:v>0.93220503161659529</c:v>
                </c:pt>
                <c:pt idx="19">
                  <c:v>0.35690610536074863</c:v>
                </c:pt>
                <c:pt idx="21">
                  <c:v>5.4525360526288535E-2</c:v>
                </c:pt>
                <c:pt idx="22">
                  <c:v>0.87739088174361302</c:v>
                </c:pt>
                <c:pt idx="23">
                  <c:v>0.79169851068938046</c:v>
                </c:pt>
              </c:numCache>
            </c:numRef>
          </c:xVal>
          <c:yVal>
            <c:numRef>
              <c:f>KNN_Nearest!$E$3:$E$26</c:f>
              <c:numCache>
                <c:formatCode>0.00</c:formatCode>
                <c:ptCount val="24"/>
                <c:pt idx="10">
                  <c:v>6.0141878620134641E-2</c:v>
                </c:pt>
                <c:pt idx="11">
                  <c:v>0.18363267383987539</c:v>
                </c:pt>
                <c:pt idx="12">
                  <c:v>0.52851288204037161</c:v>
                </c:pt>
                <c:pt idx="13">
                  <c:v>0.650921036100646</c:v>
                </c:pt>
                <c:pt idx="14">
                  <c:v>0.35258710424767936</c:v>
                </c:pt>
                <c:pt idx="15">
                  <c:v>0.12905523350695983</c:v>
                </c:pt>
                <c:pt idx="16">
                  <c:v>0.42029380560684299</c:v>
                </c:pt>
                <c:pt idx="17">
                  <c:v>0.29226913548334288</c:v>
                </c:pt>
                <c:pt idx="18">
                  <c:v>0.89222112860092162</c:v>
                </c:pt>
                <c:pt idx="19">
                  <c:v>0.12760095378759745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CC8-CE47-A084-1451F27ECD6B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diamond"/>
            <c:size val="10"/>
            <c:spPr>
              <a:solidFill>
                <a:schemeClr val="accent3"/>
              </a:solidFill>
              <a:ln w="63500">
                <a:solidFill>
                  <a:srgbClr val="FF0000"/>
                </a:solidFill>
              </a:ln>
              <a:effectLst/>
            </c:spPr>
          </c:marker>
          <c:dPt>
            <c:idx val="21"/>
            <c:marker>
              <c:symbol val="squar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2CC8-CE47-A084-1451F27ECD6B}"/>
              </c:ext>
            </c:extLst>
          </c:dPt>
          <c:dPt>
            <c:idx val="23"/>
            <c:marker>
              <c:symbol val="triangl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2CC8-CE47-A084-1451F27ECD6B}"/>
              </c:ext>
            </c:extLst>
          </c:dPt>
          <c:xVal>
            <c:numRef>
              <c:f>KNN_Nearest!$C$3:$C$26</c:f>
              <c:numCache>
                <c:formatCode>0.00</c:formatCode>
                <c:ptCount val="24"/>
                <c:pt idx="0">
                  <c:v>0.94522390849194149</c:v>
                </c:pt>
                <c:pt idx="1">
                  <c:v>0.91601177884339102</c:v>
                </c:pt>
                <c:pt idx="2">
                  <c:v>0.16288130058361372</c:v>
                </c:pt>
                <c:pt idx="3">
                  <c:v>0.8255163828587383</c:v>
                </c:pt>
                <c:pt idx="4">
                  <c:v>0.91929245754179967</c:v>
                </c:pt>
                <c:pt idx="5">
                  <c:v>0.34211709473059804</c:v>
                </c:pt>
                <c:pt idx="6">
                  <c:v>0.22944116790036528</c:v>
                </c:pt>
                <c:pt idx="7">
                  <c:v>6.7903966989895426E-2</c:v>
                </c:pt>
                <c:pt idx="8">
                  <c:v>0.12070697000034258</c:v>
                </c:pt>
                <c:pt idx="9">
                  <c:v>0.59503883030721672</c:v>
                </c:pt>
                <c:pt idx="10">
                  <c:v>7.3088106200564273E-2</c:v>
                </c:pt>
                <c:pt idx="11">
                  <c:v>0.23996011315153631</c:v>
                </c:pt>
                <c:pt idx="12">
                  <c:v>0.80817343046514756</c:v>
                </c:pt>
                <c:pt idx="13">
                  <c:v>0.86267526401867511</c:v>
                </c:pt>
                <c:pt idx="14">
                  <c:v>0.35872961869686293</c:v>
                </c:pt>
                <c:pt idx="15">
                  <c:v>0.25334121297251955</c:v>
                </c:pt>
                <c:pt idx="16">
                  <c:v>0.50119979608609766</c:v>
                </c:pt>
                <c:pt idx="17">
                  <c:v>0.56077602990916342</c:v>
                </c:pt>
                <c:pt idx="18">
                  <c:v>0.93220503161659529</c:v>
                </c:pt>
                <c:pt idx="19">
                  <c:v>0.35690610536074863</c:v>
                </c:pt>
                <c:pt idx="21">
                  <c:v>5.4525360526288535E-2</c:v>
                </c:pt>
                <c:pt idx="22">
                  <c:v>0.87739088174361302</c:v>
                </c:pt>
                <c:pt idx="23">
                  <c:v>0.79169851068938046</c:v>
                </c:pt>
              </c:numCache>
            </c:numRef>
          </c:xVal>
          <c:yVal>
            <c:numRef>
              <c:f>KNN_Nearest!$F$3:$F$26</c:f>
              <c:numCache>
                <c:formatCode>General</c:formatCode>
                <c:ptCount val="24"/>
                <c:pt idx="21" formatCode="0.00">
                  <c:v>0.82643659356705401</c:v>
                </c:pt>
                <c:pt idx="22" formatCode="0.00">
                  <c:v>0.29581369870651752</c:v>
                </c:pt>
                <c:pt idx="23" formatCode="0.00">
                  <c:v>0.48288932392946149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CC8-CE47-A084-1451F27ECD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52960"/>
        <c:axId val="862186848"/>
      </c:scatterChart>
      <c:valAx>
        <c:axId val="86215296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86848"/>
        <c:crosses val="autoZero"/>
        <c:crossBetween val="midCat"/>
      </c:valAx>
      <c:valAx>
        <c:axId val="8621868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52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KNN_K!$C$3:$C$26</c:f>
              <c:numCache>
                <c:formatCode>0.00</c:formatCode>
                <c:ptCount val="24"/>
                <c:pt idx="0">
                  <c:v>0.44289879965485168</c:v>
                </c:pt>
                <c:pt idx="1">
                  <c:v>0.3649924545069011</c:v>
                </c:pt>
                <c:pt idx="2">
                  <c:v>0.8272471266814182</c:v>
                </c:pt>
                <c:pt idx="3">
                  <c:v>0.48732572146356545</c:v>
                </c:pt>
                <c:pt idx="4">
                  <c:v>0.62212588906829125</c:v>
                </c:pt>
                <c:pt idx="5">
                  <c:v>0.30137714490595169</c:v>
                </c:pt>
                <c:pt idx="6">
                  <c:v>0.51779246514103605</c:v>
                </c:pt>
                <c:pt idx="7">
                  <c:v>0.36314522296502183</c:v>
                </c:pt>
                <c:pt idx="8">
                  <c:v>0.43577222567237961</c:v>
                </c:pt>
                <c:pt idx="9">
                  <c:v>0.83103738768966551</c:v>
                </c:pt>
                <c:pt idx="10">
                  <c:v>0.78374565445163802</c:v>
                </c:pt>
                <c:pt idx="11">
                  <c:v>0.25412546058861063</c:v>
                </c:pt>
                <c:pt idx="12">
                  <c:v>0.39673534551219758</c:v>
                </c:pt>
                <c:pt idx="13">
                  <c:v>0.54047004801434029</c:v>
                </c:pt>
                <c:pt idx="14">
                  <c:v>2.9758612954375874E-3</c:v>
                </c:pt>
                <c:pt idx="15">
                  <c:v>0.62850058141668874</c:v>
                </c:pt>
                <c:pt idx="16">
                  <c:v>0.63314438083563918</c:v>
                </c:pt>
                <c:pt idx="17">
                  <c:v>0.30817200789388588</c:v>
                </c:pt>
                <c:pt idx="18">
                  <c:v>0.98950275027190249</c:v>
                </c:pt>
                <c:pt idx="19">
                  <c:v>0.82043659491644283</c:v>
                </c:pt>
                <c:pt idx="21">
                  <c:v>0.30757029210145237</c:v>
                </c:pt>
                <c:pt idx="22">
                  <c:v>0.74984064178892107</c:v>
                </c:pt>
                <c:pt idx="23">
                  <c:v>0.12967517610177914</c:v>
                </c:pt>
              </c:numCache>
            </c:numRef>
          </c:xVal>
          <c:yVal>
            <c:numRef>
              <c:f>KNN_K!$D$3:$D$26</c:f>
              <c:numCache>
                <c:formatCode>0.00</c:formatCode>
                <c:ptCount val="24"/>
                <c:pt idx="0">
                  <c:v>0.71098187437670646</c:v>
                </c:pt>
                <c:pt idx="1">
                  <c:v>0.87581477976445443</c:v>
                </c:pt>
                <c:pt idx="2">
                  <c:v>0.91095014599026569</c:v>
                </c:pt>
                <c:pt idx="3">
                  <c:v>0.78182456773218456</c:v>
                </c:pt>
                <c:pt idx="4">
                  <c:v>0.98142556479463949</c:v>
                </c:pt>
                <c:pt idx="5">
                  <c:v>0.67345580867481702</c:v>
                </c:pt>
                <c:pt idx="6">
                  <c:v>0.95722484439469724</c:v>
                </c:pt>
                <c:pt idx="7">
                  <c:v>0.68678794420288058</c:v>
                </c:pt>
                <c:pt idx="8">
                  <c:v>0.65141934382538014</c:v>
                </c:pt>
                <c:pt idx="9">
                  <c:v>0.95313501669108003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44-BE4D-B1C9-0631DD00F956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KNN_K!$C$3:$C$26</c:f>
              <c:numCache>
                <c:formatCode>0.00</c:formatCode>
                <c:ptCount val="24"/>
                <c:pt idx="0">
                  <c:v>0.44289879965485168</c:v>
                </c:pt>
                <c:pt idx="1">
                  <c:v>0.3649924545069011</c:v>
                </c:pt>
                <c:pt idx="2">
                  <c:v>0.8272471266814182</c:v>
                </c:pt>
                <c:pt idx="3">
                  <c:v>0.48732572146356545</c:v>
                </c:pt>
                <c:pt idx="4">
                  <c:v>0.62212588906829125</c:v>
                </c:pt>
                <c:pt idx="5">
                  <c:v>0.30137714490595169</c:v>
                </c:pt>
                <c:pt idx="6">
                  <c:v>0.51779246514103605</c:v>
                </c:pt>
                <c:pt idx="7">
                  <c:v>0.36314522296502183</c:v>
                </c:pt>
                <c:pt idx="8">
                  <c:v>0.43577222567237961</c:v>
                </c:pt>
                <c:pt idx="9">
                  <c:v>0.83103738768966551</c:v>
                </c:pt>
                <c:pt idx="10">
                  <c:v>0.78374565445163802</c:v>
                </c:pt>
                <c:pt idx="11">
                  <c:v>0.25412546058861063</c:v>
                </c:pt>
                <c:pt idx="12">
                  <c:v>0.39673534551219758</c:v>
                </c:pt>
                <c:pt idx="13">
                  <c:v>0.54047004801434029</c:v>
                </c:pt>
                <c:pt idx="14">
                  <c:v>2.9758612954375874E-3</c:v>
                </c:pt>
                <c:pt idx="15">
                  <c:v>0.62850058141668874</c:v>
                </c:pt>
                <c:pt idx="16">
                  <c:v>0.63314438083563918</c:v>
                </c:pt>
                <c:pt idx="17">
                  <c:v>0.30817200789388588</c:v>
                </c:pt>
                <c:pt idx="18">
                  <c:v>0.98950275027190249</c:v>
                </c:pt>
                <c:pt idx="19">
                  <c:v>0.82043659491644283</c:v>
                </c:pt>
                <c:pt idx="21">
                  <c:v>0.30757029210145237</c:v>
                </c:pt>
                <c:pt idx="22">
                  <c:v>0.74984064178892107</c:v>
                </c:pt>
                <c:pt idx="23">
                  <c:v>0.12967517610177914</c:v>
                </c:pt>
              </c:numCache>
            </c:numRef>
          </c:xVal>
          <c:yVal>
            <c:numRef>
              <c:f>KNN_K!$E$3:$E$26</c:f>
              <c:numCache>
                <c:formatCode>0.00</c:formatCode>
                <c:ptCount val="24"/>
                <c:pt idx="10">
                  <c:v>0.24464936866224762</c:v>
                </c:pt>
                <c:pt idx="11">
                  <c:v>5.2900523182677732E-2</c:v>
                </c:pt>
                <c:pt idx="12">
                  <c:v>0.21948143284408159</c:v>
                </c:pt>
                <c:pt idx="13">
                  <c:v>0.12615391579206595</c:v>
                </c:pt>
                <c:pt idx="14">
                  <c:v>4.3643968322879938E-4</c:v>
                </c:pt>
                <c:pt idx="15">
                  <c:v>0.38748779375586967</c:v>
                </c:pt>
                <c:pt idx="16">
                  <c:v>0.25269091581627018</c:v>
                </c:pt>
                <c:pt idx="17">
                  <c:v>8.6537630312618991E-2</c:v>
                </c:pt>
                <c:pt idx="18">
                  <c:v>0.58103418418114228</c:v>
                </c:pt>
                <c:pt idx="19">
                  <c:v>0.81647198027435874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D44-BE4D-B1C9-0631DD00F956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diamond"/>
            <c:size val="10"/>
            <c:spPr>
              <a:solidFill>
                <a:schemeClr val="accent3"/>
              </a:solidFill>
              <a:ln w="63500">
                <a:solidFill>
                  <a:srgbClr val="FF0000"/>
                </a:solidFill>
              </a:ln>
              <a:effectLst/>
            </c:spPr>
          </c:marker>
          <c:dPt>
            <c:idx val="21"/>
            <c:marker>
              <c:symbol val="squar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1D44-BE4D-B1C9-0631DD00F956}"/>
              </c:ext>
            </c:extLst>
          </c:dPt>
          <c:dPt>
            <c:idx val="23"/>
            <c:marker>
              <c:symbol val="triangl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1D44-BE4D-B1C9-0631DD00F956}"/>
              </c:ext>
            </c:extLst>
          </c:dPt>
          <c:xVal>
            <c:numRef>
              <c:f>KNN_K!$C$3:$C$26</c:f>
              <c:numCache>
                <c:formatCode>0.00</c:formatCode>
                <c:ptCount val="24"/>
                <c:pt idx="0">
                  <c:v>0.44289879965485168</c:v>
                </c:pt>
                <c:pt idx="1">
                  <c:v>0.3649924545069011</c:v>
                </c:pt>
                <c:pt idx="2">
                  <c:v>0.8272471266814182</c:v>
                </c:pt>
                <c:pt idx="3">
                  <c:v>0.48732572146356545</c:v>
                </c:pt>
                <c:pt idx="4">
                  <c:v>0.62212588906829125</c:v>
                </c:pt>
                <c:pt idx="5">
                  <c:v>0.30137714490595169</c:v>
                </c:pt>
                <c:pt idx="6">
                  <c:v>0.51779246514103605</c:v>
                </c:pt>
                <c:pt idx="7">
                  <c:v>0.36314522296502183</c:v>
                </c:pt>
                <c:pt idx="8">
                  <c:v>0.43577222567237961</c:v>
                </c:pt>
                <c:pt idx="9">
                  <c:v>0.83103738768966551</c:v>
                </c:pt>
                <c:pt idx="10">
                  <c:v>0.78374565445163802</c:v>
                </c:pt>
                <c:pt idx="11">
                  <c:v>0.25412546058861063</c:v>
                </c:pt>
                <c:pt idx="12">
                  <c:v>0.39673534551219758</c:v>
                </c:pt>
                <c:pt idx="13">
                  <c:v>0.54047004801434029</c:v>
                </c:pt>
                <c:pt idx="14">
                  <c:v>2.9758612954375874E-3</c:v>
                </c:pt>
                <c:pt idx="15">
                  <c:v>0.62850058141668874</c:v>
                </c:pt>
                <c:pt idx="16">
                  <c:v>0.63314438083563918</c:v>
                </c:pt>
                <c:pt idx="17">
                  <c:v>0.30817200789388588</c:v>
                </c:pt>
                <c:pt idx="18">
                  <c:v>0.98950275027190249</c:v>
                </c:pt>
                <c:pt idx="19">
                  <c:v>0.82043659491644283</c:v>
                </c:pt>
                <c:pt idx="21">
                  <c:v>0.30757029210145237</c:v>
                </c:pt>
                <c:pt idx="22">
                  <c:v>0.74984064178892107</c:v>
                </c:pt>
                <c:pt idx="23">
                  <c:v>0.12967517610177914</c:v>
                </c:pt>
              </c:numCache>
            </c:numRef>
          </c:xVal>
          <c:yVal>
            <c:numRef>
              <c:f>KNN_K!$F$3:$F$26</c:f>
              <c:numCache>
                <c:formatCode>General</c:formatCode>
                <c:ptCount val="24"/>
                <c:pt idx="21" formatCode="0.00">
                  <c:v>0.67663385297115686</c:v>
                </c:pt>
                <c:pt idx="22" formatCode="0.00">
                  <c:v>0.23719144933382319</c:v>
                </c:pt>
                <c:pt idx="23" formatCode="0.00">
                  <c:v>0.94238639280592595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D44-BE4D-B1C9-0631DD00F9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52960"/>
        <c:axId val="862186848"/>
      </c:scatterChart>
      <c:valAx>
        <c:axId val="86215296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86848"/>
        <c:crosses val="autoZero"/>
        <c:crossBetween val="midCat"/>
      </c:valAx>
      <c:valAx>
        <c:axId val="8621868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52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KNN_Vote!$C$3:$C$26</c:f>
              <c:numCache>
                <c:formatCode>0.00</c:formatCode>
                <c:ptCount val="24"/>
                <c:pt idx="0">
                  <c:v>0.26699428196748787</c:v>
                </c:pt>
                <c:pt idx="1">
                  <c:v>0.5167415117355213</c:v>
                </c:pt>
                <c:pt idx="2">
                  <c:v>0.27097235855021684</c:v>
                </c:pt>
                <c:pt idx="3">
                  <c:v>0.40965185936868964</c:v>
                </c:pt>
                <c:pt idx="4">
                  <c:v>0.64897114139188894</c:v>
                </c:pt>
                <c:pt idx="5">
                  <c:v>0.78810805035786768</c:v>
                </c:pt>
                <c:pt idx="6">
                  <c:v>0.65043600774342836</c:v>
                </c:pt>
                <c:pt idx="7">
                  <c:v>0.18365054704180261</c:v>
                </c:pt>
                <c:pt idx="8">
                  <c:v>0.15326870758147881</c:v>
                </c:pt>
                <c:pt idx="9">
                  <c:v>0.31294369940091749</c:v>
                </c:pt>
                <c:pt idx="10">
                  <c:v>0.58820132680482262</c:v>
                </c:pt>
                <c:pt idx="11">
                  <c:v>0.39015542428940031</c:v>
                </c:pt>
                <c:pt idx="12">
                  <c:v>0.82009711974489596</c:v>
                </c:pt>
                <c:pt idx="13">
                  <c:v>0.20733421506746408</c:v>
                </c:pt>
                <c:pt idx="14">
                  <c:v>8.4746192101334827E-3</c:v>
                </c:pt>
                <c:pt idx="15">
                  <c:v>0.62410503695058139</c:v>
                </c:pt>
                <c:pt idx="16">
                  <c:v>0.91861255817879839</c:v>
                </c:pt>
                <c:pt idx="17">
                  <c:v>0.78122283824481253</c:v>
                </c:pt>
                <c:pt idx="18">
                  <c:v>0.99309876237150385</c:v>
                </c:pt>
                <c:pt idx="19">
                  <c:v>0.42352023164192298</c:v>
                </c:pt>
                <c:pt idx="21">
                  <c:v>0.10096086859871589</c:v>
                </c:pt>
                <c:pt idx="22">
                  <c:v>0.91834796107619099</c:v>
                </c:pt>
                <c:pt idx="23">
                  <c:v>0.54731160592760375</c:v>
                </c:pt>
              </c:numCache>
            </c:numRef>
          </c:xVal>
          <c:yVal>
            <c:numRef>
              <c:f>KNN_Vote!$D$3:$D$26</c:f>
              <c:numCache>
                <c:formatCode>0.00</c:formatCode>
                <c:ptCount val="24"/>
                <c:pt idx="0">
                  <c:v>0.48814935117010139</c:v>
                </c:pt>
                <c:pt idx="1">
                  <c:v>0.75860851399432216</c:v>
                </c:pt>
                <c:pt idx="2">
                  <c:v>0.58196186869694588</c:v>
                </c:pt>
                <c:pt idx="3">
                  <c:v>0.76360389267005035</c:v>
                </c:pt>
                <c:pt idx="4">
                  <c:v>0.75087289242620636</c:v>
                </c:pt>
                <c:pt idx="5">
                  <c:v>0.91592447847092995</c:v>
                </c:pt>
                <c:pt idx="6">
                  <c:v>0.85013505337899642</c:v>
                </c:pt>
                <c:pt idx="7">
                  <c:v>0.77139557101240419</c:v>
                </c:pt>
                <c:pt idx="8">
                  <c:v>0.60783715362345769</c:v>
                </c:pt>
                <c:pt idx="9">
                  <c:v>0.4598159985958693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18-564A-A6F4-36A314ABF850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KNN_Vote!$C$3:$C$26</c:f>
              <c:numCache>
                <c:formatCode>0.00</c:formatCode>
                <c:ptCount val="24"/>
                <c:pt idx="0">
                  <c:v>0.26699428196748787</c:v>
                </c:pt>
                <c:pt idx="1">
                  <c:v>0.5167415117355213</c:v>
                </c:pt>
                <c:pt idx="2">
                  <c:v>0.27097235855021684</c:v>
                </c:pt>
                <c:pt idx="3">
                  <c:v>0.40965185936868964</c:v>
                </c:pt>
                <c:pt idx="4">
                  <c:v>0.64897114139188894</c:v>
                </c:pt>
                <c:pt idx="5">
                  <c:v>0.78810805035786768</c:v>
                </c:pt>
                <c:pt idx="6">
                  <c:v>0.65043600774342836</c:v>
                </c:pt>
                <c:pt idx="7">
                  <c:v>0.18365054704180261</c:v>
                </c:pt>
                <c:pt idx="8">
                  <c:v>0.15326870758147881</c:v>
                </c:pt>
                <c:pt idx="9">
                  <c:v>0.31294369940091749</c:v>
                </c:pt>
                <c:pt idx="10">
                  <c:v>0.58820132680482262</c:v>
                </c:pt>
                <c:pt idx="11">
                  <c:v>0.39015542428940031</c:v>
                </c:pt>
                <c:pt idx="12">
                  <c:v>0.82009711974489596</c:v>
                </c:pt>
                <c:pt idx="13">
                  <c:v>0.20733421506746408</c:v>
                </c:pt>
                <c:pt idx="14">
                  <c:v>8.4746192101334827E-3</c:v>
                </c:pt>
                <c:pt idx="15">
                  <c:v>0.62410503695058139</c:v>
                </c:pt>
                <c:pt idx="16">
                  <c:v>0.91861255817879839</c:v>
                </c:pt>
                <c:pt idx="17">
                  <c:v>0.78122283824481253</c:v>
                </c:pt>
                <c:pt idx="18">
                  <c:v>0.99309876237150385</c:v>
                </c:pt>
                <c:pt idx="19">
                  <c:v>0.42352023164192298</c:v>
                </c:pt>
                <c:pt idx="21">
                  <c:v>0.10096086859871589</c:v>
                </c:pt>
                <c:pt idx="22">
                  <c:v>0.91834796107619099</c:v>
                </c:pt>
                <c:pt idx="23">
                  <c:v>0.54731160592760375</c:v>
                </c:pt>
              </c:numCache>
            </c:numRef>
          </c:xVal>
          <c:yVal>
            <c:numRef>
              <c:f>KNN_Vote!$E$3:$E$26</c:f>
              <c:numCache>
                <c:formatCode>0.00</c:formatCode>
                <c:ptCount val="24"/>
                <c:pt idx="10">
                  <c:v>0.20468344520109016</c:v>
                </c:pt>
                <c:pt idx="11">
                  <c:v>0.24844400766761401</c:v>
                </c:pt>
                <c:pt idx="12">
                  <c:v>0.55776685647090207</c:v>
                </c:pt>
                <c:pt idx="13">
                  <c:v>0.14498548458491842</c:v>
                </c:pt>
                <c:pt idx="14">
                  <c:v>5.4037680651317938E-3</c:v>
                </c:pt>
                <c:pt idx="15">
                  <c:v>0.25805689180660607</c:v>
                </c:pt>
                <c:pt idx="16">
                  <c:v>0.74891546209305981</c:v>
                </c:pt>
                <c:pt idx="17">
                  <c:v>0.43300103507035409</c:v>
                </c:pt>
                <c:pt idx="18">
                  <c:v>0.33329041636366058</c:v>
                </c:pt>
                <c:pt idx="19">
                  <c:v>0.34573215838051941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518-564A-A6F4-36A314ABF850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diamond"/>
            <c:size val="10"/>
            <c:spPr>
              <a:solidFill>
                <a:schemeClr val="accent3"/>
              </a:solidFill>
              <a:ln w="63500">
                <a:solidFill>
                  <a:srgbClr val="FF0000"/>
                </a:solidFill>
              </a:ln>
              <a:effectLst/>
            </c:spPr>
          </c:marker>
          <c:dPt>
            <c:idx val="21"/>
            <c:marker>
              <c:symbol val="squar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B518-564A-A6F4-36A314ABF850}"/>
              </c:ext>
            </c:extLst>
          </c:dPt>
          <c:dPt>
            <c:idx val="23"/>
            <c:marker>
              <c:symbol val="triangl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B518-564A-A6F4-36A314ABF850}"/>
              </c:ext>
            </c:extLst>
          </c:dPt>
          <c:xVal>
            <c:numRef>
              <c:f>KNN_Vote!$C$3:$C$26</c:f>
              <c:numCache>
                <c:formatCode>0.00</c:formatCode>
                <c:ptCount val="24"/>
                <c:pt idx="0">
                  <c:v>0.26699428196748787</c:v>
                </c:pt>
                <c:pt idx="1">
                  <c:v>0.5167415117355213</c:v>
                </c:pt>
                <c:pt idx="2">
                  <c:v>0.27097235855021684</c:v>
                </c:pt>
                <c:pt idx="3">
                  <c:v>0.40965185936868964</c:v>
                </c:pt>
                <c:pt idx="4">
                  <c:v>0.64897114139188894</c:v>
                </c:pt>
                <c:pt idx="5">
                  <c:v>0.78810805035786768</c:v>
                </c:pt>
                <c:pt idx="6">
                  <c:v>0.65043600774342836</c:v>
                </c:pt>
                <c:pt idx="7">
                  <c:v>0.18365054704180261</c:v>
                </c:pt>
                <c:pt idx="8">
                  <c:v>0.15326870758147881</c:v>
                </c:pt>
                <c:pt idx="9">
                  <c:v>0.31294369940091749</c:v>
                </c:pt>
                <c:pt idx="10">
                  <c:v>0.58820132680482262</c:v>
                </c:pt>
                <c:pt idx="11">
                  <c:v>0.39015542428940031</c:v>
                </c:pt>
                <c:pt idx="12">
                  <c:v>0.82009711974489596</c:v>
                </c:pt>
                <c:pt idx="13">
                  <c:v>0.20733421506746408</c:v>
                </c:pt>
                <c:pt idx="14">
                  <c:v>8.4746192101334827E-3</c:v>
                </c:pt>
                <c:pt idx="15">
                  <c:v>0.62410503695058139</c:v>
                </c:pt>
                <c:pt idx="16">
                  <c:v>0.91861255817879839</c:v>
                </c:pt>
                <c:pt idx="17">
                  <c:v>0.78122283824481253</c:v>
                </c:pt>
                <c:pt idx="18">
                  <c:v>0.99309876237150385</c:v>
                </c:pt>
                <c:pt idx="19">
                  <c:v>0.42352023164192298</c:v>
                </c:pt>
                <c:pt idx="21">
                  <c:v>0.10096086859871589</c:v>
                </c:pt>
                <c:pt idx="22">
                  <c:v>0.91834796107619099</c:v>
                </c:pt>
                <c:pt idx="23">
                  <c:v>0.54731160592760375</c:v>
                </c:pt>
              </c:numCache>
            </c:numRef>
          </c:xVal>
          <c:yVal>
            <c:numRef>
              <c:f>KNN_Vote!$F$3:$F$26</c:f>
              <c:numCache>
                <c:formatCode>General</c:formatCode>
                <c:ptCount val="24"/>
                <c:pt idx="21" formatCode="0.00">
                  <c:v>0.73495288746932708</c:v>
                </c:pt>
                <c:pt idx="22" formatCode="0.00">
                  <c:v>0.66960556097508206</c:v>
                </c:pt>
                <c:pt idx="23" formatCode="0.00">
                  <c:v>0.2164274004323844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518-564A-A6F4-36A314ABF8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52960"/>
        <c:axId val="862186848"/>
      </c:scatterChart>
      <c:valAx>
        <c:axId val="86215296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86848"/>
        <c:crosses val="autoZero"/>
        <c:crossBetween val="midCat"/>
      </c:valAx>
      <c:valAx>
        <c:axId val="8621868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52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949071621267756E-2"/>
          <c:y val="3.8463851109520386E-2"/>
          <c:w val="0.94405100754517057"/>
          <c:h val="0.9068074445239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Kmeans!$H$3</c:f>
              <c:strCache>
                <c:ptCount val="1"/>
                <c:pt idx="0">
                  <c:v>dim2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Kmeans!$G$4:$G$33</c:f>
              <c:numCache>
                <c:formatCode>General</c:formatCode>
                <c:ptCount val="30"/>
                <c:pt idx="0">
                  <c:v>5.2165987645227174</c:v>
                </c:pt>
                <c:pt idx="1">
                  <c:v>4.4491836467252632</c:v>
                </c:pt>
                <c:pt idx="2">
                  <c:v>4.1388367780012238</c:v>
                </c:pt>
                <c:pt idx="3">
                  <c:v>4.3404879110413281</c:v>
                </c:pt>
                <c:pt idx="4">
                  <c:v>3.352191468693114</c:v>
                </c:pt>
                <c:pt idx="5">
                  <c:v>3.3183714480324595</c:v>
                </c:pt>
                <c:pt idx="6">
                  <c:v>4.296252286282364</c:v>
                </c:pt>
                <c:pt idx="7">
                  <c:v>4.0116788668679106</c:v>
                </c:pt>
                <c:pt idx="8">
                  <c:v>3.7036540275168299</c:v>
                </c:pt>
                <c:pt idx="9">
                  <c:v>3.9557098164780506</c:v>
                </c:pt>
                <c:pt idx="10">
                  <c:v>2.0885977047909194</c:v>
                </c:pt>
                <c:pt idx="11">
                  <c:v>2.0834531531920986</c:v>
                </c:pt>
                <c:pt idx="12">
                  <c:v>2.188215408730763</c:v>
                </c:pt>
                <c:pt idx="13">
                  <c:v>1.7909256703130465</c:v>
                </c:pt>
                <c:pt idx="14">
                  <c:v>2.1980701380618251</c:v>
                </c:pt>
                <c:pt idx="15">
                  <c:v>2.1381183918507016</c:v>
                </c:pt>
                <c:pt idx="16">
                  <c:v>2.3627202367426081</c:v>
                </c:pt>
                <c:pt idx="17">
                  <c:v>1.7835702346229314</c:v>
                </c:pt>
                <c:pt idx="18">
                  <c:v>2.0207526955711259</c:v>
                </c:pt>
                <c:pt idx="19">
                  <c:v>1.9453149880754677</c:v>
                </c:pt>
                <c:pt idx="20">
                  <c:v>1.8692092742060458</c:v>
                </c:pt>
                <c:pt idx="21">
                  <c:v>1.6080508367655679</c:v>
                </c:pt>
                <c:pt idx="22">
                  <c:v>2.1981256538784164</c:v>
                </c:pt>
                <c:pt idx="23">
                  <c:v>1.9713580983507006</c:v>
                </c:pt>
                <c:pt idx="24">
                  <c:v>1.7458054628057358</c:v>
                </c:pt>
                <c:pt idx="25">
                  <c:v>1.9310649327089917</c:v>
                </c:pt>
                <c:pt idx="26">
                  <c:v>1.8917751631551341</c:v>
                </c:pt>
                <c:pt idx="27">
                  <c:v>1.8045888951996627</c:v>
                </c:pt>
                <c:pt idx="28">
                  <c:v>2.1917614495320747</c:v>
                </c:pt>
                <c:pt idx="29">
                  <c:v>2.0053255730366746</c:v>
                </c:pt>
              </c:numCache>
            </c:numRef>
          </c:xVal>
          <c:yVal>
            <c:numRef>
              <c:f>Kmeans!$H$4:$H$33</c:f>
              <c:numCache>
                <c:formatCode>General</c:formatCode>
                <c:ptCount val="30"/>
                <c:pt idx="0">
                  <c:v>6.2433838638077255</c:v>
                </c:pt>
                <c:pt idx="1">
                  <c:v>6.4634030682523003</c:v>
                </c:pt>
                <c:pt idx="2">
                  <c:v>6.401269751088642</c:v>
                </c:pt>
                <c:pt idx="3">
                  <c:v>6.4098508775840379</c:v>
                </c:pt>
                <c:pt idx="4">
                  <c:v>6.4118650141942517</c:v>
                </c:pt>
                <c:pt idx="5">
                  <c:v>6.408382625627894</c:v>
                </c:pt>
                <c:pt idx="6">
                  <c:v>6.3719540282226435</c:v>
                </c:pt>
                <c:pt idx="7">
                  <c:v>5.6941186683016332</c:v>
                </c:pt>
                <c:pt idx="8">
                  <c:v>5.8187588430998707</c:v>
                </c:pt>
                <c:pt idx="9">
                  <c:v>5.6909742581636298</c:v>
                </c:pt>
                <c:pt idx="10">
                  <c:v>1.7934186081533339</c:v>
                </c:pt>
                <c:pt idx="11">
                  <c:v>1.8185868416290196</c:v>
                </c:pt>
                <c:pt idx="12">
                  <c:v>2.2018303831747286</c:v>
                </c:pt>
                <c:pt idx="13">
                  <c:v>1.7267149067659173</c:v>
                </c:pt>
                <c:pt idx="14">
                  <c:v>2.4359116418525097</c:v>
                </c:pt>
                <c:pt idx="15">
                  <c:v>1.9859352742067196</c:v>
                </c:pt>
                <c:pt idx="16">
                  <c:v>1.9670562305579065</c:v>
                </c:pt>
                <c:pt idx="17">
                  <c:v>1.8705040116211678</c:v>
                </c:pt>
                <c:pt idx="18">
                  <c:v>2.3008972752297296</c:v>
                </c:pt>
                <c:pt idx="19">
                  <c:v>2.0959661188005927</c:v>
                </c:pt>
                <c:pt idx="20">
                  <c:v>6.892433171832578</c:v>
                </c:pt>
                <c:pt idx="21">
                  <c:v>5.8629833865237311</c:v>
                </c:pt>
                <c:pt idx="22">
                  <c:v>7.8924820768397517</c:v>
                </c:pt>
                <c:pt idx="23">
                  <c:v>4.8314798283738387</c:v>
                </c:pt>
                <c:pt idx="24">
                  <c:v>7.2991377207152057</c:v>
                </c:pt>
                <c:pt idx="25">
                  <c:v>7.2225401721993743</c:v>
                </c:pt>
                <c:pt idx="26">
                  <c:v>6.0019386808924668</c:v>
                </c:pt>
                <c:pt idx="27">
                  <c:v>8.3965916121317328</c:v>
                </c:pt>
                <c:pt idx="28">
                  <c:v>7.6323390460503937</c:v>
                </c:pt>
                <c:pt idx="29">
                  <c:v>7.3821591295443785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D0-BB47-9E50-6E299AA5F0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160000"/>
        <c:axId val="1100161648"/>
      </c:scatterChart>
      <c:valAx>
        <c:axId val="110016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1648"/>
        <c:crosses val="autoZero"/>
        <c:crossBetween val="midCat"/>
      </c:valAx>
      <c:valAx>
        <c:axId val="110016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949071621267756E-2"/>
          <c:y val="3.8463851109520386E-2"/>
          <c:w val="0.94405100754517057"/>
          <c:h val="0.9068074445239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Kmeans!$H$3</c:f>
              <c:strCache>
                <c:ptCount val="1"/>
                <c:pt idx="0">
                  <c:v>dim2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Kmeans!$G$4:$G$33</c:f>
              <c:numCache>
                <c:formatCode>General</c:formatCode>
                <c:ptCount val="30"/>
                <c:pt idx="0">
                  <c:v>5.2165987645227174</c:v>
                </c:pt>
                <c:pt idx="1">
                  <c:v>4.4491836467252632</c:v>
                </c:pt>
                <c:pt idx="2">
                  <c:v>4.1388367780012238</c:v>
                </c:pt>
                <c:pt idx="3">
                  <c:v>4.3404879110413281</c:v>
                </c:pt>
                <c:pt idx="4">
                  <c:v>3.352191468693114</c:v>
                </c:pt>
                <c:pt idx="5">
                  <c:v>3.3183714480324595</c:v>
                </c:pt>
                <c:pt idx="6">
                  <c:v>4.296252286282364</c:v>
                </c:pt>
                <c:pt idx="7">
                  <c:v>4.0116788668679106</c:v>
                </c:pt>
                <c:pt idx="8">
                  <c:v>3.7036540275168299</c:v>
                </c:pt>
                <c:pt idx="9">
                  <c:v>3.9557098164780506</c:v>
                </c:pt>
                <c:pt idx="10">
                  <c:v>2.0885977047909194</c:v>
                </c:pt>
                <c:pt idx="11">
                  <c:v>2.0834531531920986</c:v>
                </c:pt>
                <c:pt idx="12">
                  <c:v>2.188215408730763</c:v>
                </c:pt>
                <c:pt idx="13">
                  <c:v>1.7909256703130465</c:v>
                </c:pt>
                <c:pt idx="14">
                  <c:v>2.1980701380618251</c:v>
                </c:pt>
                <c:pt idx="15">
                  <c:v>2.1381183918507016</c:v>
                </c:pt>
                <c:pt idx="16">
                  <c:v>2.3627202367426081</c:v>
                </c:pt>
                <c:pt idx="17">
                  <c:v>1.7835702346229314</c:v>
                </c:pt>
                <c:pt idx="18">
                  <c:v>2.0207526955711259</c:v>
                </c:pt>
                <c:pt idx="19">
                  <c:v>1.9453149880754677</c:v>
                </c:pt>
                <c:pt idx="20">
                  <c:v>1.8692092742060458</c:v>
                </c:pt>
                <c:pt idx="21">
                  <c:v>1.6080508367655679</c:v>
                </c:pt>
                <c:pt idx="22">
                  <c:v>2.1981256538784164</c:v>
                </c:pt>
                <c:pt idx="23">
                  <c:v>1.9713580983507006</c:v>
                </c:pt>
                <c:pt idx="24">
                  <c:v>1.7458054628057358</c:v>
                </c:pt>
                <c:pt idx="25">
                  <c:v>1.9310649327089917</c:v>
                </c:pt>
                <c:pt idx="26">
                  <c:v>1.8917751631551341</c:v>
                </c:pt>
                <c:pt idx="27">
                  <c:v>1.8045888951996627</c:v>
                </c:pt>
                <c:pt idx="28">
                  <c:v>2.1917614495320747</c:v>
                </c:pt>
                <c:pt idx="29">
                  <c:v>2.0053255730366746</c:v>
                </c:pt>
              </c:numCache>
            </c:numRef>
          </c:xVal>
          <c:yVal>
            <c:numRef>
              <c:f>Kmeans!$H$4:$H$33</c:f>
              <c:numCache>
                <c:formatCode>General</c:formatCode>
                <c:ptCount val="30"/>
                <c:pt idx="0">
                  <c:v>6.2433838638077255</c:v>
                </c:pt>
                <c:pt idx="1">
                  <c:v>6.4634030682523003</c:v>
                </c:pt>
                <c:pt idx="2">
                  <c:v>6.401269751088642</c:v>
                </c:pt>
                <c:pt idx="3">
                  <c:v>6.4098508775840379</c:v>
                </c:pt>
                <c:pt idx="4">
                  <c:v>6.4118650141942517</c:v>
                </c:pt>
                <c:pt idx="5">
                  <c:v>6.408382625627894</c:v>
                </c:pt>
                <c:pt idx="6">
                  <c:v>6.3719540282226435</c:v>
                </c:pt>
                <c:pt idx="7">
                  <c:v>5.6941186683016332</c:v>
                </c:pt>
                <c:pt idx="8">
                  <c:v>5.8187588430998707</c:v>
                </c:pt>
                <c:pt idx="9">
                  <c:v>5.6909742581636298</c:v>
                </c:pt>
                <c:pt idx="10">
                  <c:v>1.7934186081533339</c:v>
                </c:pt>
                <c:pt idx="11">
                  <c:v>1.8185868416290196</c:v>
                </c:pt>
                <c:pt idx="12">
                  <c:v>2.2018303831747286</c:v>
                </c:pt>
                <c:pt idx="13">
                  <c:v>1.7267149067659173</c:v>
                </c:pt>
                <c:pt idx="14">
                  <c:v>2.4359116418525097</c:v>
                </c:pt>
                <c:pt idx="15">
                  <c:v>1.9859352742067196</c:v>
                </c:pt>
                <c:pt idx="16">
                  <c:v>1.9670562305579065</c:v>
                </c:pt>
                <c:pt idx="17">
                  <c:v>1.8705040116211678</c:v>
                </c:pt>
                <c:pt idx="18">
                  <c:v>2.3008972752297296</c:v>
                </c:pt>
                <c:pt idx="19">
                  <c:v>2.0959661188005927</c:v>
                </c:pt>
                <c:pt idx="20">
                  <c:v>6.892433171832578</c:v>
                </c:pt>
                <c:pt idx="21">
                  <c:v>5.8629833865237311</c:v>
                </c:pt>
                <c:pt idx="22">
                  <c:v>7.8924820768397517</c:v>
                </c:pt>
                <c:pt idx="23">
                  <c:v>4.8314798283738387</c:v>
                </c:pt>
                <c:pt idx="24">
                  <c:v>7.2991377207152057</c:v>
                </c:pt>
                <c:pt idx="25">
                  <c:v>7.2225401721993743</c:v>
                </c:pt>
                <c:pt idx="26">
                  <c:v>6.0019386808924668</c:v>
                </c:pt>
                <c:pt idx="27">
                  <c:v>8.3965916121317328</c:v>
                </c:pt>
                <c:pt idx="28">
                  <c:v>7.6323390460503937</c:v>
                </c:pt>
                <c:pt idx="29">
                  <c:v>7.3821591295443785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CA-9F4C-911C-0E46A00823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160000"/>
        <c:axId val="1100161648"/>
      </c:scatterChart>
      <c:valAx>
        <c:axId val="110016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1648"/>
        <c:crosses val="autoZero"/>
        <c:crossBetween val="midCat"/>
      </c:valAx>
      <c:valAx>
        <c:axId val="110016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949071621267756E-2"/>
          <c:y val="3.8463851109520386E-2"/>
          <c:w val="0.94405100754517057"/>
          <c:h val="0.9068074445239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Kmeans!$H$3</c:f>
              <c:strCache>
                <c:ptCount val="1"/>
                <c:pt idx="0">
                  <c:v>dim2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Kmeans!$G$4:$G$33</c:f>
              <c:numCache>
                <c:formatCode>General</c:formatCode>
                <c:ptCount val="30"/>
                <c:pt idx="0">
                  <c:v>5.2165987645227174</c:v>
                </c:pt>
                <c:pt idx="1">
                  <c:v>4.4491836467252632</c:v>
                </c:pt>
                <c:pt idx="2">
                  <c:v>4.1388367780012238</c:v>
                </c:pt>
                <c:pt idx="3">
                  <c:v>4.3404879110413281</c:v>
                </c:pt>
                <c:pt idx="4">
                  <c:v>3.352191468693114</c:v>
                </c:pt>
                <c:pt idx="5">
                  <c:v>3.3183714480324595</c:v>
                </c:pt>
                <c:pt idx="6">
                  <c:v>4.296252286282364</c:v>
                </c:pt>
                <c:pt idx="7">
                  <c:v>4.0116788668679106</c:v>
                </c:pt>
                <c:pt idx="8">
                  <c:v>3.7036540275168299</c:v>
                </c:pt>
                <c:pt idx="9">
                  <c:v>3.9557098164780506</c:v>
                </c:pt>
                <c:pt idx="10">
                  <c:v>2.0885977047909194</c:v>
                </c:pt>
                <c:pt idx="11">
                  <c:v>2.0834531531920986</c:v>
                </c:pt>
                <c:pt idx="12">
                  <c:v>2.188215408730763</c:v>
                </c:pt>
                <c:pt idx="13">
                  <c:v>1.7909256703130465</c:v>
                </c:pt>
                <c:pt idx="14">
                  <c:v>2.1980701380618251</c:v>
                </c:pt>
                <c:pt idx="15">
                  <c:v>2.1381183918507016</c:v>
                </c:pt>
                <c:pt idx="16">
                  <c:v>2.3627202367426081</c:v>
                </c:pt>
                <c:pt idx="17">
                  <c:v>1.7835702346229314</c:v>
                </c:pt>
                <c:pt idx="18">
                  <c:v>2.0207526955711259</c:v>
                </c:pt>
                <c:pt idx="19">
                  <c:v>1.9453149880754677</c:v>
                </c:pt>
                <c:pt idx="20">
                  <c:v>1.8692092742060458</c:v>
                </c:pt>
                <c:pt idx="21">
                  <c:v>1.6080508367655679</c:v>
                </c:pt>
                <c:pt idx="22">
                  <c:v>2.1981256538784164</c:v>
                </c:pt>
                <c:pt idx="23">
                  <c:v>1.9713580983507006</c:v>
                </c:pt>
                <c:pt idx="24">
                  <c:v>1.7458054628057358</c:v>
                </c:pt>
                <c:pt idx="25">
                  <c:v>1.9310649327089917</c:v>
                </c:pt>
                <c:pt idx="26">
                  <c:v>1.8917751631551341</c:v>
                </c:pt>
                <c:pt idx="27">
                  <c:v>1.8045888951996627</c:v>
                </c:pt>
                <c:pt idx="28">
                  <c:v>2.1917614495320747</c:v>
                </c:pt>
                <c:pt idx="29">
                  <c:v>2.0053255730366746</c:v>
                </c:pt>
              </c:numCache>
            </c:numRef>
          </c:xVal>
          <c:yVal>
            <c:numRef>
              <c:f>Kmeans!$H$4:$H$33</c:f>
              <c:numCache>
                <c:formatCode>General</c:formatCode>
                <c:ptCount val="30"/>
                <c:pt idx="0">
                  <c:v>6.2433838638077255</c:v>
                </c:pt>
                <c:pt idx="1">
                  <c:v>6.4634030682523003</c:v>
                </c:pt>
                <c:pt idx="2">
                  <c:v>6.401269751088642</c:v>
                </c:pt>
                <c:pt idx="3">
                  <c:v>6.4098508775840379</c:v>
                </c:pt>
                <c:pt idx="4">
                  <c:v>6.4118650141942517</c:v>
                </c:pt>
                <c:pt idx="5">
                  <c:v>6.408382625627894</c:v>
                </c:pt>
                <c:pt idx="6">
                  <c:v>6.3719540282226435</c:v>
                </c:pt>
                <c:pt idx="7">
                  <c:v>5.6941186683016332</c:v>
                </c:pt>
                <c:pt idx="8">
                  <c:v>5.8187588430998707</c:v>
                </c:pt>
                <c:pt idx="9">
                  <c:v>5.6909742581636298</c:v>
                </c:pt>
                <c:pt idx="10">
                  <c:v>1.7934186081533339</c:v>
                </c:pt>
                <c:pt idx="11">
                  <c:v>1.8185868416290196</c:v>
                </c:pt>
                <c:pt idx="12">
                  <c:v>2.2018303831747286</c:v>
                </c:pt>
                <c:pt idx="13">
                  <c:v>1.7267149067659173</c:v>
                </c:pt>
                <c:pt idx="14">
                  <c:v>2.4359116418525097</c:v>
                </c:pt>
                <c:pt idx="15">
                  <c:v>1.9859352742067196</c:v>
                </c:pt>
                <c:pt idx="16">
                  <c:v>1.9670562305579065</c:v>
                </c:pt>
                <c:pt idx="17">
                  <c:v>1.8705040116211678</c:v>
                </c:pt>
                <c:pt idx="18">
                  <c:v>2.3008972752297296</c:v>
                </c:pt>
                <c:pt idx="19">
                  <c:v>2.0959661188005927</c:v>
                </c:pt>
                <c:pt idx="20">
                  <c:v>6.892433171832578</c:v>
                </c:pt>
                <c:pt idx="21">
                  <c:v>5.8629833865237311</c:v>
                </c:pt>
                <c:pt idx="22">
                  <c:v>7.8924820768397517</c:v>
                </c:pt>
                <c:pt idx="23">
                  <c:v>4.8314798283738387</c:v>
                </c:pt>
                <c:pt idx="24">
                  <c:v>7.2991377207152057</c:v>
                </c:pt>
                <c:pt idx="25">
                  <c:v>7.2225401721993743</c:v>
                </c:pt>
                <c:pt idx="26">
                  <c:v>6.0019386808924668</c:v>
                </c:pt>
                <c:pt idx="27">
                  <c:v>8.3965916121317328</c:v>
                </c:pt>
                <c:pt idx="28">
                  <c:v>7.6323390460503937</c:v>
                </c:pt>
                <c:pt idx="29">
                  <c:v>7.3821591295443785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D1-594F-B50A-20BE62692E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160000"/>
        <c:axId val="1100161648"/>
      </c:scatterChart>
      <c:valAx>
        <c:axId val="110016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1648"/>
        <c:crosses val="autoZero"/>
        <c:crossBetween val="midCat"/>
      </c:valAx>
      <c:valAx>
        <c:axId val="110016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949071621267756E-2"/>
          <c:y val="3.8463851109520386E-2"/>
          <c:w val="0.94405100754517057"/>
          <c:h val="0.9068074445239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Kmeans!$H$3</c:f>
              <c:strCache>
                <c:ptCount val="1"/>
                <c:pt idx="0">
                  <c:v>dim2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Kmeans!$G$4:$G$33</c:f>
              <c:numCache>
                <c:formatCode>General</c:formatCode>
                <c:ptCount val="30"/>
                <c:pt idx="0">
                  <c:v>5.2165987645227174</c:v>
                </c:pt>
                <c:pt idx="1">
                  <c:v>4.4491836467252632</c:v>
                </c:pt>
                <c:pt idx="2">
                  <c:v>4.1388367780012238</c:v>
                </c:pt>
                <c:pt idx="3">
                  <c:v>4.3404879110413281</c:v>
                </c:pt>
                <c:pt idx="4">
                  <c:v>3.352191468693114</c:v>
                </c:pt>
                <c:pt idx="5">
                  <c:v>3.3183714480324595</c:v>
                </c:pt>
                <c:pt idx="6">
                  <c:v>4.296252286282364</c:v>
                </c:pt>
                <c:pt idx="7">
                  <c:v>4.0116788668679106</c:v>
                </c:pt>
                <c:pt idx="8">
                  <c:v>3.7036540275168299</c:v>
                </c:pt>
                <c:pt idx="9">
                  <c:v>3.9557098164780506</c:v>
                </c:pt>
                <c:pt idx="10">
                  <c:v>2.0885977047909194</c:v>
                </c:pt>
                <c:pt idx="11">
                  <c:v>2.0834531531920986</c:v>
                </c:pt>
                <c:pt idx="12">
                  <c:v>2.188215408730763</c:v>
                </c:pt>
                <c:pt idx="13">
                  <c:v>1.7909256703130465</c:v>
                </c:pt>
                <c:pt idx="14">
                  <c:v>2.1980701380618251</c:v>
                </c:pt>
                <c:pt idx="15">
                  <c:v>2.1381183918507016</c:v>
                </c:pt>
                <c:pt idx="16">
                  <c:v>2.3627202367426081</c:v>
                </c:pt>
                <c:pt idx="17">
                  <c:v>1.7835702346229314</c:v>
                </c:pt>
                <c:pt idx="18">
                  <c:v>2.0207526955711259</c:v>
                </c:pt>
                <c:pt idx="19">
                  <c:v>1.9453149880754677</c:v>
                </c:pt>
                <c:pt idx="20">
                  <c:v>1.8692092742060458</c:v>
                </c:pt>
                <c:pt idx="21">
                  <c:v>1.6080508367655679</c:v>
                </c:pt>
                <c:pt idx="22">
                  <c:v>2.1981256538784164</c:v>
                </c:pt>
                <c:pt idx="23">
                  <c:v>1.9713580983507006</c:v>
                </c:pt>
                <c:pt idx="24">
                  <c:v>1.7458054628057358</c:v>
                </c:pt>
                <c:pt idx="25">
                  <c:v>1.9310649327089917</c:v>
                </c:pt>
                <c:pt idx="26">
                  <c:v>1.8917751631551341</c:v>
                </c:pt>
                <c:pt idx="27">
                  <c:v>1.8045888951996627</c:v>
                </c:pt>
                <c:pt idx="28">
                  <c:v>2.1917614495320747</c:v>
                </c:pt>
                <c:pt idx="29">
                  <c:v>2.0053255730366746</c:v>
                </c:pt>
              </c:numCache>
            </c:numRef>
          </c:xVal>
          <c:yVal>
            <c:numRef>
              <c:f>Kmeans!$H$4:$H$33</c:f>
              <c:numCache>
                <c:formatCode>General</c:formatCode>
                <c:ptCount val="30"/>
                <c:pt idx="0">
                  <c:v>6.2433838638077255</c:v>
                </c:pt>
                <c:pt idx="1">
                  <c:v>6.4634030682523003</c:v>
                </c:pt>
                <c:pt idx="2">
                  <c:v>6.401269751088642</c:v>
                </c:pt>
                <c:pt idx="3">
                  <c:v>6.4098508775840379</c:v>
                </c:pt>
                <c:pt idx="4">
                  <c:v>6.4118650141942517</c:v>
                </c:pt>
                <c:pt idx="5">
                  <c:v>6.408382625627894</c:v>
                </c:pt>
                <c:pt idx="6">
                  <c:v>6.3719540282226435</c:v>
                </c:pt>
                <c:pt idx="7">
                  <c:v>5.6941186683016332</c:v>
                </c:pt>
                <c:pt idx="8">
                  <c:v>5.8187588430998707</c:v>
                </c:pt>
                <c:pt idx="9">
                  <c:v>5.6909742581636298</c:v>
                </c:pt>
                <c:pt idx="10">
                  <c:v>1.7934186081533339</c:v>
                </c:pt>
                <c:pt idx="11">
                  <c:v>1.8185868416290196</c:v>
                </c:pt>
                <c:pt idx="12">
                  <c:v>2.2018303831747286</c:v>
                </c:pt>
                <c:pt idx="13">
                  <c:v>1.7267149067659173</c:v>
                </c:pt>
                <c:pt idx="14">
                  <c:v>2.4359116418525097</c:v>
                </c:pt>
                <c:pt idx="15">
                  <c:v>1.9859352742067196</c:v>
                </c:pt>
                <c:pt idx="16">
                  <c:v>1.9670562305579065</c:v>
                </c:pt>
                <c:pt idx="17">
                  <c:v>1.8705040116211678</c:v>
                </c:pt>
                <c:pt idx="18">
                  <c:v>2.3008972752297296</c:v>
                </c:pt>
                <c:pt idx="19">
                  <c:v>2.0959661188005927</c:v>
                </c:pt>
                <c:pt idx="20">
                  <c:v>6.892433171832578</c:v>
                </c:pt>
                <c:pt idx="21">
                  <c:v>5.8629833865237311</c:v>
                </c:pt>
                <c:pt idx="22">
                  <c:v>7.8924820768397517</c:v>
                </c:pt>
                <c:pt idx="23">
                  <c:v>4.8314798283738387</c:v>
                </c:pt>
                <c:pt idx="24">
                  <c:v>7.2991377207152057</c:v>
                </c:pt>
                <c:pt idx="25">
                  <c:v>7.2225401721993743</c:v>
                </c:pt>
                <c:pt idx="26">
                  <c:v>6.0019386808924668</c:v>
                </c:pt>
                <c:pt idx="27">
                  <c:v>8.3965916121317328</c:v>
                </c:pt>
                <c:pt idx="28">
                  <c:v>7.6323390460503937</c:v>
                </c:pt>
                <c:pt idx="29">
                  <c:v>7.3821591295443785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61B-1647-903D-167200042A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160000"/>
        <c:axId val="1100161648"/>
      </c:scatterChart>
      <c:valAx>
        <c:axId val="110016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1648"/>
        <c:crosses val="autoZero"/>
        <c:crossBetween val="midCat"/>
      </c:valAx>
      <c:valAx>
        <c:axId val="110016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949071621267756E-2"/>
          <c:y val="3.8463851109520386E-2"/>
          <c:w val="0.94405100754517057"/>
          <c:h val="0.9068074445239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Kmeans!$H$3</c:f>
              <c:strCache>
                <c:ptCount val="1"/>
                <c:pt idx="0">
                  <c:v>dim2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Kmeans!$G$4:$G$33</c:f>
              <c:numCache>
                <c:formatCode>General</c:formatCode>
                <c:ptCount val="30"/>
                <c:pt idx="0">
                  <c:v>5.2165987645227174</c:v>
                </c:pt>
                <c:pt idx="1">
                  <c:v>4.4491836467252632</c:v>
                </c:pt>
                <c:pt idx="2">
                  <c:v>4.1388367780012238</c:v>
                </c:pt>
                <c:pt idx="3">
                  <c:v>4.3404879110413281</c:v>
                </c:pt>
                <c:pt idx="4">
                  <c:v>3.352191468693114</c:v>
                </c:pt>
                <c:pt idx="5">
                  <c:v>3.3183714480324595</c:v>
                </c:pt>
                <c:pt idx="6">
                  <c:v>4.296252286282364</c:v>
                </c:pt>
                <c:pt idx="7">
                  <c:v>4.0116788668679106</c:v>
                </c:pt>
                <c:pt idx="8">
                  <c:v>3.7036540275168299</c:v>
                </c:pt>
                <c:pt idx="9">
                  <c:v>3.9557098164780506</c:v>
                </c:pt>
                <c:pt idx="10">
                  <c:v>2.0885977047909194</c:v>
                </c:pt>
                <c:pt idx="11">
                  <c:v>2.0834531531920986</c:v>
                </c:pt>
                <c:pt idx="12">
                  <c:v>2.188215408730763</c:v>
                </c:pt>
                <c:pt idx="13">
                  <c:v>1.7909256703130465</c:v>
                </c:pt>
                <c:pt idx="14">
                  <c:v>2.1980701380618251</c:v>
                </c:pt>
                <c:pt idx="15">
                  <c:v>2.1381183918507016</c:v>
                </c:pt>
                <c:pt idx="16">
                  <c:v>2.3627202367426081</c:v>
                </c:pt>
                <c:pt idx="17">
                  <c:v>1.7835702346229314</c:v>
                </c:pt>
                <c:pt idx="18">
                  <c:v>2.0207526955711259</c:v>
                </c:pt>
                <c:pt idx="19">
                  <c:v>1.9453149880754677</c:v>
                </c:pt>
                <c:pt idx="20">
                  <c:v>1.8692092742060458</c:v>
                </c:pt>
                <c:pt idx="21">
                  <c:v>1.6080508367655679</c:v>
                </c:pt>
                <c:pt idx="22">
                  <c:v>2.1981256538784164</c:v>
                </c:pt>
                <c:pt idx="23">
                  <c:v>1.9713580983507006</c:v>
                </c:pt>
                <c:pt idx="24">
                  <c:v>1.7458054628057358</c:v>
                </c:pt>
                <c:pt idx="25">
                  <c:v>1.9310649327089917</c:v>
                </c:pt>
                <c:pt idx="26">
                  <c:v>1.8917751631551341</c:v>
                </c:pt>
                <c:pt idx="27">
                  <c:v>1.8045888951996627</c:v>
                </c:pt>
                <c:pt idx="28">
                  <c:v>2.1917614495320747</c:v>
                </c:pt>
                <c:pt idx="29">
                  <c:v>2.0053255730366746</c:v>
                </c:pt>
              </c:numCache>
            </c:numRef>
          </c:xVal>
          <c:yVal>
            <c:numRef>
              <c:f>Kmeans!$H$4:$H$33</c:f>
              <c:numCache>
                <c:formatCode>General</c:formatCode>
                <c:ptCount val="30"/>
                <c:pt idx="0">
                  <c:v>6.2433838638077255</c:v>
                </c:pt>
                <c:pt idx="1">
                  <c:v>6.4634030682523003</c:v>
                </c:pt>
                <c:pt idx="2">
                  <c:v>6.401269751088642</c:v>
                </c:pt>
                <c:pt idx="3">
                  <c:v>6.4098508775840379</c:v>
                </c:pt>
                <c:pt idx="4">
                  <c:v>6.4118650141942517</c:v>
                </c:pt>
                <c:pt idx="5">
                  <c:v>6.408382625627894</c:v>
                </c:pt>
                <c:pt idx="6">
                  <c:v>6.3719540282226435</c:v>
                </c:pt>
                <c:pt idx="7">
                  <c:v>5.6941186683016332</c:v>
                </c:pt>
                <c:pt idx="8">
                  <c:v>5.8187588430998707</c:v>
                </c:pt>
                <c:pt idx="9">
                  <c:v>5.6909742581636298</c:v>
                </c:pt>
                <c:pt idx="10">
                  <c:v>1.7934186081533339</c:v>
                </c:pt>
                <c:pt idx="11">
                  <c:v>1.8185868416290196</c:v>
                </c:pt>
                <c:pt idx="12">
                  <c:v>2.2018303831747286</c:v>
                </c:pt>
                <c:pt idx="13">
                  <c:v>1.7267149067659173</c:v>
                </c:pt>
                <c:pt idx="14">
                  <c:v>2.4359116418525097</c:v>
                </c:pt>
                <c:pt idx="15">
                  <c:v>1.9859352742067196</c:v>
                </c:pt>
                <c:pt idx="16">
                  <c:v>1.9670562305579065</c:v>
                </c:pt>
                <c:pt idx="17">
                  <c:v>1.8705040116211678</c:v>
                </c:pt>
                <c:pt idx="18">
                  <c:v>2.3008972752297296</c:v>
                </c:pt>
                <c:pt idx="19">
                  <c:v>2.0959661188005927</c:v>
                </c:pt>
                <c:pt idx="20">
                  <c:v>6.892433171832578</c:v>
                </c:pt>
                <c:pt idx="21">
                  <c:v>5.8629833865237311</c:v>
                </c:pt>
                <c:pt idx="22">
                  <c:v>7.8924820768397517</c:v>
                </c:pt>
                <c:pt idx="23">
                  <c:v>4.8314798283738387</c:v>
                </c:pt>
                <c:pt idx="24">
                  <c:v>7.2991377207152057</c:v>
                </c:pt>
                <c:pt idx="25">
                  <c:v>7.2225401721993743</c:v>
                </c:pt>
                <c:pt idx="26">
                  <c:v>6.0019386808924668</c:v>
                </c:pt>
                <c:pt idx="27">
                  <c:v>8.3965916121317328</c:v>
                </c:pt>
                <c:pt idx="28">
                  <c:v>7.6323390460503937</c:v>
                </c:pt>
                <c:pt idx="29">
                  <c:v>7.3821591295443785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EE-654C-BD21-E42AE9008B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160000"/>
        <c:axId val="1100161648"/>
      </c:scatterChart>
      <c:valAx>
        <c:axId val="110016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1648"/>
        <c:crosses val="autoZero"/>
        <c:crossBetween val="midCat"/>
      </c:valAx>
      <c:valAx>
        <c:axId val="110016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Excel_Demo!$C$9:$C$17</c:f>
              <c:numCache>
                <c:formatCode>General</c:formatCode>
                <c:ptCount val="9"/>
                <c:pt idx="0">
                  <c:v>1.7569933049360797</c:v>
                </c:pt>
                <c:pt idx="1">
                  <c:v>1.2022261197978623</c:v>
                </c:pt>
                <c:pt idx="2">
                  <c:v>3.169160574796773</c:v>
                </c:pt>
                <c:pt idx="3">
                  <c:v>4.8136125661365705</c:v>
                </c:pt>
                <c:pt idx="4">
                  <c:v>3.4516942754731144</c:v>
                </c:pt>
                <c:pt idx="5">
                  <c:v>4.7874971285799797</c:v>
                </c:pt>
                <c:pt idx="6">
                  <c:v>11.593526248014349</c:v>
                </c:pt>
                <c:pt idx="7">
                  <c:v>9.0018675788702378</c:v>
                </c:pt>
                <c:pt idx="8">
                  <c:v>7.0137044922627094</c:v>
                </c:pt>
              </c:numCache>
            </c:numRef>
          </c:xVal>
          <c:yVal>
            <c:numRef>
              <c:f>Excel_Demo!$D$9:$D$17</c:f>
              <c:numCache>
                <c:formatCode>General</c:formatCode>
                <c:ptCount val="9"/>
                <c:pt idx="0">
                  <c:v>2.887042920413621</c:v>
                </c:pt>
                <c:pt idx="1">
                  <c:v>3.3120520573309875</c:v>
                </c:pt>
                <c:pt idx="2">
                  <c:v>0.67180548659397865</c:v>
                </c:pt>
                <c:pt idx="3">
                  <c:v>3.1232096366168172</c:v>
                </c:pt>
                <c:pt idx="4">
                  <c:v>3.8049276876372682</c:v>
                </c:pt>
                <c:pt idx="5">
                  <c:v>4.2198944933443538</c:v>
                </c:pt>
                <c:pt idx="6">
                  <c:v>8.5139193156310036</c:v>
                </c:pt>
                <c:pt idx="7">
                  <c:v>8.1543234863538387</c:v>
                </c:pt>
                <c:pt idx="8">
                  <c:v>7.2677272234582233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2D-2849-96F9-46B0AF06CC6D}"/>
            </c:ext>
          </c:extLst>
        </c:ser>
        <c:ser>
          <c:idx val="1"/>
          <c:order val="1"/>
          <c:tx>
            <c:v>Centroids0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9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Excel_Demo!$C$5:$C$7</c:f>
              <c:numCache>
                <c:formatCode>General</c:formatCode>
                <c:ptCount val="3"/>
                <c:pt idx="0">
                  <c:v>1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Excel_Demo!$D$5:$D$7</c:f>
              <c:numCache>
                <c:formatCode>General</c:formatCode>
                <c:ptCount val="3"/>
                <c:pt idx="0">
                  <c:v>1</c:v>
                </c:pt>
                <c:pt idx="1">
                  <c:v>5</c:v>
                </c:pt>
                <c:pt idx="2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22D-2849-96F9-46B0AF06CC6D}"/>
            </c:ext>
          </c:extLst>
        </c:ser>
        <c:ser>
          <c:idx val="2"/>
          <c:order val="2"/>
          <c:tx>
            <c:v>Centroids1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10"/>
            <c:spPr>
              <a:solidFill>
                <a:srgbClr val="C0000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Excel_Demo!$C$19:$C$21</c:f>
              <c:numCache>
                <c:formatCode>General</c:formatCode>
                <c:ptCount val="3"/>
                <c:pt idx="0">
                  <c:v>2.0427933331769048</c:v>
                </c:pt>
                <c:pt idx="1">
                  <c:v>5.0166271156130939</c:v>
                </c:pt>
                <c:pt idx="2">
                  <c:v>10.297696913442294</c:v>
                </c:pt>
              </c:numCache>
            </c:numRef>
          </c:xVal>
          <c:yVal>
            <c:numRef>
              <c:f>Excel_Demo!$D$19:$D$21</c:f>
              <c:numCache>
                <c:formatCode>General</c:formatCode>
                <c:ptCount val="3"/>
                <c:pt idx="0">
                  <c:v>2.290300154779529</c:v>
                </c:pt>
                <c:pt idx="1">
                  <c:v>4.6039397602641658</c:v>
                </c:pt>
                <c:pt idx="2">
                  <c:v>8.3341214009924212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22D-2849-96F9-46B0AF06CC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5721040"/>
        <c:axId val="1546231584"/>
      </c:scatterChart>
      <c:valAx>
        <c:axId val="1545721040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6231584"/>
        <c:crosses val="autoZero"/>
        <c:crossBetween val="midCat"/>
      </c:valAx>
      <c:valAx>
        <c:axId val="1546231584"/>
        <c:scaling>
          <c:orientation val="minMax"/>
          <c:max val="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57210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Sensitivity by Specifity</a:t>
            </a:r>
            <a:endParaRPr lang="en-US" baseline="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PPF_0!$J$4:$J$36</c:f>
              <c:numCache>
                <c:formatCode>0%</c:formatCode>
                <c:ptCount val="33"/>
                <c:pt idx="0">
                  <c:v>0</c:v>
                </c:pt>
                <c:pt idx="1">
                  <c:v>1.9493177387914229E-3</c:v>
                </c:pt>
                <c:pt idx="2">
                  <c:v>0</c:v>
                </c:pt>
                <c:pt idx="3">
                  <c:v>0</c:v>
                </c:pt>
                <c:pt idx="4">
                  <c:v>1.9493177387914229E-3</c:v>
                </c:pt>
                <c:pt idx="5">
                  <c:v>1.9455252918287938E-3</c:v>
                </c:pt>
                <c:pt idx="6">
                  <c:v>3.8910505836575876E-3</c:v>
                </c:pt>
                <c:pt idx="7">
                  <c:v>5.8479532163742687E-3</c:v>
                </c:pt>
                <c:pt idx="8">
                  <c:v>9.7465886939571145E-3</c:v>
                </c:pt>
                <c:pt idx="9">
                  <c:v>2.9239766081871343E-2</c:v>
                </c:pt>
                <c:pt idx="10">
                  <c:v>3.8986354775828458E-2</c:v>
                </c:pt>
                <c:pt idx="11">
                  <c:v>5.0583657587548639E-2</c:v>
                </c:pt>
                <c:pt idx="12">
                  <c:v>9.7465886939571145E-2</c:v>
                </c:pt>
                <c:pt idx="13">
                  <c:v>0.10311284046692606</c:v>
                </c:pt>
                <c:pt idx="14">
                  <c:v>0.16764132553606237</c:v>
                </c:pt>
                <c:pt idx="15">
                  <c:v>0.22222222222222221</c:v>
                </c:pt>
                <c:pt idx="16">
                  <c:v>0.27626459143968873</c:v>
                </c:pt>
                <c:pt idx="17">
                  <c:v>0.3521400778210117</c:v>
                </c:pt>
                <c:pt idx="18">
                  <c:v>0.4377431906614786</c:v>
                </c:pt>
                <c:pt idx="19">
                  <c:v>0.46588693957115007</c:v>
                </c:pt>
                <c:pt idx="20">
                  <c:v>0.57587548638132291</c:v>
                </c:pt>
                <c:pt idx="21">
                  <c:v>0.642023346303502</c:v>
                </c:pt>
                <c:pt idx="22">
                  <c:v>0.71789883268482491</c:v>
                </c:pt>
                <c:pt idx="23">
                  <c:v>0.78015564202334631</c:v>
                </c:pt>
                <c:pt idx="24">
                  <c:v>0.82101167315175094</c:v>
                </c:pt>
                <c:pt idx="25">
                  <c:v>0.88521400778210113</c:v>
                </c:pt>
                <c:pt idx="26">
                  <c:v>0.9221789883268483</c:v>
                </c:pt>
                <c:pt idx="27">
                  <c:v>0.93372319688109162</c:v>
                </c:pt>
                <c:pt idx="28">
                  <c:v>0.97081712062256809</c:v>
                </c:pt>
                <c:pt idx="29">
                  <c:v>0.98054474708171202</c:v>
                </c:pt>
                <c:pt idx="30">
                  <c:v>0.99805447470817121</c:v>
                </c:pt>
                <c:pt idx="31">
                  <c:v>0.98832684824902728</c:v>
                </c:pt>
                <c:pt idx="32">
                  <c:v>0.99805068226120852</c:v>
                </c:pt>
              </c:numCache>
            </c:numRef>
          </c:xVal>
          <c:yVal>
            <c:numRef>
              <c:f>PPF_0!$K$4:$K$36</c:f>
              <c:numCache>
                <c:formatCode>0%</c:formatCode>
                <c:ptCount val="3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0.99794238683127567</c:v>
                </c:pt>
                <c:pt idx="12">
                  <c:v>1</c:v>
                </c:pt>
                <c:pt idx="13">
                  <c:v>1</c:v>
                </c:pt>
                <c:pt idx="14">
                  <c:v>0.99178644763860369</c:v>
                </c:pt>
                <c:pt idx="15">
                  <c:v>0.9958932238193019</c:v>
                </c:pt>
                <c:pt idx="16">
                  <c:v>0.96913580246913578</c:v>
                </c:pt>
                <c:pt idx="17">
                  <c:v>0.94650205761316875</c:v>
                </c:pt>
                <c:pt idx="18">
                  <c:v>0.91975308641975306</c:v>
                </c:pt>
                <c:pt idx="19">
                  <c:v>0.85626283367556466</c:v>
                </c:pt>
                <c:pt idx="20">
                  <c:v>0.73662551440329216</c:v>
                </c:pt>
                <c:pt idx="21">
                  <c:v>0.63580246913580252</c:v>
                </c:pt>
                <c:pt idx="22">
                  <c:v>0.57201646090534974</c:v>
                </c:pt>
                <c:pt idx="23">
                  <c:v>0.41152263374485598</c:v>
                </c:pt>
                <c:pt idx="24">
                  <c:v>0.26337448559670784</c:v>
                </c:pt>
                <c:pt idx="25">
                  <c:v>0.21193415637860083</c:v>
                </c:pt>
                <c:pt idx="26">
                  <c:v>0.13374485596707819</c:v>
                </c:pt>
                <c:pt idx="27">
                  <c:v>8.2135523613963035E-2</c:v>
                </c:pt>
                <c:pt idx="28">
                  <c:v>3.292181069958848E-2</c:v>
                </c:pt>
                <c:pt idx="29">
                  <c:v>2.2633744855967079E-2</c:v>
                </c:pt>
                <c:pt idx="30">
                  <c:v>1.8518518518518517E-2</c:v>
                </c:pt>
                <c:pt idx="31">
                  <c:v>4.11522633744856E-3</c:v>
                </c:pt>
                <c:pt idx="32">
                  <c:v>2.0533880903490761E-3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67-8C4E-B628-5A6523EF91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2266368"/>
        <c:axId val="1939265696"/>
      </c:scatterChart>
      <c:valAx>
        <c:axId val="205226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9265696"/>
        <c:crosses val="autoZero"/>
        <c:crossBetween val="midCat"/>
      </c:valAx>
      <c:valAx>
        <c:axId val="193926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2266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True</a:t>
            </a:r>
            <a:r>
              <a:rPr lang="en-US" baseline="0"/>
              <a:t> Positive Rate by True Negative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E1A3E954-9843-9440-9F68-A89036E77E1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BA4-6441-A8D9-FFFB07C961E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29AB040-8695-4F46-B95E-76107287068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BA4-6441-A8D9-FFFB07C961E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15A9CCD-6208-044A-9785-C554CFADD96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BA4-6441-A8D9-FFFB07C961E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034BB4E-957C-6C49-8CD4-AF3D9C66F0F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BA4-6441-A8D9-FFFB07C961E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6B8CB61-229A-6B48-9C4C-4A4271E9312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BA4-6441-A8D9-FFFB07C961E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CACD2AA-B468-024D-A135-25E48CE21CA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BA4-6441-A8D9-FFFB07C961E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4D00EB5-C8CA-FF49-9E1D-C263F2ABDF6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BA4-6441-A8D9-FFFB07C961E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5AD6DCD-E1F2-FD48-B4CC-BC7F9B5D54B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BA4-6441-A8D9-FFFB07C961E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5C67999-4055-DE45-AC72-1183FF23C18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BA4-6441-A8D9-FFFB07C961E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FF7BBB4-8531-184F-9C38-82764A56DAB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BA4-6441-A8D9-FFFB07C961E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47A754C-5C25-1D4D-8AE4-0AB7AE2C4DE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BA4-6441-A8D9-FFFB07C961E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D7355EF-7CE9-7149-8482-56933B75287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BA4-6441-A8D9-FFFB07C961E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B599CF6-9E36-9747-8B91-980DF7DD6D6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BA4-6441-A8D9-FFFB07C961E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966885A-2FB7-2C48-9A7C-E4A9C34AB3A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BA4-6441-A8D9-FFFB07C961E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BC99D20-BCFE-2746-A533-13567AB76BD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BA4-6441-A8D9-FFFB07C961E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062801E-1AC4-5C4A-9FE6-C11BDA1A767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BA4-6441-A8D9-FFFB07C961E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A803DE5-1DC2-654E-9152-6AA793D492B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BA4-6441-A8D9-FFFB07C961E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85A6212-9165-1B45-9F29-95515CB57B1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BA4-6441-A8D9-FFFB07C961E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CE9B282-1F01-C048-B4BC-7ED280CF2B1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BA4-6441-A8D9-FFFB07C961E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FAFB0E1-D3EF-4B44-84FF-305BFC9AF93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BA4-6441-A8D9-FFFB07C961E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61EE4F9-57C4-744D-A140-5CA08E23875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BA4-6441-A8D9-FFFB07C961E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FFDC60A-12FE-DB45-A73A-6DDA1BE479E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BA4-6441-A8D9-FFFB07C961E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9A17739-85ED-A043-BFEE-AFB16046245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BA4-6441-A8D9-FFFB07C961E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3893396-B81B-E04D-A154-BD950B7C68E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BA4-6441-A8D9-FFFB07C961E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90BD2FF-65DA-4249-A597-EF8B55978E8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BA4-6441-A8D9-FFFB07C961E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20497C4-4CD2-384E-B5A0-5C9295A924F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BA4-6441-A8D9-FFFB07C961E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05BC6F1-54A9-5B46-B45A-81D30D140CE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BA4-6441-A8D9-FFFB07C961E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4A2CF48-2533-694D-8442-0518D393610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BA4-6441-A8D9-FFFB07C961E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712CC35-1304-F84E-8A52-64CF3D81998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BA4-6441-A8D9-FFFB07C961E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0095BCD-880B-A64F-A5AA-2F9AD192DB4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BA4-6441-A8D9-FFFB07C961E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6B1A6B7-88C1-424D-8702-E5C7EC779D4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BA4-6441-A8D9-FFFB07C961E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AEF5268-687B-7C4D-81C8-62D7B9156C7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BA4-6441-A8D9-FFFB07C961E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58C8B79-A515-AD46-AA24-58E9EF63700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BA4-6441-A8D9-FFFB07C961E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PPF_1!$J$4:$J$36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1.9493177387914229E-3</c:v>
                </c:pt>
                <c:pt idx="5">
                  <c:v>1.9493177387914229E-3</c:v>
                </c:pt>
                <c:pt idx="6">
                  <c:v>3.8910505836575876E-3</c:v>
                </c:pt>
                <c:pt idx="7">
                  <c:v>1.1695906432748537E-2</c:v>
                </c:pt>
                <c:pt idx="8">
                  <c:v>1.3618677042801557E-2</c:v>
                </c:pt>
                <c:pt idx="9">
                  <c:v>2.3391812865497075E-2</c:v>
                </c:pt>
                <c:pt idx="10">
                  <c:v>2.1442495126705652E-2</c:v>
                </c:pt>
                <c:pt idx="11">
                  <c:v>5.0682261208576995E-2</c:v>
                </c:pt>
                <c:pt idx="12">
                  <c:v>8.771929824561403E-2</c:v>
                </c:pt>
                <c:pt idx="13">
                  <c:v>0.11695906432748537</c:v>
                </c:pt>
                <c:pt idx="14">
                  <c:v>0.1556420233463035</c:v>
                </c:pt>
                <c:pt idx="15">
                  <c:v>0.23151750972762647</c:v>
                </c:pt>
                <c:pt idx="16">
                  <c:v>0.28849902534113059</c:v>
                </c:pt>
                <c:pt idx="17">
                  <c:v>0.36575875486381321</c:v>
                </c:pt>
                <c:pt idx="18">
                  <c:v>0.47081712062256809</c:v>
                </c:pt>
                <c:pt idx="19">
                  <c:v>0.51750972762645919</c:v>
                </c:pt>
                <c:pt idx="20">
                  <c:v>0.57003891050583655</c:v>
                </c:pt>
                <c:pt idx="21">
                  <c:v>0.63813229571984431</c:v>
                </c:pt>
                <c:pt idx="22">
                  <c:v>0.74269005847953218</c:v>
                </c:pt>
                <c:pt idx="23">
                  <c:v>0.78404669260700388</c:v>
                </c:pt>
                <c:pt idx="24">
                  <c:v>0.84210526315789469</c:v>
                </c:pt>
                <c:pt idx="25">
                  <c:v>0.89278752436647169</c:v>
                </c:pt>
                <c:pt idx="26">
                  <c:v>0.91033138401559455</c:v>
                </c:pt>
                <c:pt idx="27">
                  <c:v>0.93762183235867447</c:v>
                </c:pt>
                <c:pt idx="28">
                  <c:v>0.95906432748538006</c:v>
                </c:pt>
                <c:pt idx="29">
                  <c:v>0.98440545808966862</c:v>
                </c:pt>
                <c:pt idx="30">
                  <c:v>0.98440545808966862</c:v>
                </c:pt>
                <c:pt idx="31">
                  <c:v>0.98832684824902728</c:v>
                </c:pt>
                <c:pt idx="32">
                  <c:v>0.99415204678362568</c:v>
                </c:pt>
              </c:numCache>
            </c:numRef>
          </c:xVal>
          <c:yVal>
            <c:numRef>
              <c:f>PPF_1!$K$4:$K$36</c:f>
              <c:numCache>
                <c:formatCode>0%</c:formatCode>
                <c:ptCount val="3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0.99794661190965095</c:v>
                </c:pt>
                <c:pt idx="14">
                  <c:v>0.99176954732510292</c:v>
                </c:pt>
                <c:pt idx="15">
                  <c:v>0.98353909465020573</c:v>
                </c:pt>
                <c:pt idx="16">
                  <c:v>0.95687885010266938</c:v>
                </c:pt>
                <c:pt idx="17">
                  <c:v>0.93827160493827155</c:v>
                </c:pt>
                <c:pt idx="18">
                  <c:v>0.91563786008230452</c:v>
                </c:pt>
                <c:pt idx="19">
                  <c:v>0.83744855967078191</c:v>
                </c:pt>
                <c:pt idx="20">
                  <c:v>0.77777777777777779</c:v>
                </c:pt>
                <c:pt idx="21">
                  <c:v>0.66255144032921809</c:v>
                </c:pt>
                <c:pt idx="22">
                  <c:v>0.56468172484599588</c:v>
                </c:pt>
                <c:pt idx="23">
                  <c:v>0.43827160493827161</c:v>
                </c:pt>
                <c:pt idx="24">
                  <c:v>0.30184804928131415</c:v>
                </c:pt>
                <c:pt idx="25">
                  <c:v>0.22587268993839835</c:v>
                </c:pt>
                <c:pt idx="26">
                  <c:v>0.15195071868583163</c:v>
                </c:pt>
                <c:pt idx="27">
                  <c:v>8.6242299794661192E-2</c:v>
                </c:pt>
                <c:pt idx="28">
                  <c:v>4.7227926078028747E-2</c:v>
                </c:pt>
                <c:pt idx="29">
                  <c:v>2.6694045174537988E-2</c:v>
                </c:pt>
                <c:pt idx="30">
                  <c:v>1.4373716632443531E-2</c:v>
                </c:pt>
                <c:pt idx="31">
                  <c:v>6.1728395061728392E-3</c:v>
                </c:pt>
                <c:pt idx="32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PPF_1!$I$4:$I$36</c15:f>
                <c15:dlblRangeCache>
                  <c:ptCount val="33"/>
                  <c:pt idx="0">
                    <c:v>3%</c:v>
                  </c:pt>
                  <c:pt idx="1">
                    <c:v>6%</c:v>
                  </c:pt>
                  <c:pt idx="2">
                    <c:v>9%</c:v>
                  </c:pt>
                  <c:pt idx="3">
                    <c:v>12%</c:v>
                  </c:pt>
                  <c:pt idx="4">
                    <c:v>15%</c:v>
                  </c:pt>
                  <c:pt idx="5">
                    <c:v>18%</c:v>
                  </c:pt>
                  <c:pt idx="6">
                    <c:v>21%</c:v>
                  </c:pt>
                  <c:pt idx="7">
                    <c:v>24%</c:v>
                  </c:pt>
                  <c:pt idx="8">
                    <c:v>27%</c:v>
                  </c:pt>
                  <c:pt idx="9">
                    <c:v>30%</c:v>
                  </c:pt>
                  <c:pt idx="10">
                    <c:v>33%</c:v>
                  </c:pt>
                  <c:pt idx="11">
                    <c:v>36%</c:v>
                  </c:pt>
                  <c:pt idx="12">
                    <c:v>39%</c:v>
                  </c:pt>
                  <c:pt idx="13">
                    <c:v>42%</c:v>
                  </c:pt>
                  <c:pt idx="14">
                    <c:v>45%</c:v>
                  </c:pt>
                  <c:pt idx="15">
                    <c:v>48%</c:v>
                  </c:pt>
                  <c:pt idx="16">
                    <c:v>51%</c:v>
                  </c:pt>
                  <c:pt idx="17">
                    <c:v>54%</c:v>
                  </c:pt>
                  <c:pt idx="18">
                    <c:v>57%</c:v>
                  </c:pt>
                  <c:pt idx="19">
                    <c:v>60%</c:v>
                  </c:pt>
                  <c:pt idx="20">
                    <c:v>63%</c:v>
                  </c:pt>
                  <c:pt idx="21">
                    <c:v>66%</c:v>
                  </c:pt>
                  <c:pt idx="22">
                    <c:v>69%</c:v>
                  </c:pt>
                  <c:pt idx="23">
                    <c:v>72%</c:v>
                  </c:pt>
                  <c:pt idx="24">
                    <c:v>75%</c:v>
                  </c:pt>
                  <c:pt idx="25">
                    <c:v>78%</c:v>
                  </c:pt>
                  <c:pt idx="26">
                    <c:v>81%</c:v>
                  </c:pt>
                  <c:pt idx="27">
                    <c:v>84%</c:v>
                  </c:pt>
                  <c:pt idx="28">
                    <c:v>87%</c:v>
                  </c:pt>
                  <c:pt idx="29">
                    <c:v>90%</c:v>
                  </c:pt>
                  <c:pt idx="30">
                    <c:v>93%</c:v>
                  </c:pt>
                  <c:pt idx="31">
                    <c:v>96%</c:v>
                  </c:pt>
                  <c:pt idx="32">
                    <c:v>99%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1-2BA4-6441-A8D9-FFFB07C961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2266368"/>
        <c:axId val="1939265696"/>
      </c:scatterChart>
      <c:valAx>
        <c:axId val="205226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9265696"/>
        <c:crosses val="autoZero"/>
        <c:crossBetween val="midCat"/>
      </c:valAx>
      <c:valAx>
        <c:axId val="193926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2266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True</a:t>
            </a:r>
            <a:r>
              <a:rPr lang="en-US" baseline="0"/>
              <a:t> Positive Rate by True Negative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28C5C64-2064-4D4D-88C6-B9E2A07F549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B004-5840-82B7-0CE8D44621A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5641041-C421-6444-9EA2-10D3F074D43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004-5840-82B7-0CE8D44621A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F95FAD3-9E11-A94E-A75C-EA8C0AE2150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004-5840-82B7-0CE8D44621A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7931659-5312-0041-90EA-9CBB4FC72C4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004-5840-82B7-0CE8D44621A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D1661B6-3986-B44C-9BE8-5B025DAC3AB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004-5840-82B7-0CE8D44621A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6122F25-BF1F-F842-AD36-1404A519BB0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004-5840-82B7-0CE8D44621A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0067BE5-1426-8246-BAD3-37E2E1BE76C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004-5840-82B7-0CE8D44621A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F8BBD63-D188-B24E-A652-FE2458EDF71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004-5840-82B7-0CE8D44621A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EFD0D15-FACA-9E4D-A95F-E317149C9E2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004-5840-82B7-0CE8D44621A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E4F68E3-DF33-7946-BA86-78F0250B6A0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004-5840-82B7-0CE8D44621A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88BF899-35A2-4B40-9961-C03850136B6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004-5840-82B7-0CE8D44621A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DB0803F-845B-934C-AC7D-868FFEBA1F0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004-5840-82B7-0CE8D44621A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8071AD6-010C-794F-8E2B-C5A57CD8230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004-5840-82B7-0CE8D44621A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8B9D6A2-E591-F340-897D-D00CC185099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004-5840-82B7-0CE8D44621A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0C4750C-785A-7942-A052-D5DFC65E8B2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004-5840-82B7-0CE8D44621A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2AA02DE-306A-EE4D-BA55-2D18155A012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004-5840-82B7-0CE8D44621A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CB37E3D-479C-9843-9374-83DAC0C21A3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004-5840-82B7-0CE8D44621A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0C7750D-A6A0-9A49-8E89-B5CA7BD7FD3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004-5840-82B7-0CE8D44621A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D7034DA-6321-354F-BD04-B7A8E093B4C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004-5840-82B7-0CE8D44621A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0825D0A-D4F8-474B-91F5-CA6440692E6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004-5840-82B7-0CE8D44621A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A8A2DD5-E0C1-C540-B1F7-B1AEFB7856D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004-5840-82B7-0CE8D44621A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2184A73-E2EB-6348-B197-3E6C97A4EE3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004-5840-82B7-0CE8D44621A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9E9F77F-C41D-F34F-A9BE-9ECFCF7F2A7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004-5840-82B7-0CE8D44621A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C70E561-75A1-AD46-9EC3-92AAC41DF2B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004-5840-82B7-0CE8D44621A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BB5D02C-ADCD-F34E-AEB9-E8078CB9F8D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004-5840-82B7-0CE8D44621A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7917896-631D-2D47-BE3C-7304539A72A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004-5840-82B7-0CE8D44621A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F826C99-5D52-434B-88CC-9852703B5E0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004-5840-82B7-0CE8D44621A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0FEA0B5-16A3-0249-972E-B22DD3FB5B1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004-5840-82B7-0CE8D44621A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4A36969-BDC4-8242-9603-65A8235927A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004-5840-82B7-0CE8D44621A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687CEA6-B958-5846-8C6C-5B1E0F7E664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004-5840-82B7-0CE8D44621A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3499739-F520-B94A-B02B-0D2F7F343A9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004-5840-82B7-0CE8D44621A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8A817A9-5F8C-3842-B355-F65118A3F55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004-5840-82B7-0CE8D44621A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CF7A385-E8FF-804C-B3C5-99DE80F595C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004-5840-82B7-0CE8D44621A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ROC_Curve!$J$4:$J$36</c:f>
              <c:numCache>
                <c:formatCode>0%</c:formatCode>
                <c:ptCount val="3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0.99415204678362579</c:v>
                </c:pt>
                <c:pt idx="6">
                  <c:v>0.99610136452241715</c:v>
                </c:pt>
                <c:pt idx="7">
                  <c:v>0.98830409356725146</c:v>
                </c:pt>
                <c:pt idx="8">
                  <c:v>0.99027237354085607</c:v>
                </c:pt>
                <c:pt idx="9">
                  <c:v>0.97665369649805445</c:v>
                </c:pt>
                <c:pt idx="10">
                  <c:v>0.95914396887159536</c:v>
                </c:pt>
                <c:pt idx="11">
                  <c:v>0.949317738791423</c:v>
                </c:pt>
                <c:pt idx="12">
                  <c:v>0.91634241245136183</c:v>
                </c:pt>
                <c:pt idx="13">
                  <c:v>0.88715953307392992</c:v>
                </c:pt>
                <c:pt idx="14">
                  <c:v>0.83657587548638135</c:v>
                </c:pt>
                <c:pt idx="15">
                  <c:v>0.81481481481481488</c:v>
                </c:pt>
                <c:pt idx="16">
                  <c:v>0.71206225680933855</c:v>
                </c:pt>
                <c:pt idx="17">
                  <c:v>0.66536964980544755</c:v>
                </c:pt>
                <c:pt idx="18">
                  <c:v>0.56420233463035019</c:v>
                </c:pt>
                <c:pt idx="19">
                  <c:v>0.51461988304093564</c:v>
                </c:pt>
                <c:pt idx="20">
                  <c:v>0.39961013645224175</c:v>
                </c:pt>
                <c:pt idx="21">
                  <c:v>0.33528265107212474</c:v>
                </c:pt>
                <c:pt idx="22">
                  <c:v>0.24951267056530213</c:v>
                </c:pt>
                <c:pt idx="23">
                  <c:v>0.2354085603112841</c:v>
                </c:pt>
                <c:pt idx="24">
                  <c:v>0.18128654970760238</c:v>
                </c:pt>
                <c:pt idx="25">
                  <c:v>0.10916179337231968</c:v>
                </c:pt>
                <c:pt idx="26">
                  <c:v>7.6023391812865548E-2</c:v>
                </c:pt>
                <c:pt idx="27">
                  <c:v>4.0935672514619936E-2</c:v>
                </c:pt>
                <c:pt idx="28">
                  <c:v>4.8732943469785628E-2</c:v>
                </c:pt>
                <c:pt idx="29">
                  <c:v>2.3391812865497075E-2</c:v>
                </c:pt>
                <c:pt idx="30">
                  <c:v>1.1695906432748537E-2</c:v>
                </c:pt>
                <c:pt idx="31">
                  <c:v>1.1673151750972721E-2</c:v>
                </c:pt>
                <c:pt idx="32">
                  <c:v>1.9455252918287869E-3</c:v>
                </c:pt>
              </c:numCache>
            </c:numRef>
          </c:xVal>
          <c:yVal>
            <c:numRef>
              <c:f>ROC_Curve!$K$4:$K$36</c:f>
              <c:numCache>
                <c:formatCode>0%</c:formatCode>
                <c:ptCount val="3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0.99794238683127567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0.99382716049382713</c:v>
                </c:pt>
                <c:pt idx="15">
                  <c:v>0.99178644763860369</c:v>
                </c:pt>
                <c:pt idx="16">
                  <c:v>0.9711934156378601</c:v>
                </c:pt>
                <c:pt idx="17">
                  <c:v>0.93827160493827155</c:v>
                </c:pt>
                <c:pt idx="18">
                  <c:v>0.90740740740740744</c:v>
                </c:pt>
                <c:pt idx="19">
                  <c:v>0.83778234086242298</c:v>
                </c:pt>
                <c:pt idx="20">
                  <c:v>0.77002053388090352</c:v>
                </c:pt>
                <c:pt idx="21">
                  <c:v>0.64681724845995892</c:v>
                </c:pt>
                <c:pt idx="22">
                  <c:v>0.52977412731006157</c:v>
                </c:pt>
                <c:pt idx="23">
                  <c:v>0.43415637860082307</c:v>
                </c:pt>
                <c:pt idx="24">
                  <c:v>0.29979466119096509</c:v>
                </c:pt>
                <c:pt idx="25">
                  <c:v>0.19917864476386038</c:v>
                </c:pt>
                <c:pt idx="26">
                  <c:v>0.16016427104722791</c:v>
                </c:pt>
                <c:pt idx="27">
                  <c:v>8.8295687885010271E-2</c:v>
                </c:pt>
                <c:pt idx="28">
                  <c:v>3.9014373716632446E-2</c:v>
                </c:pt>
                <c:pt idx="29">
                  <c:v>2.2587268993839837E-2</c:v>
                </c:pt>
                <c:pt idx="30">
                  <c:v>4.1067761806981521E-3</c:v>
                </c:pt>
                <c:pt idx="31">
                  <c:v>4.11522633744856E-3</c:v>
                </c:pt>
                <c:pt idx="32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ROC_Curve!$I$4:$I$36</c15:f>
                <c15:dlblRangeCache>
                  <c:ptCount val="33"/>
                  <c:pt idx="0">
                    <c:v>3%</c:v>
                  </c:pt>
                  <c:pt idx="1">
                    <c:v>6%</c:v>
                  </c:pt>
                  <c:pt idx="2">
                    <c:v>9%</c:v>
                  </c:pt>
                  <c:pt idx="3">
                    <c:v>12%</c:v>
                  </c:pt>
                  <c:pt idx="4">
                    <c:v>15%</c:v>
                  </c:pt>
                  <c:pt idx="5">
                    <c:v>18%</c:v>
                  </c:pt>
                  <c:pt idx="6">
                    <c:v>21%</c:v>
                  </c:pt>
                  <c:pt idx="7">
                    <c:v>24%</c:v>
                  </c:pt>
                  <c:pt idx="8">
                    <c:v>27%</c:v>
                  </c:pt>
                  <c:pt idx="9">
                    <c:v>30%</c:v>
                  </c:pt>
                  <c:pt idx="10">
                    <c:v>33%</c:v>
                  </c:pt>
                  <c:pt idx="11">
                    <c:v>36%</c:v>
                  </c:pt>
                  <c:pt idx="12">
                    <c:v>39%</c:v>
                  </c:pt>
                  <c:pt idx="13">
                    <c:v>42%</c:v>
                  </c:pt>
                  <c:pt idx="14">
                    <c:v>45%</c:v>
                  </c:pt>
                  <c:pt idx="15">
                    <c:v>48%</c:v>
                  </c:pt>
                  <c:pt idx="16">
                    <c:v>51%</c:v>
                  </c:pt>
                  <c:pt idx="17">
                    <c:v>54%</c:v>
                  </c:pt>
                  <c:pt idx="18">
                    <c:v>57%</c:v>
                  </c:pt>
                  <c:pt idx="19">
                    <c:v>60%</c:v>
                  </c:pt>
                  <c:pt idx="20">
                    <c:v>63%</c:v>
                  </c:pt>
                  <c:pt idx="21">
                    <c:v>66%</c:v>
                  </c:pt>
                  <c:pt idx="22">
                    <c:v>69%</c:v>
                  </c:pt>
                  <c:pt idx="23">
                    <c:v>72%</c:v>
                  </c:pt>
                  <c:pt idx="24">
                    <c:v>75%</c:v>
                  </c:pt>
                  <c:pt idx="25">
                    <c:v>78%</c:v>
                  </c:pt>
                  <c:pt idx="26">
                    <c:v>81%</c:v>
                  </c:pt>
                  <c:pt idx="27">
                    <c:v>84%</c:v>
                  </c:pt>
                  <c:pt idx="28">
                    <c:v>87%</c:v>
                  </c:pt>
                  <c:pt idx="29">
                    <c:v>90%</c:v>
                  </c:pt>
                  <c:pt idx="30">
                    <c:v>93%</c:v>
                  </c:pt>
                  <c:pt idx="31">
                    <c:v>96%</c:v>
                  </c:pt>
                  <c:pt idx="32">
                    <c:v>99%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1-B004-5840-82B7-0CE8D44621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2266368"/>
        <c:axId val="1939265696"/>
      </c:scatterChart>
      <c:valAx>
        <c:axId val="205226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9265696"/>
        <c:crosses val="autoZero"/>
        <c:crossBetween val="midCat"/>
      </c:valAx>
      <c:valAx>
        <c:axId val="193926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2266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Value at Maturity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O_Intro!$E$14</c:f>
              <c:strCache>
                <c:ptCount val="1"/>
                <c:pt idx="0">
                  <c:v>Value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O_Intro!$B$15:$B$20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O_Intro!$E$15:$E$20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58-BF41-8283-0799B0947C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6741248"/>
        <c:axId val="116742784"/>
      </c:lineChart>
      <c:catAx>
        <c:axId val="116741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42784"/>
        <c:crosses val="autoZero"/>
        <c:auto val="1"/>
        <c:lblAlgn val="ctr"/>
        <c:lblOffset val="100"/>
        <c:noMultiLvlLbl val="0"/>
      </c:catAx>
      <c:valAx>
        <c:axId val="116742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41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Profit at Maturity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O_Intro!$G$14</c:f>
              <c:strCache>
                <c:ptCount val="1"/>
                <c:pt idx="0">
                  <c:v>Profit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O_Intro!$B$15:$B$20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O_Intro!$G$15:$G$20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BB-F146-B478-5DDF8F7399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0792320"/>
        <c:axId val="260793856"/>
      </c:lineChart>
      <c:catAx>
        <c:axId val="260792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0793856"/>
        <c:crosses val="autoZero"/>
        <c:auto val="1"/>
        <c:lblAlgn val="ctr"/>
        <c:lblOffset val="100"/>
        <c:noMultiLvlLbl val="0"/>
      </c:catAx>
      <c:valAx>
        <c:axId val="26079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0792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lang="en-US" sz="1400" b="0" i="0">
                <a:solidFill>
                  <a:srgbClr val="757575"/>
                </a:solidFill>
                <a:latin typeface="+mn-lt"/>
              </a:rPr>
              <a:t>Exceedance by Percentile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spPr>
            <a:solidFill>
              <a:srgbClr val="4472C4"/>
            </a:solidFill>
            <a:ln cmpd="sng">
              <a:solidFill>
                <a:srgbClr val="000000"/>
              </a:solidFill>
            </a:ln>
          </c:spPr>
          <c:invertIfNegative val="1"/>
          <c:cat>
            <c:numRef>
              <c:f>Backtest!$I$33:$I$51</c:f>
              <c:numCache>
                <c:formatCode>General</c:formatCode>
                <c:ptCount val="19"/>
                <c:pt idx="0" formatCode="0%">
                  <c:v>0.05</c:v>
                </c:pt>
                <c:pt idx="1">
                  <c:v>0.1</c:v>
                </c:pt>
                <c:pt idx="2" formatCode="0%">
                  <c:v>0.15</c:v>
                </c:pt>
                <c:pt idx="3">
                  <c:v>0.2</c:v>
                </c:pt>
                <c:pt idx="4" formatCode="0%">
                  <c:v>0.25</c:v>
                </c:pt>
                <c:pt idx="5">
                  <c:v>0.3</c:v>
                </c:pt>
                <c:pt idx="6" formatCode="0%">
                  <c:v>0.35</c:v>
                </c:pt>
                <c:pt idx="7">
                  <c:v>0.4</c:v>
                </c:pt>
                <c:pt idx="8" formatCode="0%">
                  <c:v>0.45</c:v>
                </c:pt>
                <c:pt idx="9">
                  <c:v>0.5</c:v>
                </c:pt>
                <c:pt idx="10" formatCode="0%">
                  <c:v>0.55000000000000004</c:v>
                </c:pt>
                <c:pt idx="11">
                  <c:v>0.6</c:v>
                </c:pt>
                <c:pt idx="12" formatCode="0%">
                  <c:v>0.65</c:v>
                </c:pt>
                <c:pt idx="13">
                  <c:v>0.7</c:v>
                </c:pt>
                <c:pt idx="14" formatCode="0%">
                  <c:v>0.75</c:v>
                </c:pt>
                <c:pt idx="15">
                  <c:v>0.8</c:v>
                </c:pt>
                <c:pt idx="16" formatCode="0%">
                  <c:v>0.85</c:v>
                </c:pt>
                <c:pt idx="17">
                  <c:v>0.9</c:v>
                </c:pt>
                <c:pt idx="18" formatCode="0%">
                  <c:v>0.95</c:v>
                </c:pt>
              </c:numCache>
            </c:numRef>
          </c:cat>
          <c:val>
            <c:numRef>
              <c:f>Backtest!$J$33:$J$51</c:f>
              <c:numCache>
                <c:formatCode>General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6079-B043-AE9C-A4DA5E5FAC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01379609"/>
        <c:axId val="1174328857"/>
      </c:barChart>
      <c:catAx>
        <c:axId val="60137960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0%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174328857"/>
        <c:crosses val="autoZero"/>
        <c:auto val="1"/>
        <c:lblAlgn val="ctr"/>
        <c:lblOffset val="100"/>
        <c:noMultiLvlLbl val="1"/>
      </c:catAx>
      <c:valAx>
        <c:axId val="117432885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601379609"/>
        <c:crosses val="autoZero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Forwards_Intro!$E$7:$I$7</c:f>
              <c:numCache>
                <c:formatCode>0.0%</c:formatCode>
                <c:ptCount val="5"/>
                <c:pt idx="0">
                  <c:v>1.0000000000000009E-2</c:v>
                </c:pt>
                <c:pt idx="1">
                  <c:v>1.9950979214197417E-2</c:v>
                </c:pt>
                <c:pt idx="2">
                  <c:v>2.9870533889218676E-2</c:v>
                </c:pt>
                <c:pt idx="3">
                  <c:v>3.2393613327031501E-2</c:v>
                </c:pt>
                <c:pt idx="4">
                  <c:v>3.1914446073993519E-2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56-EE4A-A97A-E617E57B6C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60041951"/>
        <c:axId val="2059876911"/>
      </c:lineChart>
      <c:catAx>
        <c:axId val="20600419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9876911"/>
        <c:crosses val="autoZero"/>
        <c:auto val="1"/>
        <c:lblAlgn val="ctr"/>
        <c:lblOffset val="100"/>
        <c:noMultiLvlLbl val="0"/>
      </c:catAx>
      <c:valAx>
        <c:axId val="20598769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00419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Forwards_Example!$E$1:$I$1</c:f>
              <c:numCache>
                <c:formatCode>0.00%</c:formatCode>
                <c:ptCount val="5"/>
                <c:pt idx="0">
                  <c:v>3.5000000000000003E-2</c:v>
                </c:pt>
                <c:pt idx="1">
                  <c:v>3.7499999999999999E-2</c:v>
                </c:pt>
                <c:pt idx="2">
                  <c:v>3.7999999999999999E-2</c:v>
                </c:pt>
                <c:pt idx="3">
                  <c:v>0.04</c:v>
                </c:pt>
                <c:pt idx="4">
                  <c:v>3.95E-2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F5-C042-9CEA-E590645A08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60041951"/>
        <c:axId val="2059876911"/>
      </c:lineChart>
      <c:catAx>
        <c:axId val="20600419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9876911"/>
        <c:crosses val="autoZero"/>
        <c:auto val="1"/>
        <c:lblAlgn val="ctr"/>
        <c:lblOffset val="100"/>
        <c:noMultiLvlLbl val="0"/>
      </c:catAx>
      <c:valAx>
        <c:axId val="20598769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00419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5" Type="http://schemas.openxmlformats.org/officeDocument/2006/relationships/chart" Target="../charts/chart15.xml"/><Relationship Id="rId4" Type="http://schemas.openxmlformats.org/officeDocument/2006/relationships/chart" Target="../charts/chart14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eg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jpeg"/><Relationship Id="rId2" Type="http://schemas.openxmlformats.org/officeDocument/2006/relationships/image" Target="../media/image7.jpeg"/><Relationship Id="rId1" Type="http://schemas.openxmlformats.org/officeDocument/2006/relationships/chart" Target="../charts/chart17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g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jpeg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openxmlformats.org/officeDocument/2006/relationships/chart" Target="../charts/chart21.xml"/><Relationship Id="rId1" Type="http://schemas.openxmlformats.org/officeDocument/2006/relationships/chart" Target="../charts/chart20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g"/></Relationships>
</file>

<file path=xl/drawings/_rels/drawing5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jpeg"/><Relationship Id="rId1" Type="http://schemas.openxmlformats.org/officeDocument/2006/relationships/hyperlink" Target="https://www.google.com/url?sa=i&amp;rct=j&amp;q=&amp;esrc=s&amp;source=images&amp;cd=&amp;cad=rja&amp;uact=8&amp;ved=0ahUKEwi1yN6a9bDTAhUKOyYKHSKRBw8QjRwIBw&amp;url=http://blog.littleredfeather.com/scams-in-horse-racing-partnerships&amp;psig=AFQjCNFjwyfqj1Gn2H2lGgkg908c_gl38g&amp;ust=149270489029755" TargetMode="External"/></Relationships>
</file>

<file path=xl/drawings/_rels/drawing5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png"/><Relationship Id="rId1" Type="http://schemas.openxmlformats.org/officeDocument/2006/relationships/image" Target="../media/image14.png"/></Relationships>
</file>

<file path=xl/drawings/_rels/drawing5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2" Type="http://schemas.openxmlformats.org/officeDocument/2006/relationships/image" Target="../media/image14.png"/><Relationship Id="rId1" Type="http://schemas.openxmlformats.org/officeDocument/2006/relationships/image" Target="../media/image16.png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drawing5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drawing5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_rels/drawing5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0.emf"/><Relationship Id="rId1" Type="http://schemas.openxmlformats.org/officeDocument/2006/relationships/image" Target="../media/image19.emf"/></Relationships>
</file>

<file path=xl/drawings/_rels/drawing5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6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6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20</xdr:row>
      <xdr:rowOff>171450</xdr:rowOff>
    </xdr:from>
    <xdr:to>
      <xdr:col>23</xdr:col>
      <xdr:colOff>419100</xdr:colOff>
      <xdr:row>31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6DC50B-9DA2-A14C-AF4C-4AB1F2A439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806450</xdr:colOff>
      <xdr:row>4</xdr:row>
      <xdr:rowOff>241300</xdr:rowOff>
    </xdr:from>
    <xdr:to>
      <xdr:col>19</xdr:col>
      <xdr:colOff>762000</xdr:colOff>
      <xdr:row>24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8A30265-9BC6-134E-A8D4-B164549818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609600</xdr:colOff>
      <xdr:row>35</xdr:row>
      <xdr:rowOff>317500</xdr:rowOff>
    </xdr:from>
    <xdr:to>
      <xdr:col>9</xdr:col>
      <xdr:colOff>660400</xdr:colOff>
      <xdr:row>45</xdr:row>
      <xdr:rowOff>304800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F45041A-6799-C946-AF41-A8DA5A90E6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25400</xdr:colOff>
      <xdr:row>1</xdr:row>
      <xdr:rowOff>25400</xdr:rowOff>
    </xdr:from>
    <xdr:to>
      <xdr:col>12</xdr:col>
      <xdr:colOff>342900</xdr:colOff>
      <xdr:row>23</xdr:row>
      <xdr:rowOff>279400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8844162-2DB7-E942-90AF-9FD7276E3021}"/>
            </a:ext>
          </a:extLst>
        </xdr:cNvPr>
        <xdr:cNvSpPr txBox="1"/>
      </xdr:nvSpPr>
      <xdr:spPr>
        <a:xfrm>
          <a:off x="850900" y="355600"/>
          <a:ext cx="8572500" cy="7518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Setup ####</a:t>
          </a:r>
        </a:p>
        <a:p>
          <a:endParaRPr lang="en-US" sz="2000"/>
        </a:p>
        <a:p>
          <a:r>
            <a:rPr lang="en-US" sz="2000"/>
            <a:t>install.packages('tidyverse')</a:t>
          </a:r>
        </a:p>
        <a:p>
          <a:r>
            <a:rPr lang="en-US" sz="2000"/>
            <a:t>install.packages('datarium')</a:t>
          </a:r>
        </a:p>
        <a:p>
          <a:endParaRPr lang="en-US" sz="2000"/>
        </a:p>
        <a:p>
          <a:r>
            <a:rPr lang="en-US" sz="2000"/>
            <a:t>data("marketing", package = "datarium")</a:t>
          </a:r>
        </a:p>
        <a:p>
          <a:endParaRPr lang="en-US" sz="2000"/>
        </a:p>
        <a:p>
          <a:r>
            <a:rPr lang="en-US" sz="2000"/>
            <a:t>fit_lm &lt;- lm(sales ~ youtube, data = marketing)</a:t>
          </a:r>
        </a:p>
        <a:p>
          <a:endParaRPr lang="en-US" sz="2000"/>
        </a:p>
        <a:p>
          <a:r>
            <a:rPr lang="en-US" sz="2000"/>
            <a:t>y = marketing$sales</a:t>
          </a:r>
        </a:p>
        <a:p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11</xdr:col>
      <xdr:colOff>317500</xdr:colOff>
      <xdr:row>23</xdr:row>
      <xdr:rowOff>254000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CCC534F-481D-914A-ADE3-6B327987B16E}"/>
            </a:ext>
          </a:extLst>
        </xdr:cNvPr>
        <xdr:cNvSpPr txBox="1"/>
      </xdr:nvSpPr>
      <xdr:spPr>
        <a:xfrm>
          <a:off x="0" y="330200"/>
          <a:ext cx="8572500" cy="7518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Linearity ####</a:t>
          </a:r>
        </a:p>
        <a:p>
          <a:endParaRPr lang="en-US" sz="2000"/>
        </a:p>
        <a:p>
          <a:r>
            <a:rPr lang="en-US" sz="2000"/>
            <a:t># Check for successful linear fit errors ~ N(0,sigma^2)</a:t>
          </a:r>
        </a:p>
        <a:p>
          <a:endParaRPr lang="en-US" sz="2000"/>
        </a:p>
        <a:p>
          <a:r>
            <a:rPr lang="en-US" sz="2000"/>
            <a:t># Automatic Plot</a:t>
          </a:r>
        </a:p>
        <a:p>
          <a:r>
            <a:rPr lang="en-US" sz="2000"/>
            <a:t>plot(fit_lm,which = 1)</a:t>
          </a:r>
        </a:p>
        <a:p>
          <a:endParaRPr lang="en-US" sz="2000"/>
        </a:p>
        <a:p>
          <a:r>
            <a:rPr lang="en-US" sz="2000"/>
            <a:t># Manual Plot</a:t>
          </a:r>
        </a:p>
        <a:p>
          <a:r>
            <a:rPr lang="en-US" sz="2000"/>
            <a:t>yhat = predict(object = fit_lm,newdata = marketing)</a:t>
          </a:r>
        </a:p>
        <a:p>
          <a:r>
            <a:rPr lang="en-US" sz="2000"/>
            <a:t>errors = y - yhat</a:t>
          </a:r>
        </a:p>
        <a:p>
          <a:r>
            <a:rPr lang="en-US" sz="2000"/>
            <a:t>plot(x = yhat, y = errors)</a:t>
          </a:r>
        </a:p>
      </xdr:txBody>
    </xdr:sp>
    <xdr:clientData/>
  </xdr:twoCellAnchor>
  <xdr:twoCellAnchor editAs="oneCell">
    <xdr:from>
      <xdr:col>11</xdr:col>
      <xdr:colOff>457200</xdr:colOff>
      <xdr:row>1</xdr:row>
      <xdr:rowOff>12700</xdr:rowOff>
    </xdr:from>
    <xdr:to>
      <xdr:col>22</xdr:col>
      <xdr:colOff>469900</xdr:colOff>
      <xdr:row>23</xdr:row>
      <xdr:rowOff>254000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F53FB0E-F286-1B4F-9E67-8F8CCBE060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12200" y="342900"/>
          <a:ext cx="9093200" cy="7505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11</xdr:col>
      <xdr:colOff>317500</xdr:colOff>
      <xdr:row>23</xdr:row>
      <xdr:rowOff>254000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D0999CFB-DA8B-434E-A320-DE76EA3409EF}"/>
            </a:ext>
          </a:extLst>
        </xdr:cNvPr>
        <xdr:cNvSpPr txBox="1"/>
      </xdr:nvSpPr>
      <xdr:spPr>
        <a:xfrm>
          <a:off x="0" y="330200"/>
          <a:ext cx="8572500" cy="7518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Normal Errors</a:t>
          </a:r>
        </a:p>
        <a:p>
          <a:endParaRPr lang="en-US" sz="2000"/>
        </a:p>
        <a:p>
          <a:r>
            <a:rPr lang="en-US" sz="2000"/>
            <a:t># Automatic Plot</a:t>
          </a:r>
        </a:p>
        <a:p>
          <a:r>
            <a:rPr lang="en-US" sz="2000"/>
            <a:t>plot(fit_lm,which = 2)</a:t>
          </a:r>
        </a:p>
        <a:p>
          <a:endParaRPr lang="en-US" sz="2000"/>
        </a:p>
        <a:p>
          <a:r>
            <a:rPr lang="en-US" sz="2000"/>
            <a:t># Manual Plot</a:t>
          </a:r>
        </a:p>
        <a:p>
          <a:r>
            <a:rPr lang="en-US" sz="2000"/>
            <a:t>std_residual = scale(errors,center = T,scale = T)</a:t>
          </a:r>
        </a:p>
        <a:p>
          <a:r>
            <a:rPr lang="en-US" sz="2000"/>
            <a:t>n = length(errors)</a:t>
          </a:r>
        </a:p>
        <a:p>
          <a:r>
            <a:rPr lang="en-US" sz="2000"/>
            <a:t>ptiles = (1:n)/(n+1)</a:t>
          </a:r>
        </a:p>
        <a:p>
          <a:r>
            <a:rPr lang="en-US" sz="2000"/>
            <a:t>theoreticals = qnorm(ptiles)</a:t>
          </a:r>
        </a:p>
        <a:p>
          <a:r>
            <a:rPr lang="en-US" sz="2000"/>
            <a:t>plot(theoreticals,sort(std_residual))</a:t>
          </a:r>
        </a:p>
        <a:p>
          <a:r>
            <a:rPr lang="en-US" sz="2000"/>
            <a:t>abline(b = 1, a = 0)</a:t>
          </a:r>
        </a:p>
      </xdr:txBody>
    </xdr:sp>
    <xdr:clientData/>
  </xdr:twoCellAnchor>
  <xdr:twoCellAnchor editAs="oneCell">
    <xdr:from>
      <xdr:col>11</xdr:col>
      <xdr:colOff>469900</xdr:colOff>
      <xdr:row>1</xdr:row>
      <xdr:rowOff>0</xdr:rowOff>
    </xdr:from>
    <xdr:to>
      <xdr:col>22</xdr:col>
      <xdr:colOff>469900</xdr:colOff>
      <xdr:row>23</xdr:row>
      <xdr:rowOff>279400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3335C65-F6C5-B248-A45B-16266D2EFE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24900" y="330200"/>
          <a:ext cx="9080500" cy="75438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11</xdr:col>
      <xdr:colOff>317500</xdr:colOff>
      <xdr:row>23</xdr:row>
      <xdr:rowOff>254000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2E03A3CA-F3DC-6147-A0FF-840FECC06C12}"/>
            </a:ext>
          </a:extLst>
        </xdr:cNvPr>
        <xdr:cNvSpPr txBox="1"/>
      </xdr:nvSpPr>
      <xdr:spPr>
        <a:xfrm>
          <a:off x="0" y="330200"/>
          <a:ext cx="8572500" cy="7518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Constant Variance ####</a:t>
          </a:r>
        </a:p>
        <a:p>
          <a:endParaRPr lang="en-US" sz="2000"/>
        </a:p>
        <a:p>
          <a:r>
            <a:rPr lang="en-US" sz="2000"/>
            <a:t># Automatic Plot</a:t>
          </a:r>
        </a:p>
        <a:p>
          <a:r>
            <a:rPr lang="en-US" sz="2000"/>
            <a:t>plot(fit_lm,which = 3)</a:t>
          </a:r>
        </a:p>
        <a:p>
          <a:endParaRPr lang="en-US" sz="2000"/>
        </a:p>
        <a:p>
          <a:r>
            <a:rPr lang="en-US" sz="2000"/>
            <a:t># Manual Plot</a:t>
          </a:r>
        </a:p>
        <a:p>
          <a:r>
            <a:rPr lang="en-US" sz="2000"/>
            <a:t>plot(yhat,sqrt(abs(std_residual)))</a:t>
          </a:r>
        </a:p>
        <a:p>
          <a:endParaRPr lang="en-US" sz="2000"/>
        </a:p>
        <a:p>
          <a:r>
            <a:rPr lang="en-US" sz="2000"/>
            <a:t># FTest for Constant Variance</a:t>
          </a:r>
        </a:p>
        <a:p>
          <a:r>
            <a:rPr lang="en-US" sz="2000"/>
            <a:t>idx_yhat = order(yhat)</a:t>
          </a:r>
        </a:p>
        <a:p>
          <a:r>
            <a:rPr lang="en-US" sz="2000"/>
            <a:t>errors_sorted = errors[idx_yhat]</a:t>
          </a:r>
        </a:p>
        <a:p>
          <a:r>
            <a:rPr lang="en-US" sz="2000"/>
            <a:t>v1 = var(errors_sorted[1:(n/2)])</a:t>
          </a:r>
        </a:p>
        <a:p>
          <a:r>
            <a:rPr lang="en-US" sz="2000"/>
            <a:t>v2 = var(errors_sorted[(n/2+1):n])</a:t>
          </a:r>
        </a:p>
        <a:p>
          <a:r>
            <a:rPr lang="en-US" sz="2000"/>
            <a:t>f_obs = v2/v1</a:t>
          </a:r>
        </a:p>
        <a:p>
          <a:r>
            <a:rPr lang="en-US" sz="2000"/>
            <a:t>pf(f_obs,n/2-1,n/2-1,lower.tail = F)       </a:t>
          </a:r>
        </a:p>
        <a:p>
          <a:r>
            <a:rPr lang="en-US" sz="2000"/>
            <a:t>qf(.025,n/2-1,n/2-1)</a:t>
          </a:r>
        </a:p>
        <a:p>
          <a:r>
            <a:rPr lang="en-US" sz="2000"/>
            <a:t>qf(.975,n/2-1,n/2-1)</a:t>
          </a:r>
        </a:p>
      </xdr:txBody>
    </xdr:sp>
    <xdr:clientData/>
  </xdr:twoCellAnchor>
  <xdr:twoCellAnchor editAs="oneCell">
    <xdr:from>
      <xdr:col>11</xdr:col>
      <xdr:colOff>495300</xdr:colOff>
      <xdr:row>1</xdr:row>
      <xdr:rowOff>12700</xdr:rowOff>
    </xdr:from>
    <xdr:to>
      <xdr:col>22</xdr:col>
      <xdr:colOff>533400</xdr:colOff>
      <xdr:row>23</xdr:row>
      <xdr:rowOff>254000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F18C004-5E99-2549-830B-571F2B5403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50300" y="342900"/>
          <a:ext cx="9118600" cy="75057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11</xdr:col>
      <xdr:colOff>317500</xdr:colOff>
      <xdr:row>24</xdr:row>
      <xdr:rowOff>11490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47B1F4D0-A00E-3A43-8733-26AACC5004F3}"/>
            </a:ext>
          </a:extLst>
        </xdr:cNvPr>
        <xdr:cNvSpPr txBox="1"/>
      </xdr:nvSpPr>
      <xdr:spPr>
        <a:xfrm>
          <a:off x="0" y="330200"/>
          <a:ext cx="8572500" cy="760609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Leverage Points ####</a:t>
          </a:r>
        </a:p>
        <a:p>
          <a:endParaRPr lang="en-US" sz="2000"/>
        </a:p>
        <a:p>
          <a:r>
            <a:rPr lang="en-US" sz="2000"/>
            <a:t># Automatic Plot</a:t>
          </a:r>
        </a:p>
        <a:p>
          <a:r>
            <a:rPr lang="en-US" sz="2000"/>
            <a:t>plot(fit_lm, 5)</a:t>
          </a:r>
        </a:p>
        <a:p>
          <a:endParaRPr lang="en-US" sz="2000"/>
        </a:p>
        <a:p>
          <a:r>
            <a:rPr lang="en-US" sz="2000"/>
            <a:t># Manual Plot</a:t>
          </a:r>
        </a:p>
        <a:p>
          <a:r>
            <a:rPr lang="en-US" sz="2000"/>
            <a:t>X = cbind(1,as.matrix(marketing$youtube))</a:t>
          </a:r>
        </a:p>
        <a:p>
          <a:r>
            <a:rPr lang="en-US" sz="2000"/>
            <a:t>y = as.matrix(marketing$sales)</a:t>
          </a:r>
        </a:p>
        <a:p>
          <a:r>
            <a:rPr lang="en-US" sz="2000"/>
            <a:t>plot(hatvalues(fit_lm),std_residual,xlim = c(0,max(hatvalues(fit_lm))))</a:t>
          </a:r>
        </a:p>
        <a:p>
          <a:endParaRPr lang="en-US" sz="2000"/>
        </a:p>
        <a:p>
          <a:r>
            <a:rPr lang="en-US" sz="2000"/>
            <a:t># Hat Values</a:t>
          </a:r>
        </a:p>
        <a:p>
          <a:r>
            <a:rPr lang="en-US" sz="2000"/>
            <a:t>H = X %*% solve(t(X) %*% X) %*% t(X)</a:t>
          </a:r>
        </a:p>
        <a:p>
          <a:r>
            <a:rPr lang="en-US" sz="2000"/>
            <a:t>yhat_CF = H %*% y</a:t>
          </a:r>
        </a:p>
        <a:p>
          <a:r>
            <a:rPr lang="en-US" sz="2000"/>
            <a:t>hatvalues(fit_lm)</a:t>
          </a:r>
        </a:p>
        <a:p>
          <a:r>
            <a:rPr lang="en-US" sz="2000"/>
            <a:t>plot(diag(H),hatvalues(fit_lm))</a:t>
          </a:r>
        </a:p>
        <a:p>
          <a:r>
            <a:rPr lang="en-US" sz="2000"/>
            <a:t>abline(0,1,col='green')</a:t>
          </a:r>
        </a:p>
      </xdr:txBody>
    </xdr:sp>
    <xdr:clientData/>
  </xdr:twoCellAnchor>
  <xdr:twoCellAnchor editAs="oneCell">
    <xdr:from>
      <xdr:col>11</xdr:col>
      <xdr:colOff>508000</xdr:colOff>
      <xdr:row>1</xdr:row>
      <xdr:rowOff>0</xdr:rowOff>
    </xdr:from>
    <xdr:to>
      <xdr:col>22</xdr:col>
      <xdr:colOff>342900</xdr:colOff>
      <xdr:row>24</xdr:row>
      <xdr:rowOff>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26808FB-11D6-C046-95A1-7474322E10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63000" y="330200"/>
          <a:ext cx="8915400" cy="75946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11</xdr:col>
      <xdr:colOff>317500</xdr:colOff>
      <xdr:row>24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A347DBF-60C7-704D-BA20-AA32397D9C99}"/>
            </a:ext>
          </a:extLst>
        </xdr:cNvPr>
        <xdr:cNvSpPr txBox="1"/>
      </xdr:nvSpPr>
      <xdr:spPr>
        <a:xfrm>
          <a:off x="139700" y="330200"/>
          <a:ext cx="8572500" cy="7607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Noasfasdfafd</a:t>
          </a:r>
        </a:p>
      </xdr:txBody>
    </xdr:sp>
    <xdr:clientData/>
  </xdr:twoCellAnchor>
  <xdr:twoCellAnchor editAs="oneCell">
    <xdr:from>
      <xdr:col>11</xdr:col>
      <xdr:colOff>508000</xdr:colOff>
      <xdr:row>1</xdr:row>
      <xdr:rowOff>0</xdr:rowOff>
    </xdr:from>
    <xdr:to>
      <xdr:col>22</xdr:col>
      <xdr:colOff>342900</xdr:colOff>
      <xdr:row>24</xdr:row>
      <xdr:rowOff>1209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A005037-9CF5-0641-91FF-9A104F4921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902700" y="330200"/>
          <a:ext cx="8915400" cy="7595809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7</xdr:row>
      <xdr:rowOff>0</xdr:rowOff>
    </xdr:from>
    <xdr:to>
      <xdr:col>12</xdr:col>
      <xdr:colOff>698500</xdr:colOff>
      <xdr:row>12</xdr:row>
      <xdr:rowOff>114300</xdr:rowOff>
    </xdr:to>
    <xdr:pic>
      <xdr:nvPicPr>
        <xdr:cNvPr id="2" name="Picture 1" descr="A key of regression statistics">
          <a:extLst>
            <a:ext uri="{FF2B5EF4-FFF2-40B4-BE49-F238E27FC236}">
              <a16:creationId xmlns:a16="http://schemas.microsoft.com/office/drawing/2014/main" id="{09CDC51B-20A4-A046-A9F3-E7402FA13A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0" y="1422400"/>
          <a:ext cx="4000500" cy="1130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1</xdr:row>
      <xdr:rowOff>0</xdr:rowOff>
    </xdr:from>
    <xdr:to>
      <xdr:col>21</xdr:col>
      <xdr:colOff>444500</xdr:colOff>
      <xdr:row>14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B61D896-B524-004D-A3D7-746431D89D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11</xdr:col>
      <xdr:colOff>317500</xdr:colOff>
      <xdr:row>23</xdr:row>
      <xdr:rowOff>254000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E4245E8E-A53F-CB48-B63A-48C7763F9EB4}"/>
            </a:ext>
          </a:extLst>
        </xdr:cNvPr>
        <xdr:cNvSpPr txBox="1"/>
      </xdr:nvSpPr>
      <xdr:spPr>
        <a:xfrm>
          <a:off x="139700" y="330200"/>
          <a:ext cx="8572500" cy="7518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Independent Residuals ####</a:t>
          </a:r>
        </a:p>
        <a:p>
          <a:endParaRPr lang="en-US" sz="2000"/>
        </a:p>
        <a:p>
          <a:r>
            <a:rPr lang="en-US" sz="2000"/>
            <a:t>data(economics,package = 'ggplot2')</a:t>
          </a:r>
        </a:p>
        <a:p>
          <a:r>
            <a:rPr lang="en-US" sz="2000"/>
            <a:t>fit_lm &lt;- lm(pce ~ pop, data=economics)</a:t>
          </a:r>
        </a:p>
        <a:p>
          <a:r>
            <a:rPr lang="en-US" sz="2000"/>
            <a:t>acf(fit_lm$residuals) </a:t>
          </a:r>
        </a:p>
        <a:p>
          <a:endParaRPr lang="en-US" sz="2000"/>
        </a:p>
        <a:p>
          <a:r>
            <a:rPr lang="en-US" sz="2000"/>
            <a:t># install.packages('lmtest')</a:t>
          </a:r>
        </a:p>
        <a:p>
          <a:r>
            <a:rPr lang="en-US" sz="2000"/>
            <a:t>lmtest::dwtest(fit_lm)</a:t>
          </a:r>
        </a:p>
        <a:p>
          <a:r>
            <a:rPr lang="en-US" sz="2000"/>
            <a:t># https://en.wikipedia.org/wiki/Durbin%E2%80%93Watson_statistic</a:t>
          </a:r>
        </a:p>
        <a:p>
          <a:endParaRPr lang="en-US" sz="2000"/>
        </a:p>
      </xdr:txBody>
    </xdr:sp>
    <xdr:clientData/>
  </xdr:twoCellAnchor>
  <xdr:twoCellAnchor editAs="oneCell">
    <xdr:from>
      <xdr:col>11</xdr:col>
      <xdr:colOff>406400</xdr:colOff>
      <xdr:row>1</xdr:row>
      <xdr:rowOff>12700</xdr:rowOff>
    </xdr:from>
    <xdr:to>
      <xdr:col>22</xdr:col>
      <xdr:colOff>457200</xdr:colOff>
      <xdr:row>23</xdr:row>
      <xdr:rowOff>254000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B33127C-D8B0-2944-A4C9-2ED3041552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801100" y="342900"/>
          <a:ext cx="9131300" cy="750570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203200</xdr:colOff>
      <xdr:row>1</xdr:row>
      <xdr:rowOff>266700</xdr:rowOff>
    </xdr:from>
    <xdr:to>
      <xdr:col>7</xdr:col>
      <xdr:colOff>431800</xdr:colOff>
      <xdr:row>27</xdr:row>
      <xdr:rowOff>292100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422D3E6F-CBD4-884C-9368-7027E8D477D1}"/>
            </a:ext>
          </a:extLst>
        </xdr:cNvPr>
        <xdr:cNvSpPr txBox="1"/>
      </xdr:nvSpPr>
      <xdr:spPr>
        <a:xfrm>
          <a:off x="203200" y="596900"/>
          <a:ext cx="6007100" cy="8610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/>
        </a:p>
        <a:p>
          <a:r>
            <a:rPr lang="en-US" sz="1400"/>
            <a:t># MLR1</a:t>
          </a:r>
        </a:p>
        <a:p>
          <a:endParaRPr lang="en-US" sz="1400"/>
        </a:p>
        <a:p>
          <a:r>
            <a:rPr lang="en-US" sz="1400"/>
            <a:t># install.packages('ggplot2')</a:t>
          </a:r>
        </a:p>
        <a:p>
          <a:r>
            <a:rPr lang="en-US" sz="1400"/>
            <a:t>library(ggplot2)</a:t>
          </a:r>
        </a:p>
        <a:p>
          <a:endParaRPr lang="en-US" sz="1400"/>
        </a:p>
        <a:p>
          <a:r>
            <a:rPr lang="en-US" sz="1400"/>
            <a:t># data(package = 'ggplot2')</a:t>
          </a:r>
        </a:p>
        <a:p>
          <a:r>
            <a:rPr lang="en-US" sz="1400"/>
            <a:t>names(mpg)</a:t>
          </a:r>
        </a:p>
        <a:p>
          <a:endParaRPr lang="en-US" sz="1400"/>
        </a:p>
        <a:p>
          <a:r>
            <a:rPr lang="en-US" sz="1400"/>
            <a:t>myfit0 = lm(formula = cty ~ 1, data = mpg)</a:t>
          </a:r>
        </a:p>
        <a:p>
          <a:r>
            <a:rPr lang="en-US" sz="1400"/>
            <a:t>myfit1 = lm(formula = cty ~ displ, data = mpg)</a:t>
          </a:r>
        </a:p>
        <a:p>
          <a:r>
            <a:rPr lang="en-US" sz="1400"/>
            <a:t>myfit2 = lm(formula = cty ~ displ + year, data = mpg)</a:t>
          </a:r>
        </a:p>
        <a:p>
          <a:r>
            <a:rPr lang="en-US" sz="1400"/>
            <a:t>myfit3 = lm(formula = cty ~ displ + year + cyl, data = mpg)</a:t>
          </a:r>
        </a:p>
        <a:p>
          <a:r>
            <a:rPr lang="en-US" sz="1400"/>
            <a:t>myfit4 = lm(formula = cty ~ displ + year + cyl + drv, data = mpg)</a:t>
          </a:r>
        </a:p>
        <a:p>
          <a:r>
            <a:rPr lang="en-US" sz="1400"/>
            <a:t>myfit5 = lm(formula = cty ~ displ + year + cyl + drv + manufacturer, data = mpg)</a:t>
          </a:r>
        </a:p>
        <a:p>
          <a:r>
            <a:rPr lang="en-US" sz="1400"/>
            <a:t>myfitn = lm(formula = cty ~ .,data = mpg)</a:t>
          </a:r>
        </a:p>
        <a:p>
          <a:endParaRPr lang="en-US" sz="1400"/>
        </a:p>
        <a:p>
          <a:r>
            <a:rPr lang="en-US" sz="1400"/>
            <a:t>myfit = myfit3</a:t>
          </a:r>
        </a:p>
        <a:p>
          <a:endParaRPr lang="en-US" sz="1400"/>
        </a:p>
        <a:p>
          <a:r>
            <a:rPr lang="en-US" sz="1400"/>
            <a:t>summary(myfit)</a:t>
          </a:r>
        </a:p>
        <a:p>
          <a:r>
            <a:rPr lang="en-US" sz="1400"/>
            <a:t>plot(myfit)</a:t>
          </a:r>
        </a:p>
        <a:p>
          <a:endParaRPr lang="en-US" sz="1400"/>
        </a:p>
      </xdr:txBody>
    </xdr:sp>
    <xdr:clientData/>
  </xdr:twoCellAnchor>
  <xdr:twoCellAnchor>
    <xdr:from>
      <xdr:col>7</xdr:col>
      <xdr:colOff>723900</xdr:colOff>
      <xdr:row>1</xdr:row>
      <xdr:rowOff>279400</xdr:rowOff>
    </xdr:from>
    <xdr:to>
      <xdr:col>14</xdr:col>
      <xdr:colOff>723900</xdr:colOff>
      <xdr:row>27</xdr:row>
      <xdr:rowOff>304800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184B219D-BF3C-8F4A-99C6-A9D3BD48E313}"/>
            </a:ext>
          </a:extLst>
        </xdr:cNvPr>
        <xdr:cNvSpPr txBox="1"/>
      </xdr:nvSpPr>
      <xdr:spPr>
        <a:xfrm>
          <a:off x="6502400" y="609600"/>
          <a:ext cx="5778500" cy="8610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/>
        </a:p>
        <a:p>
          <a:r>
            <a:rPr lang="en-US" sz="1400"/>
            <a:t># Stepwise Regression</a:t>
          </a:r>
        </a:p>
        <a:p>
          <a:endParaRPr lang="en-US" sz="1400"/>
        </a:p>
        <a:p>
          <a:r>
            <a:rPr lang="en-US" sz="1400"/>
            <a:t>scope = list(lower = formula(myfit0), upper = formula(myfitn))</a:t>
          </a:r>
        </a:p>
        <a:p>
          <a:endParaRPr lang="en-US" sz="1400"/>
        </a:p>
        <a:p>
          <a:r>
            <a:rPr lang="en-US" sz="1400"/>
            <a:t># Stepwise AIC</a:t>
          </a:r>
        </a:p>
        <a:p>
          <a:r>
            <a:rPr lang="en-US" sz="1400"/>
            <a:t>forwardAIC  = step(myfit0, scope, direction = "forward", k = 2)</a:t>
          </a:r>
        </a:p>
        <a:p>
          <a:r>
            <a:rPr lang="en-US" sz="1400"/>
            <a:t>backwardAIC = step(myfitn, scope, direction = "backward", k = 2)</a:t>
          </a:r>
        </a:p>
        <a:p>
          <a:endParaRPr lang="en-US" sz="1400"/>
        </a:p>
        <a:p>
          <a:r>
            <a:rPr lang="en-US" sz="1400"/>
            <a:t># Stepwise BIC</a:t>
          </a:r>
        </a:p>
        <a:p>
          <a:r>
            <a:rPr lang="en-US" sz="1400"/>
            <a:t>n = dim(mpg)[1]</a:t>
          </a:r>
        </a:p>
        <a:p>
          <a:r>
            <a:rPr lang="en-US" sz="1400"/>
            <a:t>forwardBIC  = step(model_0, scope, direction = "forward", k = log(n))</a:t>
          </a:r>
        </a:p>
        <a:p>
          <a:r>
            <a:rPr lang="en-US" sz="1400"/>
            <a:t>backwardBIC = step(model_n, scope, direction = "backward", k = log(n))</a:t>
          </a:r>
        </a:p>
        <a:p>
          <a:endParaRPr lang="en-US" sz="14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DAB9A90-4B60-5B45-B32E-94AA5959B245}"/>
            </a:ext>
          </a:extLst>
        </xdr:cNvPr>
        <xdr:cNvSpPr txBox="1"/>
      </xdr:nvSpPr>
      <xdr:spPr>
        <a:xfrm>
          <a:off x="850900" y="368300"/>
          <a:ext cx="10807700" cy="7340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Setup ####</a:t>
          </a:r>
        </a:p>
        <a:p>
          <a:r>
            <a:rPr lang="en-US" sz="2000"/>
            <a:t>d = mtcars</a:t>
          </a:r>
        </a:p>
        <a:p>
          <a:r>
            <a:rPr lang="en-US" sz="2000"/>
            <a:t>insample_fraction  = .5</a:t>
          </a:r>
        </a:p>
        <a:p>
          <a:r>
            <a:rPr lang="en-US" sz="2000"/>
            <a:t>seed = 1</a:t>
          </a:r>
        </a:p>
        <a:p>
          <a:r>
            <a:rPr lang="en-US" sz="2000"/>
            <a:t>set.seed(seed)</a:t>
          </a:r>
        </a:p>
        <a:p>
          <a:r>
            <a:rPr lang="en-US" sz="2000"/>
            <a:t>target_name = 'mpg'</a:t>
          </a:r>
        </a:p>
        <a:p>
          <a:r>
            <a:rPr lang="en-US" sz="2000"/>
            <a:t>preds_names = setdiff(names(mtcars),target_name)</a:t>
          </a:r>
        </a:p>
        <a:p>
          <a:endParaRPr lang="en-US" sz="2000"/>
        </a:p>
        <a:p>
          <a:endParaRPr lang="en-US" sz="2000"/>
        </a:p>
        <a:p>
          <a:r>
            <a:rPr lang="en-US" sz="2000"/>
            <a:t># Train N Test ####</a:t>
          </a:r>
        </a:p>
        <a:p>
          <a:r>
            <a:rPr lang="en-US" sz="2000"/>
            <a:t>n = dim(d)[1]</a:t>
          </a:r>
        </a:p>
        <a:p>
          <a:r>
            <a:rPr lang="en-US" sz="2000"/>
            <a:t>idx_iis = sample(n,n*insample_fraction)</a:t>
          </a:r>
        </a:p>
        <a:p>
          <a:r>
            <a:rPr lang="en-US" sz="2000"/>
            <a:t>idx_oos = setdiff(1:n,idx_iis)</a:t>
          </a:r>
        </a:p>
        <a:p>
          <a:r>
            <a:rPr lang="en-US" sz="2000"/>
            <a:t>X_iis = as.matrix(d[idx_iis,preds_names])</a:t>
          </a:r>
        </a:p>
        <a:p>
          <a:r>
            <a:rPr lang="en-US" sz="2000"/>
            <a:t>y_iis = d[idx_iis,target_name]</a:t>
          </a:r>
        </a:p>
        <a:p>
          <a:r>
            <a:rPr lang="en-US" sz="2000"/>
            <a:t>X_oos = as.matrix(d[idx_oos,preds_names])</a:t>
          </a:r>
        </a:p>
        <a:p>
          <a:r>
            <a:rPr lang="en-US" sz="2000"/>
            <a:t>y_oos = d[idx_oos,target_name]</a:t>
          </a:r>
        </a:p>
        <a:p>
          <a:r>
            <a:rPr lang="en-US" sz="2000"/>
            <a:t>p = dim(X_iis)[2]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227C12F-8B0B-904A-B906-E69956BF373E}"/>
            </a:ext>
          </a:extLst>
        </xdr:cNvPr>
        <xdr:cNvSpPr txBox="1"/>
      </xdr:nvSpPr>
      <xdr:spPr>
        <a:xfrm>
          <a:off x="850900" y="241300"/>
          <a:ext cx="10807700" cy="454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Exploration ####</a:t>
          </a:r>
        </a:p>
        <a:p>
          <a:r>
            <a:rPr lang="en-US" sz="2000"/>
            <a:t>names(d)</a:t>
          </a:r>
        </a:p>
        <a:p>
          <a:r>
            <a:rPr lang="en-US" sz="2000"/>
            <a:t>summary(d)</a:t>
          </a:r>
        </a:p>
        <a:p>
          <a:r>
            <a:rPr lang="en-US" sz="2000"/>
            <a:t>cor(d)</a:t>
          </a:r>
        </a:p>
        <a:p>
          <a:r>
            <a:rPr lang="en-US" sz="2000"/>
            <a:t>cor(d[preds_num])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EBBCE70A-C60F-8E42-96FE-8DD0ED706089}"/>
            </a:ext>
          </a:extLst>
        </xdr:cNvPr>
        <xdr:cNvSpPr txBox="1"/>
      </xdr:nvSpPr>
      <xdr:spPr>
        <a:xfrm>
          <a:off x="850900" y="241300"/>
          <a:ext cx="10807700" cy="454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Tools</a:t>
          </a:r>
          <a:r>
            <a:rPr lang="en-US" sz="2000" baseline="0"/>
            <a:t> ####</a:t>
          </a:r>
        </a:p>
        <a:p>
          <a:endParaRPr lang="en-US" sz="2000"/>
        </a:p>
        <a:p>
          <a:r>
            <a:rPr lang="en-US" sz="2000"/>
            <a:t>MyPlot = function(X,y,b,mytitle=''){</a:t>
          </a:r>
        </a:p>
        <a:p>
          <a:r>
            <a:rPr lang="en-US" sz="2000"/>
            <a:t>  yhat = X %*% b</a:t>
          </a:r>
        </a:p>
        <a:p>
          <a:r>
            <a:rPr lang="en-US" sz="2000"/>
            <a:t>  R2 = cor(y,yhat)^2</a:t>
          </a:r>
        </a:p>
        <a:p>
          <a:r>
            <a:rPr lang="en-US" sz="2000"/>
            <a:t>  MSE = mean(sum((y-yhat)^2))</a:t>
          </a:r>
        </a:p>
        <a:p>
          <a:r>
            <a:rPr lang="en-US" sz="2000"/>
            <a:t>  plot(y,yhat,cex=.1)</a:t>
          </a:r>
        </a:p>
        <a:p>
          <a:r>
            <a:rPr lang="en-US" sz="2000"/>
            <a:t>  abline(a=1,b=1,col='red')</a:t>
          </a:r>
        </a:p>
        <a:p>
          <a:r>
            <a:rPr lang="en-US" sz="2000"/>
            <a:t>  title(paste(mytitle,'\nR2',round(R2,2),'\nMSE',round(MSE)))</a:t>
          </a:r>
        </a:p>
        <a:p>
          <a:r>
            <a:rPr lang="en-US" sz="2000"/>
            <a:t>}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D9B564E-1F7D-124D-86F0-56525AF69FA7}"/>
            </a:ext>
          </a:extLst>
        </xdr:cNvPr>
        <xdr:cNvSpPr txBox="1"/>
      </xdr:nvSpPr>
      <xdr:spPr>
        <a:xfrm>
          <a:off x="850900" y="241300"/>
          <a:ext cx="10807700" cy="454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LM</a:t>
          </a:r>
          <a:r>
            <a:rPr lang="en-US" sz="2000" baseline="0"/>
            <a:t> Fit ####</a:t>
          </a:r>
          <a:endParaRPr lang="en-US" sz="2000"/>
        </a:p>
        <a:p>
          <a:r>
            <a:rPr lang="en-US" sz="2000"/>
            <a:t># Linear</a:t>
          </a:r>
          <a:r>
            <a:rPr lang="en-US" sz="2000" baseline="0"/>
            <a:t> Model.  In and Out of Sample</a:t>
          </a:r>
          <a:endParaRPr lang="en-US" sz="2000"/>
        </a:p>
        <a:p>
          <a:endParaRPr lang="en-US" sz="2000"/>
        </a:p>
        <a:p>
          <a:r>
            <a:rPr lang="en-US" sz="2000"/>
            <a:t>fit = lm.fit(X_iis,y_iis)</a:t>
          </a:r>
        </a:p>
        <a:p>
          <a:r>
            <a:rPr lang="en-US" sz="2000"/>
            <a:t>b_fit = fit$coefficients</a:t>
          </a:r>
        </a:p>
        <a:p>
          <a:endParaRPr lang="en-US" sz="2000"/>
        </a:p>
        <a:p>
          <a:r>
            <a:rPr lang="en-US" sz="2000"/>
            <a:t>MyPlot(X_iis,y_iis,b_fit,'In Sample')</a:t>
          </a:r>
        </a:p>
        <a:p>
          <a:r>
            <a:rPr lang="en-US" sz="2000"/>
            <a:t>MyPlot(X_oos,y_oos,b_fit,'Out of Sample')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6AED17DF-A038-B240-AD99-16E02ED99436}"/>
            </a:ext>
          </a:extLst>
        </xdr:cNvPr>
        <xdr:cNvSpPr txBox="1"/>
      </xdr:nvSpPr>
      <xdr:spPr>
        <a:xfrm>
          <a:off x="850900" y="241300"/>
          <a:ext cx="10807700" cy="454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LM</a:t>
          </a:r>
          <a:r>
            <a:rPr lang="en-US" sz="2000" baseline="0"/>
            <a:t>. Optim ####</a:t>
          </a:r>
          <a:endParaRPr lang="en-US" sz="2000"/>
        </a:p>
        <a:p>
          <a:r>
            <a:rPr lang="en-US" sz="2000"/>
            <a:t># Linear</a:t>
          </a:r>
          <a:r>
            <a:rPr lang="en-US" sz="2000" baseline="0"/>
            <a:t> Model.  Optimization fit.  In and Out of Sample</a:t>
          </a:r>
          <a:endParaRPr lang="en-US" sz="2000"/>
        </a:p>
        <a:p>
          <a:endParaRPr lang="en-US" sz="2000"/>
        </a:p>
        <a:p>
          <a:r>
            <a:rPr lang="en-US" sz="2000"/>
            <a:t>f_RSS = function(b){</a:t>
          </a:r>
        </a:p>
        <a:p>
          <a:r>
            <a:rPr lang="en-US" sz="2000"/>
            <a:t>  sum((y_iis-X_iis %*% b)^2)</a:t>
          </a:r>
        </a:p>
        <a:p>
          <a:r>
            <a:rPr lang="en-US" sz="2000"/>
            <a:t>}</a:t>
          </a:r>
        </a:p>
        <a:p>
          <a:endParaRPr lang="en-US" sz="2000"/>
        </a:p>
        <a:p>
          <a:r>
            <a:rPr lang="en-US" sz="2000"/>
            <a:t>b_init = matrix(0,p,1)</a:t>
          </a:r>
        </a:p>
        <a:p>
          <a:r>
            <a:rPr lang="en-US" sz="2000"/>
            <a:t>fit_optim = optim(b_init,f_RSS)</a:t>
          </a:r>
        </a:p>
        <a:p>
          <a:r>
            <a:rPr lang="en-US" sz="2000"/>
            <a:t>b_optim = fit_optim$par</a:t>
          </a:r>
        </a:p>
        <a:p>
          <a:endParaRPr lang="en-US" sz="2000"/>
        </a:p>
        <a:p>
          <a:endParaRPr lang="en-US" sz="2000"/>
        </a:p>
        <a:p>
          <a:r>
            <a:rPr lang="en-US" sz="2000"/>
            <a:t>MyPlot(X_iis,y_iis,b_optim,'In Sample')</a:t>
          </a:r>
        </a:p>
        <a:p>
          <a:r>
            <a:rPr lang="en-US" sz="2000"/>
            <a:t>MyPlot(X_oos,y_oos,b_optim,'Out of Sample')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3B2F310-FF2F-F64A-BBC7-E7432C52E2A0}"/>
            </a:ext>
          </a:extLst>
        </xdr:cNvPr>
        <xdr:cNvSpPr txBox="1"/>
      </xdr:nvSpPr>
      <xdr:spPr>
        <a:xfrm>
          <a:off x="850900" y="241300"/>
          <a:ext cx="10807700" cy="454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LM.</a:t>
          </a:r>
          <a:r>
            <a:rPr lang="en-US" sz="2000" baseline="0"/>
            <a:t> Optim L ####</a:t>
          </a:r>
          <a:endParaRPr lang="en-US" sz="2000"/>
        </a:p>
        <a:p>
          <a:r>
            <a:rPr lang="en-US" sz="2000"/>
            <a:t># Linear</a:t>
          </a:r>
          <a:r>
            <a:rPr lang="en-US" sz="2000" baseline="0"/>
            <a:t> Model.  Optimization fit w/ lambda.  In and Out of Sample</a:t>
          </a:r>
        </a:p>
        <a:p>
          <a:endParaRPr lang="en-US" sz="2000"/>
        </a:p>
        <a:p>
          <a:r>
            <a:rPr lang="en-US" sz="2000"/>
            <a:t>f_RSS = function(b){</a:t>
          </a:r>
        </a:p>
        <a:p>
          <a:r>
            <a:rPr lang="en-US" sz="2000"/>
            <a:t>  sum((y_iis-X_iis %*% b)^2 + lambda*sum(b^2))</a:t>
          </a:r>
        </a:p>
        <a:p>
          <a:r>
            <a:rPr lang="en-US" sz="2000"/>
            <a:t>}</a:t>
          </a:r>
        </a:p>
        <a:p>
          <a:endParaRPr lang="en-US" sz="2000"/>
        </a:p>
        <a:p>
          <a:r>
            <a:rPr lang="en-US" sz="2000"/>
            <a:t>b_init = matrix(0,p,1)</a:t>
          </a:r>
        </a:p>
        <a:p>
          <a:r>
            <a:rPr lang="en-US" sz="2000"/>
            <a:t>lambda = 0</a:t>
          </a:r>
        </a:p>
        <a:p>
          <a:r>
            <a:rPr lang="en-US" sz="2000"/>
            <a:t>fit_optim = optim(b_init,f_RSS)</a:t>
          </a:r>
        </a:p>
        <a:p>
          <a:r>
            <a:rPr lang="en-US" sz="2000"/>
            <a:t>b_optim = fit_optim$par</a:t>
          </a:r>
        </a:p>
        <a:p>
          <a:endParaRPr lang="en-US" sz="2000"/>
        </a:p>
        <a:p>
          <a:r>
            <a:rPr lang="en-US" sz="2000"/>
            <a:t>MyPlot(X_iis,y_iis,b_optim,'In Sample')</a:t>
          </a:r>
        </a:p>
        <a:p>
          <a:r>
            <a:rPr lang="en-US" sz="2000"/>
            <a:t>MyPlot(X_oos,y_oos,b_optim,'Out of Sample')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23A5C475-1FBA-5E49-A901-6AFD84834C89}"/>
            </a:ext>
          </a:extLst>
        </xdr:cNvPr>
        <xdr:cNvSpPr txBox="1"/>
      </xdr:nvSpPr>
      <xdr:spPr>
        <a:xfrm>
          <a:off x="850900" y="368300"/>
          <a:ext cx="10807700" cy="7340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Optim</a:t>
          </a:r>
          <a:r>
            <a:rPr lang="en-US" sz="2000" baseline="0"/>
            <a:t> L Search </a:t>
          </a:r>
          <a:r>
            <a:rPr lang="en-US" sz="2000"/>
            <a:t>####</a:t>
          </a:r>
        </a:p>
        <a:p>
          <a:endParaRPr lang="en-US" sz="2000"/>
        </a:p>
        <a:p>
          <a:r>
            <a:rPr lang="en-US" sz="2000"/>
            <a:t>f_RSS = function(b){</a:t>
          </a:r>
        </a:p>
        <a:p>
          <a:r>
            <a:rPr lang="en-US" sz="2000"/>
            <a:t>  sum((y_iis-X_iis %*% b)^2 + lambda*sum(b^2))</a:t>
          </a:r>
        </a:p>
        <a:p>
          <a:r>
            <a:rPr lang="en-US" sz="2000"/>
            <a:t>}</a:t>
          </a:r>
        </a:p>
        <a:p>
          <a:r>
            <a:rPr lang="en-US" sz="2000"/>
            <a:t>b_init = matrix(0,p,1)</a:t>
          </a:r>
        </a:p>
        <a:p>
          <a:endParaRPr lang="en-US" sz="2000"/>
        </a:p>
        <a:p>
          <a:r>
            <a:rPr lang="en-US" sz="2000"/>
            <a:t>X = X_iis</a:t>
          </a:r>
        </a:p>
        <a:p>
          <a:r>
            <a:rPr lang="en-US" sz="2000"/>
            <a:t>y = y_iis</a:t>
          </a:r>
        </a:p>
        <a:p>
          <a:r>
            <a:rPr lang="en-US" sz="2000"/>
            <a:t>Xt = t(X)</a:t>
          </a:r>
        </a:p>
        <a:p>
          <a:r>
            <a:rPr lang="en-US" sz="2000"/>
            <a:t>lambdas &lt;- 10^seq(-2, 2, length.out = 10)</a:t>
          </a:r>
        </a:p>
        <a:p>
          <a:r>
            <a:rPr lang="en-US" sz="2000"/>
            <a:t>nLambdas = length(lambdas)</a:t>
          </a:r>
        </a:p>
        <a:p>
          <a:r>
            <a:rPr lang="en-US" sz="2000"/>
            <a:t>MSE_vec = vector('numeric',nLambdas)</a:t>
          </a:r>
        </a:p>
        <a:p>
          <a:r>
            <a:rPr lang="en-US" sz="2000"/>
            <a:t>for (i in 1:nLambdas){</a:t>
          </a:r>
        </a:p>
        <a:p>
          <a:r>
            <a:rPr lang="en-US" sz="2000"/>
            <a:t>  lambda = lambdas[i]</a:t>
          </a:r>
        </a:p>
        <a:p>
          <a:r>
            <a:rPr lang="en-US" sz="2000"/>
            <a:t>  fit_optim = optim(b_init,f_RSS)</a:t>
          </a:r>
        </a:p>
        <a:p>
          <a:r>
            <a:rPr lang="en-US" sz="2000"/>
            <a:t>  b_optim = fit_optim$par</a:t>
          </a:r>
        </a:p>
        <a:p>
          <a:r>
            <a:rPr lang="en-US" sz="2000"/>
            <a:t>  ypred = X_oos %*% b_optim</a:t>
          </a:r>
        </a:p>
        <a:p>
          <a:r>
            <a:rPr lang="en-US" sz="2000"/>
            <a:t>  MSE_vec[i] = mean(sum((y_oos-ypred)^2))</a:t>
          </a:r>
        </a:p>
        <a:p>
          <a:r>
            <a:rPr lang="en-US" sz="2000"/>
            <a:t>}</a:t>
          </a:r>
        </a:p>
        <a:p>
          <a:r>
            <a:rPr lang="en-US" sz="2000"/>
            <a:t>plot(log(lambdas),MSE_vec)</a:t>
          </a:r>
        </a:p>
        <a:p>
          <a:r>
            <a:rPr lang="en-US" sz="2000"/>
            <a:t>lambdas[which.min(MSE_vec)]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579CDF57-65B0-CC46-9997-25659D98E7F3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Setup ####</a:t>
          </a:r>
        </a:p>
        <a:p>
          <a:r>
            <a:rPr lang="en-US" sz="2000"/>
            <a:t>d = mtcars</a:t>
          </a:r>
        </a:p>
        <a:p>
          <a:r>
            <a:rPr lang="en-US" sz="2000"/>
            <a:t>insample_fraction  = .9</a:t>
          </a:r>
        </a:p>
        <a:p>
          <a:r>
            <a:rPr lang="en-US" sz="2000"/>
            <a:t>seed = 1</a:t>
          </a:r>
        </a:p>
        <a:p>
          <a:r>
            <a:rPr lang="en-US" sz="2000"/>
            <a:t>set.seed(seed)</a:t>
          </a:r>
        </a:p>
        <a:p>
          <a:r>
            <a:rPr lang="en-US" sz="2000"/>
            <a:t>target_name = 'mpg'</a:t>
          </a:r>
        </a:p>
        <a:p>
          <a:r>
            <a:rPr lang="en-US" sz="2000"/>
            <a:t>preds_names = setdiff(names(mtcars),target_name)</a:t>
          </a:r>
        </a:p>
        <a:p>
          <a:endParaRPr lang="en-US" sz="2000"/>
        </a:p>
        <a:p>
          <a:endParaRPr lang="en-US" sz="2000"/>
        </a:p>
        <a:p>
          <a:r>
            <a:rPr lang="en-US" sz="2000"/>
            <a:t># Train N Test ####</a:t>
          </a:r>
        </a:p>
        <a:p>
          <a:r>
            <a:rPr lang="en-US" sz="2000"/>
            <a:t>n = dim(d)[1]</a:t>
          </a:r>
        </a:p>
        <a:p>
          <a:r>
            <a:rPr lang="en-US" sz="2000"/>
            <a:t>idx_iss = sample(n,n*insample_fraction)</a:t>
          </a:r>
        </a:p>
        <a:p>
          <a:r>
            <a:rPr lang="en-US" sz="2000"/>
            <a:t>idx_oos = setdiff(1:n,idx_iss)</a:t>
          </a:r>
        </a:p>
        <a:p>
          <a:r>
            <a:rPr lang="en-US" sz="2000"/>
            <a:t>X_iss = as.matrix(d[idx_iss,preds_names])</a:t>
          </a:r>
        </a:p>
        <a:p>
          <a:r>
            <a:rPr lang="en-US" sz="2000"/>
            <a:t>y_iss = d[idx_iss,target_name]</a:t>
          </a:r>
        </a:p>
        <a:p>
          <a:r>
            <a:rPr lang="en-US" sz="2000"/>
            <a:t>X_oos = as.matrix(d[idx_oos,preds_names])</a:t>
          </a:r>
        </a:p>
        <a:p>
          <a:r>
            <a:rPr lang="en-US" sz="2000"/>
            <a:t>y_oos = d[idx_oos,target_name]</a:t>
          </a:r>
        </a:p>
        <a:p>
          <a:r>
            <a:rPr lang="en-US" sz="2000"/>
            <a:t>p = dim(X_iss)[2]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E8790CA7-6F0B-D441-9CDA-0B34BA19D5F3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Matrices ####</a:t>
          </a:r>
        </a:p>
        <a:p>
          <a:r>
            <a:rPr lang="en-US" sz="2000"/>
            <a:t>MyMatrixMaker = function(X){</a:t>
          </a:r>
        </a:p>
        <a:p>
          <a:r>
            <a:rPr lang="en-US" sz="2000"/>
            <a:t>  X_std = scale(x = X, center = TRUE, scale = FALSE)</a:t>
          </a:r>
        </a:p>
        <a:p>
          <a:r>
            <a:rPr lang="en-US" sz="2000"/>
            <a:t>  out = as.matrix(X_std)</a:t>
          </a:r>
        </a:p>
        <a:p>
          <a:r>
            <a:rPr lang="en-US" sz="2000"/>
            <a:t>  return(out)</a:t>
          </a:r>
        </a:p>
        <a:p>
          <a:r>
            <a:rPr lang="en-US" sz="2000"/>
            <a:t>}</a:t>
          </a:r>
        </a:p>
        <a:p>
          <a:r>
            <a:rPr lang="en-US" sz="2000"/>
            <a:t>X_iis = MyMatrixMaker(X_iss)</a:t>
          </a:r>
        </a:p>
        <a:p>
          <a:r>
            <a:rPr lang="en-US" sz="2000"/>
            <a:t>y_iis = MyMatrixMaker(y_iss)</a:t>
          </a:r>
        </a:p>
        <a:p>
          <a:r>
            <a:rPr lang="en-US" sz="2000"/>
            <a:t>X_oos = MyMatrixMaker(X_oos)</a:t>
          </a:r>
        </a:p>
        <a:p>
          <a:r>
            <a:rPr lang="en-US" sz="2000"/>
            <a:t>y_oos = MyMatrixMaker(y_oos)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DAACA534-F5C8-FB40-BAC0-DF588447A12A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lambdas &lt;- 10^seq(-3, 5, length.out = 100)</a:t>
          </a:r>
        </a:p>
        <a:p>
          <a:endParaRPr lang="en-US" sz="2000"/>
        </a:p>
        <a:p>
          <a:r>
            <a:rPr lang="en-US" sz="2000"/>
            <a:t>nfolds = 4</a:t>
          </a:r>
        </a:p>
        <a:p>
          <a:r>
            <a:rPr lang="en-US" sz="2000"/>
            <a:t>n_cv = dim(X_iss)[1]</a:t>
          </a:r>
        </a:p>
        <a:p>
          <a:r>
            <a:rPr lang="en-US" sz="2000"/>
            <a:t>n_oos_cv = floor(n_cv/nfolds)</a:t>
          </a:r>
        </a:p>
        <a:p>
          <a:r>
            <a:rPr lang="en-US" sz="2000"/>
            <a:t>n_iss_cv = n_cv - n_oos_cv</a:t>
          </a:r>
        </a:p>
        <a:p>
          <a:endParaRPr lang="en-US" sz="2000"/>
        </a:p>
        <a:p>
          <a:r>
            <a:rPr lang="en-US" sz="2000"/>
            <a:t>idx_randsort = sample(1:n_cv,n_cv)</a:t>
          </a:r>
        </a:p>
        <a:p>
          <a:endParaRPr lang="en-US" sz="2000"/>
        </a:p>
        <a:p>
          <a:r>
            <a:rPr lang="en-US" sz="2000"/>
            <a:t>n_lambdas = length(lambdas)</a:t>
          </a:r>
        </a:p>
        <a:p>
          <a:endParaRPr lang="en-US" sz="2000"/>
        </a:p>
        <a:p>
          <a:r>
            <a:rPr lang="en-US" sz="2000"/>
            <a:t>MSE_mat = matrix(NA,nfolds,n_lambdas)</a:t>
          </a:r>
        </a:p>
        <a:p>
          <a:endParaRPr lang="en-US" sz="20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EA49876-8A86-4242-BBB4-13527A172B75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/>
            <a:t>idx_range = 1:n_oos_cv</a:t>
          </a:r>
        </a:p>
        <a:p>
          <a:r>
            <a:rPr lang="en-US" sz="1600"/>
            <a:t>  </a:t>
          </a:r>
        </a:p>
        <a:p>
          <a:r>
            <a:rPr lang="en-US" sz="1600"/>
            <a:t>for (i_fold in 1:nfolds){</a:t>
          </a:r>
        </a:p>
        <a:p>
          <a:r>
            <a:rPr lang="en-US" sz="1600"/>
            <a:t>  </a:t>
          </a:r>
        </a:p>
        <a:p>
          <a:r>
            <a:rPr lang="en-US" sz="1600"/>
            <a:t>  idx_oos_cv = idx_randsort[idx_range+n_oos_cv*(i_fold-1)]</a:t>
          </a:r>
        </a:p>
        <a:p>
          <a:r>
            <a:rPr lang="en-US" sz="1600"/>
            <a:t>  idx_iss_cv = setdiff(idx_randsort,idx_oos_cv)</a:t>
          </a:r>
        </a:p>
        <a:p>
          <a:r>
            <a:rPr lang="en-US" sz="1600"/>
            <a:t>  </a:t>
          </a:r>
        </a:p>
        <a:p>
          <a:r>
            <a:rPr lang="en-US" sz="1600"/>
            <a:t>  X_iis_cv = X_iis[idx_iss_cv,]</a:t>
          </a:r>
        </a:p>
        <a:p>
          <a:r>
            <a:rPr lang="en-US" sz="1600"/>
            <a:t>  y_iis_cv = y_iis[idx_iss_cv]  </a:t>
          </a:r>
        </a:p>
        <a:p>
          <a:r>
            <a:rPr lang="en-US" sz="1600"/>
            <a:t>  X_oos_cv = X_iis[idx_oos_cv,]</a:t>
          </a:r>
        </a:p>
        <a:p>
          <a:r>
            <a:rPr lang="en-US" sz="1600"/>
            <a:t>  y_oos_cv = y_iis[idx_oos_cv]</a:t>
          </a:r>
        </a:p>
        <a:p>
          <a:r>
            <a:rPr lang="en-US" sz="1600"/>
            <a:t>  </a:t>
          </a:r>
        </a:p>
        <a:p>
          <a:r>
            <a:rPr lang="en-US" sz="1600"/>
            <a:t>  for (i_lambda in 1:n_lambdas){</a:t>
          </a:r>
        </a:p>
        <a:p>
          <a:r>
            <a:rPr lang="en-US" sz="1600"/>
            <a:t>    fit_i = glmnet::glmnet(x = X_iis_cv,</a:t>
          </a:r>
        </a:p>
        <a:p>
          <a:r>
            <a:rPr lang="en-US" sz="1600"/>
            <a:t>                   y = y_iis_cv,</a:t>
          </a:r>
        </a:p>
        <a:p>
          <a:r>
            <a:rPr lang="en-US" sz="1600"/>
            <a:t>                   family = 'gaussian',</a:t>
          </a:r>
        </a:p>
        <a:p>
          <a:r>
            <a:rPr lang="en-US" sz="1600"/>
            <a:t>                   lambda = lambdas[i_lambda])</a:t>
          </a:r>
        </a:p>
        <a:p>
          <a:r>
            <a:rPr lang="en-US" sz="1600"/>
            <a:t>    </a:t>
          </a:r>
        </a:p>
        <a:p>
          <a:r>
            <a:rPr lang="en-US" sz="1600"/>
            <a:t>    yhat_i = predict(fit_i, newx = X_oos_cv)</a:t>
          </a:r>
        </a:p>
        <a:p>
          <a:r>
            <a:rPr lang="en-US" sz="1600"/>
            <a:t>    </a:t>
          </a:r>
        </a:p>
        <a:p>
          <a:r>
            <a:rPr lang="en-US" sz="1600"/>
            <a:t>    MSE_i = sum((yhat_i-y_oos_cv)^2)/n_oos_cv</a:t>
          </a:r>
        </a:p>
        <a:p>
          <a:r>
            <a:rPr lang="en-US" sz="1600"/>
            <a:t>    </a:t>
          </a:r>
        </a:p>
        <a:p>
          <a:r>
            <a:rPr lang="en-US" sz="1600"/>
            <a:t>    MSE_mat[i_fold,i_lambda] = MSE_i</a:t>
          </a:r>
        </a:p>
        <a:p>
          <a:r>
            <a:rPr lang="en-US" sz="1600"/>
            <a:t>    </a:t>
          </a:r>
        </a:p>
        <a:p>
          <a:r>
            <a:rPr lang="en-US" sz="1600"/>
            <a:t>  }</a:t>
          </a:r>
        </a:p>
        <a:p>
          <a:r>
            <a:rPr lang="en-US" sz="1600"/>
            <a:t>}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D603EFC3-9865-0942-B001-2405C6B554F2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plot(x = log(lambdas),</a:t>
          </a:r>
        </a:p>
        <a:p>
          <a:r>
            <a:rPr lang="en-US" sz="2000"/>
            <a:t>     y= rep(0,n_lambdas),</a:t>
          </a:r>
        </a:p>
        <a:p>
          <a:r>
            <a:rPr lang="en-US" sz="2000"/>
            <a:t>     ylim = c(0,max(MSE_mat)), ylab = 'MSE',</a:t>
          </a:r>
        </a:p>
        <a:p>
          <a:r>
            <a:rPr lang="en-US" sz="2000"/>
            <a:t>     cex=.001)</a:t>
          </a:r>
        </a:p>
        <a:p>
          <a:endParaRPr lang="en-US" sz="2000"/>
        </a:p>
        <a:p>
          <a:r>
            <a:rPr lang="en-US" sz="2000"/>
            <a:t>for (i in 1:nfolds){</a:t>
          </a:r>
        </a:p>
        <a:p>
          <a:r>
            <a:rPr lang="en-US" sz="2000"/>
            <a:t>  points(x = log(lambdas), y = MSE_mat[i,],col = i+1)</a:t>
          </a:r>
        </a:p>
        <a:p>
          <a:r>
            <a:rPr lang="en-US" sz="2000"/>
            <a:t>}</a:t>
          </a:r>
        </a:p>
        <a:p>
          <a:endParaRPr lang="en-US" sz="2000"/>
        </a:p>
        <a:p>
          <a:endParaRPr lang="en-US" sz="2000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D69BCAA-40A0-FA4A-9C73-559A99B0442B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Setup ####</a:t>
          </a:r>
        </a:p>
        <a:p>
          <a:r>
            <a:rPr lang="en-US" sz="2000"/>
            <a:t>d = mtcars</a:t>
          </a:r>
        </a:p>
        <a:p>
          <a:r>
            <a:rPr lang="en-US" sz="2000"/>
            <a:t>insample_fraction  = .9</a:t>
          </a:r>
        </a:p>
        <a:p>
          <a:r>
            <a:rPr lang="en-US" sz="2000"/>
            <a:t>seed = 1</a:t>
          </a:r>
        </a:p>
        <a:p>
          <a:r>
            <a:rPr lang="en-US" sz="2000"/>
            <a:t>set.seed(seed)</a:t>
          </a:r>
        </a:p>
        <a:p>
          <a:r>
            <a:rPr lang="en-US" sz="2000"/>
            <a:t>target_name = 'mpg'</a:t>
          </a:r>
        </a:p>
        <a:p>
          <a:r>
            <a:rPr lang="en-US" sz="2000"/>
            <a:t>preds_names = setdiff(names(mtcars),target_name)</a:t>
          </a:r>
        </a:p>
        <a:p>
          <a:endParaRPr lang="en-US" sz="2000"/>
        </a:p>
        <a:p>
          <a:endParaRPr lang="en-US" sz="2000"/>
        </a:p>
        <a:p>
          <a:r>
            <a:rPr lang="en-US" sz="2000"/>
            <a:t># Train N Test ####</a:t>
          </a:r>
        </a:p>
        <a:p>
          <a:r>
            <a:rPr lang="en-US" sz="2000"/>
            <a:t>n = dim(d)[1]</a:t>
          </a:r>
        </a:p>
        <a:p>
          <a:r>
            <a:rPr lang="en-US" sz="2000"/>
            <a:t>idx_iis = sample(n,n*insample_fraction)</a:t>
          </a:r>
        </a:p>
        <a:p>
          <a:r>
            <a:rPr lang="en-US" sz="2000"/>
            <a:t>idx_oos = setdiff(1:n,idx_iis)</a:t>
          </a:r>
        </a:p>
        <a:p>
          <a:r>
            <a:rPr lang="en-US" sz="2000"/>
            <a:t>X_iis = as.matrix(d[idx_iis,preds_names])</a:t>
          </a:r>
        </a:p>
        <a:p>
          <a:r>
            <a:rPr lang="en-US" sz="2000"/>
            <a:t>y_iis = d[idx_iis,target_name]</a:t>
          </a:r>
        </a:p>
        <a:p>
          <a:r>
            <a:rPr lang="en-US" sz="2000"/>
            <a:t>X_oos = as.matrix(d[idx_oos,preds_names])</a:t>
          </a:r>
        </a:p>
        <a:p>
          <a:r>
            <a:rPr lang="en-US" sz="2000"/>
            <a:t>y_oos = d[idx_oos,target_name]</a:t>
          </a:r>
        </a:p>
        <a:p>
          <a:r>
            <a:rPr lang="en-US" sz="2000"/>
            <a:t>p = dim(X_iis)[2]</a:t>
          </a: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C2290A3-599E-0E4A-9127-7F4897D9CF64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Matrices ####</a:t>
          </a:r>
        </a:p>
        <a:p>
          <a:r>
            <a:rPr lang="en-US" sz="2000"/>
            <a:t>MyMatrixMaker = function(X){</a:t>
          </a:r>
        </a:p>
        <a:p>
          <a:r>
            <a:rPr lang="en-US" sz="2000"/>
            <a:t>  X_std = scale(x = X, center = TRUE, scale = FALSE)</a:t>
          </a:r>
        </a:p>
        <a:p>
          <a:r>
            <a:rPr lang="en-US" sz="2000"/>
            <a:t>  out = as.matrix(X_std)</a:t>
          </a:r>
        </a:p>
        <a:p>
          <a:r>
            <a:rPr lang="en-US" sz="2000"/>
            <a:t>  return(out)</a:t>
          </a:r>
        </a:p>
        <a:p>
          <a:r>
            <a:rPr lang="en-US" sz="2000"/>
            <a:t>}</a:t>
          </a:r>
        </a:p>
        <a:p>
          <a:r>
            <a:rPr lang="en-US" sz="2000"/>
            <a:t>X_iis = MyMatrixMaker(X_iis)</a:t>
          </a:r>
        </a:p>
        <a:p>
          <a:r>
            <a:rPr lang="en-US" sz="2000"/>
            <a:t>y_iis = MyMatrixMaker(y_iis)</a:t>
          </a:r>
        </a:p>
        <a:p>
          <a:r>
            <a:rPr lang="en-US" sz="2000"/>
            <a:t>X_oos = MyMatrixMaker(X_oos)</a:t>
          </a:r>
        </a:p>
        <a:p>
          <a:r>
            <a:rPr lang="en-US" sz="2000"/>
            <a:t>y_oos = MyMatrixMaker(y_oos)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B30EE207-E87E-9B4E-BBC5-C695D7918A6E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Regularization L2 ####</a:t>
          </a:r>
        </a:p>
        <a:p>
          <a:endParaRPr lang="en-US" sz="2000"/>
        </a:p>
        <a:p>
          <a:r>
            <a:rPr lang="en-US" sz="2000"/>
            <a:t># install.packages('glmnet')</a:t>
          </a:r>
        </a:p>
        <a:p>
          <a:r>
            <a:rPr lang="en-US" sz="2000"/>
            <a:t>library(glmnet)</a:t>
          </a:r>
        </a:p>
        <a:p>
          <a:endParaRPr lang="en-US" sz="2000"/>
        </a:p>
        <a:p>
          <a:r>
            <a:rPr lang="en-US" sz="2000"/>
            <a:t>lambdas &lt;- 10^seq(-3, 5, length.out = 100)</a:t>
          </a:r>
        </a:p>
        <a:p>
          <a:endParaRPr lang="en-US" sz="2000"/>
        </a:p>
        <a:p>
          <a:r>
            <a:rPr lang="en-US" sz="2000"/>
            <a:t># Setting alpha = 0 implements ridge regression</a:t>
          </a:r>
        </a:p>
        <a:p>
          <a:r>
            <a:rPr lang="en-US" sz="2000"/>
            <a:t>fit_cv_L2 &lt;- cv.glmnet(X_iis, y_iis, alpha = 0,</a:t>
          </a:r>
        </a:p>
        <a:p>
          <a:r>
            <a:rPr lang="en-US" sz="2000"/>
            <a:t>                       lambda = lambdas,</a:t>
          </a:r>
        </a:p>
        <a:p>
          <a:r>
            <a:rPr lang="en-US" sz="2000"/>
            <a:t>                       standardize = TRUE, nfolds = 5)</a:t>
          </a:r>
        </a:p>
        <a:p>
          <a:r>
            <a:rPr lang="en-US" sz="2000"/>
            <a:t>plot(fit_cv_L2)</a:t>
          </a: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282E45D-151E-7D4F-B3B5-FFEFACA40075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Regularization L1 ####</a:t>
          </a:r>
        </a:p>
        <a:p>
          <a:endParaRPr lang="en-US" sz="2000"/>
        </a:p>
        <a:p>
          <a:r>
            <a:rPr lang="en-US" sz="2000"/>
            <a:t># install.packages('glmnet')</a:t>
          </a:r>
        </a:p>
        <a:p>
          <a:r>
            <a:rPr lang="en-US" sz="2000"/>
            <a:t>library(glmnet)</a:t>
          </a:r>
        </a:p>
        <a:p>
          <a:endParaRPr lang="en-US" sz="2000"/>
        </a:p>
        <a:p>
          <a:r>
            <a:rPr lang="en-US" sz="2000"/>
            <a:t>lambdas &lt;- 10^seq(-3, 5, length.out = 100)</a:t>
          </a:r>
        </a:p>
        <a:p>
          <a:endParaRPr lang="en-US" sz="2000"/>
        </a:p>
        <a:p>
          <a:r>
            <a:rPr lang="en-US" sz="2000"/>
            <a:t># Setting alpha = 1 implements lasso regression</a:t>
          </a:r>
        </a:p>
        <a:p>
          <a:r>
            <a:rPr lang="en-US" sz="2000"/>
            <a:t>fit_cv_L1 &lt;- cv.glmnet(X_iis, y_iis, alpha = 1,</a:t>
          </a:r>
        </a:p>
        <a:p>
          <a:r>
            <a:rPr lang="en-US" sz="2000"/>
            <a:t>                       lambda = lambdas,</a:t>
          </a:r>
        </a:p>
        <a:p>
          <a:r>
            <a:rPr lang="en-US" sz="2000"/>
            <a:t>                       standardize = TRUE, nfolds = 5)</a:t>
          </a:r>
        </a:p>
        <a:p>
          <a:r>
            <a:rPr lang="en-US" sz="2000"/>
            <a:t>plot(fit_cv_L1)</a:t>
          </a: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63500</xdr:colOff>
      <xdr:row>1</xdr:row>
      <xdr:rowOff>139700</xdr:rowOff>
    </xdr:from>
    <xdr:to>
      <xdr:col>14</xdr:col>
      <xdr:colOff>0</xdr:colOff>
      <xdr:row>23</xdr:row>
      <xdr:rowOff>215900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AA89ED4-CFD9-BA43-86FB-4426BE8083EE}"/>
            </a:ext>
          </a:extLst>
        </xdr:cNvPr>
        <xdr:cNvSpPr txBox="1"/>
      </xdr:nvSpPr>
      <xdr:spPr>
        <a:xfrm>
          <a:off x="889000" y="469900"/>
          <a:ext cx="10668000" cy="7340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/>
            <a:t># Data Prep0 ####</a:t>
          </a:r>
        </a:p>
        <a:p>
          <a:endParaRPr lang="en-US" sz="1600"/>
        </a:p>
        <a:p>
          <a:r>
            <a:rPr lang="en-US" sz="1600"/>
            <a:t>data('iris',package = 'datasets')</a:t>
          </a:r>
        </a:p>
        <a:p>
          <a:r>
            <a:rPr lang="en-US" sz="1600"/>
            <a:t>d = iris</a:t>
          </a:r>
        </a:p>
        <a:p>
          <a:r>
            <a:rPr lang="en-US" sz="1600"/>
            <a:t>ind_ins = c(1:25,76:100)</a:t>
          </a:r>
        </a:p>
        <a:p>
          <a:r>
            <a:rPr lang="en-US" sz="1600"/>
            <a:t>ind_oos = 26:75</a:t>
          </a:r>
        </a:p>
        <a:p>
          <a:r>
            <a:rPr lang="en-US" sz="1600"/>
            <a:t>y_name = 'Species'</a:t>
          </a:r>
        </a:p>
        <a:p>
          <a:r>
            <a:rPr lang="en-US" sz="1600"/>
            <a:t>targetCategory = 'versicolor'</a:t>
          </a:r>
        </a:p>
        <a:p>
          <a:endParaRPr lang="en-US" sz="1600"/>
        </a:p>
        <a:p>
          <a:r>
            <a:rPr lang="en-US" sz="1600"/>
            <a:t># Data Prep1 ####</a:t>
          </a:r>
        </a:p>
        <a:p>
          <a:endParaRPr lang="en-US" sz="1600"/>
        </a:p>
        <a:p>
          <a:r>
            <a:rPr lang="en-US" sz="1600"/>
            <a:t>d_ins = d[ind_ins,]</a:t>
          </a:r>
        </a:p>
        <a:p>
          <a:r>
            <a:rPr lang="en-US" sz="1600"/>
            <a:t>d_oos = d[ind_oos,]</a:t>
          </a:r>
        </a:p>
        <a:p>
          <a:r>
            <a:rPr lang="en-US" sz="1600"/>
            <a:t>y = d[y_name] == targetCategory</a:t>
          </a:r>
        </a:p>
        <a:p>
          <a:r>
            <a:rPr lang="en-US" sz="1600"/>
            <a:t>y_oos = y[ind_oos]</a:t>
          </a:r>
        </a:p>
        <a:p>
          <a:endParaRPr lang="en-US" sz="1600"/>
        </a:p>
        <a:p>
          <a:r>
            <a:rPr lang="en-US" sz="1600"/>
            <a:t># General Calculation</a:t>
          </a:r>
        </a:p>
        <a:p>
          <a:endParaRPr lang="en-US" sz="1600"/>
        </a:p>
        <a:p>
          <a:r>
            <a:rPr lang="en-US" sz="1600"/>
            <a:t>fstring = paste(y_name,'~ .')</a:t>
          </a:r>
        </a:p>
        <a:p>
          <a:r>
            <a:rPr lang="en-US" sz="1600"/>
            <a:t>myformula = formula(fstring)</a:t>
          </a:r>
        </a:p>
        <a:p>
          <a:endParaRPr lang="en-US" sz="1600"/>
        </a:p>
        <a:p>
          <a:r>
            <a:rPr lang="en-US" sz="1600"/>
            <a:t>myfit = glm(formula = myformula,family = 'binomial',data = d_ins)</a:t>
          </a:r>
        </a:p>
        <a:p>
          <a:r>
            <a:rPr lang="en-US" sz="1600"/>
            <a:t>y_pred = predict(object = myfit,newdata = d_oos,type = 'response')</a:t>
          </a:r>
        </a:p>
        <a:p>
          <a:endParaRPr lang="en-US" sz="1600"/>
        </a:p>
        <a:p>
          <a:r>
            <a:rPr lang="en-US" sz="1600"/>
            <a:t>y_pred = round(y_pred)</a:t>
          </a:r>
        </a:p>
        <a:p>
          <a:endParaRPr lang="en-US" sz="1600"/>
        </a:p>
        <a:p>
          <a:r>
            <a:rPr lang="en-US" sz="1600"/>
            <a:t>y_pred == y_oos</a:t>
          </a: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57150</xdr:colOff>
      <xdr:row>1</xdr:row>
      <xdr:rowOff>304800</xdr:rowOff>
    </xdr:from>
    <xdr:to>
      <xdr:col>15</xdr:col>
      <xdr:colOff>469900</xdr:colOff>
      <xdr:row>22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6D010E8-8047-3148-B446-195C4BCF30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819150</xdr:colOff>
      <xdr:row>2</xdr:row>
      <xdr:rowOff>25400</xdr:rowOff>
    </xdr:from>
    <xdr:to>
      <xdr:col>16</xdr:col>
      <xdr:colOff>406400</xdr:colOff>
      <xdr:row>22</xdr:row>
      <xdr:rowOff>50800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FF19AE8-61FF-3D40-BE60-F092DA6D9E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819150</xdr:colOff>
      <xdr:row>2</xdr:row>
      <xdr:rowOff>25400</xdr:rowOff>
    </xdr:from>
    <xdr:to>
      <xdr:col>19</xdr:col>
      <xdr:colOff>406400</xdr:colOff>
      <xdr:row>22</xdr:row>
      <xdr:rowOff>50800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1ECF364-A907-234C-8C4C-9A70EDE4B5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6350</xdr:colOff>
      <xdr:row>1</xdr:row>
      <xdr:rowOff>177800</xdr:rowOff>
    </xdr:from>
    <xdr:to>
      <xdr:col>26</xdr:col>
      <xdr:colOff>50800</xdr:colOff>
      <xdr:row>21</xdr:row>
      <xdr:rowOff>203200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9EC12A2-A585-6645-AB9A-03D91C96B5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6350</xdr:colOff>
      <xdr:row>1</xdr:row>
      <xdr:rowOff>177800</xdr:rowOff>
    </xdr:from>
    <xdr:to>
      <xdr:col>26</xdr:col>
      <xdr:colOff>50800</xdr:colOff>
      <xdr:row>21</xdr:row>
      <xdr:rowOff>203200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5A880D2-144E-FC49-8D9F-115196CE72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6350</xdr:colOff>
      <xdr:row>1</xdr:row>
      <xdr:rowOff>177800</xdr:rowOff>
    </xdr:from>
    <xdr:to>
      <xdr:col>26</xdr:col>
      <xdr:colOff>50800</xdr:colOff>
      <xdr:row>21</xdr:row>
      <xdr:rowOff>203200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60A95C4-E617-A748-8354-26AC1275E9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0</xdr:rowOff>
    </xdr:from>
    <xdr:to>
      <xdr:col>9</xdr:col>
      <xdr:colOff>190500</xdr:colOff>
      <xdr:row>23</xdr:row>
      <xdr:rowOff>241300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6271DBFB-9A3E-E44D-9D74-6790EF4AFE73}"/>
            </a:ext>
          </a:extLst>
        </xdr:cNvPr>
        <xdr:cNvSpPr txBox="1"/>
      </xdr:nvSpPr>
      <xdr:spPr>
        <a:xfrm>
          <a:off x="850900" y="330200"/>
          <a:ext cx="6769100" cy="7505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/>
        </a:p>
        <a:p>
          <a:r>
            <a:rPr lang="en-US" sz="1400"/>
            <a:t># install.packages('class')</a:t>
          </a:r>
        </a:p>
        <a:p>
          <a:endParaRPr lang="en-US" sz="1400"/>
        </a:p>
        <a:p>
          <a:r>
            <a:rPr lang="en-US" sz="1400"/>
            <a:t>INSAMPLE_FRACTION = .7</a:t>
          </a:r>
        </a:p>
        <a:p>
          <a:endParaRPr lang="en-US" sz="1400"/>
        </a:p>
        <a:p>
          <a:r>
            <a:rPr lang="en-US" sz="1400"/>
            <a:t>d = iris</a:t>
          </a:r>
        </a:p>
        <a:p>
          <a:r>
            <a:rPr lang="en-US" sz="1400"/>
            <a:t>y = iris$Species</a:t>
          </a:r>
        </a:p>
        <a:p>
          <a:r>
            <a:rPr lang="en-US" sz="1400"/>
            <a:t>X = iris[,setdiff(colnames(iris),'Species')]</a:t>
          </a:r>
        </a:p>
        <a:p>
          <a:endParaRPr lang="en-US" sz="1400"/>
        </a:p>
        <a:p>
          <a:r>
            <a:rPr lang="en-US" sz="1400"/>
            <a:t>n = dim(d)[1]</a:t>
          </a:r>
        </a:p>
        <a:p>
          <a:r>
            <a:rPr lang="en-US" sz="1400"/>
            <a:t>idx_iis = sample(1:n,INSAMPLE_FRACTION*n)</a:t>
          </a:r>
        </a:p>
        <a:p>
          <a:r>
            <a:rPr lang="en-US" sz="1400"/>
            <a:t>idx_oos = setdiff(1:n,idx_iis)</a:t>
          </a:r>
        </a:p>
        <a:p>
          <a:endParaRPr lang="en-US" sz="1400"/>
        </a:p>
        <a:p>
          <a:r>
            <a:rPr lang="en-US" sz="1400"/>
            <a:t>X_iis = X[idx_iis,]</a:t>
          </a:r>
        </a:p>
        <a:p>
          <a:r>
            <a:rPr lang="en-US" sz="1400"/>
            <a:t>X_oos = X[idx_oos,]</a:t>
          </a:r>
        </a:p>
        <a:p>
          <a:r>
            <a:rPr lang="en-US" sz="1400"/>
            <a:t>d_iis = d[idx_iis,]</a:t>
          </a:r>
        </a:p>
        <a:p>
          <a:r>
            <a:rPr lang="en-US" sz="1400"/>
            <a:t>d_oos = d[idx_oos,]</a:t>
          </a:r>
        </a:p>
        <a:p>
          <a:r>
            <a:rPr lang="en-US" sz="1400"/>
            <a:t>y_iis = y[idx_iis]</a:t>
          </a:r>
        </a:p>
        <a:p>
          <a:r>
            <a:rPr lang="en-US" sz="1400"/>
            <a:t>y_oos = y[idx_oos]</a:t>
          </a:r>
        </a:p>
        <a:p>
          <a:endParaRPr lang="en-US" sz="1400"/>
        </a:p>
        <a:p>
          <a:r>
            <a:rPr lang="en-US" sz="1400"/>
            <a:t>yhat = class::knn(train = X_iis,test = X_oos,cl = y_iis, k = 1)</a:t>
          </a:r>
        </a:p>
        <a:p>
          <a:r>
            <a:rPr lang="en-US" sz="1400"/>
            <a:t>table(y_oos,yhat)</a:t>
          </a:r>
        </a:p>
        <a:p>
          <a:endParaRPr lang="en-US" sz="1400"/>
        </a:p>
        <a:p>
          <a:r>
            <a:rPr lang="en-US" sz="1400"/>
            <a:t>n_oos = length(y_oos)</a:t>
          </a:r>
        </a:p>
        <a:p>
          <a:r>
            <a:rPr lang="en-US" sz="1400"/>
            <a:t>n_kLEVELS = 15</a:t>
          </a:r>
        </a:p>
        <a:p>
          <a:r>
            <a:rPr lang="en-US" sz="1400"/>
            <a:t>errors_oos = vector('numeric',length = n_kLEVELS)</a:t>
          </a:r>
        </a:p>
        <a:p>
          <a:endParaRPr lang="en-US" sz="1400"/>
        </a:p>
        <a:p>
          <a:r>
            <a:rPr lang="en-US" sz="1400"/>
            <a:t>for (k in 1:n_kLEVELS){</a:t>
          </a:r>
        </a:p>
        <a:p>
          <a:r>
            <a:rPr lang="en-US" sz="1400"/>
            <a:t>  yhat = class::knn(train = X_iis,test = X_oos,cl = y_iis, k = k)</a:t>
          </a:r>
        </a:p>
        <a:p>
          <a:r>
            <a:rPr lang="en-US" sz="1400"/>
            <a:t>  errors_oos[k] = n_oos - sum(diag(table(y_oos,yhat)))</a:t>
          </a:r>
        </a:p>
        <a:p>
          <a:r>
            <a:rPr lang="en-US" sz="1400"/>
            <a:t>}</a:t>
          </a:r>
        </a:p>
        <a:p>
          <a:endParaRPr lang="en-US" sz="1400"/>
        </a:p>
        <a:p>
          <a:r>
            <a:rPr lang="en-US" sz="1400"/>
            <a:t>kvec = 1:n_kLEVELS</a:t>
          </a:r>
        </a:p>
        <a:p>
          <a:r>
            <a:rPr lang="en-US" sz="1400"/>
            <a:t>barplot(errors_oos ~ kvec)</a:t>
          </a:r>
        </a:p>
        <a:p>
          <a:endParaRPr lang="en-US" sz="1100"/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3</xdr:row>
      <xdr:rowOff>0</xdr:rowOff>
    </xdr:from>
    <xdr:to>
      <xdr:col>19</xdr:col>
      <xdr:colOff>781050</xdr:colOff>
      <xdr:row>22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E1F6B2E-1532-0348-9168-72765E5322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23</xdr:row>
      <xdr:rowOff>0</xdr:rowOff>
    </xdr:from>
    <xdr:to>
      <xdr:col>19</xdr:col>
      <xdr:colOff>781050</xdr:colOff>
      <xdr:row>42</xdr:row>
      <xdr:rowOff>12700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0924E79-D461-F649-8796-91E49ED013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43</xdr:row>
      <xdr:rowOff>0</xdr:rowOff>
    </xdr:from>
    <xdr:to>
      <xdr:col>19</xdr:col>
      <xdr:colOff>781050</xdr:colOff>
      <xdr:row>62</xdr:row>
      <xdr:rowOff>12700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914CF37-1C80-944B-8BCC-567B03A46E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63</xdr:row>
      <xdr:rowOff>0</xdr:rowOff>
    </xdr:from>
    <xdr:to>
      <xdr:col>19</xdr:col>
      <xdr:colOff>781050</xdr:colOff>
      <xdr:row>82</xdr:row>
      <xdr:rowOff>12700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FA3AFA8-4707-6945-9D07-7E6A5EB449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83</xdr:row>
      <xdr:rowOff>0</xdr:rowOff>
    </xdr:from>
    <xdr:to>
      <xdr:col>19</xdr:col>
      <xdr:colOff>781050</xdr:colOff>
      <xdr:row>102</xdr:row>
      <xdr:rowOff>12700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D00B83CB-90C9-4D4D-9C8F-BD5909B62F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76200</xdr:colOff>
      <xdr:row>3</xdr:row>
      <xdr:rowOff>279400</xdr:rowOff>
    </xdr:from>
    <xdr:to>
      <xdr:col>16</xdr:col>
      <xdr:colOff>139700</xdr:colOff>
      <xdr:row>21</xdr:row>
      <xdr:rowOff>203200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75ED0AE-B96F-4B45-9462-5BE9C9AE14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800100</xdr:colOff>
      <xdr:row>9</xdr:row>
      <xdr:rowOff>190500</xdr:rowOff>
    </xdr:from>
    <xdr:to>
      <xdr:col>15</xdr:col>
      <xdr:colOff>393700</xdr:colOff>
      <xdr:row>26</xdr:row>
      <xdr:rowOff>152400</xdr:rowOff>
    </xdr:to>
    <xdr:pic>
      <xdr:nvPicPr>
        <xdr:cNvPr id="2" name="Picture 1" descr="Feel The Force Yoda GIF - Feel The Force Yoda Star Wars - Discover &amp; Share  GIFs">
          <a:extLst>
            <a:ext uri="{FF2B5EF4-FFF2-40B4-BE49-F238E27FC236}">
              <a16:creationId xmlns:a16="http://schemas.microsoft.com/office/drawing/2014/main" id="{64EB15FA-8F1A-0C49-93AA-542B79E2D6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23000" y="2590800"/>
          <a:ext cx="7493000" cy="4495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11</xdr:row>
      <xdr:rowOff>0</xdr:rowOff>
    </xdr:from>
    <xdr:to>
      <xdr:col>12</xdr:col>
      <xdr:colOff>673100</xdr:colOff>
      <xdr:row>24</xdr:row>
      <xdr:rowOff>25400</xdr:rowOff>
    </xdr:to>
    <xdr:pic>
      <xdr:nvPicPr>
        <xdr:cNvPr id="2" name="Picture 1" descr="Free download background I Want You from category cartoons wallpapers for  iPhone [640x960] for your Desktop, Mobile &amp; Tablet | Explore 47+ Wallpaper  That I Want | I Love Wallpaper, Map Wallpaper">
          <a:extLst>
            <a:ext uri="{FF2B5EF4-FFF2-40B4-BE49-F238E27FC236}">
              <a16:creationId xmlns:a16="http://schemas.microsoft.com/office/drawing/2014/main" id="{40E1D8EB-AFBA-5B43-9B85-D0E5D3FEB5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94800" y="2933700"/>
          <a:ext cx="2324100" cy="349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57150</xdr:colOff>
      <xdr:row>4</xdr:row>
      <xdr:rowOff>101600</xdr:rowOff>
    </xdr:from>
    <xdr:to>
      <xdr:col>13</xdr:col>
      <xdr:colOff>571500</xdr:colOff>
      <xdr:row>29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24370E3-6D01-5547-88B8-26E04DD3FE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</xdr:col>
      <xdr:colOff>508000</xdr:colOff>
      <xdr:row>13</xdr:row>
      <xdr:rowOff>114300</xdr:rowOff>
    </xdr:from>
    <xdr:ext cx="3302000" cy="1981200"/>
    <xdr:pic>
      <xdr:nvPicPr>
        <xdr:cNvPr id="3" name="Picture 2" descr="Feel The Force Yoda GIF - Feel The Force Yoda Star Wars - Discover &amp; Share  GIFs">
          <a:extLst>
            <a:ext uri="{FF2B5EF4-FFF2-40B4-BE49-F238E27FC236}">
              <a16:creationId xmlns:a16="http://schemas.microsoft.com/office/drawing/2014/main" id="{EE67DF93-A734-F149-A0DD-BFE9943D97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0" y="2755900"/>
          <a:ext cx="3302000" cy="1981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8</xdr:col>
      <xdr:colOff>692264</xdr:colOff>
      <xdr:row>30</xdr:row>
      <xdr:rowOff>25400</xdr:rowOff>
    </xdr:from>
    <xdr:ext cx="1225435" cy="1841500"/>
    <xdr:pic>
      <xdr:nvPicPr>
        <xdr:cNvPr id="4" name="Picture 3" descr="Free download background I Want You from category cartoons wallpapers for  iPhone [640x960] for your Desktop, Mobile &amp; Tablet | Explore 47+ Wallpaper  That I Want | I Love Wallpaper, Map Wallpaper">
          <a:extLst>
            <a:ext uri="{FF2B5EF4-FFF2-40B4-BE49-F238E27FC236}">
              <a16:creationId xmlns:a16="http://schemas.microsoft.com/office/drawing/2014/main" id="{C2D9B678-0C46-A444-8594-57D39B6968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264" y="6121400"/>
          <a:ext cx="1225435" cy="184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6350</xdr:colOff>
      <xdr:row>3</xdr:row>
      <xdr:rowOff>0</xdr:rowOff>
    </xdr:from>
    <xdr:to>
      <xdr:col>20</xdr:col>
      <xdr:colOff>520700</xdr:colOff>
      <xdr:row>35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9F20B1D-B938-4B40-84B5-AA341C8B0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6350</xdr:colOff>
      <xdr:row>3</xdr:row>
      <xdr:rowOff>0</xdr:rowOff>
    </xdr:from>
    <xdr:to>
      <xdr:col>20</xdr:col>
      <xdr:colOff>520700</xdr:colOff>
      <xdr:row>35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34FE09D-4B20-5E4B-9544-BF1AF78E35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25399</xdr:colOff>
      <xdr:row>4</xdr:row>
      <xdr:rowOff>12700</xdr:rowOff>
    </xdr:from>
    <xdr:ext cx="3606801" cy="2201334"/>
    <xdr:pic>
      <xdr:nvPicPr>
        <xdr:cNvPr id="2" name="Picture 1">
          <a:extLst>
            <a:ext uri="{FF2B5EF4-FFF2-40B4-BE49-F238E27FC236}">
              <a16:creationId xmlns:a16="http://schemas.microsoft.com/office/drawing/2014/main" id="{B6B13BDD-4520-6943-908B-9D5CD74750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1599" y="1333500"/>
          <a:ext cx="3606801" cy="2201334"/>
        </a:xfrm>
        <a:prstGeom prst="rect">
          <a:avLst/>
        </a:prstGeom>
      </xdr:spPr>
    </xdr:pic>
    <xdr:clientData/>
  </xdr:one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4</xdr:row>
      <xdr:rowOff>190500</xdr:rowOff>
    </xdr:from>
    <xdr:to>
      <xdr:col>10</xdr:col>
      <xdr:colOff>419100</xdr:colOff>
      <xdr:row>17</xdr:row>
      <xdr:rowOff>9067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38C06F3-35E0-754F-B0F5-1CD9CF9DF7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1700" y="1511300"/>
          <a:ext cx="7772400" cy="4111167"/>
        </a:xfrm>
        <a:prstGeom prst="rect">
          <a:avLst/>
        </a:prstGeom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38100</xdr:colOff>
      <xdr:row>18</xdr:row>
      <xdr:rowOff>25401</xdr:rowOff>
    </xdr:from>
    <xdr:to>
      <xdr:col>2</xdr:col>
      <xdr:colOff>7632700</xdr:colOff>
      <xdr:row>33</xdr:row>
      <xdr:rowOff>97309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9F086E6-5CB2-7B4E-9BE4-7E0D9C7631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9100" y="5511801"/>
          <a:ext cx="7594600" cy="4643908"/>
        </a:xfrm>
        <a:prstGeom prst="rect">
          <a:avLst/>
        </a:prstGeom>
      </xdr:spPr>
    </xdr:pic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13</xdr:row>
      <xdr:rowOff>76200</xdr:rowOff>
    </xdr:from>
    <xdr:to>
      <xdr:col>13</xdr:col>
      <xdr:colOff>317500</xdr:colOff>
      <xdr:row>20</xdr:row>
      <xdr:rowOff>88900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633F7E9-FA97-0946-B125-77A36E210A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13</xdr:row>
      <xdr:rowOff>0</xdr:rowOff>
    </xdr:from>
    <xdr:to>
      <xdr:col>19</xdr:col>
      <xdr:colOff>317500</xdr:colOff>
      <xdr:row>20</xdr:row>
      <xdr:rowOff>12700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1B6C254-E748-BD46-BA72-E89169C5D3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1</xdr:col>
      <xdr:colOff>0</xdr:colOff>
      <xdr:row>23</xdr:row>
      <xdr:rowOff>0</xdr:rowOff>
    </xdr:from>
    <xdr:ext cx="5562600" cy="2709058"/>
    <xdr:pic>
      <xdr:nvPicPr>
        <xdr:cNvPr id="4" name="Picture 3">
          <a:extLst>
            <a:ext uri="{FF2B5EF4-FFF2-40B4-BE49-F238E27FC236}">
              <a16:creationId xmlns:a16="http://schemas.microsoft.com/office/drawing/2014/main" id="{E0627B84-EBDD-9941-80BA-39E042AB70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5500" y="7010400"/>
          <a:ext cx="5562600" cy="2709058"/>
        </a:xfrm>
        <a:prstGeom prst="rect">
          <a:avLst/>
        </a:prstGeom>
      </xdr:spPr>
    </xdr:pic>
    <xdr:clientData/>
  </xdr:one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76199</xdr:colOff>
      <xdr:row>4</xdr:row>
      <xdr:rowOff>50800</xdr:rowOff>
    </xdr:from>
    <xdr:to>
      <xdr:col>11</xdr:col>
      <xdr:colOff>52378</xdr:colOff>
      <xdr:row>10</xdr:row>
      <xdr:rowOff>304800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BAE80D8-CCDA-474C-921C-2B363D2761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26099" y="1371600"/>
          <a:ext cx="4687879" cy="2235200"/>
        </a:xfrm>
        <a:prstGeom prst="rect">
          <a:avLst/>
        </a:prstGeom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3149</xdr:colOff>
      <xdr:row>5</xdr:row>
      <xdr:rowOff>224692</xdr:rowOff>
    </xdr:from>
    <xdr:ext cx="5194780" cy="2483665"/>
    <xdr:pic>
      <xdr:nvPicPr>
        <xdr:cNvPr id="2" name="Picture 1" descr="mage result for horse racing">
          <a:hlinkClick xmlns:r="http://schemas.openxmlformats.org/officeDocument/2006/relationships" r:id="rId1" tgtFrame="_blank"/>
          <a:extLst>
            <a:ext uri="{FF2B5EF4-FFF2-40B4-BE49-F238E27FC236}">
              <a16:creationId xmlns:a16="http://schemas.microsoft.com/office/drawing/2014/main" id="{0E2C6A7E-B9A5-5A47-BC5E-C2EF9FDE3B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6249" y="2066192"/>
          <a:ext cx="5194780" cy="248366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63500</xdr:colOff>
      <xdr:row>7</xdr:row>
      <xdr:rowOff>266700</xdr:rowOff>
    </xdr:from>
    <xdr:to>
      <xdr:col>10</xdr:col>
      <xdr:colOff>381000</xdr:colOff>
      <xdr:row>13</xdr:row>
      <xdr:rowOff>165100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0EDC526-C19E-D442-A138-117070ABB1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" y="2730500"/>
          <a:ext cx="4000500" cy="1879600"/>
        </a:xfrm>
        <a:prstGeom prst="rect">
          <a:avLst/>
        </a:prstGeom>
      </xdr:spPr>
    </xdr:pic>
    <xdr:clientData/>
  </xdr:twoCellAnchor>
  <xdr:twoCellAnchor editAs="oneCell">
    <xdr:from>
      <xdr:col>11</xdr:col>
      <xdr:colOff>213499</xdr:colOff>
      <xdr:row>7</xdr:row>
      <xdr:rowOff>264300</xdr:rowOff>
    </xdr:from>
    <xdr:to>
      <xdr:col>23</xdr:col>
      <xdr:colOff>81489</xdr:colOff>
      <xdr:row>13</xdr:row>
      <xdr:rowOff>152400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6A170DC-57C6-D541-8889-26F20D1ED9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33199" y="2728100"/>
          <a:ext cx="4427290" cy="1869300"/>
        </a:xfrm>
        <a:prstGeom prst="rect">
          <a:avLst/>
        </a:prstGeom>
      </xdr:spPr>
    </xdr:pic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3</xdr:row>
      <xdr:rowOff>304799</xdr:rowOff>
    </xdr:from>
    <xdr:to>
      <xdr:col>6</xdr:col>
      <xdr:colOff>64163</xdr:colOff>
      <xdr:row>13</xdr:row>
      <xdr:rowOff>228600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71BC990-6071-C742-BCCE-3F6C2CD9DD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51000" y="1219199"/>
          <a:ext cx="3366163" cy="2971801"/>
        </a:xfrm>
        <a:prstGeom prst="rect">
          <a:avLst/>
        </a:prstGeom>
      </xdr:spPr>
    </xdr:pic>
    <xdr:clientData/>
  </xdr:twoCellAnchor>
  <xdr:twoCellAnchor editAs="oneCell">
    <xdr:from>
      <xdr:col>2</xdr:col>
      <xdr:colOff>63500</xdr:colOff>
      <xdr:row>23</xdr:row>
      <xdr:rowOff>266700</xdr:rowOff>
    </xdr:from>
    <xdr:to>
      <xdr:col>6</xdr:col>
      <xdr:colOff>762000</xdr:colOff>
      <xdr:row>30</xdr:row>
      <xdr:rowOff>12700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C3B3836-4980-E448-BBF7-2C849AF754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0" y="7505700"/>
          <a:ext cx="4000500" cy="2057400"/>
        </a:xfrm>
        <a:prstGeom prst="rect">
          <a:avLst/>
        </a:prstGeom>
      </xdr:spPr>
    </xdr:pic>
    <xdr:clientData/>
  </xdr:twoCellAnchor>
  <xdr:twoCellAnchor editAs="oneCell">
    <xdr:from>
      <xdr:col>7</xdr:col>
      <xdr:colOff>137299</xdr:colOff>
      <xdr:row>23</xdr:row>
      <xdr:rowOff>277000</xdr:rowOff>
    </xdr:from>
    <xdr:to>
      <xdr:col>12</xdr:col>
      <xdr:colOff>437088</xdr:colOff>
      <xdr:row>30</xdr:row>
      <xdr:rowOff>12700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6723092-C1FB-914A-BAC5-B92D565D4C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5799" y="7516000"/>
          <a:ext cx="4427289" cy="2047100"/>
        </a:xfrm>
        <a:prstGeom prst="rect">
          <a:avLst/>
        </a:prstGeom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632600</xdr:colOff>
      <xdr:row>2</xdr:row>
      <xdr:rowOff>48399</xdr:rowOff>
    </xdr:from>
    <xdr:to>
      <xdr:col>8</xdr:col>
      <xdr:colOff>495300</xdr:colOff>
      <xdr:row>8</xdr:row>
      <xdr:rowOff>225848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2603FCB-AA63-EE4B-8CA1-2DB5E994B0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64700" y="708799"/>
          <a:ext cx="4879200" cy="2209449"/>
        </a:xfrm>
        <a:prstGeom prst="rect">
          <a:avLst/>
        </a:prstGeom>
      </xdr:spPr>
    </xdr:pic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12700</xdr:colOff>
      <xdr:row>4</xdr:row>
      <xdr:rowOff>279400</xdr:rowOff>
    </xdr:from>
    <xdr:to>
      <xdr:col>3</xdr:col>
      <xdr:colOff>368300</xdr:colOff>
      <xdr:row>15</xdr:row>
      <xdr:rowOff>152400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508EE51-82A6-F24A-A19D-A3B3341B8C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1600200"/>
          <a:ext cx="4559300" cy="3505200"/>
        </a:xfrm>
        <a:prstGeom prst="rect">
          <a:avLst/>
        </a:prstGeom>
      </xdr:spPr>
    </xdr:pic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632600</xdr:colOff>
      <xdr:row>4</xdr:row>
      <xdr:rowOff>48399</xdr:rowOff>
    </xdr:from>
    <xdr:to>
      <xdr:col>10</xdr:col>
      <xdr:colOff>584200</xdr:colOff>
      <xdr:row>14</xdr:row>
      <xdr:rowOff>200448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C2C2D3D-06BC-ED42-B835-10180B045A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28100" y="861199"/>
          <a:ext cx="4879200" cy="2209449"/>
        </a:xfrm>
        <a:prstGeom prst="rect">
          <a:avLst/>
        </a:prstGeom>
      </xdr:spPr>
    </xdr:pic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152400</xdr:colOff>
      <xdr:row>11</xdr:row>
      <xdr:rowOff>76200</xdr:rowOff>
    </xdr:from>
    <xdr:ext cx="2870200" cy="945861"/>
    <xdr:pic>
      <xdr:nvPicPr>
        <xdr:cNvPr id="2" name="Picture 1">
          <a:extLst>
            <a:ext uri="{FF2B5EF4-FFF2-40B4-BE49-F238E27FC236}">
              <a16:creationId xmlns:a16="http://schemas.microsoft.com/office/drawing/2014/main" id="{BE4044E8-3DD7-424C-9F12-EB56E35FBE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28900" y="2311400"/>
          <a:ext cx="2870200" cy="945861"/>
        </a:xfrm>
        <a:prstGeom prst="rect">
          <a:avLst/>
        </a:prstGeom>
      </xdr:spPr>
    </xdr:pic>
    <xdr:clientData/>
  </xdr:oneCellAnchor>
  <xdr:oneCellAnchor>
    <xdr:from>
      <xdr:col>3</xdr:col>
      <xdr:colOff>165100</xdr:colOff>
      <xdr:row>14</xdr:row>
      <xdr:rowOff>228600</xdr:rowOff>
    </xdr:from>
    <xdr:ext cx="4851400" cy="6985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7EAEED72-138E-9944-B5B2-18FDFF0EFD58}"/>
                </a:ext>
              </a:extLst>
            </xdr:cNvPr>
            <xdr:cNvSpPr txBox="1"/>
          </xdr:nvSpPr>
          <xdr:spPr>
            <a:xfrm>
              <a:off x="2641600" y="3048000"/>
              <a:ext cx="4851400" cy="6985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3000"/>
                <a:t>CVA</a:t>
              </a:r>
              <a14:m>
                <m:oMath xmlns:m="http://schemas.openxmlformats.org/officeDocument/2006/math">
                  <m:r>
                    <a:rPr lang="en-US" sz="3000" b="0" i="0" baseline="0">
                      <a:latin typeface="Cambria Math" panose="02040503050406030204" pitchFamily="18" charset="0"/>
                    </a:rPr>
                    <m:t> </m:t>
                  </m:r>
                  <m:r>
                    <a:rPr lang="en-US" sz="3000" i="1">
                      <a:latin typeface="Cambria Math" panose="02040503050406030204" pitchFamily="18" charset="0"/>
                    </a:rPr>
                    <m:t>=</m:t>
                  </m:r>
                  <m:r>
                    <a:rPr lang="en-US" sz="3000" b="0" i="1">
                      <a:latin typeface="Cambria Math" panose="02040503050406030204" pitchFamily="18" charset="0"/>
                    </a:rPr>
                    <m:t>𝐿𝐺𝐷</m:t>
                  </m:r>
                  <m:r>
                    <a:rPr lang="en-US" sz="3000" b="0" i="1">
                      <a:latin typeface="Cambria Math" panose="02040503050406030204" pitchFamily="18" charset="0"/>
                    </a:rPr>
                    <m:t> ×</m:t>
                  </m:r>
                  <m:nary>
                    <m:naryPr>
                      <m:chr m:val="∑"/>
                      <m:ctrlPr>
                        <a:rPr lang="en-US" sz="3000" i="1">
                          <a:latin typeface="Cambria Math" panose="02040503050406030204" pitchFamily="18" charset="0"/>
                        </a:rPr>
                      </m:ctrlPr>
                    </m:naryPr>
                    <m:sub>
                      <m:r>
                        <m:rPr>
                          <m:brk m:alnAt="23"/>
                        </m:rPr>
                        <a:rPr lang="en-US" sz="3000" b="0" i="1">
                          <a:latin typeface="Cambria Math" panose="02040503050406030204" pitchFamily="18" charset="0"/>
                        </a:rPr>
                        <m:t>𝑖</m:t>
                      </m:r>
                      <m:r>
                        <a:rPr lang="en-US" sz="3000" i="1">
                          <a:latin typeface="Cambria Math" panose="02040503050406030204" pitchFamily="18" charset="0"/>
                        </a:rPr>
                        <m:t>=0</m:t>
                      </m:r>
                    </m:sub>
                    <m:sup>
                      <m:r>
                        <a:rPr lang="en-US" sz="3000" i="1">
                          <a:latin typeface="Cambria Math" panose="02040503050406030204" pitchFamily="18" charset="0"/>
                        </a:rPr>
                        <m:t>𝑛</m:t>
                      </m:r>
                    </m:sup>
                    <m:e>
                      <m:r>
                        <a:rPr lang="en-US" sz="3000" b="0" i="1">
                          <a:latin typeface="Cambria Math" panose="02040503050406030204" pitchFamily="18" charset="0"/>
                        </a:rPr>
                        <m:t>𝑃𝐷</m:t>
                      </m:r>
                      <m:r>
                        <a:rPr lang="en-US" sz="3000" b="0" i="1" baseline="-25000">
                          <a:latin typeface="Cambria Math" panose="02040503050406030204" pitchFamily="18" charset="0"/>
                        </a:rPr>
                        <m:t>𝑖</m:t>
                      </m:r>
                      <m:r>
                        <a:rPr lang="en-US" sz="3000" b="0" i="1">
                          <a:latin typeface="Cambria Math" panose="02040503050406030204" pitchFamily="18" charset="0"/>
                        </a:rPr>
                        <m:t> × </m:t>
                      </m:r>
                      <m:r>
                        <a:rPr lang="en-US" sz="3000" b="0" i="1">
                          <a:latin typeface="Cambria Math" panose="02040503050406030204" pitchFamily="18" charset="0"/>
                        </a:rPr>
                        <m:t>𝐸𝐸𝑖</m:t>
                      </m:r>
                      <m:r>
                        <a:rPr lang="en-US" sz="3000" b="0" i="1" baseline="-25000">
                          <a:latin typeface="Cambria Math" panose="02040503050406030204" pitchFamily="18" charset="0"/>
                        </a:rPr>
                        <m:t> </m:t>
                      </m:r>
                    </m:e>
                  </m:nary>
                </m:oMath>
              </a14:m>
              <a:endParaRPr lang="en-US" sz="30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7EAEED72-138E-9944-B5B2-18FDFF0EFD58}"/>
                </a:ext>
              </a:extLst>
            </xdr:cNvPr>
            <xdr:cNvSpPr txBox="1"/>
          </xdr:nvSpPr>
          <xdr:spPr>
            <a:xfrm>
              <a:off x="2641600" y="3048000"/>
              <a:ext cx="4851400" cy="6985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3000"/>
                <a:t>CVA</a:t>
              </a:r>
              <a:r>
                <a:rPr lang="en-US" sz="3000" b="0" i="0" baseline="0">
                  <a:latin typeface="Cambria Math" panose="02040503050406030204" pitchFamily="18" charset="0"/>
                </a:rPr>
                <a:t> </a:t>
              </a:r>
              <a:r>
                <a:rPr lang="en-US" sz="3000" i="0">
                  <a:latin typeface="Cambria Math" panose="02040503050406030204" pitchFamily="18" charset="0"/>
                </a:rPr>
                <a:t>=</a:t>
              </a:r>
              <a:r>
                <a:rPr lang="en-US" sz="3000" b="0" i="0">
                  <a:latin typeface="Cambria Math" panose="02040503050406030204" pitchFamily="18" charset="0"/>
                </a:rPr>
                <a:t>𝐿𝐺𝐷 ×</a:t>
              </a:r>
              <a:r>
                <a:rPr lang="en-US" sz="3000" i="0">
                  <a:latin typeface="Cambria Math" panose="02040503050406030204" pitchFamily="18" charset="0"/>
                </a:rPr>
                <a:t>∑_(</a:t>
              </a:r>
              <a:r>
                <a:rPr lang="en-US" sz="3000" b="0" i="0">
                  <a:latin typeface="Cambria Math" panose="02040503050406030204" pitchFamily="18" charset="0"/>
                </a:rPr>
                <a:t>𝑖</a:t>
              </a:r>
              <a:r>
                <a:rPr lang="en-US" sz="3000" i="0">
                  <a:latin typeface="Cambria Math" panose="02040503050406030204" pitchFamily="18" charset="0"/>
                </a:rPr>
                <a:t>=0)^𝑛</a:t>
              </a:r>
              <a:r>
                <a:rPr lang="en-US" sz="3000" b="0" i="0" baseline="-25000">
                  <a:latin typeface="Cambria Math" panose="02040503050406030204" pitchFamily="18" charset="0"/>
                </a:rPr>
                <a:t>▒〖</a:t>
              </a:r>
              <a:r>
                <a:rPr lang="en-US" sz="3000" b="0" i="0">
                  <a:latin typeface="Cambria Math" panose="02040503050406030204" pitchFamily="18" charset="0"/>
                </a:rPr>
                <a:t>𝑃𝐷</a:t>
              </a:r>
              <a:r>
                <a:rPr lang="en-US" sz="3000" b="0" i="0" baseline="-25000">
                  <a:latin typeface="Cambria Math" panose="02040503050406030204" pitchFamily="18" charset="0"/>
                </a:rPr>
                <a:t>𝑖</a:t>
              </a:r>
              <a:r>
                <a:rPr lang="en-US" sz="3000" b="0" i="0">
                  <a:latin typeface="Cambria Math" panose="02040503050406030204" pitchFamily="18" charset="0"/>
                </a:rPr>
                <a:t> × 𝐸𝐸𝑖</a:t>
              </a:r>
              <a:r>
                <a:rPr lang="en-US" sz="3000" b="0" i="0" baseline="-25000">
                  <a:latin typeface="Cambria Math" panose="02040503050406030204" pitchFamily="18" charset="0"/>
                </a:rPr>
                <a:t> 〗</a:t>
              </a:r>
              <a:endParaRPr lang="en-US" sz="3000"/>
            </a:p>
          </xdr:txBody>
        </xdr:sp>
      </mc:Fallback>
    </mc:AlternateContent>
    <xdr:clientData/>
  </xdr:oneCellAnchor>
</xdr:wsDr>
</file>

<file path=xl/drawings/drawing57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177800</xdr:colOff>
      <xdr:row>6</xdr:row>
      <xdr:rowOff>76200</xdr:rowOff>
    </xdr:from>
    <xdr:ext cx="2870200" cy="945861"/>
    <xdr:pic>
      <xdr:nvPicPr>
        <xdr:cNvPr id="2" name="Picture 1">
          <a:extLst>
            <a:ext uri="{FF2B5EF4-FFF2-40B4-BE49-F238E27FC236}">
              <a16:creationId xmlns:a16="http://schemas.microsoft.com/office/drawing/2014/main" id="{C60D862F-1F02-3542-BC5A-AE69981B05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479800" y="1295400"/>
          <a:ext cx="2870200" cy="945861"/>
        </a:xfrm>
        <a:prstGeom prst="rect">
          <a:avLst/>
        </a:prstGeom>
      </xdr:spPr>
    </xdr:pic>
    <xdr:clientData/>
  </xdr:oneCellAnchor>
  <xdr:oneCellAnchor>
    <xdr:from>
      <xdr:col>4</xdr:col>
      <xdr:colOff>190500</xdr:colOff>
      <xdr:row>10</xdr:row>
      <xdr:rowOff>254000</xdr:rowOff>
    </xdr:from>
    <xdr:ext cx="5867400" cy="5461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43C7799C-8C1C-F040-A6F3-B464F46C0334}"/>
                </a:ext>
              </a:extLst>
            </xdr:cNvPr>
            <xdr:cNvSpPr txBox="1"/>
          </xdr:nvSpPr>
          <xdr:spPr>
            <a:xfrm>
              <a:off x="3492500" y="2235200"/>
              <a:ext cx="5867400" cy="5461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3000"/>
                <a:t>CVA</a:t>
              </a:r>
              <a14:m>
                <m:oMath xmlns:m="http://schemas.openxmlformats.org/officeDocument/2006/math">
                  <m:r>
                    <a:rPr lang="en-US" sz="3000" b="0" i="0" baseline="0">
                      <a:latin typeface="Cambria Math" panose="02040503050406030204" pitchFamily="18" charset="0"/>
                    </a:rPr>
                    <m:t> </m:t>
                  </m:r>
                  <m:r>
                    <a:rPr lang="en-US" sz="3000" i="1">
                      <a:latin typeface="Cambria Math" panose="02040503050406030204" pitchFamily="18" charset="0"/>
                    </a:rPr>
                    <m:t>=</m:t>
                  </m:r>
                  <m:r>
                    <a:rPr lang="en-US" sz="3000" b="0" i="1">
                      <a:latin typeface="Cambria Math" panose="02040503050406030204" pitchFamily="18" charset="0"/>
                    </a:rPr>
                    <m:t>𝐿𝐺𝐷</m:t>
                  </m:r>
                  <m:r>
                    <a:rPr lang="en-US" sz="3000" b="0" i="1">
                      <a:latin typeface="Cambria Math" panose="02040503050406030204" pitchFamily="18" charset="0"/>
                    </a:rPr>
                    <m:t> ×</m:t>
                  </m:r>
                  <m:nary>
                    <m:naryPr>
                      <m:chr m:val="∑"/>
                      <m:ctrlPr>
                        <a:rPr lang="en-US" sz="3000" i="1">
                          <a:latin typeface="Cambria Math" panose="02040503050406030204" pitchFamily="18" charset="0"/>
                        </a:rPr>
                      </m:ctrlPr>
                    </m:naryPr>
                    <m:sub>
                      <m:r>
                        <m:rPr>
                          <m:brk m:alnAt="23"/>
                        </m:rPr>
                        <a:rPr lang="en-US" sz="3000" b="0" i="1">
                          <a:latin typeface="Cambria Math" panose="02040503050406030204" pitchFamily="18" charset="0"/>
                        </a:rPr>
                        <m:t>𝑖</m:t>
                      </m:r>
                      <m:r>
                        <a:rPr lang="en-US" sz="3000" i="1">
                          <a:latin typeface="Cambria Math" panose="02040503050406030204" pitchFamily="18" charset="0"/>
                        </a:rPr>
                        <m:t>=0</m:t>
                      </m:r>
                    </m:sub>
                    <m:sup>
                      <m:r>
                        <a:rPr lang="en-US" sz="3000" i="1">
                          <a:latin typeface="Cambria Math" panose="02040503050406030204" pitchFamily="18" charset="0"/>
                        </a:rPr>
                        <m:t>𝑛</m:t>
                      </m:r>
                    </m:sup>
                    <m:e>
                      <m:r>
                        <a:rPr lang="en-US" sz="3000" b="0" i="1">
                          <a:latin typeface="Cambria Math" panose="02040503050406030204" pitchFamily="18" charset="0"/>
                        </a:rPr>
                        <m:t>𝑃𝐷</m:t>
                      </m:r>
                      <m:r>
                        <a:rPr lang="en-US" sz="3000" b="0" i="1" baseline="-25000">
                          <a:latin typeface="Cambria Math" panose="02040503050406030204" pitchFamily="18" charset="0"/>
                        </a:rPr>
                        <m:t>𝑖</m:t>
                      </m:r>
                      <m:r>
                        <a:rPr lang="en-US" sz="3000" b="0" i="1">
                          <a:latin typeface="Cambria Math" panose="02040503050406030204" pitchFamily="18" charset="0"/>
                        </a:rPr>
                        <m:t> × </m:t>
                      </m:r>
                      <m:r>
                        <a:rPr lang="en-US" sz="3000" b="0" i="1">
                          <a:latin typeface="Cambria Math" panose="02040503050406030204" pitchFamily="18" charset="0"/>
                        </a:rPr>
                        <m:t>𝐸𝐸𝑖</m:t>
                      </m:r>
                      <m:r>
                        <a:rPr lang="en-US" sz="3000" b="0" i="1" baseline="-25000">
                          <a:latin typeface="Cambria Math" panose="02040503050406030204" pitchFamily="18" charset="0"/>
                        </a:rPr>
                        <m:t>         </m:t>
                      </m:r>
                    </m:e>
                  </m:nary>
                </m:oMath>
              </a14:m>
              <a:endParaRPr lang="en-US" sz="30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43C7799C-8C1C-F040-A6F3-B464F46C0334}"/>
                </a:ext>
              </a:extLst>
            </xdr:cNvPr>
            <xdr:cNvSpPr txBox="1"/>
          </xdr:nvSpPr>
          <xdr:spPr>
            <a:xfrm>
              <a:off x="3492500" y="2235200"/>
              <a:ext cx="5867400" cy="5461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3000"/>
                <a:t>CVA</a:t>
              </a:r>
              <a:r>
                <a:rPr lang="en-US" sz="3000" b="0" i="0" baseline="0">
                  <a:latin typeface="Cambria Math" panose="02040503050406030204" pitchFamily="18" charset="0"/>
                </a:rPr>
                <a:t> </a:t>
              </a:r>
              <a:r>
                <a:rPr lang="en-US" sz="3000" i="0">
                  <a:latin typeface="Cambria Math" panose="02040503050406030204" pitchFamily="18" charset="0"/>
                </a:rPr>
                <a:t>=</a:t>
              </a:r>
              <a:r>
                <a:rPr lang="en-US" sz="3000" b="0" i="0">
                  <a:latin typeface="Cambria Math" panose="02040503050406030204" pitchFamily="18" charset="0"/>
                </a:rPr>
                <a:t>𝐿𝐺𝐷 ×</a:t>
              </a:r>
              <a:r>
                <a:rPr lang="en-US" sz="3000" i="0">
                  <a:latin typeface="Cambria Math" panose="02040503050406030204" pitchFamily="18" charset="0"/>
                </a:rPr>
                <a:t>∑_(</a:t>
              </a:r>
              <a:r>
                <a:rPr lang="en-US" sz="3000" b="0" i="0">
                  <a:latin typeface="Cambria Math" panose="02040503050406030204" pitchFamily="18" charset="0"/>
                </a:rPr>
                <a:t>𝑖</a:t>
              </a:r>
              <a:r>
                <a:rPr lang="en-US" sz="3000" i="0">
                  <a:latin typeface="Cambria Math" panose="02040503050406030204" pitchFamily="18" charset="0"/>
                </a:rPr>
                <a:t>=0)^𝑛</a:t>
              </a:r>
              <a:r>
                <a:rPr lang="en-US" sz="3000" b="0" i="0" baseline="-25000">
                  <a:latin typeface="Cambria Math" panose="02040503050406030204" pitchFamily="18" charset="0"/>
                </a:rPr>
                <a:t>▒〖</a:t>
              </a:r>
              <a:r>
                <a:rPr lang="en-US" sz="3000" b="0" i="0">
                  <a:latin typeface="Cambria Math" panose="02040503050406030204" pitchFamily="18" charset="0"/>
                </a:rPr>
                <a:t>𝑃𝐷</a:t>
              </a:r>
              <a:r>
                <a:rPr lang="en-US" sz="3000" b="0" i="0" baseline="-25000">
                  <a:latin typeface="Cambria Math" panose="02040503050406030204" pitchFamily="18" charset="0"/>
                </a:rPr>
                <a:t>𝑖</a:t>
              </a:r>
              <a:r>
                <a:rPr lang="en-US" sz="3000" b="0" i="0">
                  <a:latin typeface="Cambria Math" panose="02040503050406030204" pitchFamily="18" charset="0"/>
                </a:rPr>
                <a:t> × 𝐸𝐸𝑖</a:t>
              </a:r>
              <a:r>
                <a:rPr lang="en-US" sz="3000" b="0" i="0" baseline="-25000">
                  <a:latin typeface="Cambria Math" panose="02040503050406030204" pitchFamily="18" charset="0"/>
                </a:rPr>
                <a:t>         〗</a:t>
              </a:r>
              <a:endParaRPr lang="en-US" sz="3000"/>
            </a:p>
          </xdr:txBody>
        </xdr:sp>
      </mc:Fallback>
    </mc:AlternateContent>
    <xdr:clientData/>
  </xdr:oneCellAnchor>
  <xdr:oneCellAnchor>
    <xdr:from>
      <xdr:col>4</xdr:col>
      <xdr:colOff>203199</xdr:colOff>
      <xdr:row>13</xdr:row>
      <xdr:rowOff>0</xdr:rowOff>
    </xdr:from>
    <xdr:ext cx="5156201" cy="1980914"/>
    <xdr:pic>
      <xdr:nvPicPr>
        <xdr:cNvPr id="4" name="Picture 3">
          <a:extLst>
            <a:ext uri="{FF2B5EF4-FFF2-40B4-BE49-F238E27FC236}">
              <a16:creationId xmlns:a16="http://schemas.microsoft.com/office/drawing/2014/main" id="{35AE6B71-D154-3C4A-A1B0-412F201197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05199" y="2641600"/>
          <a:ext cx="5156201" cy="1980914"/>
        </a:xfrm>
        <a:prstGeom prst="rect">
          <a:avLst/>
        </a:prstGeom>
      </xdr:spPr>
    </xdr:pic>
    <xdr:clientData/>
  </xdr:oneCellAnchor>
</xdr:wsDr>
</file>

<file path=xl/drawings/drawing58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504825</xdr:colOff>
      <xdr:row>32</xdr:row>
      <xdr:rowOff>9525</xdr:rowOff>
    </xdr:from>
    <xdr:ext cx="10591800" cy="6153150"/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EAA9B2B1-2983-2149-BEC5-43AA72C018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</xdr:row>
      <xdr:rowOff>215900</xdr:rowOff>
    </xdr:from>
    <xdr:to>
      <xdr:col>13</xdr:col>
      <xdr:colOff>609600</xdr:colOff>
      <xdr:row>17</xdr:row>
      <xdr:rowOff>274638</xdr:rowOff>
    </xdr:to>
    <xdr:sp macro="" textlink="">
      <xdr:nvSpPr>
        <xdr:cNvPr id="2" name="Content Placeholder 2">
          <a:extLst>
            <a:ext uri="{FF2B5EF4-FFF2-40B4-BE49-F238E27FC236}">
              <a16:creationId xmlns:a16="http://schemas.microsoft.com/office/drawing/2014/main" id="{FCF8F976-FA7D-1044-B11F-DBA6E53C4BFB}"/>
            </a:ext>
          </a:extLst>
        </xdr:cNvPr>
        <xdr:cNvSpPr>
          <a:spLocks noGrp="1"/>
        </xdr:cNvSpPr>
      </xdr:nvSpPr>
      <xdr:spPr>
        <a:xfrm>
          <a:off x="1651000" y="1866900"/>
          <a:ext cx="10515600" cy="4351338"/>
        </a:xfrm>
        <a:prstGeom prst="rect">
          <a:avLst/>
        </a:prstGeom>
      </xdr:spPr>
      <xdr:txBody>
        <a:bodyPr vert="horz" wrap="square" lIns="91440" tIns="45720" rIns="91440" bIns="45720" rtlCol="0">
          <a:normAutofit fontScale="92500" lnSpcReduction="20000"/>
        </a:bodyPr>
        <a:lstStyle>
          <a:lvl1pPr marL="228600" indent="-228600" algn="l" defTabSz="914400" rtl="0" eaLnBrk="1" latinLnBrk="0" hangingPunct="1">
            <a:lnSpc>
              <a:spcPct val="90000"/>
            </a:lnSpc>
            <a:spcBef>
              <a:spcPts val="1000"/>
            </a:spcBef>
            <a:buFont typeface="Arial" panose="020B0604020202020204" pitchFamily="34" charset="0"/>
            <a:buChar char="•"/>
            <a:defRPr sz="2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685800" indent="-228600" algn="l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Char char="•"/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1143000" indent="-228600" algn="l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Char char="•"/>
            <a:defRPr sz="20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600200" indent="-228600" algn="l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Char char="•"/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2057400" indent="-228600" algn="l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Char char="•"/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514600" indent="-228600" algn="l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Char char="•"/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971800" indent="-228600" algn="l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Char char="•"/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429000" indent="-228600" algn="l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Char char="•"/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886200" indent="-228600" algn="l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Char char="•"/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 b="0"/>
            <a:t>Select the Distributions to Compare:</a:t>
          </a:r>
        </a:p>
        <a:p>
          <a:pPr lvl="1"/>
          <a:r>
            <a:rPr lang="en-US" b="0"/>
            <a:t>Typically, one of the distributions is the sample distribution from the data.</a:t>
          </a:r>
        </a:p>
        <a:p>
          <a:pPr lvl="1"/>
          <a:r>
            <a:rPr lang="en-US" b="0"/>
            <a:t>The other is a theoretical distribution, like a normal distribution, against which you want to compare the sample.</a:t>
          </a:r>
        </a:p>
        <a:p>
          <a:r>
            <a:rPr lang="en-US" b="0"/>
            <a:t>Sort the Data:</a:t>
          </a:r>
        </a:p>
        <a:p>
          <a:pPr lvl="1"/>
          <a:r>
            <a:rPr lang="en-US" b="0"/>
            <a:t>Arrange the sample data in ascending order. These sorted values are your sample quantiles.</a:t>
          </a:r>
        </a:p>
        <a:p>
          <a:r>
            <a:rPr lang="en-US" b="0"/>
            <a:t>Calculate Theoretical Quantiles:</a:t>
          </a:r>
        </a:p>
        <a:p>
          <a:pPr lvl="1"/>
          <a:r>
            <a:rPr lang="en-US" b="0"/>
            <a:t>If comparing to a normal distribution, calculate the z-scores that correspond to the cumulative probabilities for each of the sample quantiles..</a:t>
          </a:r>
        </a:p>
        <a:p>
          <a:r>
            <a:rPr lang="en-US" b="0"/>
            <a:t>Plot the Quantiles:</a:t>
          </a:r>
        </a:p>
        <a:p>
          <a:pPr lvl="1"/>
          <a:r>
            <a:rPr lang="en-US" b="0"/>
            <a:t>Create a scatter plot where the x-axis represents the theoretical quantiles and the y-axis represents the sample quantiles.</a:t>
          </a:r>
        </a:p>
      </xdr:txBody>
    </xdr:sp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628650</xdr:colOff>
      <xdr:row>7</xdr:row>
      <xdr:rowOff>158750</xdr:rowOff>
    </xdr:from>
    <xdr:to>
      <xdr:col>9</xdr:col>
      <xdr:colOff>57150</xdr:colOff>
      <xdr:row>15</xdr:row>
      <xdr:rowOff>260350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4F72BF2-A827-B148-9469-5B390A9596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628650</xdr:colOff>
      <xdr:row>7</xdr:row>
      <xdr:rowOff>158750</xdr:rowOff>
    </xdr:from>
    <xdr:to>
      <xdr:col>9</xdr:col>
      <xdr:colOff>57150</xdr:colOff>
      <xdr:row>15</xdr:row>
      <xdr:rowOff>260350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01845D0-FB38-DE43-8AC7-B01B00A357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colab.research.google.com/drive/1fGoSPxvDYXfRa4jI6cQBSUKSUaQ1uPd5?usp=sharing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file/d/1Yyp0OIhSjLEdyK4KOzme6ZZBVamgWDeV/view?usp=sharing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drive.google.com/file/d/1wtxeLda4Xmeoi91dN700vL4-qmAWQrvM/view?usp=sharing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hyperlink" Target="https://drive.google.com/file/d/1g7S9jhp2-KyWKCwZ50-NVUwv1fWNBHJs/view?usp=sharing" TargetMode="External"/><Relationship Id="rId1" Type="http://schemas.openxmlformats.org/officeDocument/2006/relationships/hyperlink" Target="https://drive.google.com/file/d/1Sn4WJPgR0r1JWx-OKj9rMbErid74Tbkx/view?usp=sharing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s://drive.google.com/file/d/1bltZaKgc99k1guC0fiA8cCoZ5UJqqvQo/view?usp=sharing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file/d/1qGGnjcohmTRiMR9Yuj5pEQJV4AcVKdHu/view?usp=sharing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hyperlink" Target="https://drive.google.com/open?id=1693w-07lO1lSEhvQf20CbyHYMWAKTEbH" TargetMode="External"/><Relationship Id="rId1" Type="http://schemas.openxmlformats.org/officeDocument/2006/relationships/hyperlink" Target="https://drive.google.com/open?id=1uP-wV_pI18Yq4y43vFtXquyAM3sFCLVE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hyperlink" Target="https://colab.research.google.com/drive/1G_oKOxexYiqJSPS2sy81Kk8pB3-wg4ZG?usp=sharing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hyperlink" Target="https://drive.google.com/open?id=1IJxpXPk3ZQqyIUYLe-nSMMlxxI2vNpSu&amp;authuser=davethemovie%40gmail.com&amp;usp=drive_fs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hyperlink" Target="https://drive.google.com/open?id=1I_hDTBBsvzuY9XQPICpP68tYX_-76xvs&amp;authuser=davethemovie%40gmail.com&amp;usp=drive_fs" TargetMode="External"/><Relationship Id="rId1" Type="http://schemas.openxmlformats.org/officeDocument/2006/relationships/hyperlink" Target="https://drive.google.com/open?id=1IPhpm0bG6SdjD2skEmwafvyE9jCfQsm-&amp;authuser=davethemovie%40gmail.com&amp;usp=drive_fs" TargetMode="Externa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hyperlink" Target="https://drive.google.com/open?id=1HknUOwna21IfYHbNF2MLrDd_ES5stnY2&amp;authuser=davethemovie%40gmail.com&amp;usp=drive_fs" TargetMode="Externa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hyperlink" Target="https://drive.google.com/open?id=1II3Icnjy2VxGZ9tRPB1cANpcnqGTa5Da&amp;authuser=davethemovie%40gmail.com&amp;usp=drive_fs" TargetMode="Externa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hyperlink" Target="https://drive.google.com/open?id=1MRxKp-Flo52cfplZNbu1kuhx_Wc7-m1k&amp;authuser=davethemovie%40gmail.com&amp;usp=drive_fs" TargetMode="Externa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hyperlink" Target="https://drive.google.com/open?id=1MToZPP0CTFuyzPWEjhdtkE2JlkuLSupd&amp;authuser=davethemovie%40gmail.com&amp;usp=drive_fs" TargetMode="Externa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hyperlink" Target="https://drive.google.com/open?id=1MTu82xAC4QARPXcbRddKRlC0O4rRxv4w&amp;authuser=davethemovie%40gmail.com&amp;usp=drive_fs" TargetMode="Externa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hyperlink" Target="https://drive.google.com/open?id=1I7PrkYDAMgnqaHq5QMRqHKcKTKRHJXPL&amp;authuser=davethemovie%40gmail.com&amp;usp=drive_fs" TargetMode="Externa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hyperlink" Target="https://drive.google.com/open?id=1Hwe9CFM3oUzuFZSMaNQggm-wOkkccOkw&amp;authuser=davethemovie%40gmail.com&amp;usp=drive_fs" TargetMode="External"/><Relationship Id="rId1" Type="http://schemas.openxmlformats.org/officeDocument/2006/relationships/hyperlink" Target="https://drive.google.com/open?id=1HnEBe_Quq9jy91IT4hE_RP9DuBXof7r2&amp;authuser=davethemovie%40gmail.com&amp;usp=drive_fs" TargetMode="Externa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hyperlink" Target="https://drive.google.com/open?id=1KFb259Iqbycx5GIi7An0ohUHUvoMh1EY&amp;authuser=davethemovie%40gmail.com&amp;usp=drive_fs" TargetMode="Externa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open?id=1KDWHVzjHwUwyr5gfDlQWSNJX6af-Lx3j&amp;authuser=davethemovie%40gmail.com&amp;usp=drive_fs" TargetMode="Externa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open?id=1KCNO7gwTwBj-8EpEmmW69RC9obXSilBW&amp;authuser=davethemovie%40gmail.com&amp;usp=drive_fs" TargetMode="Externa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hyperlink" Target="https://colab.research.google.com/drive/1Q2NK0ujRPWSM1N_LgHxMHvGB0-yQMeSM?usp=sharing" TargetMode="Externa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hyperlink" Target="https://drive.google.com/open?id=1K6knjHeTetHgtJMJ2MJxNOWG1pKmtQgN&amp;authuser=davethemovie%40gmail.com&amp;usp=drive_fs" TargetMode="Externa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hyperlink" Target="https://drive.google.com/open?id=1K5oDO4ygr9MypS1zRFrYucFY7KNPmFFt&amp;authuser=davethemovie%40gmail.com&amp;usp=drive_fs" TargetMode="Externa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hyperlink" Target="https://drive.google.com/open?id=1K5fi_ITnH332fPYH88BUqz7SFBRI-Y23&amp;authuser=davethemovie%40gmail.com&amp;usp=drive_fs" TargetMode="Externa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hyperlink" Target="https://drive.google.com/open?id=1K3wBagisP3TeFnCVeLIemh7P5qvOGLSY&amp;authuser=davethemovie%40gmail.com&amp;usp=drive_fs" TargetMode="Externa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hyperlink" Target="https://drive.google.com/open?id=1JrAOv29S3Q904pwmOf5YnhjYi14vdJXV&amp;authuser=davethemovie%40gmail.com&amp;usp=drive_fs" TargetMode="External"/><Relationship Id="rId1" Type="http://schemas.openxmlformats.org/officeDocument/2006/relationships/hyperlink" Target="https://drive.google.com/open?id=1JrbsdZ1oK2jO0G5K_Rafg3OIYciiPiZQ&amp;authuser=davethemovie%40gmail.com&amp;usp=drive_fs" TargetMode="Externa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hyperlink" Target="https://drive.google.com/open?id=1JpVkecCefACuIJL0T9l8TMDDW6dU7eiM&amp;authuser=davethemovie%40gmail.com&amp;usp=drive_fs" TargetMode="Externa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hyperlink" Target="https://drive.google.com/open?id=1OP7QV4kGZum-vyNJzl-_z3MsIfcKozdq&amp;authuser=davethemovie%40gmail.com&amp;usp=drive_fs" TargetMode="Externa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hyperlink" Target="https://drive.google.com/open?id=1OO2kHT1UOMf50Os6ths-Gc4BQ4e9Gzpd&amp;authuser=davethemovie%40gmail.com&amp;usp=drive_fs" TargetMode="Externa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hyperlink" Target="https://drive.google.com/open?id=1OEabl-TAoNR3tvQH4zaMa7WK9fQHp-F0&amp;authuser=davethemovie%40gmail.com&amp;usp=drive_fs" TargetMode="Externa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open?id=1ZSP9cZ_exLRnpnKFTGiJV23sY3FoldMg" TargetMode="External"/><Relationship Id="rId2" Type="http://schemas.openxmlformats.org/officeDocument/2006/relationships/hyperlink" Target="https://drive.google.com/open?id=1iGsQdcyO_zrKuyyCGMPxvSVZGuGkEAB-" TargetMode="External"/><Relationship Id="rId1" Type="http://schemas.openxmlformats.org/officeDocument/2006/relationships/hyperlink" Target="https://drive.google.com/open?id=165Es1y8YnWCTEvAnrj_KzcX5v4I4d1dE" TargetMode="Externa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hyperlink" Target="https://drive.google.com/open?id=1JhjNmL1YUJHHmKbgWjO2xTXG4bgtpzwT&amp;authuser=davethemovie%40gmail.com&amp;usp=drive_fs" TargetMode="External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hyperlink" Target="https://drive.google.com/open?id=1JfLoKZCGr70BR_5QhkgCzp6SDD0EEZm1&amp;authuser=davethemovie%40gmail.com&amp;usp=drive_fs" TargetMode="Externa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hyperlink" Target="https://drive.google.com/open?id=1KKzO6JxRiEYAP7m5e9ptvYqNGuHFkO1c&amp;authuser=davethemovie%40gmail.com&amp;usp=drive_fs" TargetMode="External"/><Relationship Id="rId1" Type="http://schemas.openxmlformats.org/officeDocument/2006/relationships/hyperlink" Target="https://drive.google.com/open?id=1JbQtUvd8yVLid0UW6Jdv13vXaPn4I702&amp;authuser=davethemovie%40gmail.com&amp;usp=drive_fs" TargetMode="External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hyperlink" Target="https://drive.google.com/open?id=1JZszUinBBViGZC8yMf-YzTp0f_H7K9Ys&amp;authuser=davethemovie%40gmail.com&amp;usp=drive_fs" TargetMode="Externa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hyperlink" Target="https://drive.google.com/open?id=1JX9pt8JEB2CwVKxLBO0T2Q00T3G7mO2n&amp;authuser=davethemovie%40gmail.com&amp;usp=drive_fs" TargetMode="External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hyperlink" Target="https://drive.google.com/open?id=1JSt0ZnSlxL0t9YL-mVt7i_iKSnEcSr-C&amp;authuser=davethemovie%40gmail.com&amp;usp=drive_fs" TargetMode="External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hyperlink" Target="https://drive.google.com/file/d/1C7BdJB7j0bcYuz1IwC5BCR2_GZp96dmO/view?usp=sharing" TargetMode="External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0.xml"/><Relationship Id="rId2" Type="http://schemas.openxmlformats.org/officeDocument/2006/relationships/hyperlink" Target="https://drive.google.com/open?id=1M30YKrw_AfkD10VIMXKBIJ6WQT5C_CSO&amp;authuser=davethemovie%40gmail.com&amp;usp=drive_fs" TargetMode="External"/><Relationship Id="rId1" Type="http://schemas.openxmlformats.org/officeDocument/2006/relationships/hyperlink" Target="https://en.wikipedia.org/wiki/Precision_and_recall" TargetMode="External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hyperlink" Target="https://en.wikipedia.org/wiki/Sensitivity_and_specificity" TargetMode="External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4.xml"/></Relationships>
</file>

<file path=xl/worksheets/_rels/sheet76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file/d/11neEGe2HAJPVg9ACYx_fXDrZXASgtDvM/view?usp=sharing" TargetMode="External"/><Relationship Id="rId2" Type="http://schemas.openxmlformats.org/officeDocument/2006/relationships/hyperlink" Target="https://drive.google.com/file/d/11mhhzp6SFb2a5mctRYsH3ObqrFdgH-Ll/view?usp=sharing" TargetMode="External"/><Relationship Id="rId1" Type="http://schemas.openxmlformats.org/officeDocument/2006/relationships/hyperlink" Target="https://drive.google.com/file/d/11nPgBypfEkh3zy3534DATtkXtXEa_56h/view?usp=sharing" TargetMode="External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hyperlink" Target="http://www.investopedia.com/articles/optioninvestor/02/120602.asp" TargetMode="External"/><Relationship Id="rId2" Type="http://schemas.openxmlformats.org/officeDocument/2006/relationships/hyperlink" Target="http://www.investopedia.com/articles/optioninvestor/04/121604.asp" TargetMode="External"/><Relationship Id="rId1" Type="http://schemas.openxmlformats.org/officeDocument/2006/relationships/hyperlink" Target="http://www.investopedia.com/university/option-greeks/" TargetMode="External"/><Relationship Id="rId6" Type="http://schemas.openxmlformats.org/officeDocument/2006/relationships/drawing" Target="../drawings/drawing45.xml"/><Relationship Id="rId5" Type="http://schemas.openxmlformats.org/officeDocument/2006/relationships/hyperlink" Target="https://drive.google.com/open?id=0B46op8AajwqfZE13aUJHNDFRQTQ" TargetMode="External"/><Relationship Id="rId4" Type="http://schemas.openxmlformats.org/officeDocument/2006/relationships/hyperlink" Target="https://drive.google.com/open?id=0B46op8AajwqfZE13aUJHNDFRQTQ" TargetMode="External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6.xml"/><Relationship Id="rId2" Type="http://schemas.openxmlformats.org/officeDocument/2006/relationships/hyperlink" Target="https://drive.google.com/file/d/14HGiqKIWY4lkboRLqS-hRtSv00XBkqdx/view?usp=sharing" TargetMode="External"/><Relationship Id="rId1" Type="http://schemas.openxmlformats.org/officeDocument/2006/relationships/hyperlink" Target="https://drive.google.com/file/d/14JS5QDm4TfthKuA5NgFZMj04UZmtzcL8/view?usp=sharing" TargetMode="External"/></Relationships>
</file>

<file path=xl/worksheets/_rels/sheet79.xml.rels><?xml version="1.0" encoding="UTF-8" standalone="yes"?>
<Relationships xmlns="http://schemas.openxmlformats.org/package/2006/relationships"><Relationship Id="rId8" Type="http://schemas.openxmlformats.org/officeDocument/2006/relationships/hyperlink" Target="https://drive.google.com/open?id=1SiufB7SOx-P1w6RBwn9ui3OFBEydin54" TargetMode="External"/><Relationship Id="rId13" Type="http://schemas.openxmlformats.org/officeDocument/2006/relationships/drawing" Target="../drawings/drawing47.xml"/><Relationship Id="rId3" Type="http://schemas.openxmlformats.org/officeDocument/2006/relationships/hyperlink" Target="https://drive.google.com/open?id=1t1BhA9G3iWu-klbQKsiBAVVbH43EG-uu" TargetMode="External"/><Relationship Id="rId7" Type="http://schemas.openxmlformats.org/officeDocument/2006/relationships/hyperlink" Target="https://drive.google.com/open?id=1vEnfSl0e6-YsnZVUw4mIb-x4CpuztsYx" TargetMode="External"/><Relationship Id="rId12" Type="http://schemas.openxmlformats.org/officeDocument/2006/relationships/hyperlink" Target="https://drive.google.com/open?id=1vEnfSl0e6-YsnZVUw4mIb-x4CpuztsYx" TargetMode="External"/><Relationship Id="rId2" Type="http://schemas.openxmlformats.org/officeDocument/2006/relationships/hyperlink" Target="https://drive.google.com/open?id=19vH310Gp6gTWVQaEet8O09dTXdzV5TBZ" TargetMode="External"/><Relationship Id="rId1" Type="http://schemas.openxmlformats.org/officeDocument/2006/relationships/hyperlink" Target="https://drive.google.com/open?id=192wTldrXkyxAWRmnUm2ldXuCZgzLri4y" TargetMode="External"/><Relationship Id="rId6" Type="http://schemas.openxmlformats.org/officeDocument/2006/relationships/hyperlink" Target="https://drive.google.com/open?id=1t1BhA9G3iWu-klbQKsiBAVVbH43EG-uu" TargetMode="External"/><Relationship Id="rId11" Type="http://schemas.openxmlformats.org/officeDocument/2006/relationships/hyperlink" Target="https://drive.google.com/open?id=1SiufB7SOx-P1w6RBwn9ui3OFBEydin54" TargetMode="External"/><Relationship Id="rId5" Type="http://schemas.openxmlformats.org/officeDocument/2006/relationships/hyperlink" Target="https://drive.google.com/open?id=19vH310Gp6gTWVQaEet8O09dTXdzV5TBZ" TargetMode="External"/><Relationship Id="rId10" Type="http://schemas.openxmlformats.org/officeDocument/2006/relationships/hyperlink" Target="https://drive.google.com/open?id=11u39_Oq7aiLFQZ5dEuYdJLrgRDN1Y9G-" TargetMode="External"/><Relationship Id="rId4" Type="http://schemas.openxmlformats.org/officeDocument/2006/relationships/hyperlink" Target="https://drive.google.com/open?id=192wTldrXkyxAWRmnUm2ldXuCZgzLri4y" TargetMode="External"/><Relationship Id="rId9" Type="http://schemas.openxmlformats.org/officeDocument/2006/relationships/hyperlink" Target="https://drive.google.com/open?id=11u39_Oq7aiLFQZ5dEuYdJLrgRDN1Y9G-" TargetMode="External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hyperlink" Target="https://colab.research.google.com/drive/1bbgXzGwaxFaOdhogmFvipHJKvESvkyb5?usp=sharing" TargetMode="External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open?id=0B46op8AajwqfMndmQ0ZsVzZaVFk" TargetMode="External"/><Relationship Id="rId2" Type="http://schemas.openxmlformats.org/officeDocument/2006/relationships/hyperlink" Target="http://www.investopedia.com/terms/o/option.asp" TargetMode="External"/><Relationship Id="rId1" Type="http://schemas.openxmlformats.org/officeDocument/2006/relationships/hyperlink" Target="http://www.investopedia.com/exam-guide/cfa-level-1/derivatives/european-versus-american-options-moneyness.asp" TargetMode="External"/><Relationship Id="rId5" Type="http://schemas.openxmlformats.org/officeDocument/2006/relationships/drawing" Target="../drawings/drawing48.xml"/><Relationship Id="rId4" Type="http://schemas.openxmlformats.org/officeDocument/2006/relationships/hyperlink" Target="https://drive.google.com/open?id=0B46op8AajwqfMndmQ0ZsVzZaVFk" TargetMode="External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hyperlink" Target="https://drive.google.com/open?id=0B46op8AajwqfaExYQ0daSlRfX0k" TargetMode="External"/><Relationship Id="rId1" Type="http://schemas.openxmlformats.org/officeDocument/2006/relationships/hyperlink" Target="https://drive.google.com/open?id=0B46op8AajwqfaExYQ0daSlRfX0k" TargetMode="External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hyperlink" Target="http://www.investopedia.com/articles/optioninvestor/02/120602.asp" TargetMode="External"/><Relationship Id="rId2" Type="http://schemas.openxmlformats.org/officeDocument/2006/relationships/hyperlink" Target="http://www.investopedia.com/articles/optioninvestor/04/121604.asp" TargetMode="External"/><Relationship Id="rId1" Type="http://schemas.openxmlformats.org/officeDocument/2006/relationships/hyperlink" Target="http://www.investopedia.com/university/option-greeks/" TargetMode="External"/><Relationship Id="rId6" Type="http://schemas.openxmlformats.org/officeDocument/2006/relationships/drawing" Target="../drawings/drawing49.xml"/><Relationship Id="rId5" Type="http://schemas.openxmlformats.org/officeDocument/2006/relationships/hyperlink" Target="https://drive.google.com/open?id=0B46op8AajwqfZE13aUJHNDFRQTQ" TargetMode="External"/><Relationship Id="rId4" Type="http://schemas.openxmlformats.org/officeDocument/2006/relationships/hyperlink" Target="https://drive.google.com/open?id=0B46op8AajwqfZE13aUJHNDFRQTQ" TargetMode="External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open?id=0B46op8AajwqfM0U3eGhkUWh3SWc" TargetMode="External"/><Relationship Id="rId2" Type="http://schemas.openxmlformats.org/officeDocument/2006/relationships/hyperlink" Target="https://drive.google.com/open?id=0B46op8AajwqfM0U3eGhkUWh3SWc" TargetMode="External"/><Relationship Id="rId1" Type="http://schemas.openxmlformats.org/officeDocument/2006/relationships/hyperlink" Target="http://www.investopedia.com/terms/b/bookie.asp" TargetMode="External"/><Relationship Id="rId4" Type="http://schemas.openxmlformats.org/officeDocument/2006/relationships/drawing" Target="../drawings/drawing50.xml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hyperlink" Target="https://colab.research.google.com/drive/1bbgXzGwaxFaOdhogmFvipHJKvESvkyb5?usp=sharing" TargetMode="External"/></Relationships>
</file>

<file path=xl/worksheets/_rels/sheet9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1.xml"/><Relationship Id="rId2" Type="http://schemas.openxmlformats.org/officeDocument/2006/relationships/hyperlink" Target="https://drive.google.com/open?id=0B46op8AajwqfbVJ5MWQwMGNRRFU" TargetMode="External"/><Relationship Id="rId1" Type="http://schemas.openxmlformats.org/officeDocument/2006/relationships/hyperlink" Target="https://drive.google.com/open?id=0B46op8AajwqfbVJ5MWQwMGNRRFU" TargetMode="External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2.xml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3.xml"/></Relationships>
</file>

<file path=xl/worksheets/_rels/sheet93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open?id=0B46op8AajwqfR1hRcng0Z3R6aTA" TargetMode="External"/><Relationship Id="rId2" Type="http://schemas.openxmlformats.org/officeDocument/2006/relationships/hyperlink" Target="https://drive.google.com/open?id=0B46op8AajwqfR1hRcng0Z3R6aTA" TargetMode="External"/><Relationship Id="rId1" Type="http://schemas.openxmlformats.org/officeDocument/2006/relationships/hyperlink" Target="http://www.macroption.com/black-scholes-excel/" TargetMode="External"/><Relationship Id="rId4" Type="http://schemas.openxmlformats.org/officeDocument/2006/relationships/drawing" Target="../drawings/drawing54.xml"/></Relationships>
</file>

<file path=xl/worksheets/_rels/sheet9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5.xml"/></Relationships>
</file>

<file path=xl/worksheets/_rels/sheet9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6.xml"/></Relationships>
</file>

<file path=xl/worksheets/_rels/sheet9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7.xml"/></Relationships>
</file>

<file path=xl/worksheets/_rels/sheet101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open?id=18GrfADQ-_bv2wncwNWW-j-N1BDTi2Yl2" TargetMode="External"/></Relationships>
</file>

<file path=xl/worksheets/_rels/sheet102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file/d/1145yt4478BR5_oTE2mCz1o3qPbpnJsgk/view?usp=sharing" TargetMode="External"/><Relationship Id="rId2" Type="http://schemas.openxmlformats.org/officeDocument/2006/relationships/hyperlink" Target="https://drive.google.com/file/d/114ECVlxZA0zsUUgOHrNMr3z3JCzgvZAo/view?usp=sharing" TargetMode="External"/><Relationship Id="rId1" Type="http://schemas.openxmlformats.org/officeDocument/2006/relationships/hyperlink" Target="https://drive.google.com/file/d/1155cJgd8He_bHhIrjSGwDhqdy1KNIaYN/view?usp=sharing" TargetMode="External"/><Relationship Id="rId4" Type="http://schemas.openxmlformats.org/officeDocument/2006/relationships/drawing" Target="../drawings/drawing58.xml"/></Relationships>
</file>

<file path=xl/worksheets/_rels/sheet104.xml.rels><?xml version="1.0" encoding="UTF-8" standalone="yes"?>
<Relationships xmlns="http://schemas.openxmlformats.org/package/2006/relationships"><Relationship Id="rId1" Type="http://schemas.openxmlformats.org/officeDocument/2006/relationships/hyperlink" Target="https://colab.research.google.com/drive/1QqNCWW7h0X1cuyG7ZxMcg7BrgT3VnZ0z?usp=sharing" TargetMode="External"/></Relationships>
</file>

<file path=xl/worksheets/_rels/sheet10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9.xml"/></Relationships>
</file>

<file path=xl/worksheets/_rels/sheet107.xml.rels><?xml version="1.0" encoding="UTF-8" standalone="yes"?>
<Relationships xmlns="http://schemas.openxmlformats.org/package/2006/relationships"><Relationship Id="rId1" Type="http://schemas.openxmlformats.org/officeDocument/2006/relationships/hyperlink" Target="https://colab.research.google.com/drive/1QqNCWW7h0X1cuyG7ZxMcg7BrgT3VnZ0z?usp=sharing" TargetMode="External"/></Relationships>
</file>

<file path=xl/worksheets/_rels/sheet1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0.xml"/><Relationship Id="rId1" Type="http://schemas.openxmlformats.org/officeDocument/2006/relationships/hyperlink" Target="https://drive.google.com/file/d/11GHqIFdC0YBZVlhRScrqloUEQtqHbGPz/view?usp=sharing" TargetMode="External"/></Relationships>
</file>

<file path=xl/worksheets/_rels/sheet1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1.xml"/></Relationships>
</file>

<file path=xl/worksheets/_rels/sheet124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statlearning.com/" TargetMode="External"/></Relationships>
</file>

<file path=xl/worksheets/_rels/sheet127.xml.rels><?xml version="1.0" encoding="UTF-8" standalone="yes"?>
<Relationships xmlns="http://schemas.openxmlformats.org/package/2006/relationships"><Relationship Id="rId1" Type="http://schemas.openxmlformats.org/officeDocument/2006/relationships/hyperlink" Target="https://en.wikipedia.org/wiki/Sensitivity_and_specificity" TargetMode="External"/></Relationships>
</file>

<file path=xl/worksheets/_rels/sheet128.xml.rels><?xml version="1.0" encoding="UTF-8" standalone="yes"?>
<Relationships xmlns="http://schemas.openxmlformats.org/package/2006/relationships"><Relationship Id="rId2" Type="http://schemas.openxmlformats.org/officeDocument/2006/relationships/hyperlink" Target="https://en.wikipedia.org/wiki/Learning_curve_(machine_learning)" TargetMode="External"/><Relationship Id="rId1" Type="http://schemas.openxmlformats.org/officeDocument/2006/relationships/hyperlink" Target="https://en.wikipedia.org/wiki/Confusion_matrix" TargetMode="External"/></Relationships>
</file>

<file path=xl/worksheets/_rels/sheet132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statlearning.com/" TargetMode="External"/></Relationships>
</file>

<file path=xl/worksheets/_rels/sheet140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statlearning.com/" TargetMode="External"/></Relationships>
</file>

<file path=xl/worksheets/_rels/sheet148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statlearning.com/" TargetMode="External"/></Relationships>
</file>

<file path=xl/worksheets/_rels/sheet156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statlearning.com/" TargetMode="External"/></Relationships>
</file>

<file path=xl/worksheets/_rels/sheet164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statlearning.com/" TargetMode="External"/></Relationships>
</file>

<file path=xl/worksheets/_rels/sheet172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statlearning.com/" TargetMode="External"/></Relationships>
</file>

<file path=xl/worksheets/_rels/sheet180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statlearning.com/" TargetMode="External"/></Relationships>
</file>

<file path=xl/worksheets/_rels/sheet188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statlearning.com/" TargetMode="External"/></Relationships>
</file>

<file path=xl/worksheets/_rels/sheet196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statlearning.com/" TargetMode="External"/></Relationships>
</file>

<file path=xl/worksheets/_rels/sheet204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statlearning.com/" TargetMode="External"/></Relationships>
</file>

<file path=xl/worksheets/_rels/sheet212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statlearning.com/" TargetMode="External"/></Relationships>
</file>

<file path=xl/worksheets/_rels/sheet224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statlearning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F6A26F-B575-2B4A-B1E7-42F7705B63D1}">
  <sheetPr codeName="Sheet65">
    <tabColor theme="1"/>
  </sheetPr>
  <dimension ref="B2:J21"/>
  <sheetViews>
    <sheetView tabSelected="1" zoomScale="80" zoomScaleNormal="80" workbookViewId="0">
      <selection activeCell="B20" sqref="B20"/>
    </sheetView>
  </sheetViews>
  <sheetFormatPr baseColWidth="10" defaultColWidth="11" defaultRowHeight="26" x14ac:dyDescent="0.3"/>
  <cols>
    <col min="1" max="1" width="3.6640625" style="28" customWidth="1"/>
    <col min="2" max="2" width="12.1640625" style="28" bestFit="1" customWidth="1"/>
    <col min="3" max="3" width="36" style="28" bestFit="1" customWidth="1"/>
    <col min="4" max="4" width="41.33203125" style="28" bestFit="1" customWidth="1"/>
    <col min="5" max="5" width="41.33203125" style="28" customWidth="1"/>
    <col min="6" max="6" width="24" style="28" bestFit="1" customWidth="1"/>
    <col min="7" max="7" width="36.33203125" style="28" bestFit="1" customWidth="1"/>
    <col min="8" max="8" width="47.6640625" style="28" bestFit="1" customWidth="1"/>
    <col min="9" max="9" width="22.1640625" style="28" bestFit="1" customWidth="1"/>
    <col min="10" max="10" width="24" style="28" bestFit="1" customWidth="1"/>
    <col min="11" max="16384" width="11" style="28"/>
  </cols>
  <sheetData>
    <row r="2" spans="2:10" s="103" customFormat="1" x14ac:dyDescent="0.3">
      <c r="B2" s="103" t="s">
        <v>410</v>
      </c>
      <c r="C2" s="103" t="s">
        <v>411</v>
      </c>
      <c r="D2" s="103" t="s">
        <v>412</v>
      </c>
      <c r="E2" s="103" t="s">
        <v>413</v>
      </c>
      <c r="F2" s="103" t="s">
        <v>414</v>
      </c>
      <c r="G2" s="103" t="s">
        <v>415</v>
      </c>
      <c r="H2" s="103" t="s">
        <v>417</v>
      </c>
      <c r="I2" s="103" t="s">
        <v>416</v>
      </c>
      <c r="J2" s="103" t="s">
        <v>785</v>
      </c>
    </row>
    <row r="3" spans="2:10" x14ac:dyDescent="0.3">
      <c r="B3" s="28">
        <v>1</v>
      </c>
      <c r="C3" s="28" t="s">
        <v>495</v>
      </c>
      <c r="D3" s="28" t="s">
        <v>418</v>
      </c>
      <c r="E3" s="28" t="s">
        <v>419</v>
      </c>
      <c r="F3" s="28" t="s">
        <v>420</v>
      </c>
      <c r="G3" s="28" t="s">
        <v>421</v>
      </c>
      <c r="H3" s="28" t="s">
        <v>423</v>
      </c>
      <c r="I3" s="28" t="s">
        <v>422</v>
      </c>
      <c r="J3" s="28" t="s">
        <v>422</v>
      </c>
    </row>
    <row r="4" spans="2:10" x14ac:dyDescent="0.3">
      <c r="B4" s="28">
        <v>2</v>
      </c>
      <c r="C4" s="28" t="s">
        <v>701</v>
      </c>
      <c r="D4" s="28" t="s">
        <v>425</v>
      </c>
      <c r="E4" s="28" t="s">
        <v>182</v>
      </c>
      <c r="F4" s="28" t="s">
        <v>426</v>
      </c>
      <c r="G4" s="28" t="s">
        <v>427</v>
      </c>
      <c r="H4" s="28" t="s">
        <v>554</v>
      </c>
      <c r="I4" s="28" t="s">
        <v>422</v>
      </c>
      <c r="J4" s="28" t="s">
        <v>422</v>
      </c>
    </row>
    <row r="5" spans="2:10" x14ac:dyDescent="0.3">
      <c r="B5" s="28">
        <v>3</v>
      </c>
      <c r="C5" s="28" t="s">
        <v>424</v>
      </c>
      <c r="D5" s="28" t="s">
        <v>429</v>
      </c>
      <c r="E5" s="28" t="s">
        <v>430</v>
      </c>
      <c r="F5" s="28" t="s">
        <v>431</v>
      </c>
      <c r="G5" s="28" t="s">
        <v>432</v>
      </c>
      <c r="H5" s="28" t="s">
        <v>555</v>
      </c>
      <c r="I5" s="28" t="s">
        <v>422</v>
      </c>
      <c r="J5" s="28" t="s">
        <v>422</v>
      </c>
    </row>
    <row r="6" spans="2:10" x14ac:dyDescent="0.3">
      <c r="B6" s="28">
        <v>4</v>
      </c>
      <c r="C6" s="28" t="s">
        <v>181</v>
      </c>
      <c r="D6" s="28" t="s">
        <v>435</v>
      </c>
      <c r="E6" s="28" t="s">
        <v>436</v>
      </c>
      <c r="F6" s="28" t="s">
        <v>437</v>
      </c>
      <c r="G6" s="28" t="s">
        <v>438</v>
      </c>
      <c r="H6" s="28" t="s">
        <v>434</v>
      </c>
      <c r="I6" s="28" t="s">
        <v>422</v>
      </c>
      <c r="J6" s="28" t="s">
        <v>422</v>
      </c>
    </row>
    <row r="7" spans="2:10" x14ac:dyDescent="0.3">
      <c r="B7" s="28">
        <v>5</v>
      </c>
      <c r="C7" s="28" t="s">
        <v>702</v>
      </c>
      <c r="D7" s="28" t="s">
        <v>441</v>
      </c>
      <c r="E7" s="28" t="s">
        <v>442</v>
      </c>
      <c r="F7" s="28" t="s">
        <v>443</v>
      </c>
      <c r="G7" s="28" t="s">
        <v>444</v>
      </c>
      <c r="H7" s="28" t="s">
        <v>439</v>
      </c>
      <c r="I7" s="28" t="s">
        <v>428</v>
      </c>
      <c r="J7" s="28" t="s">
        <v>422</v>
      </c>
    </row>
    <row r="8" spans="2:10" x14ac:dyDescent="0.3">
      <c r="B8" s="28">
        <v>6</v>
      </c>
      <c r="C8" s="28" t="s">
        <v>440</v>
      </c>
      <c r="D8" s="28" t="s">
        <v>447</v>
      </c>
      <c r="E8" s="28" t="s">
        <v>448</v>
      </c>
      <c r="F8" s="28" t="s">
        <v>449</v>
      </c>
      <c r="G8" s="28" t="s">
        <v>450</v>
      </c>
      <c r="H8" s="28" t="s">
        <v>445</v>
      </c>
      <c r="I8" s="28" t="s">
        <v>547</v>
      </c>
      <c r="J8" s="28" t="s">
        <v>422</v>
      </c>
    </row>
    <row r="9" spans="2:10" x14ac:dyDescent="0.3">
      <c r="B9" s="28">
        <v>7</v>
      </c>
      <c r="C9" s="28" t="s">
        <v>446</v>
      </c>
      <c r="D9" s="28" t="s">
        <v>452</v>
      </c>
      <c r="E9" s="28" t="s">
        <v>453</v>
      </c>
      <c r="F9" s="28" t="s">
        <v>454</v>
      </c>
      <c r="G9" s="28" t="s">
        <v>455</v>
      </c>
      <c r="H9" s="28" t="s">
        <v>422</v>
      </c>
      <c r="I9" s="28" t="s">
        <v>548</v>
      </c>
      <c r="J9" s="28" t="s">
        <v>422</v>
      </c>
    </row>
    <row r="10" spans="2:10" x14ac:dyDescent="0.3">
      <c r="B10" s="28">
        <v>8</v>
      </c>
      <c r="C10" s="28" t="s">
        <v>451</v>
      </c>
      <c r="D10" s="28" t="s">
        <v>457</v>
      </c>
      <c r="E10" s="28" t="s">
        <v>422</v>
      </c>
      <c r="F10" s="28" t="s">
        <v>458</v>
      </c>
      <c r="G10" s="28" t="s">
        <v>459</v>
      </c>
      <c r="H10" s="28" t="s">
        <v>422</v>
      </c>
      <c r="I10" s="28" t="s">
        <v>433</v>
      </c>
      <c r="J10" s="28" t="s">
        <v>422</v>
      </c>
    </row>
    <row r="11" spans="2:10" x14ac:dyDescent="0.3">
      <c r="B11" s="28">
        <v>9</v>
      </c>
      <c r="C11" s="28" t="s">
        <v>456</v>
      </c>
      <c r="D11" s="28" t="s">
        <v>461</v>
      </c>
      <c r="E11" s="28" t="s">
        <v>422</v>
      </c>
      <c r="F11" s="28" t="s">
        <v>462</v>
      </c>
      <c r="G11" s="28" t="s">
        <v>422</v>
      </c>
      <c r="H11" s="28" t="s">
        <v>463</v>
      </c>
      <c r="I11" s="28" t="s">
        <v>422</v>
      </c>
      <c r="J11" s="28" t="s">
        <v>786</v>
      </c>
    </row>
    <row r="12" spans="2:10" x14ac:dyDescent="0.3">
      <c r="B12" s="28">
        <v>10</v>
      </c>
      <c r="C12" s="28" t="s">
        <v>460</v>
      </c>
      <c r="D12" s="28" t="s">
        <v>465</v>
      </c>
      <c r="E12" s="28" t="s">
        <v>422</v>
      </c>
      <c r="F12" s="28" t="s">
        <v>466</v>
      </c>
      <c r="G12" s="28" t="s">
        <v>422</v>
      </c>
      <c r="H12" s="28" t="s">
        <v>422</v>
      </c>
      <c r="I12" s="28" t="s">
        <v>422</v>
      </c>
      <c r="J12" s="28" t="s">
        <v>787</v>
      </c>
    </row>
    <row r="13" spans="2:10" x14ac:dyDescent="0.3">
      <c r="B13" s="28">
        <v>11</v>
      </c>
      <c r="C13" s="28" t="s">
        <v>464</v>
      </c>
      <c r="D13" s="28" t="s">
        <v>468</v>
      </c>
      <c r="E13" s="28" t="s">
        <v>422</v>
      </c>
      <c r="F13" s="28" t="s">
        <v>469</v>
      </c>
      <c r="G13" s="28" t="s">
        <v>422</v>
      </c>
      <c r="H13" s="28" t="s">
        <v>422</v>
      </c>
      <c r="I13" s="28" t="s">
        <v>422</v>
      </c>
      <c r="J13" s="28" t="s">
        <v>788</v>
      </c>
    </row>
    <row r="14" spans="2:10" x14ac:dyDescent="0.3">
      <c r="B14" s="28">
        <v>12</v>
      </c>
      <c r="C14" s="28" t="s">
        <v>467</v>
      </c>
      <c r="D14" s="28" t="s">
        <v>422</v>
      </c>
      <c r="E14" s="28" t="s">
        <v>422</v>
      </c>
      <c r="F14" s="28" t="s">
        <v>422</v>
      </c>
      <c r="G14" s="28" t="s">
        <v>422</v>
      </c>
      <c r="H14" s="28" t="s">
        <v>422</v>
      </c>
      <c r="I14" s="28" t="s">
        <v>422</v>
      </c>
      <c r="J14" s="28" t="s">
        <v>789</v>
      </c>
    </row>
    <row r="16" spans="2:10" x14ac:dyDescent="0.3">
      <c r="B16" s="28" t="s">
        <v>470</v>
      </c>
      <c r="C16" s="28" t="s">
        <v>471</v>
      </c>
      <c r="D16" s="28" t="s">
        <v>573</v>
      </c>
      <c r="E16" s="28" t="s">
        <v>183</v>
      </c>
      <c r="F16" s="28" t="s">
        <v>472</v>
      </c>
      <c r="G16" s="28" t="s">
        <v>459</v>
      </c>
      <c r="H16" s="28" t="s">
        <v>473</v>
      </c>
      <c r="I16" s="28" t="s">
        <v>945</v>
      </c>
      <c r="J16" s="28" t="s">
        <v>946</v>
      </c>
    </row>
    <row r="19" spans="2:3" x14ac:dyDescent="0.3">
      <c r="B19" s="1" t="s">
        <v>474</v>
      </c>
    </row>
    <row r="20" spans="2:3" x14ac:dyDescent="0.3">
      <c r="B20" s="46" t="s">
        <v>475</v>
      </c>
    </row>
    <row r="21" spans="2:3" x14ac:dyDescent="0.3">
      <c r="C21" s="1"/>
    </row>
  </sheetData>
  <phoneticPr fontId="6" type="noConversion"/>
  <hyperlinks>
    <hyperlink ref="B20" r:id="rId1" xr:uid="{80D94D30-4BAE-DF48-AC93-4AB34418BE25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19C0D-0098-5948-91B5-E2B807AF9880}">
  <sheetPr codeName="Sheet2">
    <tabColor rgb="FF0070C0"/>
  </sheetPr>
  <dimension ref="A1:A7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870</v>
      </c>
    </row>
    <row r="2" spans="1:1" x14ac:dyDescent="0.3">
      <c r="A2" s="1" t="s">
        <v>872</v>
      </c>
    </row>
    <row r="3" spans="1:1" x14ac:dyDescent="0.3">
      <c r="A3" s="1" t="s">
        <v>871</v>
      </c>
    </row>
    <row r="4" spans="1:1" x14ac:dyDescent="0.3">
      <c r="A4" s="1" t="s">
        <v>873</v>
      </c>
    </row>
    <row r="5" spans="1:1" x14ac:dyDescent="0.3">
      <c r="A5" s="1" t="s">
        <v>874</v>
      </c>
    </row>
    <row r="6" spans="1:1" x14ac:dyDescent="0.3">
      <c r="A6" s="1" t="s">
        <v>1018</v>
      </c>
    </row>
    <row r="7" spans="1:1" x14ac:dyDescent="0.3">
      <c r="A7" s="1" t="s">
        <v>875</v>
      </c>
    </row>
  </sheetData>
  <phoneticPr fontId="6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E51B84-9109-764C-8AEA-7C856F13B19E}">
  <sheetPr codeName="Sheet3">
    <tabColor rgb="FF002060"/>
  </sheetPr>
  <dimension ref="A1:A6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197</v>
      </c>
    </row>
    <row r="2" spans="1:1" x14ac:dyDescent="0.3">
      <c r="A2" s="1" t="s">
        <v>206</v>
      </c>
    </row>
    <row r="3" spans="1:1" x14ac:dyDescent="0.3">
      <c r="A3" s="1" t="s">
        <v>251</v>
      </c>
    </row>
    <row r="4" spans="1:1" x14ac:dyDescent="0.3">
      <c r="A4" s="1" t="s">
        <v>224</v>
      </c>
    </row>
    <row r="5" spans="1:1" x14ac:dyDescent="0.3">
      <c r="A5" s="1" t="s">
        <v>229</v>
      </c>
    </row>
    <row r="6" spans="1:1" x14ac:dyDescent="0.3">
      <c r="A6" s="1" t="s">
        <v>252</v>
      </c>
    </row>
  </sheetData>
  <phoneticPr fontId="6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4011A-7AAF-2A43-B7AB-63A2139C36B3}">
  <sheetPr codeName="Sheet12">
    <tabColor rgb="FFFF0000"/>
  </sheetPr>
  <dimension ref="A1:G24"/>
  <sheetViews>
    <sheetView workbookViewId="0"/>
  </sheetViews>
  <sheetFormatPr baseColWidth="10" defaultRowHeight="26" x14ac:dyDescent="0.3"/>
  <cols>
    <col min="1" max="6" width="10.83203125" style="1"/>
    <col min="7" max="7" width="12" style="1" customWidth="1"/>
    <col min="8" max="16384" width="10.83203125" style="1"/>
  </cols>
  <sheetData>
    <row r="1" spans="1:7" x14ac:dyDescent="0.3">
      <c r="A1" s="9" t="s">
        <v>197</v>
      </c>
    </row>
    <row r="2" spans="1:7" x14ac:dyDescent="0.3">
      <c r="B2" s="1" t="s">
        <v>198</v>
      </c>
    </row>
    <row r="4" spans="1:7" x14ac:dyDescent="0.3">
      <c r="C4" s="28" t="s">
        <v>199</v>
      </c>
      <c r="D4" s="28" t="s">
        <v>200</v>
      </c>
    </row>
    <row r="5" spans="1:7" x14ac:dyDescent="0.3">
      <c r="B5" s="1">
        <v>1</v>
      </c>
      <c r="C5" s="1">
        <v>26.480948975022592</v>
      </c>
      <c r="D5" s="29"/>
      <c r="G5" s="30" t="s">
        <v>201</v>
      </c>
    </row>
    <row r="6" spans="1:7" ht="30" x14ac:dyDescent="0.4">
      <c r="B6" s="1">
        <v>2</v>
      </c>
      <c r="C6" s="1">
        <v>26.520549994738591</v>
      </c>
      <c r="D6" s="29"/>
      <c r="G6" s="1" t="s">
        <v>202</v>
      </c>
    </row>
    <row r="7" spans="1:7" ht="30" x14ac:dyDescent="0.4">
      <c r="B7" s="1">
        <v>3</v>
      </c>
      <c r="C7" s="1">
        <v>26.382978118665029</v>
      </c>
      <c r="D7" s="29"/>
      <c r="G7" s="1" t="s">
        <v>203</v>
      </c>
    </row>
    <row r="8" spans="1:7" ht="29" x14ac:dyDescent="0.3">
      <c r="B8" s="1">
        <v>4</v>
      </c>
      <c r="C8" s="1">
        <v>21.759195384409203</v>
      </c>
      <c r="D8" s="29"/>
      <c r="G8" s="1" t="s">
        <v>204</v>
      </c>
    </row>
    <row r="9" spans="1:7" x14ac:dyDescent="0.3">
      <c r="B9" s="1">
        <v>5</v>
      </c>
      <c r="C9" s="1">
        <v>17.265858032568751</v>
      </c>
      <c r="D9" s="29"/>
      <c r="G9" s="29"/>
    </row>
    <row r="10" spans="1:7" ht="29" x14ac:dyDescent="0.3">
      <c r="B10" s="1">
        <v>6</v>
      </c>
      <c r="C10" s="1">
        <v>21.494153510479009</v>
      </c>
      <c r="D10" s="29"/>
      <c r="G10" s="1" t="s">
        <v>205</v>
      </c>
    </row>
    <row r="11" spans="1:7" x14ac:dyDescent="0.3">
      <c r="B11" s="1">
        <v>7</v>
      </c>
      <c r="C11" s="1">
        <v>22.292452053510157</v>
      </c>
      <c r="D11" s="29"/>
      <c r="G11" s="29"/>
    </row>
    <row r="12" spans="1:7" x14ac:dyDescent="0.3">
      <c r="B12" s="1">
        <v>8</v>
      </c>
      <c r="C12" s="1">
        <v>13.958085206200188</v>
      </c>
      <c r="D12" s="29"/>
    </row>
    <row r="13" spans="1:7" x14ac:dyDescent="0.3">
      <c r="B13" s="1">
        <v>9</v>
      </c>
      <c r="C13" s="1">
        <v>26.381720817828374</v>
      </c>
      <c r="D13" s="29"/>
    </row>
    <row r="14" spans="1:7" x14ac:dyDescent="0.3">
      <c r="B14" s="1">
        <v>10</v>
      </c>
      <c r="C14" s="1">
        <v>21.391428616864015</v>
      </c>
      <c r="D14" s="29"/>
    </row>
    <row r="15" spans="1:7" x14ac:dyDescent="0.3">
      <c r="B15" s="1">
        <v>11</v>
      </c>
      <c r="C15" s="1">
        <v>25.486991789245632</v>
      </c>
      <c r="D15" s="29"/>
    </row>
    <row r="16" spans="1:7" x14ac:dyDescent="0.3">
      <c r="B16" s="1">
        <v>12</v>
      </c>
      <c r="C16" s="1">
        <v>21.366940876155013</v>
      </c>
      <c r="D16" s="29"/>
    </row>
    <row r="17" spans="2:4" x14ac:dyDescent="0.3">
      <c r="B17" s="1">
        <v>13</v>
      </c>
      <c r="C17" s="1">
        <v>18.470927041621849</v>
      </c>
      <c r="D17" s="29"/>
    </row>
    <row r="18" spans="2:4" x14ac:dyDescent="0.3">
      <c r="B18" s="1">
        <v>14</v>
      </c>
      <c r="C18" s="1">
        <v>21.945862908682109</v>
      </c>
      <c r="D18" s="29"/>
    </row>
    <row r="19" spans="2:4" x14ac:dyDescent="0.3">
      <c r="B19" s="1">
        <v>15</v>
      </c>
      <c r="C19" s="1">
        <v>11.99581828804693</v>
      </c>
      <c r="D19" s="29"/>
    </row>
    <row r="20" spans="2:4" x14ac:dyDescent="0.3">
      <c r="B20" s="1">
        <v>16</v>
      </c>
      <c r="C20" s="1">
        <v>18.721831216241146</v>
      </c>
      <c r="D20" s="29"/>
    </row>
    <row r="21" spans="2:4" x14ac:dyDescent="0.3">
      <c r="B21" s="1">
        <v>17</v>
      </c>
      <c r="C21" s="1">
        <v>23.800709647601412</v>
      </c>
      <c r="D21" s="29"/>
    </row>
    <row r="22" spans="2:4" x14ac:dyDescent="0.3">
      <c r="B22" s="1">
        <v>18</v>
      </c>
      <c r="C22" s="1">
        <v>17.61931390973055</v>
      </c>
      <c r="D22" s="29"/>
    </row>
    <row r="23" spans="2:4" x14ac:dyDescent="0.3">
      <c r="B23" s="1">
        <v>19</v>
      </c>
      <c r="C23" s="1">
        <v>11.849995380640118</v>
      </c>
      <c r="D23" s="29"/>
    </row>
    <row r="24" spans="2:4" x14ac:dyDescent="0.3">
      <c r="B24" s="1">
        <v>20</v>
      </c>
      <c r="C24" s="1">
        <v>24.6987980788412</v>
      </c>
      <c r="D24" s="29"/>
    </row>
  </sheetData>
  <hyperlinks>
    <hyperlink ref="A1" r:id="rId1" xr:uid="{2ED02686-950E-9D40-980A-09201A27024B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E5C575-2D31-4F46-A09C-D249BB7C9E1E}">
  <sheetPr codeName="Sheet14">
    <tabColor rgb="FFFF0000"/>
  </sheetPr>
  <dimension ref="A1:X24"/>
  <sheetViews>
    <sheetView workbookViewId="0"/>
  </sheetViews>
  <sheetFormatPr baseColWidth="10" defaultRowHeight="26" x14ac:dyDescent="0.3"/>
  <cols>
    <col min="1" max="5" width="10.83203125" style="1"/>
    <col min="6" max="6" width="20" style="28" bestFit="1" customWidth="1"/>
    <col min="7" max="9" width="10.83203125" style="1"/>
    <col min="10" max="24" width="5.83203125" style="1" customWidth="1"/>
    <col min="25" max="16384" width="10.83203125" style="1"/>
  </cols>
  <sheetData>
    <row r="1" spans="1:24" x14ac:dyDescent="0.3">
      <c r="A1" s="9" t="s">
        <v>206</v>
      </c>
    </row>
    <row r="2" spans="1:24" x14ac:dyDescent="0.3">
      <c r="B2" s="1" t="s">
        <v>207</v>
      </c>
    </row>
    <row r="4" spans="1:24" x14ac:dyDescent="0.3">
      <c r="C4" s="28" t="s">
        <v>199</v>
      </c>
      <c r="D4" s="28" t="s">
        <v>200</v>
      </c>
    </row>
    <row r="5" spans="1:24" x14ac:dyDescent="0.3">
      <c r="B5" s="1">
        <v>1</v>
      </c>
      <c r="C5" s="1">
        <v>52.107462805728758</v>
      </c>
      <c r="D5" s="29"/>
      <c r="F5" s="28" t="s">
        <v>208</v>
      </c>
      <c r="H5" s="30"/>
      <c r="K5" s="1" t="s">
        <v>208</v>
      </c>
    </row>
    <row r="6" spans="1:24" x14ac:dyDescent="0.3">
      <c r="B6" s="1">
        <v>2</v>
      </c>
      <c r="C6" s="1">
        <v>18.821255513062439</v>
      </c>
      <c r="D6" s="29"/>
      <c r="F6" s="31"/>
      <c r="J6" s="32"/>
      <c r="K6" s="29">
        <v>5</v>
      </c>
      <c r="L6" s="29">
        <v>10</v>
      </c>
      <c r="M6" s="29">
        <v>15</v>
      </c>
      <c r="N6" s="29">
        <v>20</v>
      </c>
      <c r="O6" s="29">
        <v>25</v>
      </c>
      <c r="P6" s="29">
        <v>30</v>
      </c>
      <c r="Q6" s="29">
        <v>35</v>
      </c>
      <c r="R6" s="29">
        <v>40</v>
      </c>
      <c r="S6" s="29">
        <v>45</v>
      </c>
      <c r="T6" s="29">
        <v>50</v>
      </c>
      <c r="U6" s="29">
        <v>55</v>
      </c>
      <c r="V6" s="29">
        <v>60</v>
      </c>
      <c r="W6" s="29">
        <v>65</v>
      </c>
      <c r="X6" s="29">
        <v>70</v>
      </c>
    </row>
    <row r="7" spans="1:24" x14ac:dyDescent="0.3">
      <c r="B7" s="1">
        <v>3</v>
      </c>
      <c r="C7" s="1">
        <v>3.5163404995259278</v>
      </c>
      <c r="D7" s="29"/>
      <c r="F7" s="28" t="s">
        <v>209</v>
      </c>
      <c r="I7" s="1" t="s">
        <v>139</v>
      </c>
      <c r="J7" s="29">
        <v>5</v>
      </c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</row>
    <row r="8" spans="1:24" x14ac:dyDescent="0.3">
      <c r="B8" s="1">
        <v>4</v>
      </c>
      <c r="C8" s="1">
        <v>15.460376649536038</v>
      </c>
      <c r="D8" s="29"/>
      <c r="F8" s="31"/>
      <c r="J8" s="29">
        <v>10</v>
      </c>
      <c r="K8" s="33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</row>
    <row r="9" spans="1:24" x14ac:dyDescent="0.3">
      <c r="B9" s="1">
        <v>5</v>
      </c>
      <c r="C9" s="1">
        <v>33.740694084707521</v>
      </c>
      <c r="D9" s="29"/>
      <c r="F9" s="28" t="s">
        <v>210</v>
      </c>
      <c r="J9" s="29">
        <v>15</v>
      </c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</row>
    <row r="10" spans="1:24" x14ac:dyDescent="0.3">
      <c r="B10" s="1">
        <v>6</v>
      </c>
      <c r="C10" s="1">
        <v>5.7739127123932796</v>
      </c>
      <c r="D10" s="29"/>
      <c r="F10" s="31"/>
      <c r="J10" s="29">
        <v>20</v>
      </c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</row>
    <row r="11" spans="1:24" x14ac:dyDescent="0.3">
      <c r="B11" s="1">
        <v>7</v>
      </c>
      <c r="C11" s="1">
        <v>39.183952719338279</v>
      </c>
      <c r="D11" s="29"/>
      <c r="J11" s="29">
        <v>25</v>
      </c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</row>
    <row r="12" spans="1:24" x14ac:dyDescent="0.3">
      <c r="B12" s="1">
        <v>8</v>
      </c>
      <c r="C12" s="1">
        <v>59.449134908535562</v>
      </c>
      <c r="D12" s="29"/>
      <c r="J12" s="29">
        <v>30</v>
      </c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</row>
    <row r="13" spans="1:24" x14ac:dyDescent="0.3">
      <c r="B13" s="1">
        <v>9</v>
      </c>
      <c r="C13" s="1">
        <v>3.306765501075084</v>
      </c>
      <c r="D13" s="29"/>
      <c r="J13" s="29">
        <v>35</v>
      </c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</row>
    <row r="14" spans="1:24" x14ac:dyDescent="0.3">
      <c r="B14" s="1">
        <v>10</v>
      </c>
      <c r="C14" s="1">
        <v>46.4952120608841</v>
      </c>
      <c r="D14" s="29"/>
      <c r="J14" s="29">
        <v>40</v>
      </c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</row>
    <row r="15" spans="1:24" x14ac:dyDescent="0.3">
      <c r="B15" s="1">
        <v>11</v>
      </c>
      <c r="C15" s="1">
        <v>-15.61988071312139</v>
      </c>
      <c r="D15" s="29"/>
      <c r="J15" s="29">
        <v>45</v>
      </c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</row>
    <row r="16" spans="1:24" x14ac:dyDescent="0.3">
      <c r="B16" s="1">
        <v>12</v>
      </c>
      <c r="C16" s="1">
        <v>-9.9413736737116984</v>
      </c>
      <c r="D16" s="29"/>
      <c r="J16" s="29">
        <v>50</v>
      </c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</row>
    <row r="17" spans="2:24" x14ac:dyDescent="0.3">
      <c r="B17" s="1">
        <v>13</v>
      </c>
      <c r="C17" s="1">
        <v>-6.1910041790125234</v>
      </c>
      <c r="D17" s="29"/>
      <c r="J17" s="29">
        <v>55</v>
      </c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</row>
    <row r="18" spans="2:24" x14ac:dyDescent="0.3">
      <c r="B18" s="1">
        <v>14</v>
      </c>
      <c r="C18" s="1">
        <v>25.476335658261636</v>
      </c>
      <c r="D18" s="29"/>
      <c r="J18" s="29">
        <v>60</v>
      </c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</row>
    <row r="19" spans="2:24" x14ac:dyDescent="0.3">
      <c r="B19" s="1">
        <v>15</v>
      </c>
      <c r="C19" s="1">
        <v>8.9556928213761555</v>
      </c>
      <c r="D19" s="29"/>
      <c r="J19" s="29">
        <v>65</v>
      </c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</row>
    <row r="20" spans="2:24" x14ac:dyDescent="0.3">
      <c r="B20" s="1">
        <v>16</v>
      </c>
      <c r="C20" s="1">
        <v>26.072851661274349</v>
      </c>
      <c r="D20" s="29"/>
      <c r="J20" s="29">
        <v>70</v>
      </c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</row>
    <row r="21" spans="2:24" x14ac:dyDescent="0.3">
      <c r="B21" s="1">
        <v>17</v>
      </c>
      <c r="C21" s="1">
        <v>27.005621311837615</v>
      </c>
      <c r="D21" s="29"/>
    </row>
    <row r="22" spans="2:24" x14ac:dyDescent="0.3">
      <c r="B22" s="1">
        <v>18</v>
      </c>
      <c r="C22" s="1">
        <v>74.26656333735842</v>
      </c>
      <c r="D22" s="29"/>
    </row>
    <row r="23" spans="2:24" x14ac:dyDescent="0.3">
      <c r="B23" s="1">
        <v>19</v>
      </c>
      <c r="C23" s="1">
        <v>30.417824786013497</v>
      </c>
      <c r="D23" s="29"/>
    </row>
    <row r="24" spans="2:24" x14ac:dyDescent="0.3">
      <c r="B24" s="1">
        <v>20</v>
      </c>
      <c r="C24" s="1">
        <v>-3.5260340163490795</v>
      </c>
      <c r="D24" s="29"/>
    </row>
  </sheetData>
  <conditionalFormatting sqref="K7:X20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A1" r:id="rId1" xr:uid="{B120657B-3DF2-2D49-ABE7-3ED15B5F8F1C}"/>
  </hyperlinks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FA87B3-628C-D54B-A34D-2024E711C053}">
  <sheetPr codeName="Sheet15">
    <tabColor rgb="FFFF0000"/>
  </sheetPr>
  <dimension ref="A1:G20"/>
  <sheetViews>
    <sheetView workbookViewId="0"/>
  </sheetViews>
  <sheetFormatPr baseColWidth="10" defaultRowHeight="26" x14ac:dyDescent="0.3"/>
  <cols>
    <col min="1" max="2" width="10.83203125" style="1"/>
    <col min="3" max="3" width="18.83203125" style="1" customWidth="1"/>
    <col min="4" max="4" width="20" style="1" bestFit="1" customWidth="1"/>
    <col min="5" max="5" width="10.83203125" style="1"/>
    <col min="6" max="6" width="18" style="1" bestFit="1" customWidth="1"/>
    <col min="7" max="7" width="17.1640625" style="1" bestFit="1" customWidth="1"/>
    <col min="8" max="16384" width="10.83203125" style="1"/>
  </cols>
  <sheetData>
    <row r="1" spans="1:7" x14ac:dyDescent="0.3">
      <c r="A1" s="9" t="s">
        <v>211</v>
      </c>
    </row>
    <row r="2" spans="1:7" x14ac:dyDescent="0.3">
      <c r="A2" s="9" t="s">
        <v>212</v>
      </c>
    </row>
    <row r="4" spans="1:7" x14ac:dyDescent="0.3">
      <c r="B4" s="1" t="s">
        <v>213</v>
      </c>
    </row>
    <row r="6" spans="1:7" x14ac:dyDescent="0.3">
      <c r="B6" s="1" t="s">
        <v>214</v>
      </c>
    </row>
    <row r="7" spans="1:7" x14ac:dyDescent="0.3">
      <c r="C7" s="1" t="s">
        <v>215</v>
      </c>
    </row>
    <row r="8" spans="1:7" x14ac:dyDescent="0.3">
      <c r="C8" s="1" t="s">
        <v>216</v>
      </c>
    </row>
    <row r="9" spans="1:7" x14ac:dyDescent="0.3">
      <c r="C9" s="1" t="s">
        <v>217</v>
      </c>
    </row>
    <row r="11" spans="1:7" x14ac:dyDescent="0.3">
      <c r="B11" s="1" t="s">
        <v>218</v>
      </c>
    </row>
    <row r="13" spans="1:7" x14ac:dyDescent="0.3">
      <c r="C13" s="34" t="s">
        <v>219</v>
      </c>
      <c r="D13" s="34"/>
      <c r="F13" s="34" t="s">
        <v>220</v>
      </c>
      <c r="G13" s="34"/>
    </row>
    <row r="14" spans="1:7" s="13" customFormat="1" x14ac:dyDescent="0.3">
      <c r="C14" s="35" t="s">
        <v>34</v>
      </c>
      <c r="D14" s="35" t="s">
        <v>221</v>
      </c>
      <c r="E14" s="1"/>
      <c r="F14" s="35" t="s">
        <v>34</v>
      </c>
      <c r="G14" s="35" t="s">
        <v>221</v>
      </c>
    </row>
    <row r="15" spans="1:7" x14ac:dyDescent="0.3">
      <c r="C15" s="1">
        <f ca="1">RAND()*100</f>
        <v>74.180107842304082</v>
      </c>
      <c r="D15" s="1">
        <f ca="1">LOG(C15)</f>
        <v>1.8702874603660551</v>
      </c>
      <c r="F15" s="1">
        <v>2</v>
      </c>
      <c r="G15" s="1">
        <f>LOG(F15,2)</f>
        <v>1</v>
      </c>
    </row>
    <row r="16" spans="1:7" x14ac:dyDescent="0.3">
      <c r="C16" s="1">
        <f t="shared" ref="C16:C17" ca="1" si="0">RAND()*100</f>
        <v>85.876826942780198</v>
      </c>
      <c r="D16" s="1">
        <f t="shared" ref="D16:D17" ca="1" si="1">LOG(C16)</f>
        <v>1.9338759893424646</v>
      </c>
      <c r="F16" s="1">
        <v>4</v>
      </c>
      <c r="G16" s="1">
        <f t="shared" ref="G16:G17" si="2">LOG(F16,2)</f>
        <v>2</v>
      </c>
    </row>
    <row r="17" spans="3:7" x14ac:dyDescent="0.3">
      <c r="C17" s="1">
        <f t="shared" ca="1" si="0"/>
        <v>41.654394861307132</v>
      </c>
      <c r="D17" s="1">
        <f t="shared" ca="1" si="1"/>
        <v>1.6196608295920611</v>
      </c>
      <c r="F17" s="1">
        <v>8</v>
      </c>
      <c r="G17" s="1">
        <f t="shared" si="2"/>
        <v>3</v>
      </c>
    </row>
    <row r="19" spans="3:7" x14ac:dyDescent="0.3">
      <c r="C19" s="28" t="s">
        <v>222</v>
      </c>
      <c r="D19" s="28" t="s">
        <v>223</v>
      </c>
      <c r="F19" s="28" t="s">
        <v>222</v>
      </c>
      <c r="G19" s="28" t="s">
        <v>223</v>
      </c>
    </row>
    <row r="20" spans="3:7" x14ac:dyDescent="0.3">
      <c r="C20" s="1">
        <f ca="1">LOG(PRODUCT(C15:C17))</f>
        <v>5.4238242793005806</v>
      </c>
      <c r="D20" s="1">
        <f ca="1">SUM(D15:D17)</f>
        <v>5.4238242793005806</v>
      </c>
      <c r="F20" s="1">
        <f>LOG(PRODUCT(F15:F17),2)</f>
        <v>6</v>
      </c>
      <c r="G20" s="1">
        <f>SUM(G15:G17)</f>
        <v>6</v>
      </c>
    </row>
  </sheetData>
  <hyperlinks>
    <hyperlink ref="A2" r:id="rId1" xr:uid="{5CE25A6F-E010-0F41-930E-EB629B92BDF2}"/>
    <hyperlink ref="A1" r:id="rId2" xr:uid="{17DF5D79-3630-E24F-A49B-DB4CD037E56B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A52D69-0DE4-0E45-9FB6-8961A25EBD8C}">
  <sheetPr codeName="Sheet16">
    <tabColor rgb="FFFF0000"/>
  </sheetPr>
  <dimension ref="A1:I1031"/>
  <sheetViews>
    <sheetView workbookViewId="0">
      <selection activeCell="C4" sqref="C4"/>
    </sheetView>
  </sheetViews>
  <sheetFormatPr baseColWidth="10" defaultRowHeight="26" x14ac:dyDescent="0.3"/>
  <cols>
    <col min="1" max="2" width="10.83203125" style="1"/>
    <col min="3" max="3" width="11.5" style="1" bestFit="1" customWidth="1"/>
    <col min="4" max="4" width="10.83203125" style="1"/>
    <col min="5" max="5" width="11.5" style="1" bestFit="1" customWidth="1"/>
    <col min="6" max="6" width="10.83203125" style="1"/>
    <col min="7" max="7" width="12.5" style="1" bestFit="1" customWidth="1"/>
    <col min="8" max="16384" width="10.83203125" style="1"/>
  </cols>
  <sheetData>
    <row r="1" spans="1:7" x14ac:dyDescent="0.3">
      <c r="A1" s="9" t="s">
        <v>224</v>
      </c>
    </row>
    <row r="3" spans="1:7" x14ac:dyDescent="0.3">
      <c r="B3" s="1" t="s">
        <v>225</v>
      </c>
      <c r="C3" s="29">
        <v>150</v>
      </c>
      <c r="F3" s="13" t="s">
        <v>210</v>
      </c>
      <c r="G3" s="1">
        <f ca="1">PRODUCT(E32:E1031)</f>
        <v>0</v>
      </c>
    </row>
    <row r="4" spans="1:7" x14ac:dyDescent="0.3">
      <c r="B4" s="1" t="s">
        <v>139</v>
      </c>
      <c r="C4" s="29">
        <v>15</v>
      </c>
      <c r="F4" s="13" t="s">
        <v>226</v>
      </c>
      <c r="G4" s="1">
        <f t="array" aca="1" ref="G4" ca="1">SUM(LOG(E32:E1031))</f>
        <v>-4092.5036936332958</v>
      </c>
    </row>
    <row r="28" spans="2:9" x14ac:dyDescent="0.3">
      <c r="B28" s="1" t="s">
        <v>225</v>
      </c>
      <c r="C28" s="1">
        <v>100</v>
      </c>
      <c r="D28" s="1">
        <f>C3</f>
        <v>150</v>
      </c>
    </row>
    <row r="29" spans="2:9" x14ac:dyDescent="0.3">
      <c r="B29" s="1" t="s">
        <v>139</v>
      </c>
      <c r="C29" s="1">
        <v>10</v>
      </c>
      <c r="D29" s="1">
        <f>C4</f>
        <v>15</v>
      </c>
    </row>
    <row r="31" spans="2:9" x14ac:dyDescent="0.3">
      <c r="C31" s="36" t="s">
        <v>152</v>
      </c>
      <c r="D31" s="36" t="s">
        <v>227</v>
      </c>
      <c r="E31" s="36" t="s">
        <v>228</v>
      </c>
    </row>
    <row r="32" spans="2:9" x14ac:dyDescent="0.3">
      <c r="B32" s="1">
        <v>1</v>
      </c>
      <c r="C32" s="1">
        <f ca="1">_xlfn.NORM.INV(RAND(),$C$28,$C$29)</f>
        <v>116.83599175578799</v>
      </c>
      <c r="D32" s="1">
        <f>_xlfn.NORM.INV(B32/1001,$D$28,$D$29)</f>
        <v>103.64206293112096</v>
      </c>
      <c r="E32" s="1">
        <f ca="1">_xlfn.NORM.DIST(C32,$D$28,$D$29,0)</f>
        <v>2.3086252725995314E-3</v>
      </c>
      <c r="G32" s="1">
        <v>0</v>
      </c>
      <c r="H32" s="1" cm="1">
        <f t="array" aca="1" ref="H32:H73" ca="1">FREQUENCY(C32:C1031,G32:G72)</f>
        <v>0</v>
      </c>
      <c r="I32" s="1" cm="1">
        <f t="array" ref="I32:I73">FREQUENCY(D32:D1031,G32:G72)</f>
        <v>0</v>
      </c>
    </row>
    <row r="33" spans="2:9" x14ac:dyDescent="0.3">
      <c r="B33" s="1">
        <v>2</v>
      </c>
      <c r="C33" s="1">
        <f t="shared" ref="C33:C96" ca="1" si="0">_xlfn.NORM.INV(RAND(),$C$28,$C$29)</f>
        <v>96.84193515659986</v>
      </c>
      <c r="D33" s="1">
        <f t="shared" ref="D33:D96" si="1">_xlfn.NORM.INV(B33/1001,$D$28,$D$29)</f>
        <v>106.82284477850783</v>
      </c>
      <c r="E33" s="1">
        <f t="shared" ref="E33:E96" ca="1" si="2">_xlfn.NORM.DIST(C33,$D$28,$D$29,0)</f>
        <v>4.9849627717952226E-5</v>
      </c>
      <c r="G33" s="1">
        <v>5</v>
      </c>
      <c r="H33" s="1">
        <f ca="1"/>
        <v>0</v>
      </c>
      <c r="I33" s="1">
        <v>0</v>
      </c>
    </row>
    <row r="34" spans="2:9" x14ac:dyDescent="0.3">
      <c r="B34" s="1">
        <v>3</v>
      </c>
      <c r="C34" s="1">
        <f t="shared" ca="1" si="0"/>
        <v>106.57377578497326</v>
      </c>
      <c r="D34" s="1">
        <f t="shared" si="1"/>
        <v>108.77836345155636</v>
      </c>
      <c r="E34" s="1">
        <f t="shared" ca="1" si="2"/>
        <v>4.0253137608505202E-4</v>
      </c>
      <c r="G34" s="1">
        <v>10</v>
      </c>
      <c r="H34" s="1">
        <f ca="1"/>
        <v>0</v>
      </c>
      <c r="I34" s="1">
        <v>0</v>
      </c>
    </row>
    <row r="35" spans="2:9" x14ac:dyDescent="0.3">
      <c r="B35" s="1">
        <v>4</v>
      </c>
      <c r="C35" s="1">
        <f t="shared" ca="1" si="0"/>
        <v>101.7792975959197</v>
      </c>
      <c r="D35" s="1">
        <f t="shared" si="1"/>
        <v>110.21389112826722</v>
      </c>
      <c r="E35" s="1">
        <f t="shared" ca="1" si="2"/>
        <v>1.5161287555042301E-4</v>
      </c>
      <c r="G35" s="1">
        <v>15</v>
      </c>
      <c r="H35" s="1">
        <f ca="1"/>
        <v>0</v>
      </c>
      <c r="I35" s="1">
        <v>0</v>
      </c>
    </row>
    <row r="36" spans="2:9" x14ac:dyDescent="0.3">
      <c r="B36" s="1">
        <v>5</v>
      </c>
      <c r="C36" s="1">
        <f t="shared" ca="1" si="0"/>
        <v>93.599904370157503</v>
      </c>
      <c r="D36" s="1">
        <f t="shared" si="1"/>
        <v>111.35737650745077</v>
      </c>
      <c r="E36" s="1">
        <f t="shared" ca="1" si="2"/>
        <v>2.2639538128068965E-5</v>
      </c>
      <c r="G36" s="1">
        <v>20</v>
      </c>
      <c r="H36" s="1">
        <f ca="1"/>
        <v>0</v>
      </c>
      <c r="I36" s="1">
        <v>0</v>
      </c>
    </row>
    <row r="37" spans="2:9" x14ac:dyDescent="0.3">
      <c r="B37" s="1">
        <v>6</v>
      </c>
      <c r="C37" s="1">
        <f t="shared" ca="1" si="0"/>
        <v>95.679383940597091</v>
      </c>
      <c r="D37" s="1">
        <f t="shared" si="1"/>
        <v>112.31254480211156</v>
      </c>
      <c r="E37" s="1">
        <f t="shared" ca="1" si="2"/>
        <v>3.7763594755107879E-5</v>
      </c>
      <c r="G37" s="1">
        <v>25</v>
      </c>
      <c r="H37" s="1">
        <f ca="1"/>
        <v>0</v>
      </c>
      <c r="I37" s="1">
        <v>0</v>
      </c>
    </row>
    <row r="38" spans="2:9" x14ac:dyDescent="0.3">
      <c r="B38" s="1">
        <v>7</v>
      </c>
      <c r="C38" s="1">
        <f t="shared" ca="1" si="0"/>
        <v>103.35684071449187</v>
      </c>
      <c r="D38" s="1">
        <f t="shared" si="1"/>
        <v>113.13566393386674</v>
      </c>
      <c r="E38" s="1">
        <f t="shared" ca="1" si="2"/>
        <v>2.1142916556542724E-4</v>
      </c>
      <c r="G38" s="1">
        <v>30</v>
      </c>
      <c r="H38" s="1">
        <f ca="1"/>
        <v>0</v>
      </c>
      <c r="I38" s="1">
        <v>0</v>
      </c>
    </row>
    <row r="39" spans="2:9" x14ac:dyDescent="0.3">
      <c r="B39" s="1">
        <v>8</v>
      </c>
      <c r="C39" s="1">
        <f t="shared" ca="1" si="0"/>
        <v>101.11025564858971</v>
      </c>
      <c r="D39" s="1">
        <f t="shared" si="1"/>
        <v>113.86079531778066</v>
      </c>
      <c r="E39" s="1">
        <f t="shared" ca="1" si="2"/>
        <v>1.3122986553040387E-4</v>
      </c>
      <c r="G39" s="1">
        <v>35</v>
      </c>
      <c r="H39" s="1">
        <f ca="1"/>
        <v>0</v>
      </c>
      <c r="I39" s="1">
        <v>0</v>
      </c>
    </row>
    <row r="40" spans="2:9" x14ac:dyDescent="0.3">
      <c r="B40" s="1">
        <v>9</v>
      </c>
      <c r="C40" s="1">
        <f t="shared" ca="1" si="0"/>
        <v>80.428769423577009</v>
      </c>
      <c r="D40" s="1">
        <f t="shared" si="1"/>
        <v>114.5101771375156</v>
      </c>
      <c r="E40" s="1">
        <f t="shared" ca="1" si="2"/>
        <v>5.6700867591290962E-7</v>
      </c>
      <c r="G40" s="1">
        <v>40</v>
      </c>
      <c r="H40" s="1">
        <f ca="1"/>
        <v>0</v>
      </c>
      <c r="I40" s="1">
        <v>0</v>
      </c>
    </row>
    <row r="41" spans="2:9" x14ac:dyDescent="0.3">
      <c r="B41" s="1">
        <v>10</v>
      </c>
      <c r="C41" s="1">
        <f t="shared" ca="1" si="0"/>
        <v>101.49149373676158</v>
      </c>
      <c r="D41" s="1">
        <f t="shared" si="1"/>
        <v>115.09915699350913</v>
      </c>
      <c r="E41" s="1">
        <f t="shared" ca="1" si="2"/>
        <v>1.4251765237391665E-4</v>
      </c>
      <c r="G41" s="1">
        <v>45</v>
      </c>
      <c r="H41" s="1">
        <f ca="1"/>
        <v>0</v>
      </c>
      <c r="I41" s="1">
        <v>0</v>
      </c>
    </row>
    <row r="42" spans="2:9" x14ac:dyDescent="0.3">
      <c r="B42" s="1">
        <v>11</v>
      </c>
      <c r="C42" s="1">
        <f t="shared" ca="1" si="0"/>
        <v>89.291040798313531</v>
      </c>
      <c r="D42" s="1">
        <f t="shared" si="1"/>
        <v>115.63878758464671</v>
      </c>
      <c r="E42" s="1">
        <f t="shared" ca="1" si="2"/>
        <v>7.3768675420365146E-6</v>
      </c>
      <c r="G42" s="1">
        <v>50</v>
      </c>
      <c r="H42" s="1">
        <f ca="1"/>
        <v>0</v>
      </c>
      <c r="I42" s="1">
        <v>0</v>
      </c>
    </row>
    <row r="43" spans="2:9" x14ac:dyDescent="0.3">
      <c r="B43" s="1">
        <v>12</v>
      </c>
      <c r="C43" s="1">
        <f t="shared" ca="1" si="0"/>
        <v>92.246525402760838</v>
      </c>
      <c r="D43" s="1">
        <f t="shared" si="1"/>
        <v>116.13730160523568</v>
      </c>
      <c r="E43" s="1">
        <f t="shared" ca="1" si="2"/>
        <v>1.606077531551738E-5</v>
      </c>
      <c r="G43" s="1">
        <v>55</v>
      </c>
      <c r="H43" s="1">
        <f ca="1"/>
        <v>0</v>
      </c>
      <c r="I43" s="1">
        <v>0</v>
      </c>
    </row>
    <row r="44" spans="2:9" x14ac:dyDescent="0.3">
      <c r="B44" s="1">
        <v>13</v>
      </c>
      <c r="C44" s="1">
        <f t="shared" ca="1" si="0"/>
        <v>98.081160578425013</v>
      </c>
      <c r="D44" s="1">
        <f t="shared" si="1"/>
        <v>116.60100157139905</v>
      </c>
      <c r="E44" s="1">
        <f t="shared" ca="1" si="2"/>
        <v>6.65780809400065E-5</v>
      </c>
      <c r="G44" s="1">
        <v>60</v>
      </c>
      <c r="H44" s="1">
        <f ca="1"/>
        <v>0</v>
      </c>
      <c r="I44" s="1">
        <v>0</v>
      </c>
    </row>
    <row r="45" spans="2:9" x14ac:dyDescent="0.3">
      <c r="B45" s="1">
        <v>14</v>
      </c>
      <c r="C45" s="1">
        <f t="shared" ca="1" si="0"/>
        <v>91.130400248874366</v>
      </c>
      <c r="D45" s="1">
        <f t="shared" si="1"/>
        <v>117.03482318025537</v>
      </c>
      <c r="E45" s="1">
        <f t="shared" ca="1" si="2"/>
        <v>1.2026617567265586E-5</v>
      </c>
      <c r="G45" s="1">
        <v>65</v>
      </c>
      <c r="H45" s="1">
        <f ca="1"/>
        <v>0</v>
      </c>
      <c r="I45" s="1">
        <v>0</v>
      </c>
    </row>
    <row r="46" spans="2:9" x14ac:dyDescent="0.3">
      <c r="B46" s="1">
        <v>15</v>
      </c>
      <c r="C46" s="1">
        <f t="shared" ca="1" si="0"/>
        <v>90.468727410807602</v>
      </c>
      <c r="D46" s="1">
        <f t="shared" si="1"/>
        <v>117.44270641089328</v>
      </c>
      <c r="E46" s="1">
        <f t="shared" ca="1" si="2"/>
        <v>1.0104971855864524E-5</v>
      </c>
      <c r="G46" s="1">
        <v>70</v>
      </c>
      <c r="H46" s="1">
        <f ca="1"/>
        <v>2</v>
      </c>
      <c r="I46" s="1">
        <v>0</v>
      </c>
    </row>
    <row r="47" spans="2:9" x14ac:dyDescent="0.3">
      <c r="B47" s="1">
        <v>16</v>
      </c>
      <c r="C47" s="1">
        <f t="shared" ca="1" si="0"/>
        <v>122.16261097821844</v>
      </c>
      <c r="D47" s="1">
        <f t="shared" si="1"/>
        <v>117.82784824155183</v>
      </c>
      <c r="E47" s="1">
        <f t="shared" ca="1" si="2"/>
        <v>4.75274142925262E-3</v>
      </c>
      <c r="G47" s="1">
        <v>75</v>
      </c>
      <c r="H47" s="1">
        <f ca="1"/>
        <v>4</v>
      </c>
      <c r="I47" s="1">
        <v>0</v>
      </c>
    </row>
    <row r="48" spans="2:9" x14ac:dyDescent="0.3">
      <c r="B48" s="1">
        <v>17</v>
      </c>
      <c r="C48" s="1">
        <f t="shared" ca="1" si="0"/>
        <v>92.821750108941927</v>
      </c>
      <c r="D48" s="1">
        <f t="shared" si="1"/>
        <v>118.19287968416063</v>
      </c>
      <c r="E48" s="1">
        <f t="shared" ca="1" si="2"/>
        <v>1.8602473911515465E-5</v>
      </c>
      <c r="G48" s="1">
        <v>80</v>
      </c>
      <c r="H48" s="1">
        <f ca="1"/>
        <v>13</v>
      </c>
      <c r="I48" s="1">
        <v>0</v>
      </c>
    </row>
    <row r="49" spans="2:9" x14ac:dyDescent="0.3">
      <c r="B49" s="1">
        <v>18</v>
      </c>
      <c r="C49" s="1">
        <f t="shared" ca="1" si="0"/>
        <v>123.12308259116918</v>
      </c>
      <c r="D49" s="1">
        <f t="shared" si="1"/>
        <v>118.53999285947444</v>
      </c>
      <c r="E49" s="1">
        <f t="shared" ca="1" si="2"/>
        <v>5.3414801192237299E-3</v>
      </c>
      <c r="G49" s="1">
        <v>85</v>
      </c>
      <c r="H49" s="1">
        <f ca="1"/>
        <v>43</v>
      </c>
      <c r="I49" s="1">
        <v>0</v>
      </c>
    </row>
    <row r="50" spans="2:9" x14ac:dyDescent="0.3">
      <c r="B50" s="1">
        <v>19</v>
      </c>
      <c r="C50" s="1">
        <f t="shared" ca="1" si="0"/>
        <v>80.743952772870841</v>
      </c>
      <c r="D50" s="1">
        <f t="shared" si="1"/>
        <v>118.87103416684877</v>
      </c>
      <c r="E50" s="1">
        <f t="shared" ca="1" si="2"/>
        <v>6.249116399688938E-7</v>
      </c>
      <c r="G50" s="1">
        <v>90</v>
      </c>
      <c r="H50" s="1">
        <f ca="1"/>
        <v>97</v>
      </c>
      <c r="I50" s="1">
        <v>0</v>
      </c>
    </row>
    <row r="51" spans="2:9" x14ac:dyDescent="0.3">
      <c r="B51" s="1">
        <v>20</v>
      </c>
      <c r="C51" s="1">
        <f t="shared" ca="1" si="0"/>
        <v>104.77100426634276</v>
      </c>
      <c r="D51" s="1">
        <f t="shared" si="1"/>
        <v>119.18757388037839</v>
      </c>
      <c r="E51" s="1">
        <f t="shared" ca="1" si="2"/>
        <v>2.8219720800992817E-4</v>
      </c>
      <c r="G51" s="1">
        <v>95</v>
      </c>
      <c r="H51" s="1">
        <f ca="1"/>
        <v>148</v>
      </c>
      <c r="I51" s="1">
        <v>0</v>
      </c>
    </row>
    <row r="52" spans="2:9" x14ac:dyDescent="0.3">
      <c r="B52" s="1">
        <v>21</v>
      </c>
      <c r="C52" s="1">
        <f t="shared" ca="1" si="0"/>
        <v>106.96623474279009</v>
      </c>
      <c r="D52" s="1">
        <f t="shared" si="1"/>
        <v>119.49095900161682</v>
      </c>
      <c r="E52" s="1">
        <f t="shared" ca="1" si="2"/>
        <v>4.3405770470296353E-4</v>
      </c>
      <c r="G52" s="1">
        <v>100</v>
      </c>
      <c r="H52" s="1">
        <f ca="1"/>
        <v>202</v>
      </c>
      <c r="I52" s="1">
        <v>0</v>
      </c>
    </row>
    <row r="53" spans="2:9" x14ac:dyDescent="0.3">
      <c r="B53" s="1">
        <v>22</v>
      </c>
      <c r="C53" s="1">
        <f t="shared" ca="1" si="0"/>
        <v>94.896142303654528</v>
      </c>
      <c r="D53" s="1">
        <f t="shared" si="1"/>
        <v>119.78235399278479</v>
      </c>
      <c r="E53" s="1">
        <f t="shared" ca="1" si="2"/>
        <v>3.1214670565257452E-5</v>
      </c>
      <c r="G53" s="1">
        <v>105</v>
      </c>
      <c r="H53" s="1">
        <f ca="1"/>
        <v>182</v>
      </c>
      <c r="I53" s="1">
        <v>1</v>
      </c>
    </row>
    <row r="54" spans="2:9" x14ac:dyDescent="0.3">
      <c r="B54" s="1">
        <v>23</v>
      </c>
      <c r="C54" s="1">
        <f t="shared" ca="1" si="0"/>
        <v>98.427731813558125</v>
      </c>
      <c r="D54" s="1">
        <f t="shared" si="1"/>
        <v>120.0627725876212</v>
      </c>
      <c r="E54" s="1">
        <f t="shared" ca="1" si="2"/>
        <v>7.2101867385443872E-5</v>
      </c>
      <c r="G54" s="1">
        <v>110</v>
      </c>
      <c r="H54" s="1">
        <f ca="1"/>
        <v>146</v>
      </c>
      <c r="I54" s="1">
        <v>2</v>
      </c>
    </row>
    <row r="55" spans="2:9" x14ac:dyDescent="0.3">
      <c r="B55" s="1">
        <v>24</v>
      </c>
      <c r="C55" s="1">
        <f t="shared" ca="1" si="0"/>
        <v>100.85960262129333</v>
      </c>
      <c r="D55" s="1">
        <f t="shared" si="1"/>
        <v>120.33310293278198</v>
      </c>
      <c r="E55" s="1">
        <f t="shared" ca="1" si="2"/>
        <v>1.2425638298835901E-4</v>
      </c>
      <c r="G55" s="1">
        <v>115</v>
      </c>
      <c r="H55" s="1">
        <f ca="1"/>
        <v>106</v>
      </c>
      <c r="I55" s="1">
        <v>6</v>
      </c>
    </row>
    <row r="56" spans="2:9" x14ac:dyDescent="0.3">
      <c r="B56" s="1">
        <v>25</v>
      </c>
      <c r="C56" s="1">
        <f t="shared" ca="1" si="0"/>
        <v>92.353073221530025</v>
      </c>
      <c r="D56" s="1">
        <f t="shared" si="1"/>
        <v>120.59412767465486</v>
      </c>
      <c r="E56" s="1">
        <f t="shared" ca="1" si="2"/>
        <v>1.6505665321018231E-5</v>
      </c>
      <c r="G56" s="1">
        <v>120</v>
      </c>
      <c r="H56" s="1">
        <f ca="1"/>
        <v>38</v>
      </c>
      <c r="I56" s="1">
        <v>13</v>
      </c>
    </row>
    <row r="57" spans="2:9" x14ac:dyDescent="0.3">
      <c r="B57" s="1">
        <v>26</v>
      </c>
      <c r="C57" s="1">
        <f t="shared" ca="1" si="0"/>
        <v>108.36019578924781</v>
      </c>
      <c r="D57" s="1">
        <f t="shared" si="1"/>
        <v>120.84654016716215</v>
      </c>
      <c r="E57" s="1">
        <f t="shared" ca="1" si="2"/>
        <v>5.6423456342468738E-4</v>
      </c>
      <c r="G57" s="1">
        <v>125</v>
      </c>
      <c r="H57" s="1">
        <f ca="1"/>
        <v>13</v>
      </c>
      <c r="I57" s="1">
        <v>25</v>
      </c>
    </row>
    <row r="58" spans="2:9" x14ac:dyDescent="0.3">
      <c r="B58" s="1">
        <v>27</v>
      </c>
      <c r="C58" s="1">
        <f t="shared" ca="1" si="0"/>
        <v>94.751619580708919</v>
      </c>
      <c r="D58" s="1">
        <f t="shared" si="1"/>
        <v>121.0909576684698</v>
      </c>
      <c r="E58" s="1">
        <f t="shared" ca="1" si="2"/>
        <v>3.0127768639906157E-5</v>
      </c>
      <c r="G58" s="1">
        <v>130</v>
      </c>
      <c r="H58" s="1">
        <f ca="1"/>
        <v>4</v>
      </c>
      <c r="I58" s="1">
        <v>44</v>
      </c>
    </row>
    <row r="59" spans="2:9" x14ac:dyDescent="0.3">
      <c r="B59" s="1">
        <v>28</v>
      </c>
      <c r="C59" s="1">
        <f t="shared" ca="1" si="0"/>
        <v>96.904914659728107</v>
      </c>
      <c r="D59" s="1">
        <f t="shared" si="1"/>
        <v>121.32793217568761</v>
      </c>
      <c r="E59" s="1">
        <f t="shared" ca="1" si="2"/>
        <v>5.05964608250346E-5</v>
      </c>
      <c r="G59" s="1">
        <v>135</v>
      </c>
      <c r="H59" s="1">
        <f ca="1"/>
        <v>2</v>
      </c>
      <c r="I59" s="1">
        <v>67</v>
      </c>
    </row>
    <row r="60" spans="2:9" x14ac:dyDescent="0.3">
      <c r="B60" s="1">
        <v>29</v>
      </c>
      <c r="C60" s="1">
        <f t="shared" ca="1" si="0"/>
        <v>101.45002029486679</v>
      </c>
      <c r="D60" s="1">
        <f t="shared" si="1"/>
        <v>121.5579593887623</v>
      </c>
      <c r="E60" s="1">
        <f t="shared" ca="1" si="2"/>
        <v>1.4124848542047748E-4</v>
      </c>
      <c r="G60" s="1">
        <v>140</v>
      </c>
      <c r="H60" s="1">
        <f ca="1"/>
        <v>0</v>
      </c>
      <c r="I60" s="1">
        <v>94</v>
      </c>
    </row>
    <row r="61" spans="2:9" x14ac:dyDescent="0.3">
      <c r="B61" s="1">
        <v>30</v>
      </c>
      <c r="C61" s="1">
        <f t="shared" ca="1" si="0"/>
        <v>113.37273902766164</v>
      </c>
      <c r="D61" s="1">
        <f t="shared" si="1"/>
        <v>121.78148617935602</v>
      </c>
      <c r="E61" s="1">
        <f t="shared" ca="1" si="2"/>
        <v>1.3492251189668411E-3</v>
      </c>
      <c r="G61" s="1">
        <v>145</v>
      </c>
      <c r="H61" s="1">
        <f ca="1"/>
        <v>0</v>
      </c>
      <c r="I61" s="1">
        <v>117</v>
      </c>
    </row>
    <row r="62" spans="2:9" x14ac:dyDescent="0.3">
      <c r="B62" s="1">
        <v>31</v>
      </c>
      <c r="C62" s="1">
        <f t="shared" ca="1" si="0"/>
        <v>106.91101324464344</v>
      </c>
      <c r="D62" s="1">
        <f t="shared" si="1"/>
        <v>121.99891685511999</v>
      </c>
      <c r="E62" s="1">
        <f t="shared" ca="1" si="2"/>
        <v>4.2949451904382695E-4</v>
      </c>
      <c r="G62" s="1">
        <v>150</v>
      </c>
      <c r="H62" s="1">
        <f ca="1"/>
        <v>0</v>
      </c>
      <c r="I62" s="1">
        <v>131</v>
      </c>
    </row>
    <row r="63" spans="2:9" x14ac:dyDescent="0.3">
      <c r="B63" s="1">
        <v>32</v>
      </c>
      <c r="C63" s="1">
        <f t="shared" ca="1" si="0"/>
        <v>101.76197878309459</v>
      </c>
      <c r="D63" s="1">
        <f t="shared" si="1"/>
        <v>122.21061844589318</v>
      </c>
      <c r="E63" s="1">
        <f t="shared" ca="1" si="2"/>
        <v>1.5105108125283413E-4</v>
      </c>
      <c r="G63" s="1">
        <v>155</v>
      </c>
      <c r="H63" s="1">
        <f ca="1"/>
        <v>0</v>
      </c>
      <c r="I63" s="1">
        <v>131</v>
      </c>
    </row>
    <row r="64" spans="2:9" x14ac:dyDescent="0.3">
      <c r="B64" s="1">
        <v>33</v>
      </c>
      <c r="C64" s="1">
        <f t="shared" ca="1" si="0"/>
        <v>119.90096425954384</v>
      </c>
      <c r="D64" s="1">
        <f t="shared" si="1"/>
        <v>122.41692519006986</v>
      </c>
      <c r="E64" s="1">
        <f t="shared" ca="1" si="2"/>
        <v>3.5521035722268467E-3</v>
      </c>
      <c r="G64" s="1">
        <v>160</v>
      </c>
      <c r="H64" s="1">
        <f ca="1"/>
        <v>0</v>
      </c>
      <c r="I64" s="1">
        <v>117</v>
      </c>
    </row>
    <row r="65" spans="2:9" x14ac:dyDescent="0.3">
      <c r="B65" s="1">
        <v>34</v>
      </c>
      <c r="C65" s="1">
        <f t="shared" ca="1" si="0"/>
        <v>80.930772588238256</v>
      </c>
      <c r="D65" s="1">
        <f t="shared" si="1"/>
        <v>122.61814236252393</v>
      </c>
      <c r="E65" s="1">
        <f t="shared" ca="1" si="2"/>
        <v>6.6184852342639597E-7</v>
      </c>
      <c r="G65" s="1">
        <v>165</v>
      </c>
      <c r="H65" s="1">
        <f ca="1"/>
        <v>0</v>
      </c>
      <c r="I65" s="1">
        <v>94</v>
      </c>
    </row>
    <row r="66" spans="2:9" x14ac:dyDescent="0.3">
      <c r="B66" s="1">
        <v>35</v>
      </c>
      <c r="C66" s="1">
        <f t="shared" ca="1" si="0"/>
        <v>106.57988328368711</v>
      </c>
      <c r="D66" s="1">
        <f t="shared" si="1"/>
        <v>122.81454955709505</v>
      </c>
      <c r="E66" s="1">
        <f t="shared" ca="1" si="2"/>
        <v>4.0300611858193352E-4</v>
      </c>
      <c r="G66" s="1">
        <v>170</v>
      </c>
      <c r="H66" s="1">
        <f ca="1"/>
        <v>0</v>
      </c>
      <c r="I66" s="1">
        <v>67</v>
      </c>
    </row>
    <row r="67" spans="2:9" x14ac:dyDescent="0.3">
      <c r="B67" s="1">
        <v>36</v>
      </c>
      <c r="C67" s="1">
        <f t="shared" ca="1" si="0"/>
        <v>100.27818634474099</v>
      </c>
      <c r="D67" s="1">
        <f t="shared" si="1"/>
        <v>123.00640351459786</v>
      </c>
      <c r="E67" s="1">
        <f t="shared" ca="1" si="2"/>
        <v>1.0935653234426942E-4</v>
      </c>
      <c r="G67" s="1">
        <v>175</v>
      </c>
      <c r="H67" s="1">
        <f ca="1"/>
        <v>0</v>
      </c>
      <c r="I67" s="1">
        <v>44</v>
      </c>
    </row>
    <row r="68" spans="2:9" x14ac:dyDescent="0.3">
      <c r="B68" s="1">
        <v>37</v>
      </c>
      <c r="C68" s="1">
        <f t="shared" ca="1" si="0"/>
        <v>92.451269867617881</v>
      </c>
      <c r="D68" s="1">
        <f t="shared" si="1"/>
        <v>123.19394057006035</v>
      </c>
      <c r="E68" s="1">
        <f t="shared" ca="1" si="2"/>
        <v>1.6925833570639283E-5</v>
      </c>
      <c r="G68" s="1">
        <v>180</v>
      </c>
      <c r="H68" s="1">
        <f ca="1"/>
        <v>0</v>
      </c>
      <c r="I68" s="1">
        <v>25</v>
      </c>
    </row>
    <row r="69" spans="2:9" x14ac:dyDescent="0.3">
      <c r="B69" s="1">
        <v>38</v>
      </c>
      <c r="C69" s="1">
        <f t="shared" ca="1" si="0"/>
        <v>110.88166081011479</v>
      </c>
      <c r="D69" s="1">
        <f t="shared" si="1"/>
        <v>123.37737877928946</v>
      </c>
      <c r="E69" s="1">
        <f t="shared" ca="1" si="2"/>
        <v>8.871185064473759E-4</v>
      </c>
      <c r="G69" s="1">
        <v>185</v>
      </c>
      <c r="H69" s="1">
        <f ca="1"/>
        <v>0</v>
      </c>
      <c r="I69" s="1">
        <v>13</v>
      </c>
    </row>
    <row r="70" spans="2:9" x14ac:dyDescent="0.3">
      <c r="B70" s="1">
        <v>39</v>
      </c>
      <c r="C70" s="1">
        <f t="shared" ca="1" si="0"/>
        <v>95.691696843506449</v>
      </c>
      <c r="D70" s="1">
        <f t="shared" si="1"/>
        <v>123.55691977405677</v>
      </c>
      <c r="E70" s="1">
        <f t="shared" ca="1" si="2"/>
        <v>3.787600666227574E-5</v>
      </c>
      <c r="G70" s="1">
        <v>190</v>
      </c>
      <c r="H70" s="1">
        <f ca="1"/>
        <v>0</v>
      </c>
      <c r="I70" s="1">
        <v>6</v>
      </c>
    </row>
    <row r="71" spans="2:9" x14ac:dyDescent="0.3">
      <c r="B71" s="1">
        <v>40</v>
      </c>
      <c r="C71" s="1">
        <f t="shared" ca="1" si="0"/>
        <v>109.56765129079869</v>
      </c>
      <c r="D71" s="1">
        <f t="shared" si="1"/>
        <v>123.73275038655845</v>
      </c>
      <c r="E71" s="1">
        <f t="shared" ca="1" si="2"/>
        <v>7.0323343035449417E-4</v>
      </c>
      <c r="G71" s="1">
        <v>195</v>
      </c>
      <c r="H71" s="1">
        <f ca="1"/>
        <v>0</v>
      </c>
      <c r="I71" s="1">
        <v>2</v>
      </c>
    </row>
    <row r="72" spans="2:9" x14ac:dyDescent="0.3">
      <c r="B72" s="1">
        <v>41</v>
      </c>
      <c r="C72" s="1">
        <f t="shared" ca="1" si="0"/>
        <v>107.27626813896812</v>
      </c>
      <c r="D72" s="1">
        <f t="shared" si="1"/>
        <v>123.90504407685714</v>
      </c>
      <c r="E72" s="1">
        <f t="shared" ca="1" si="2"/>
        <v>4.6047623006354788E-4</v>
      </c>
      <c r="G72" s="1">
        <v>200</v>
      </c>
      <c r="H72" s="1">
        <f ca="1"/>
        <v>0</v>
      </c>
      <c r="I72" s="1">
        <v>1</v>
      </c>
    </row>
    <row r="73" spans="2:9" x14ac:dyDescent="0.3">
      <c r="B73" s="1">
        <v>42</v>
      </c>
      <c r="C73" s="1">
        <f t="shared" ca="1" si="0"/>
        <v>97.836528216616202</v>
      </c>
      <c r="D73" s="1">
        <f t="shared" si="1"/>
        <v>124.07396219139162</v>
      </c>
      <c r="E73" s="1">
        <f t="shared" ca="1" si="2"/>
        <v>6.2915553386021472E-5</v>
      </c>
      <c r="H73" s="1">
        <f ca="1"/>
        <v>0</v>
      </c>
      <c r="I73" s="1">
        <v>0</v>
      </c>
    </row>
    <row r="74" spans="2:9" x14ac:dyDescent="0.3">
      <c r="B74" s="1">
        <v>43</v>
      </c>
      <c r="C74" s="1">
        <f t="shared" ca="1" si="0"/>
        <v>91.503858948395731</v>
      </c>
      <c r="D74" s="1">
        <f t="shared" si="1"/>
        <v>124.23965507606817</v>
      </c>
      <c r="E74" s="1">
        <f t="shared" ca="1" si="2"/>
        <v>1.3256992076709535E-5</v>
      </c>
    </row>
    <row r="75" spans="2:9" x14ac:dyDescent="0.3">
      <c r="B75" s="1">
        <v>44</v>
      </c>
      <c r="C75" s="1">
        <f t="shared" ca="1" si="0"/>
        <v>101.09322237381929</v>
      </c>
      <c r="D75" s="1">
        <f t="shared" si="1"/>
        <v>124.40226306370664</v>
      </c>
      <c r="E75" s="1">
        <f t="shared" ca="1" si="2"/>
        <v>1.307449811976834E-4</v>
      </c>
    </row>
    <row r="76" spans="2:9" x14ac:dyDescent="0.3">
      <c r="B76" s="1">
        <v>45</v>
      </c>
      <c r="C76" s="1">
        <f t="shared" ca="1" si="0"/>
        <v>103.24216968472979</v>
      </c>
      <c r="D76" s="1">
        <f t="shared" si="1"/>
        <v>124.56191735254055</v>
      </c>
      <c r="E76" s="1">
        <f t="shared" ca="1" si="2"/>
        <v>2.0645638229614327E-4</v>
      </c>
    </row>
    <row r="77" spans="2:9" x14ac:dyDescent="0.3">
      <c r="B77" s="1">
        <v>46</v>
      </c>
      <c r="C77" s="1">
        <f t="shared" ca="1" si="0"/>
        <v>103.18502457005391</v>
      </c>
      <c r="D77" s="1">
        <f t="shared" si="1"/>
        <v>124.71874078993126</v>
      </c>
      <c r="E77" s="1">
        <f t="shared" ca="1" si="2"/>
        <v>2.0401763493448302E-4</v>
      </c>
    </row>
    <row r="78" spans="2:9" x14ac:dyDescent="0.3">
      <c r="B78" s="1">
        <v>47</v>
      </c>
      <c r="C78" s="1">
        <f t="shared" ca="1" si="0"/>
        <v>95.64318310394313</v>
      </c>
      <c r="D78" s="1">
        <f t="shared" si="1"/>
        <v>124.87284857335032</v>
      </c>
      <c r="E78" s="1">
        <f t="shared" ca="1" si="2"/>
        <v>3.7434878088311089E-5</v>
      </c>
    </row>
    <row r="79" spans="2:9" x14ac:dyDescent="0.3">
      <c r="B79" s="1">
        <v>48</v>
      </c>
      <c r="C79" s="1">
        <f t="shared" ca="1" si="0"/>
        <v>85.917274689061841</v>
      </c>
      <c r="D79" s="1">
        <f t="shared" si="1"/>
        <v>125.0243488789279</v>
      </c>
      <c r="E79" s="1">
        <f t="shared" ca="1" si="2"/>
        <v>2.894329964871526E-6</v>
      </c>
    </row>
    <row r="80" spans="2:9" x14ac:dyDescent="0.3">
      <c r="B80" s="1">
        <v>49</v>
      </c>
      <c r="C80" s="1">
        <f t="shared" ca="1" si="0"/>
        <v>95.362104868942566</v>
      </c>
      <c r="D80" s="1">
        <f t="shared" si="1"/>
        <v>125.17334342639772</v>
      </c>
      <c r="E80" s="1">
        <f t="shared" ca="1" si="2"/>
        <v>3.4971125920755899E-5</v>
      </c>
    </row>
    <row r="81" spans="2:5" x14ac:dyDescent="0.3">
      <c r="B81" s="1">
        <v>50</v>
      </c>
      <c r="C81" s="1">
        <f t="shared" ca="1" si="0"/>
        <v>92.893112095291158</v>
      </c>
      <c r="D81" s="1">
        <f t="shared" si="1"/>
        <v>125.31992798803464</v>
      </c>
      <c r="E81" s="1">
        <f t="shared" ca="1" si="2"/>
        <v>1.8942691144020473E-5</v>
      </c>
    </row>
    <row r="82" spans="2:5" x14ac:dyDescent="0.3">
      <c r="B82" s="1">
        <v>51</v>
      </c>
      <c r="C82" s="1">
        <f t="shared" ca="1" si="0"/>
        <v>93.207806602831027</v>
      </c>
      <c r="D82" s="1">
        <f t="shared" si="1"/>
        <v>125.46419284814047</v>
      </c>
      <c r="E82" s="1">
        <f t="shared" ca="1" si="2"/>
        <v>2.0513233193537192E-5</v>
      </c>
    </row>
    <row r="83" spans="2:5" x14ac:dyDescent="0.3">
      <c r="B83" s="1">
        <v>52</v>
      </c>
      <c r="C83" s="1">
        <f t="shared" ca="1" si="0"/>
        <v>98.282289508156666</v>
      </c>
      <c r="D83" s="1">
        <f t="shared" si="1"/>
        <v>125.60622321875452</v>
      </c>
      <c r="E83" s="1">
        <f t="shared" ca="1" si="2"/>
        <v>6.9734564144115815E-5</v>
      </c>
    </row>
    <row r="84" spans="2:5" x14ac:dyDescent="0.3">
      <c r="B84" s="1">
        <v>53</v>
      </c>
      <c r="C84" s="1">
        <f t="shared" ca="1" si="0"/>
        <v>96.58573957938026</v>
      </c>
      <c r="D84" s="1">
        <f t="shared" si="1"/>
        <v>125.74609961651669</v>
      </c>
      <c r="E84" s="1">
        <f t="shared" ca="1" si="2"/>
        <v>4.6914973954898487E-5</v>
      </c>
    </row>
    <row r="85" spans="2:5" x14ac:dyDescent="0.3">
      <c r="B85" s="1">
        <v>54</v>
      </c>
      <c r="C85" s="1">
        <f t="shared" ca="1" si="0"/>
        <v>89.332562308192863</v>
      </c>
      <c r="D85" s="1">
        <f t="shared" si="1"/>
        <v>125.88389820497449</v>
      </c>
      <c r="E85" s="1">
        <f t="shared" ca="1" si="2"/>
        <v>7.4599484127776578E-6</v>
      </c>
    </row>
    <row r="86" spans="2:5" x14ac:dyDescent="0.3">
      <c r="B86" s="1">
        <v>55</v>
      </c>
      <c r="C86" s="1">
        <f t="shared" ca="1" si="0"/>
        <v>85.454171058305164</v>
      </c>
      <c r="D86" s="1">
        <f t="shared" si="1"/>
        <v>126.01969110608127</v>
      </c>
      <c r="E86" s="1">
        <f t="shared" ca="1" si="2"/>
        <v>2.535471273294108E-6</v>
      </c>
    </row>
    <row r="87" spans="2:5" x14ac:dyDescent="0.3">
      <c r="B87" s="1">
        <v>56</v>
      </c>
      <c r="C87" s="1">
        <f t="shared" ca="1" si="0"/>
        <v>116.63269850353667</v>
      </c>
      <c r="D87" s="1">
        <f t="shared" si="1"/>
        <v>126.15354668416566</v>
      </c>
      <c r="E87" s="1">
        <f t="shared" ca="1" si="2"/>
        <v>2.2402687977477569E-3</v>
      </c>
    </row>
    <row r="88" spans="2:5" x14ac:dyDescent="0.3">
      <c r="B88" s="1">
        <v>57</v>
      </c>
      <c r="C88" s="1">
        <f t="shared" ca="1" si="0"/>
        <v>88.517605812322117</v>
      </c>
      <c r="D88" s="1">
        <f t="shared" si="1"/>
        <v>126.28552980525144</v>
      </c>
      <c r="E88" s="1">
        <f t="shared" ca="1" si="2"/>
        <v>5.9794786997938418E-6</v>
      </c>
    </row>
    <row r="89" spans="2:5" x14ac:dyDescent="0.3">
      <c r="B89" s="1">
        <v>58</v>
      </c>
      <c r="C89" s="1">
        <f t="shared" ca="1" si="0"/>
        <v>97.451325958599043</v>
      </c>
      <c r="D89" s="1">
        <f t="shared" si="1"/>
        <v>126.41570207426052</v>
      </c>
      <c r="E89" s="1">
        <f t="shared" ca="1" si="2"/>
        <v>5.7521528275658285E-5</v>
      </c>
    </row>
    <row r="90" spans="2:5" x14ac:dyDescent="0.3">
      <c r="B90" s="1">
        <v>59</v>
      </c>
      <c r="C90" s="1">
        <f t="shared" ca="1" si="0"/>
        <v>102.60862018926903</v>
      </c>
      <c r="D90" s="1">
        <f t="shared" si="1"/>
        <v>126.54412205233272</v>
      </c>
      <c r="E90" s="1">
        <f t="shared" ca="1" si="2"/>
        <v>1.8082643436984883E-4</v>
      </c>
    </row>
    <row r="91" spans="2:5" x14ac:dyDescent="0.3">
      <c r="B91" s="1">
        <v>60</v>
      </c>
      <c r="C91" s="1">
        <f t="shared" ca="1" si="0"/>
        <v>108.71144322472095</v>
      </c>
      <c r="D91" s="1">
        <f t="shared" si="1"/>
        <v>126.67084545623656</v>
      </c>
      <c r="E91" s="1">
        <f t="shared" ca="1" si="2"/>
        <v>6.0196528522805796E-4</v>
      </c>
    </row>
    <row r="92" spans="2:5" x14ac:dyDescent="0.3">
      <c r="B92" s="1">
        <v>61</v>
      </c>
      <c r="C92" s="1">
        <f t="shared" ca="1" si="0"/>
        <v>102.92717340457371</v>
      </c>
      <c r="D92" s="1">
        <f t="shared" si="1"/>
        <v>126.79592534161964</v>
      </c>
      <c r="E92" s="1">
        <f t="shared" ca="1" si="2"/>
        <v>1.9333191567683631E-4</v>
      </c>
    </row>
    <row r="93" spans="2:5" x14ac:dyDescent="0.3">
      <c r="B93" s="1">
        <v>62</v>
      </c>
      <c r="C93" s="1">
        <f t="shared" ca="1" si="0"/>
        <v>88.860333939597382</v>
      </c>
      <c r="D93" s="1">
        <f t="shared" si="1"/>
        <v>126.91941227165083</v>
      </c>
      <c r="E93" s="1">
        <f t="shared" ca="1" si="2"/>
        <v>6.5648165644799879E-6</v>
      </c>
    </row>
    <row r="94" spans="2:5" x14ac:dyDescent="0.3">
      <c r="B94" s="1">
        <v>63</v>
      </c>
      <c r="C94" s="1">
        <f t="shared" ca="1" si="0"/>
        <v>93.095229822508358</v>
      </c>
      <c r="D94" s="1">
        <f t="shared" si="1"/>
        <v>127.04135447243486</v>
      </c>
      <c r="E94" s="1">
        <f t="shared" ca="1" si="2"/>
        <v>1.9937982070094899E-5</v>
      </c>
    </row>
    <row r="95" spans="2:5" x14ac:dyDescent="0.3">
      <c r="B95" s="1">
        <v>64</v>
      </c>
      <c r="C95" s="1">
        <f t="shared" ca="1" si="0"/>
        <v>99.569993040772729</v>
      </c>
      <c r="D95" s="1">
        <f t="shared" si="1"/>
        <v>127.16179797642937</v>
      </c>
      <c r="E95" s="1">
        <f t="shared" ca="1" si="2"/>
        <v>9.3409986733699888E-5</v>
      </c>
    </row>
    <row r="96" spans="2:5" x14ac:dyDescent="0.3">
      <c r="B96" s="1">
        <v>65</v>
      </c>
      <c r="C96" s="1">
        <f t="shared" ca="1" si="0"/>
        <v>115.15983194554569</v>
      </c>
      <c r="D96" s="1">
        <f t="shared" si="1"/>
        <v>127.28078675496344</v>
      </c>
      <c r="E96" s="1">
        <f t="shared" ca="1" si="2"/>
        <v>1.7920322303755809E-3</v>
      </c>
    </row>
    <row r="97" spans="2:5" x14ac:dyDescent="0.3">
      <c r="B97" s="1">
        <v>66</v>
      </c>
      <c r="C97" s="1">
        <f t="shared" ref="C97:C160" ca="1" si="3">_xlfn.NORM.INV(RAND(),$C$28,$C$29)</f>
        <v>101.0131697749805</v>
      </c>
      <c r="D97" s="1">
        <f t="shared" ref="D97:D160" si="4">_xlfn.NORM.INV(B97/1001,$D$28,$D$29)</f>
        <v>127.39836284083972</v>
      </c>
      <c r="E97" s="1">
        <f t="shared" ref="E97:E160" ca="1" si="5">_xlfn.NORM.DIST(C97,$D$28,$D$29,0)</f>
        <v>1.2848780113175945E-4</v>
      </c>
    </row>
    <row r="98" spans="2:5" x14ac:dyDescent="0.3">
      <c r="B98" s="1">
        <v>67</v>
      </c>
      <c r="C98" s="1">
        <f t="shared" ca="1" si="3"/>
        <v>97.729762100942111</v>
      </c>
      <c r="D98" s="1">
        <f t="shared" si="4"/>
        <v>127.51456644190102</v>
      </c>
      <c r="E98" s="1">
        <f t="shared" ca="1" si="5"/>
        <v>6.1375802908925138E-5</v>
      </c>
    </row>
    <row r="99" spans="2:5" x14ac:dyDescent="0.3">
      <c r="B99" s="1">
        <v>68</v>
      </c>
      <c r="C99" s="1">
        <f t="shared" ca="1" si="3"/>
        <v>91.060749584328292</v>
      </c>
      <c r="D99" s="1">
        <f t="shared" si="4"/>
        <v>127.62943604635181</v>
      </c>
      <c r="E99" s="1">
        <f t="shared" ca="1" si="5"/>
        <v>1.1809307101130684E-5</v>
      </c>
    </row>
    <row r="100" spans="2:5" x14ac:dyDescent="0.3">
      <c r="B100" s="1">
        <v>69</v>
      </c>
      <c r="C100" s="1">
        <f t="shared" ca="1" si="3"/>
        <v>95.092513777456759</v>
      </c>
      <c r="D100" s="1">
        <f t="shared" si="4"/>
        <v>127.74300852054516</v>
      </c>
      <c r="E100" s="1">
        <f t="shared" ca="1" si="5"/>
        <v>3.2749741234574087E-5</v>
      </c>
    </row>
    <row r="101" spans="2:5" x14ac:dyDescent="0.3">
      <c r="B101" s="1">
        <v>70</v>
      </c>
      <c r="C101" s="1">
        <f t="shared" ca="1" si="3"/>
        <v>92.958699331414195</v>
      </c>
      <c r="D101" s="1">
        <f t="shared" si="4"/>
        <v>127.85531919987537</v>
      </c>
      <c r="E101" s="1">
        <f t="shared" ca="1" si="5"/>
        <v>1.926047747481447E-5</v>
      </c>
    </row>
    <row r="102" spans="2:5" x14ac:dyDescent="0.3">
      <c r="B102" s="1">
        <v>71</v>
      </c>
      <c r="C102" s="1">
        <f t="shared" ca="1" si="3"/>
        <v>105.70334767625232</v>
      </c>
      <c r="D102" s="1">
        <f t="shared" si="4"/>
        <v>127.96640197335356</v>
      </c>
      <c r="E102" s="1">
        <f t="shared" ca="1" si="5"/>
        <v>3.3970990408270523E-4</v>
      </c>
    </row>
    <row r="103" spans="2:5" x14ac:dyDescent="0.3">
      <c r="B103" s="1">
        <v>72</v>
      </c>
      <c r="C103" s="1">
        <f t="shared" ca="1" si="3"/>
        <v>94.310981069445432</v>
      </c>
      <c r="D103" s="1">
        <f t="shared" si="4"/>
        <v>128.07628936238791</v>
      </c>
      <c r="E103" s="1">
        <f t="shared" ca="1" si="5"/>
        <v>2.7026497083039513E-5</v>
      </c>
    </row>
    <row r="104" spans="2:5" x14ac:dyDescent="0.3">
      <c r="B104" s="1">
        <v>73</v>
      </c>
      <c r="C104" s="1">
        <f t="shared" ca="1" si="3"/>
        <v>95.820117871150515</v>
      </c>
      <c r="D104" s="1">
        <f t="shared" si="4"/>
        <v>128.18501259424028</v>
      </c>
      <c r="E104" s="1">
        <f t="shared" ca="1" si="5"/>
        <v>3.9067003365151443E-5</v>
      </c>
    </row>
    <row r="105" spans="2:5" x14ac:dyDescent="0.3">
      <c r="B105" s="1">
        <v>74</v>
      </c>
      <c r="C105" s="1">
        <f t="shared" ca="1" si="3"/>
        <v>94.842750261770021</v>
      </c>
      <c r="D105" s="1">
        <f t="shared" si="4"/>
        <v>128.29260167058689</v>
      </c>
      <c r="E105" s="1">
        <f t="shared" ca="1" si="5"/>
        <v>3.0808968312689065E-5</v>
      </c>
    </row>
    <row r="106" spans="2:5" x14ac:dyDescent="0.3">
      <c r="B106" s="1">
        <v>75</v>
      </c>
      <c r="C106" s="1">
        <f t="shared" ca="1" si="3"/>
        <v>97.495963048288033</v>
      </c>
      <c r="D106" s="1">
        <f t="shared" si="4"/>
        <v>128.39908543157105</v>
      </c>
      <c r="E106" s="1">
        <f t="shared" ca="1" si="5"/>
        <v>5.8124068155310817E-5</v>
      </c>
    </row>
    <row r="107" spans="2:5" x14ac:dyDescent="0.3">
      <c r="B107" s="1">
        <v>76</v>
      </c>
      <c r="C107" s="1">
        <f t="shared" ca="1" si="3"/>
        <v>107.57225861940839</v>
      </c>
      <c r="D107" s="1">
        <f t="shared" si="4"/>
        <v>128.50449161570003</v>
      </c>
      <c r="E107" s="1">
        <f t="shared" ca="1" si="5"/>
        <v>4.8700295079636937E-4</v>
      </c>
    </row>
    <row r="108" spans="2:5" x14ac:dyDescent="0.3">
      <c r="B108" s="1">
        <v>77</v>
      </c>
      <c r="C108" s="1">
        <f t="shared" ca="1" si="3"/>
        <v>93.641612867820228</v>
      </c>
      <c r="D108" s="1">
        <f t="shared" si="4"/>
        <v>128.60884691590729</v>
      </c>
      <c r="E108" s="1">
        <f t="shared" ca="1" si="5"/>
        <v>2.2877386519841332E-5</v>
      </c>
    </row>
    <row r="109" spans="2:5" x14ac:dyDescent="0.3">
      <c r="B109" s="1">
        <v>78</v>
      </c>
      <c r="C109" s="1">
        <f t="shared" ca="1" si="3"/>
        <v>107.9461918964395</v>
      </c>
      <c r="D109" s="1">
        <f t="shared" si="4"/>
        <v>128.71217703207151</v>
      </c>
      <c r="E109" s="1">
        <f t="shared" ca="1" si="5"/>
        <v>5.2241965950286257E-4</v>
      </c>
    </row>
    <row r="110" spans="2:5" x14ac:dyDescent="0.3">
      <c r="B110" s="1">
        <v>79</v>
      </c>
      <c r="C110" s="1">
        <f t="shared" ca="1" si="3"/>
        <v>87.134450069162725</v>
      </c>
      <c r="D110" s="1">
        <f t="shared" si="4"/>
        <v>128.81450672025898</v>
      </c>
      <c r="E110" s="1">
        <f t="shared" ca="1" si="5"/>
        <v>4.0801251922054792E-6</v>
      </c>
    </row>
    <row r="111" spans="2:5" x14ac:dyDescent="0.3">
      <c r="B111" s="1">
        <v>80</v>
      </c>
      <c r="C111" s="1">
        <f t="shared" ca="1" si="3"/>
        <v>112.68487076301039</v>
      </c>
      <c r="D111" s="1">
        <f t="shared" si="4"/>
        <v>128.91585983893293</v>
      </c>
      <c r="E111" s="1">
        <f t="shared" ca="1" si="5"/>
        <v>1.2050275011088662E-3</v>
      </c>
    </row>
    <row r="112" spans="2:5" x14ac:dyDescent="0.3">
      <c r="B112" s="1">
        <v>81</v>
      </c>
      <c r="C112" s="1">
        <f t="shared" ca="1" si="3"/>
        <v>104.76225992922765</v>
      </c>
      <c r="D112" s="1">
        <f t="shared" si="4"/>
        <v>129.01625939235166</v>
      </c>
      <c r="E112" s="1">
        <f t="shared" ca="1" si="5"/>
        <v>2.8170155889331214E-4</v>
      </c>
    </row>
    <row r="113" spans="2:5" x14ac:dyDescent="0.3">
      <c r="B113" s="1">
        <v>82</v>
      </c>
      <c r="C113" s="1">
        <f t="shared" ca="1" si="3"/>
        <v>91.761474827490005</v>
      </c>
      <c r="D113" s="1">
        <f t="shared" si="4"/>
        <v>129.11572757135914</v>
      </c>
      <c r="E113" s="1">
        <f t="shared" ca="1" si="5"/>
        <v>1.4173206946006604E-5</v>
      </c>
    </row>
    <row r="114" spans="2:5" x14ac:dyDescent="0.3">
      <c r="B114" s="1">
        <v>83</v>
      </c>
      <c r="C114" s="1">
        <f t="shared" ca="1" si="3"/>
        <v>116.66792380734823</v>
      </c>
      <c r="D114" s="1">
        <f t="shared" si="4"/>
        <v>129.21428579175489</v>
      </c>
      <c r="E114" s="1">
        <f t="shared" ca="1" si="5"/>
        <v>2.2519961073776853E-3</v>
      </c>
    </row>
    <row r="115" spans="2:5" x14ac:dyDescent="0.3">
      <c r="B115" s="1">
        <v>84</v>
      </c>
      <c r="C115" s="1">
        <f t="shared" ca="1" si="3"/>
        <v>96.776438288472335</v>
      </c>
      <c r="D115" s="1">
        <f t="shared" si="4"/>
        <v>129.31195473041373</v>
      </c>
      <c r="E115" s="1">
        <f t="shared" ca="1" si="5"/>
        <v>4.9083716091722124E-5</v>
      </c>
    </row>
    <row r="116" spans="2:5" x14ac:dyDescent="0.3">
      <c r="B116" s="1">
        <v>85</v>
      </c>
      <c r="C116" s="1">
        <f t="shared" ca="1" si="3"/>
        <v>96.970041595692223</v>
      </c>
      <c r="D116" s="1">
        <f t="shared" si="4"/>
        <v>129.40875435931287</v>
      </c>
      <c r="E116" s="1">
        <f t="shared" ca="1" si="5"/>
        <v>5.1379575948501101E-5</v>
      </c>
    </row>
    <row r="117" spans="2:5" x14ac:dyDescent="0.3">
      <c r="B117" s="1">
        <v>86</v>
      </c>
      <c r="C117" s="1">
        <f t="shared" ca="1" si="3"/>
        <v>107.20380720019776</v>
      </c>
      <c r="D117" s="1">
        <f t="shared" si="4"/>
        <v>129.50470397761063</v>
      </c>
      <c r="E117" s="1">
        <f t="shared" ca="1" si="5"/>
        <v>4.5417857148659211E-4</v>
      </c>
    </row>
    <row r="118" spans="2:5" x14ac:dyDescent="0.3">
      <c r="B118" s="1">
        <v>87</v>
      </c>
      <c r="C118" s="1">
        <f t="shared" ca="1" si="3"/>
        <v>106.44146297892237</v>
      </c>
      <c r="D118" s="1">
        <f t="shared" si="4"/>
        <v>129.59982224190941</v>
      </c>
      <c r="E118" s="1">
        <f t="shared" ca="1" si="5"/>
        <v>3.9236677451658542E-4</v>
      </c>
    </row>
    <row r="119" spans="2:5" x14ac:dyDescent="0.3">
      <c r="B119" s="1">
        <v>88</v>
      </c>
      <c r="C119" s="1">
        <f t="shared" ca="1" si="3"/>
        <v>100.15585830259428</v>
      </c>
      <c r="D119" s="1">
        <f t="shared" si="4"/>
        <v>129.69412719482608</v>
      </c>
      <c r="E119" s="1">
        <f t="shared" ca="1" si="5"/>
        <v>1.0643638307544278E-4</v>
      </c>
    </row>
    <row r="120" spans="2:5" x14ac:dyDescent="0.3">
      <c r="B120" s="1">
        <v>89</v>
      </c>
      <c r="C120" s="1">
        <f t="shared" ca="1" si="3"/>
        <v>107.46482394241376</v>
      </c>
      <c r="D120" s="1">
        <f t="shared" si="4"/>
        <v>129.7876362919815</v>
      </c>
      <c r="E120" s="1">
        <f t="shared" ca="1" si="5"/>
        <v>4.772239218882575E-4</v>
      </c>
    </row>
    <row r="121" spans="2:5" x14ac:dyDescent="0.3">
      <c r="B121" s="1">
        <v>90</v>
      </c>
      <c r="C121" s="1">
        <f t="shared" ca="1" si="3"/>
        <v>90.565804524720591</v>
      </c>
      <c r="D121" s="1">
        <f t="shared" si="4"/>
        <v>129.88036642751456</v>
      </c>
      <c r="E121" s="1">
        <f t="shared" ca="1" si="5"/>
        <v>1.036766283875906E-5</v>
      </c>
    </row>
    <row r="122" spans="2:5" x14ac:dyDescent="0.3">
      <c r="B122" s="1">
        <v>91</v>
      </c>
      <c r="C122" s="1">
        <f t="shared" ca="1" si="3"/>
        <v>114.92732571680732</v>
      </c>
      <c r="D122" s="1">
        <f t="shared" si="4"/>
        <v>129.97233395821596</v>
      </c>
      <c r="E122" s="1">
        <f t="shared" ca="1" si="5"/>
        <v>1.7284545700786999E-3</v>
      </c>
    </row>
    <row r="123" spans="2:5" x14ac:dyDescent="0.3">
      <c r="B123" s="1">
        <v>92</v>
      </c>
      <c r="C123" s="1">
        <f t="shared" ca="1" si="3"/>
        <v>104.17263468510114</v>
      </c>
      <c r="D123" s="1">
        <f t="shared" si="4"/>
        <v>130.06355472637111</v>
      </c>
      <c r="E123" s="1">
        <f t="shared" ca="1" si="5"/>
        <v>2.5001666494576093E-4</v>
      </c>
    </row>
    <row r="124" spans="2:5" x14ac:dyDescent="0.3">
      <c r="B124" s="1">
        <v>93</v>
      </c>
      <c r="C124" s="1">
        <f t="shared" ca="1" si="3"/>
        <v>81.323154647094256</v>
      </c>
      <c r="D124" s="1">
        <f t="shared" si="4"/>
        <v>130.15404408139472</v>
      </c>
      <c r="E124" s="1">
        <f t="shared" ca="1" si="5"/>
        <v>7.4631353253025249E-7</v>
      </c>
    </row>
    <row r="125" spans="2:5" x14ac:dyDescent="0.3">
      <c r="B125" s="1">
        <v>94</v>
      </c>
      <c r="C125" s="1">
        <f t="shared" ca="1" si="3"/>
        <v>107.98610877123066</v>
      </c>
      <c r="D125" s="1">
        <f t="shared" si="4"/>
        <v>130.24381690033263</v>
      </c>
      <c r="E125" s="1">
        <f t="shared" ca="1" si="5"/>
        <v>5.2632998580383068E-4</v>
      </c>
    </row>
    <row r="126" spans="2:5" x14ac:dyDescent="0.3">
      <c r="B126" s="1">
        <v>95</v>
      </c>
      <c r="C126" s="1">
        <f t="shared" ca="1" si="3"/>
        <v>106.41322308690516</v>
      </c>
      <c r="D126" s="1">
        <f t="shared" si="4"/>
        <v>130.33288760730235</v>
      </c>
      <c r="E126" s="1">
        <f t="shared" ca="1" si="5"/>
        <v>3.9022684346533526E-4</v>
      </c>
    </row>
    <row r="127" spans="2:5" x14ac:dyDescent="0.3">
      <c r="B127" s="1">
        <v>96</v>
      </c>
      <c r="C127" s="1">
        <f t="shared" ca="1" si="3"/>
        <v>87.024017531746154</v>
      </c>
      <c r="D127" s="1">
        <f t="shared" si="4"/>
        <v>130.421270191937</v>
      </c>
      <c r="E127" s="1">
        <f t="shared" ca="1" si="5"/>
        <v>3.9560476183227751E-6</v>
      </c>
    </row>
    <row r="128" spans="2:5" x14ac:dyDescent="0.3">
      <c r="B128" s="1">
        <v>97</v>
      </c>
      <c r="C128" s="1">
        <f t="shared" ca="1" si="3"/>
        <v>108.46590945716736</v>
      </c>
      <c r="D128" s="1">
        <f t="shared" si="4"/>
        <v>130.50897822689456</v>
      </c>
      <c r="E128" s="1">
        <f t="shared" ca="1" si="5"/>
        <v>5.7536763839730217E-4</v>
      </c>
    </row>
    <row r="129" spans="2:5" x14ac:dyDescent="0.3">
      <c r="B129" s="1">
        <v>98</v>
      </c>
      <c r="C129" s="1">
        <f t="shared" ca="1" si="3"/>
        <v>107.95476689589296</v>
      </c>
      <c r="D129" s="1">
        <f t="shared" si="4"/>
        <v>130.596024884488</v>
      </c>
      <c r="E129" s="1">
        <f t="shared" ca="1" si="5"/>
        <v>5.2325753633143961E-4</v>
      </c>
    </row>
    <row r="130" spans="2:5" x14ac:dyDescent="0.3">
      <c r="B130" s="1">
        <v>99</v>
      </c>
      <c r="C130" s="1">
        <f t="shared" ca="1" si="3"/>
        <v>99.872956509808702</v>
      </c>
      <c r="D130" s="1">
        <f t="shared" si="4"/>
        <v>130.6824229524895</v>
      </c>
      <c r="E130" s="1">
        <f t="shared" ca="1" si="5"/>
        <v>9.9952843984979839E-5</v>
      </c>
    </row>
    <row r="131" spans="2:5" x14ac:dyDescent="0.3">
      <c r="B131" s="1">
        <v>100</v>
      </c>
      <c r="C131" s="1">
        <f t="shared" ca="1" si="3"/>
        <v>112.44588864734062</v>
      </c>
      <c r="D131" s="1">
        <f t="shared" si="4"/>
        <v>130.76818484915759</v>
      </c>
      <c r="E131" s="1">
        <f t="shared" ca="1" si="5"/>
        <v>1.1580545430794954E-3</v>
      </c>
    </row>
    <row r="132" spans="2:5" x14ac:dyDescent="0.3">
      <c r="B132" s="1">
        <v>101</v>
      </c>
      <c r="C132" s="1">
        <f t="shared" ca="1" si="3"/>
        <v>104.18515159080974</v>
      </c>
      <c r="D132" s="1">
        <f t="shared" si="4"/>
        <v>130.85332263753273</v>
      </c>
      <c r="E132" s="1">
        <f t="shared" ca="1" si="5"/>
        <v>2.5065478535492037E-4</v>
      </c>
    </row>
    <row r="133" spans="2:5" x14ac:dyDescent="0.3">
      <c r="B133" s="1">
        <v>102</v>
      </c>
      <c r="C133" s="1">
        <f t="shared" ca="1" si="3"/>
        <v>100.97023776643599</v>
      </c>
      <c r="D133" s="1">
        <f t="shared" si="4"/>
        <v>130.93784803904384</v>
      </c>
      <c r="E133" s="1">
        <f t="shared" ca="1" si="5"/>
        <v>1.2729188374157921E-4</v>
      </c>
    </row>
    <row r="134" spans="2:5" x14ac:dyDescent="0.3">
      <c r="B134" s="1">
        <v>103</v>
      </c>
      <c r="C134" s="1">
        <f t="shared" ca="1" si="3"/>
        <v>108.88919303871212</v>
      </c>
      <c r="D134" s="1">
        <f t="shared" si="4"/>
        <v>131.02177244646546</v>
      </c>
      <c r="E134" s="1">
        <f t="shared" ca="1" si="5"/>
        <v>6.2188021420433255E-4</v>
      </c>
    </row>
    <row r="135" spans="2:5" x14ac:dyDescent="0.3">
      <c r="B135" s="1">
        <v>104</v>
      </c>
      <c r="C135" s="1">
        <f t="shared" ca="1" si="3"/>
        <v>106.06341752780358</v>
      </c>
      <c r="D135" s="1">
        <f t="shared" si="4"/>
        <v>131.10510693626253</v>
      </c>
      <c r="E135" s="1">
        <f t="shared" ca="1" si="5"/>
        <v>3.6456042546580993E-4</v>
      </c>
    </row>
    <row r="136" spans="2:5" x14ac:dyDescent="0.3">
      <c r="B136" s="1">
        <v>105</v>
      </c>
      <c r="C136" s="1">
        <f t="shared" ca="1" si="3"/>
        <v>111.54005997024761</v>
      </c>
      <c r="D136" s="1">
        <f t="shared" si="4"/>
        <v>131.18786228035725</v>
      </c>
      <c r="E136" s="1">
        <f t="shared" ca="1" si="5"/>
        <v>9.9374841854272134E-4</v>
      </c>
    </row>
    <row r="137" spans="2:5" x14ac:dyDescent="0.3">
      <c r="B137" s="1">
        <v>106</v>
      </c>
      <c r="C137" s="1">
        <f t="shared" ca="1" si="3"/>
        <v>120.8611865552307</v>
      </c>
      <c r="D137" s="1">
        <f t="shared" si="4"/>
        <v>131.27004895735055</v>
      </c>
      <c r="E137" s="1">
        <f t="shared" ca="1" si="5"/>
        <v>4.0307131667002933E-3</v>
      </c>
    </row>
    <row r="138" spans="2:5" x14ac:dyDescent="0.3">
      <c r="B138" s="1">
        <v>107</v>
      </c>
      <c r="C138" s="1">
        <f t="shared" ca="1" si="3"/>
        <v>90.325629647268485</v>
      </c>
      <c r="D138" s="1">
        <f t="shared" si="4"/>
        <v>131.351677163228</v>
      </c>
      <c r="E138" s="1">
        <f t="shared" ca="1" si="5"/>
        <v>9.729093862685744E-6</v>
      </c>
    </row>
    <row r="139" spans="2:5" x14ac:dyDescent="0.3">
      <c r="B139" s="1">
        <v>108</v>
      </c>
      <c r="C139" s="1">
        <f t="shared" ca="1" si="3"/>
        <v>106.66385824931842</v>
      </c>
      <c r="D139" s="1">
        <f t="shared" si="4"/>
        <v>131.43275682157883</v>
      </c>
      <c r="E139" s="1">
        <f t="shared" ca="1" si="5"/>
        <v>4.0958375798380955E-4</v>
      </c>
    </row>
    <row r="140" spans="2:5" x14ac:dyDescent="0.3">
      <c r="B140" s="1">
        <v>109</v>
      </c>
      <c r="C140" s="1">
        <f t="shared" ca="1" si="3"/>
        <v>74.858332110359115</v>
      </c>
      <c r="D140" s="1">
        <f t="shared" si="4"/>
        <v>131.51329759335414</v>
      </c>
      <c r="E140" s="1">
        <f t="shared" ca="1" si="5"/>
        <v>9.4538756604736696E-8</v>
      </c>
    </row>
    <row r="141" spans="2:5" x14ac:dyDescent="0.3">
      <c r="B141" s="1">
        <v>110</v>
      </c>
      <c r="C141" s="1">
        <f t="shared" ca="1" si="3"/>
        <v>92.106775021826166</v>
      </c>
      <c r="D141" s="1">
        <f t="shared" si="4"/>
        <v>131.59330888618928</v>
      </c>
      <c r="E141" s="1">
        <f t="shared" ca="1" si="5"/>
        <v>1.5494190707454573E-5</v>
      </c>
    </row>
    <row r="142" spans="2:5" x14ac:dyDescent="0.3">
      <c r="B142" s="1">
        <v>111</v>
      </c>
      <c r="C142" s="1">
        <f t="shared" ca="1" si="3"/>
        <v>78.305088409439577</v>
      </c>
      <c r="D142" s="1">
        <f t="shared" si="4"/>
        <v>131.67279986331391</v>
      </c>
      <c r="E142" s="1">
        <f t="shared" ca="1" si="5"/>
        <v>2.9110922825646191E-7</v>
      </c>
    </row>
    <row r="143" spans="2:5" x14ac:dyDescent="0.3">
      <c r="B143" s="1">
        <v>112</v>
      </c>
      <c r="C143" s="1">
        <f t="shared" ca="1" si="3"/>
        <v>107.49625008671518</v>
      </c>
      <c r="D143" s="1">
        <f t="shared" si="4"/>
        <v>131.75177945207105</v>
      </c>
      <c r="E143" s="1">
        <f t="shared" ca="1" si="5"/>
        <v>4.800664762816218E-4</v>
      </c>
    </row>
    <row r="144" spans="2:5" x14ac:dyDescent="0.3">
      <c r="B144" s="1">
        <v>113</v>
      </c>
      <c r="C144" s="1">
        <f t="shared" ca="1" si="3"/>
        <v>105.65518655385021</v>
      </c>
      <c r="D144" s="1">
        <f t="shared" si="4"/>
        <v>131.83025635206585</v>
      </c>
      <c r="E144" s="1">
        <f t="shared" ca="1" si="5"/>
        <v>3.3650237344295817E-4</v>
      </c>
    </row>
    <row r="145" spans="2:5" x14ac:dyDescent="0.3">
      <c r="B145" s="1">
        <v>114</v>
      </c>
      <c r="C145" s="1">
        <f t="shared" ca="1" si="3"/>
        <v>95.953471456100701</v>
      </c>
      <c r="D145" s="1">
        <f t="shared" si="4"/>
        <v>131.90823904296329</v>
      </c>
      <c r="E145" s="1">
        <f t="shared" ca="1" si="5"/>
        <v>4.0340267442767134E-5</v>
      </c>
    </row>
    <row r="146" spans="2:5" x14ac:dyDescent="0.3">
      <c r="B146" s="1">
        <v>115</v>
      </c>
      <c r="C146" s="1">
        <f t="shared" ca="1" si="3"/>
        <v>100.29828098456753</v>
      </c>
      <c r="D146" s="1">
        <f t="shared" si="4"/>
        <v>131.98573579195306</v>
      </c>
      <c r="E146" s="1">
        <f t="shared" ca="1" si="5"/>
        <v>1.0984312557827111E-4</v>
      </c>
    </row>
    <row r="147" spans="2:5" x14ac:dyDescent="0.3">
      <c r="B147" s="1">
        <v>116</v>
      </c>
      <c r="C147" s="1">
        <f t="shared" ca="1" si="3"/>
        <v>103.41654341097809</v>
      </c>
      <c r="D147" s="1">
        <f t="shared" si="4"/>
        <v>132.06275466089829</v>
      </c>
      <c r="E147" s="1">
        <f t="shared" ca="1" si="5"/>
        <v>2.1406049260696666E-4</v>
      </c>
    </row>
    <row r="148" spans="2:5" x14ac:dyDescent="0.3">
      <c r="B148" s="1">
        <v>117</v>
      </c>
      <c r="C148" s="1">
        <f t="shared" ca="1" si="3"/>
        <v>87.6267929312245</v>
      </c>
      <c r="D148" s="1">
        <f t="shared" si="4"/>
        <v>132.13930351318419</v>
      </c>
      <c r="E148" s="1">
        <f t="shared" ca="1" si="5"/>
        <v>4.6793106465601659E-6</v>
      </c>
    </row>
    <row r="149" spans="2:5" x14ac:dyDescent="0.3">
      <c r="B149" s="1">
        <v>118</v>
      </c>
      <c r="C149" s="1">
        <f t="shared" ca="1" si="3"/>
        <v>101.58477928043608</v>
      </c>
      <c r="D149" s="1">
        <f t="shared" si="4"/>
        <v>132.21539002028189</v>
      </c>
      <c r="E149" s="1">
        <f t="shared" ca="1" si="5"/>
        <v>1.4541013603444934E-4</v>
      </c>
    </row>
    <row r="150" spans="2:5" x14ac:dyDescent="0.3">
      <c r="B150" s="1">
        <v>119</v>
      </c>
      <c r="C150" s="1">
        <f t="shared" ca="1" si="3"/>
        <v>116.75061263729685</v>
      </c>
      <c r="D150" s="1">
        <f t="shared" si="4"/>
        <v>132.29102166804142</v>
      </c>
      <c r="E150" s="1">
        <f t="shared" ca="1" si="5"/>
        <v>2.2797174787599931E-3</v>
      </c>
    </row>
    <row r="151" spans="2:5" x14ac:dyDescent="0.3">
      <c r="B151" s="1">
        <v>120</v>
      </c>
      <c r="C151" s="1">
        <f t="shared" ca="1" si="3"/>
        <v>103.91341094779079</v>
      </c>
      <c r="D151" s="1">
        <f t="shared" si="4"/>
        <v>132.36620576272719</v>
      </c>
      <c r="E151" s="1">
        <f t="shared" ca="1" si="5"/>
        <v>2.3712330717793237E-4</v>
      </c>
    </row>
    <row r="152" spans="2:5" x14ac:dyDescent="0.3">
      <c r="B152" s="1">
        <v>121</v>
      </c>
      <c r="C152" s="1">
        <f t="shared" ca="1" si="3"/>
        <v>100.740102413318</v>
      </c>
      <c r="D152" s="1">
        <f t="shared" si="4"/>
        <v>132.44094943680875</v>
      </c>
      <c r="E152" s="1">
        <f t="shared" ca="1" si="5"/>
        <v>1.2105152063227945E-4</v>
      </c>
    </row>
    <row r="153" spans="2:5" x14ac:dyDescent="0.3">
      <c r="B153" s="1">
        <v>122</v>
      </c>
      <c r="C153" s="1">
        <f t="shared" ca="1" si="3"/>
        <v>98.934601395781115</v>
      </c>
      <c r="D153" s="1">
        <f t="shared" si="4"/>
        <v>132.51525965451845</v>
      </c>
      <c r="E153" s="1">
        <f t="shared" ca="1" si="5"/>
        <v>8.0938421377209726E-5</v>
      </c>
    </row>
    <row r="154" spans="2:5" x14ac:dyDescent="0.3">
      <c r="B154" s="1">
        <v>123</v>
      </c>
      <c r="C154" s="1">
        <f t="shared" ca="1" si="3"/>
        <v>96.872217853531282</v>
      </c>
      <c r="D154" s="1">
        <f t="shared" si="4"/>
        <v>132.58914321718731</v>
      </c>
      <c r="E154" s="1">
        <f t="shared" ca="1" si="5"/>
        <v>5.0207455011341277E-5</v>
      </c>
    </row>
    <row r="155" spans="2:5" x14ac:dyDescent="0.3">
      <c r="B155" s="1">
        <v>124</v>
      </c>
      <c r="C155" s="1">
        <f t="shared" ca="1" si="3"/>
        <v>87.126994744831521</v>
      </c>
      <c r="D155" s="1">
        <f t="shared" si="4"/>
        <v>132.66260676836987</v>
      </c>
      <c r="E155" s="1">
        <f t="shared" ca="1" si="5"/>
        <v>4.0716344880562488E-6</v>
      </c>
    </row>
    <row r="156" spans="2:5" x14ac:dyDescent="0.3">
      <c r="B156" s="1">
        <v>125</v>
      </c>
      <c r="C156" s="1">
        <f t="shared" ca="1" si="3"/>
        <v>110.73745170172299</v>
      </c>
      <c r="D156" s="1">
        <f t="shared" si="4"/>
        <v>132.73565679876768</v>
      </c>
      <c r="E156" s="1">
        <f t="shared" ca="1" si="5"/>
        <v>8.6511311797110493E-4</v>
      </c>
    </row>
    <row r="157" spans="2:5" x14ac:dyDescent="0.3">
      <c r="B157" s="1">
        <v>126</v>
      </c>
      <c r="C157" s="1">
        <f t="shared" ca="1" si="3"/>
        <v>92.442327660377913</v>
      </c>
      <c r="D157" s="1">
        <f t="shared" si="4"/>
        <v>132.8082996509612</v>
      </c>
      <c r="E157" s="1">
        <f t="shared" ca="1" si="5"/>
        <v>1.6887162591559261E-5</v>
      </c>
    </row>
    <row r="158" spans="2:5" x14ac:dyDescent="0.3">
      <c r="B158" s="1">
        <v>127</v>
      </c>
      <c r="C158" s="1">
        <f t="shared" ca="1" si="3"/>
        <v>116.71458969025227</v>
      </c>
      <c r="D158" s="1">
        <f t="shared" si="4"/>
        <v>132.88054152395858</v>
      </c>
      <c r="E158" s="1">
        <f t="shared" ca="1" si="5"/>
        <v>2.2676075791129222E-3</v>
      </c>
    </row>
    <row r="159" spans="2:5" x14ac:dyDescent="0.3">
      <c r="B159" s="1">
        <v>128</v>
      </c>
      <c r="C159" s="1">
        <f t="shared" ca="1" si="3"/>
        <v>94.46265265572309</v>
      </c>
      <c r="D159" s="1">
        <f t="shared" si="4"/>
        <v>132.95238847757054</v>
      </c>
      <c r="E159" s="1">
        <f t="shared" ca="1" si="5"/>
        <v>2.8058914223938247E-5</v>
      </c>
    </row>
    <row r="160" spans="2:5" x14ac:dyDescent="0.3">
      <c r="B160" s="1">
        <v>129</v>
      </c>
      <c r="C160" s="1">
        <f t="shared" ca="1" si="3"/>
        <v>103.02226811390503</v>
      </c>
      <c r="D160" s="1">
        <f t="shared" si="4"/>
        <v>133.02384643661844</v>
      </c>
      <c r="E160" s="1">
        <f t="shared" ca="1" si="5"/>
        <v>1.9721280899778063E-4</v>
      </c>
    </row>
    <row r="161" spans="2:5" x14ac:dyDescent="0.3">
      <c r="B161" s="1">
        <v>130</v>
      </c>
      <c r="C161" s="1">
        <f t="shared" ref="C161:C224" ca="1" si="6">_xlfn.NORM.INV(RAND(),$C$28,$C$29)</f>
        <v>83.059600758797757</v>
      </c>
      <c r="D161" s="1">
        <f t="shared" ref="D161:D224" si="7">_xlfn.NORM.INV(B161/1001,$D$28,$D$29)</f>
        <v>133.09492119498378</v>
      </c>
      <c r="E161" s="1">
        <f t="shared" ref="E161:E224" ca="1" si="8">_xlfn.NORM.DIST(C161,$D$28,$D$29,0)</f>
        <v>1.2594890914044952E-6</v>
      </c>
    </row>
    <row r="162" spans="2:5" x14ac:dyDescent="0.3">
      <c r="B162" s="1">
        <v>131</v>
      </c>
      <c r="C162" s="1">
        <f t="shared" ca="1" si="6"/>
        <v>94.828820830897214</v>
      </c>
      <c r="D162" s="1">
        <f t="shared" si="7"/>
        <v>133.16561841950596</v>
      </c>
      <c r="E162" s="1">
        <f t="shared" ca="1" si="8"/>
        <v>3.0703930886546002E-5</v>
      </c>
    </row>
    <row r="163" spans="2:5" x14ac:dyDescent="0.3">
      <c r="B163" s="1">
        <v>132</v>
      </c>
      <c r="C163" s="1">
        <f t="shared" ca="1" si="6"/>
        <v>100.45982240995541</v>
      </c>
      <c r="D163" s="1">
        <f t="shared" si="7"/>
        <v>133.2359436537354</v>
      </c>
      <c r="E163" s="1">
        <f t="shared" ca="1" si="8"/>
        <v>1.1382693338293605E-4</v>
      </c>
    </row>
    <row r="164" spans="2:5" x14ac:dyDescent="0.3">
      <c r="B164" s="1">
        <v>133</v>
      </c>
      <c r="C164" s="1">
        <f t="shared" ca="1" si="6"/>
        <v>95.376543621052789</v>
      </c>
      <c r="D164" s="1">
        <f t="shared" si="7"/>
        <v>133.30590232154793</v>
      </c>
      <c r="E164" s="1">
        <f t="shared" ca="1" si="8"/>
        <v>3.5093941884622174E-5</v>
      </c>
    </row>
    <row r="165" spans="2:5" x14ac:dyDescent="0.3">
      <c r="B165" s="1">
        <v>134</v>
      </c>
      <c r="C165" s="1">
        <f t="shared" ca="1" si="6"/>
        <v>110.22098623585276</v>
      </c>
      <c r="D165" s="1">
        <f t="shared" si="7"/>
        <v>133.37549973062707</v>
      </c>
      <c r="E165" s="1">
        <f t="shared" ca="1" si="8"/>
        <v>7.9008788648982965E-4</v>
      </c>
    </row>
    <row r="166" spans="2:5" x14ac:dyDescent="0.3">
      <c r="B166" s="1">
        <v>135</v>
      </c>
      <c r="C166" s="1">
        <f t="shared" ca="1" si="6"/>
        <v>95.112929432885295</v>
      </c>
      <c r="D166" s="1">
        <f t="shared" si="7"/>
        <v>133.44474107581993</v>
      </c>
      <c r="E166" s="1">
        <f t="shared" ca="1" si="8"/>
        <v>3.2913280330711215E-5</v>
      </c>
    </row>
    <row r="167" spans="2:5" x14ac:dyDescent="0.3">
      <c r="B167" s="1">
        <v>136</v>
      </c>
      <c r="C167" s="1">
        <f t="shared" ca="1" si="6"/>
        <v>102.05665665587028</v>
      </c>
      <c r="D167" s="1">
        <f t="shared" si="7"/>
        <v>133.51363144237189</v>
      </c>
      <c r="E167" s="1">
        <f t="shared" ca="1" si="8"/>
        <v>1.6087078154472271E-4</v>
      </c>
    </row>
    <row r="168" spans="2:5" x14ac:dyDescent="0.3">
      <c r="B168" s="1">
        <v>137</v>
      </c>
      <c r="C168" s="1">
        <f t="shared" ca="1" si="6"/>
        <v>94.875751219284396</v>
      </c>
      <c r="D168" s="1">
        <f t="shared" si="7"/>
        <v>133.58217580904551</v>
      </c>
      <c r="E168" s="1">
        <f t="shared" ca="1" si="8"/>
        <v>3.1059147520534561E-5</v>
      </c>
    </row>
    <row r="169" spans="2:5" x14ac:dyDescent="0.3">
      <c r="B169" s="1">
        <v>138</v>
      </c>
      <c r="C169" s="1">
        <f t="shared" ca="1" si="6"/>
        <v>107.50027487590258</v>
      </c>
      <c r="D169" s="1">
        <f t="shared" si="7"/>
        <v>133.65037905112888</v>
      </c>
      <c r="E169" s="1">
        <f t="shared" ca="1" si="8"/>
        <v>4.8043159473639172E-4</v>
      </c>
    </row>
    <row r="170" spans="2:5" x14ac:dyDescent="0.3">
      <c r="B170" s="1">
        <v>139</v>
      </c>
      <c r="C170" s="1">
        <f t="shared" ca="1" si="6"/>
        <v>108.32129062796683</v>
      </c>
      <c r="D170" s="1">
        <f t="shared" si="7"/>
        <v>133.71824594333751</v>
      </c>
      <c r="E170" s="1">
        <f t="shared" ca="1" si="8"/>
        <v>5.6018477204851445E-4</v>
      </c>
    </row>
    <row r="171" spans="2:5" x14ac:dyDescent="0.3">
      <c r="B171" s="1">
        <v>140</v>
      </c>
      <c r="C171" s="1">
        <f t="shared" ca="1" si="6"/>
        <v>105.18500504336711</v>
      </c>
      <c r="D171" s="1">
        <f t="shared" si="7"/>
        <v>133.78578116261488</v>
      </c>
      <c r="E171" s="1">
        <f t="shared" ca="1" si="8"/>
        <v>3.0657020182619686E-4</v>
      </c>
    </row>
    <row r="172" spans="2:5" x14ac:dyDescent="0.3">
      <c r="B172" s="1">
        <v>141</v>
      </c>
      <c r="C172" s="1">
        <f t="shared" ca="1" si="6"/>
        <v>101.28410311058259</v>
      </c>
      <c r="D172" s="1">
        <f t="shared" si="7"/>
        <v>133.85298929083544</v>
      </c>
      <c r="E172" s="1">
        <f t="shared" ca="1" si="8"/>
        <v>1.3627273015522122E-4</v>
      </c>
    </row>
    <row r="173" spans="2:5" x14ac:dyDescent="0.3">
      <c r="B173" s="1">
        <v>142</v>
      </c>
      <c r="C173" s="1">
        <f t="shared" ca="1" si="6"/>
        <v>111.37945171334584</v>
      </c>
      <c r="D173" s="1">
        <f t="shared" si="7"/>
        <v>133.91987481741435</v>
      </c>
      <c r="E173" s="1">
        <f t="shared" ca="1" si="8"/>
        <v>9.6678244459859732E-4</v>
      </c>
    </row>
    <row r="174" spans="2:5" x14ac:dyDescent="0.3">
      <c r="B174" s="1">
        <v>143</v>
      </c>
      <c r="C174" s="1">
        <f t="shared" ca="1" si="6"/>
        <v>113.29856825496483</v>
      </c>
      <c r="D174" s="1">
        <f t="shared" si="7"/>
        <v>133.98644214182787</v>
      </c>
      <c r="E174" s="1">
        <f t="shared" ca="1" si="8"/>
        <v>1.3330160980863145E-3</v>
      </c>
    </row>
    <row r="175" spans="2:5" x14ac:dyDescent="0.3">
      <c r="B175" s="1">
        <v>144</v>
      </c>
      <c r="C175" s="1">
        <f t="shared" ca="1" si="6"/>
        <v>106.42463947337113</v>
      </c>
      <c r="D175" s="1">
        <f t="shared" si="7"/>
        <v>134.05269557604777</v>
      </c>
      <c r="E175" s="1">
        <f t="shared" ca="1" si="8"/>
        <v>3.9109069960264483E-4</v>
      </c>
    </row>
    <row r="176" spans="2:5" x14ac:dyDescent="0.3">
      <c r="B176" s="1">
        <v>145</v>
      </c>
      <c r="C176" s="1">
        <f t="shared" ca="1" si="6"/>
        <v>84.885479229752363</v>
      </c>
      <c r="D176" s="1">
        <f t="shared" si="7"/>
        <v>134.11863934689359</v>
      </c>
      <c r="E176" s="1">
        <f t="shared" ca="1" si="8"/>
        <v>2.1522633562193178E-6</v>
      </c>
    </row>
    <row r="177" spans="2:5" x14ac:dyDescent="0.3">
      <c r="B177" s="1">
        <v>146</v>
      </c>
      <c r="C177" s="1">
        <f t="shared" ca="1" si="6"/>
        <v>103.88711614845307</v>
      </c>
      <c r="D177" s="1">
        <f t="shared" si="7"/>
        <v>134.18427759830593</v>
      </c>
      <c r="E177" s="1">
        <f t="shared" ca="1" si="8"/>
        <v>2.3584924484145196E-4</v>
      </c>
    </row>
    <row r="178" spans="2:5" x14ac:dyDescent="0.3">
      <c r="B178" s="1">
        <v>147</v>
      </c>
      <c r="C178" s="1">
        <f t="shared" ca="1" si="6"/>
        <v>106.13735763162289</v>
      </c>
      <c r="D178" s="1">
        <f t="shared" si="7"/>
        <v>134.24961439354388</v>
      </c>
      <c r="E178" s="1">
        <f t="shared" ca="1" si="8"/>
        <v>3.6985784254234857E-4</v>
      </c>
    </row>
    <row r="179" spans="2:5" x14ac:dyDescent="0.3">
      <c r="B179" s="1">
        <v>148</v>
      </c>
      <c r="C179" s="1">
        <f t="shared" ca="1" si="6"/>
        <v>92.40876774141428</v>
      </c>
      <c r="D179" s="1">
        <f t="shared" si="7"/>
        <v>134.31465371730977</v>
      </c>
      <c r="E179" s="1">
        <f t="shared" ca="1" si="8"/>
        <v>1.674276449722194E-5</v>
      </c>
    </row>
    <row r="180" spans="2:5" x14ac:dyDescent="0.3">
      <c r="B180" s="1">
        <v>149</v>
      </c>
      <c r="C180" s="1">
        <f t="shared" ca="1" si="6"/>
        <v>93.932064749546711</v>
      </c>
      <c r="D180" s="1">
        <f t="shared" si="7"/>
        <v>134.37939947780404</v>
      </c>
      <c r="E180" s="1">
        <f t="shared" ca="1" si="8"/>
        <v>2.4599210520744503E-5</v>
      </c>
    </row>
    <row r="181" spans="2:5" x14ac:dyDescent="0.3">
      <c r="B181" s="1">
        <v>150</v>
      </c>
      <c r="C181" s="1">
        <f t="shared" ca="1" si="6"/>
        <v>93.163775393891314</v>
      </c>
      <c r="D181" s="1">
        <f t="shared" si="7"/>
        <v>134.44385550871294</v>
      </c>
      <c r="E181" s="1">
        <f t="shared" ca="1" si="8"/>
        <v>2.0286425845502963E-5</v>
      </c>
    </row>
    <row r="182" spans="2:5" x14ac:dyDescent="0.3">
      <c r="B182" s="1">
        <v>151</v>
      </c>
      <c r="C182" s="1">
        <f t="shared" ca="1" si="6"/>
        <v>89.502934674517419</v>
      </c>
      <c r="D182" s="1">
        <f t="shared" si="7"/>
        <v>134.50802557113172</v>
      </c>
      <c r="E182" s="1">
        <f t="shared" ca="1" si="8"/>
        <v>7.8101331862267481E-6</v>
      </c>
    </row>
    <row r="183" spans="2:5" x14ac:dyDescent="0.3">
      <c r="B183" s="1">
        <v>152</v>
      </c>
      <c r="C183" s="1">
        <f t="shared" ca="1" si="6"/>
        <v>98.704901282625997</v>
      </c>
      <c r="D183" s="1">
        <f t="shared" si="7"/>
        <v>134.57191335542592</v>
      </c>
      <c r="E183" s="1">
        <f t="shared" ca="1" si="8"/>
        <v>7.6818021126530018E-5</v>
      </c>
    </row>
    <row r="184" spans="2:5" x14ac:dyDescent="0.3">
      <c r="B184" s="1">
        <v>153</v>
      </c>
      <c r="C184" s="1">
        <f t="shared" ca="1" si="6"/>
        <v>104.85690809861975</v>
      </c>
      <c r="D184" s="1">
        <f t="shared" si="7"/>
        <v>134.63552248303307</v>
      </c>
      <c r="E184" s="1">
        <f t="shared" ca="1" si="8"/>
        <v>2.871078539015907E-4</v>
      </c>
    </row>
    <row r="185" spans="2:5" x14ac:dyDescent="0.3">
      <c r="B185" s="1">
        <v>154</v>
      </c>
      <c r="C185" s="1">
        <f t="shared" ca="1" si="6"/>
        <v>91.204528182450758</v>
      </c>
      <c r="D185" s="1">
        <f t="shared" si="7"/>
        <v>134.69885650820703</v>
      </c>
      <c r="E185" s="1">
        <f t="shared" ca="1" si="8"/>
        <v>1.2262001149749907E-5</v>
      </c>
    </row>
    <row r="186" spans="2:5" x14ac:dyDescent="0.3">
      <c r="B186" s="1">
        <v>155</v>
      </c>
      <c r="C186" s="1">
        <f t="shared" ca="1" si="6"/>
        <v>104.85892856155535</v>
      </c>
      <c r="D186" s="1">
        <f t="shared" si="7"/>
        <v>134.76191891970694</v>
      </c>
      <c r="E186" s="1">
        <f t="shared" ca="1" si="8"/>
        <v>2.8722426196183405E-4</v>
      </c>
    </row>
    <row r="187" spans="2:5" x14ac:dyDescent="0.3">
      <c r="B187" s="1">
        <v>156</v>
      </c>
      <c r="C187" s="1">
        <f t="shared" ca="1" si="6"/>
        <v>104.62524056080611</v>
      </c>
      <c r="D187" s="1">
        <f t="shared" si="7"/>
        <v>134.82471314243381</v>
      </c>
      <c r="E187" s="1">
        <f t="shared" ca="1" si="8"/>
        <v>2.740355483906345E-4</v>
      </c>
    </row>
    <row r="188" spans="2:5" x14ac:dyDescent="0.3">
      <c r="B188" s="1">
        <v>157</v>
      </c>
      <c r="C188" s="1">
        <f t="shared" ca="1" si="6"/>
        <v>101.75342612715403</v>
      </c>
      <c r="D188" s="1">
        <f t="shared" si="7"/>
        <v>134.88724253901552</v>
      </c>
      <c r="E188" s="1">
        <f t="shared" ca="1" si="8"/>
        <v>1.507743411067052E-4</v>
      </c>
    </row>
    <row r="189" spans="2:5" x14ac:dyDescent="0.3">
      <c r="B189" s="1">
        <v>158</v>
      </c>
      <c r="C189" s="1">
        <f t="shared" ca="1" si="6"/>
        <v>93.442840124253365</v>
      </c>
      <c r="D189" s="1">
        <f t="shared" si="7"/>
        <v>134.94951041134249</v>
      </c>
      <c r="E189" s="1">
        <f t="shared" ca="1" si="8"/>
        <v>2.176432571541967E-5</v>
      </c>
    </row>
    <row r="190" spans="2:5" x14ac:dyDescent="0.3">
      <c r="B190" s="1">
        <v>159</v>
      </c>
      <c r="C190" s="1">
        <f t="shared" ca="1" si="6"/>
        <v>111.09362150207461</v>
      </c>
      <c r="D190" s="1">
        <f t="shared" si="7"/>
        <v>135.01152000205704</v>
      </c>
      <c r="E190" s="1">
        <f t="shared" ca="1" si="8"/>
        <v>9.2032794910063963E-4</v>
      </c>
    </row>
    <row r="191" spans="2:5" x14ac:dyDescent="0.3">
      <c r="B191" s="1">
        <v>160</v>
      </c>
      <c r="C191" s="1">
        <f t="shared" ca="1" si="6"/>
        <v>111.02805240659153</v>
      </c>
      <c r="D191" s="1">
        <f t="shared" si="7"/>
        <v>135.07327449599578</v>
      </c>
      <c r="E191" s="1">
        <f t="shared" ca="1" si="8"/>
        <v>9.0994348396553505E-4</v>
      </c>
    </row>
    <row r="192" spans="2:5" x14ac:dyDescent="0.3">
      <c r="B192" s="1">
        <v>161</v>
      </c>
      <c r="C192" s="1">
        <f t="shared" ca="1" si="6"/>
        <v>98.003602128761173</v>
      </c>
      <c r="D192" s="1">
        <f t="shared" si="7"/>
        <v>135.13477702158943</v>
      </c>
      <c r="E192" s="1">
        <f t="shared" ca="1" si="8"/>
        <v>6.5396281425858348E-5</v>
      </c>
    </row>
    <row r="193" spans="2:5" x14ac:dyDescent="0.3">
      <c r="B193" s="1">
        <v>162</v>
      </c>
      <c r="C193" s="1">
        <f t="shared" ca="1" si="6"/>
        <v>102.07535425567809</v>
      </c>
      <c r="D193" s="1">
        <f t="shared" si="7"/>
        <v>135.19603065221958</v>
      </c>
      <c r="E193" s="1">
        <f t="shared" ca="1" si="8"/>
        <v>1.615128619159364E-4</v>
      </c>
    </row>
    <row r="194" spans="2:5" x14ac:dyDescent="0.3">
      <c r="B194" s="1">
        <v>163</v>
      </c>
      <c r="C194" s="1">
        <f t="shared" ca="1" si="6"/>
        <v>96.004281354098595</v>
      </c>
      <c r="D194" s="1">
        <f t="shared" si="7"/>
        <v>135.25703840753476</v>
      </c>
      <c r="E194" s="1">
        <f t="shared" ca="1" si="8"/>
        <v>4.0835398188007717E-5</v>
      </c>
    </row>
    <row r="195" spans="2:5" x14ac:dyDescent="0.3">
      <c r="B195" s="1">
        <v>164</v>
      </c>
      <c r="C195" s="1">
        <f t="shared" ca="1" si="6"/>
        <v>109.3716464639877</v>
      </c>
      <c r="D195" s="1">
        <f t="shared" si="7"/>
        <v>135.31780325472744</v>
      </c>
      <c r="E195" s="1">
        <f t="shared" ca="1" si="8"/>
        <v>6.7883736457361376E-4</v>
      </c>
    </row>
    <row r="196" spans="2:5" x14ac:dyDescent="0.3">
      <c r="B196" s="1">
        <v>165</v>
      </c>
      <c r="C196" s="1">
        <f t="shared" ca="1" si="6"/>
        <v>103.408678199188</v>
      </c>
      <c r="D196" s="1">
        <f t="shared" si="7"/>
        <v>135.37832810977321</v>
      </c>
      <c r="E196" s="1">
        <f t="shared" ca="1" si="8"/>
        <v>2.1371217196384306E-4</v>
      </c>
    </row>
    <row r="197" spans="2:5" x14ac:dyDescent="0.3">
      <c r="B197" s="1">
        <v>166</v>
      </c>
      <c r="C197" s="1">
        <f t="shared" ca="1" si="6"/>
        <v>86.834980351313476</v>
      </c>
      <c r="D197" s="1">
        <f t="shared" si="7"/>
        <v>135.43861583863298</v>
      </c>
      <c r="E197" s="1">
        <f t="shared" ca="1" si="8"/>
        <v>3.7518753473909964E-6</v>
      </c>
    </row>
    <row r="198" spans="2:5" x14ac:dyDescent="0.3">
      <c r="B198" s="1">
        <v>167</v>
      </c>
      <c r="C198" s="1">
        <f t="shared" ca="1" si="6"/>
        <v>97.648351118412691</v>
      </c>
      <c r="D198" s="1">
        <f t="shared" si="7"/>
        <v>135.49866925842039</v>
      </c>
      <c r="E198" s="1">
        <f t="shared" ca="1" si="8"/>
        <v>6.0225037901532058E-5</v>
      </c>
    </row>
    <row r="199" spans="2:5" x14ac:dyDescent="0.3">
      <c r="B199" s="1">
        <v>168</v>
      </c>
      <c r="C199" s="1">
        <f t="shared" ca="1" si="6"/>
        <v>119.18346836152614</v>
      </c>
      <c r="D199" s="1">
        <f t="shared" si="7"/>
        <v>135.55849113853492</v>
      </c>
      <c r="E199" s="1">
        <f t="shared" ca="1" si="8"/>
        <v>3.2233269835169826E-3</v>
      </c>
    </row>
    <row r="200" spans="2:5" x14ac:dyDescent="0.3">
      <c r="B200" s="1">
        <v>169</v>
      </c>
      <c r="C200" s="1">
        <f t="shared" ca="1" si="6"/>
        <v>107.27546611127931</v>
      </c>
      <c r="D200" s="1">
        <f t="shared" si="7"/>
        <v>135.61808420176257</v>
      </c>
      <c r="E200" s="1">
        <f t="shared" ca="1" si="8"/>
        <v>4.6040610807104924E-4</v>
      </c>
    </row>
    <row r="201" spans="2:5" x14ac:dyDescent="0.3">
      <c r="B201" s="1">
        <v>170</v>
      </c>
      <c r="C201" s="1">
        <f t="shared" ca="1" si="6"/>
        <v>104.40516027420668</v>
      </c>
      <c r="D201" s="1">
        <f t="shared" si="7"/>
        <v>135.67745112534425</v>
      </c>
      <c r="E201" s="1">
        <f t="shared" ca="1" si="8"/>
        <v>2.6211086944063697E-4</v>
      </c>
    </row>
    <row r="202" spans="2:5" x14ac:dyDescent="0.3">
      <c r="B202" s="1">
        <v>171</v>
      </c>
      <c r="C202" s="1">
        <f t="shared" ca="1" si="6"/>
        <v>93.903588029976717</v>
      </c>
      <c r="D202" s="1">
        <f t="shared" si="7"/>
        <v>135.73659454201407</v>
      </c>
      <c r="E202" s="1">
        <f t="shared" ca="1" si="8"/>
        <v>2.4425225018643503E-5</v>
      </c>
    </row>
    <row r="203" spans="2:5" x14ac:dyDescent="0.3">
      <c r="B203" s="1">
        <v>172</v>
      </c>
      <c r="C203" s="1">
        <f t="shared" ca="1" si="6"/>
        <v>105.80790790377699</v>
      </c>
      <c r="D203" s="1">
        <f t="shared" si="7"/>
        <v>135.79551704100803</v>
      </c>
      <c r="E203" s="1">
        <f t="shared" ca="1" si="8"/>
        <v>3.4676694505940929E-4</v>
      </c>
    </row>
    <row r="204" spans="2:5" x14ac:dyDescent="0.3">
      <c r="B204" s="1">
        <v>173</v>
      </c>
      <c r="C204" s="1">
        <f t="shared" ca="1" si="6"/>
        <v>91.584304303141181</v>
      </c>
      <c r="D204" s="1">
        <f t="shared" si="7"/>
        <v>135.85422116904405</v>
      </c>
      <c r="E204" s="1">
        <f t="shared" ca="1" si="8"/>
        <v>1.3536979308144996E-5</v>
      </c>
    </row>
    <row r="205" spans="2:5" x14ac:dyDescent="0.3">
      <c r="B205" s="1">
        <v>174</v>
      </c>
      <c r="C205" s="1">
        <f t="shared" ca="1" si="6"/>
        <v>99.136219618043611</v>
      </c>
      <c r="D205" s="1">
        <f t="shared" si="7"/>
        <v>135.91270943127432</v>
      </c>
      <c r="E205" s="1">
        <f t="shared" ca="1" si="8"/>
        <v>8.4720451901453665E-5</v>
      </c>
    </row>
    <row r="206" spans="2:5" x14ac:dyDescent="0.3">
      <c r="B206" s="1">
        <v>175</v>
      </c>
      <c r="C206" s="1">
        <f t="shared" ca="1" si="6"/>
        <v>92.033723497563756</v>
      </c>
      <c r="D206" s="1">
        <f t="shared" si="7"/>
        <v>135.9709842922116</v>
      </c>
      <c r="E206" s="1">
        <f t="shared" ca="1" si="8"/>
        <v>1.5205495507962851E-5</v>
      </c>
    </row>
    <row r="207" spans="2:5" x14ac:dyDescent="0.3">
      <c r="B207" s="1">
        <v>176</v>
      </c>
      <c r="C207" s="1">
        <f t="shared" ca="1" si="6"/>
        <v>98.12009443964287</v>
      </c>
      <c r="D207" s="1">
        <f t="shared" si="7"/>
        <v>136.02904817662886</v>
      </c>
      <c r="E207" s="1">
        <f t="shared" ca="1" si="8"/>
        <v>6.7178687287467484E-5</v>
      </c>
    </row>
    <row r="208" spans="2:5" x14ac:dyDescent="0.3">
      <c r="B208" s="1">
        <v>177</v>
      </c>
      <c r="C208" s="1">
        <f t="shared" ca="1" si="6"/>
        <v>91.793525018900425</v>
      </c>
      <c r="D208" s="1">
        <f t="shared" si="7"/>
        <v>136.086903470435</v>
      </c>
      <c r="E208" s="1">
        <f t="shared" ca="1" si="8"/>
        <v>1.4291241522977225E-5</v>
      </c>
    </row>
    <row r="209" spans="2:5" x14ac:dyDescent="0.3">
      <c r="B209" s="1">
        <v>178</v>
      </c>
      <c r="C209" s="1">
        <f t="shared" ca="1" si="6"/>
        <v>91.220377246820831</v>
      </c>
      <c r="D209" s="1">
        <f t="shared" si="7"/>
        <v>136.1445525215259</v>
      </c>
      <c r="E209" s="1">
        <f t="shared" ca="1" si="8"/>
        <v>1.2312883518885205E-5</v>
      </c>
    </row>
    <row r="210" spans="2:5" x14ac:dyDescent="0.3">
      <c r="B210" s="1">
        <v>179</v>
      </c>
      <c r="C210" s="1">
        <f t="shared" ca="1" si="6"/>
        <v>102.26440696571541</v>
      </c>
      <c r="D210" s="1">
        <f t="shared" si="7"/>
        <v>136.20199764061223</v>
      </c>
      <c r="E210" s="1">
        <f t="shared" ca="1" si="8"/>
        <v>1.6813601839583048E-4</v>
      </c>
    </row>
    <row r="211" spans="2:5" x14ac:dyDescent="0.3">
      <c r="B211" s="1">
        <v>180</v>
      </c>
      <c r="C211" s="1">
        <f t="shared" ca="1" si="6"/>
        <v>87.335187763826752</v>
      </c>
      <c r="D211" s="1">
        <f t="shared" si="7"/>
        <v>136.25924110202527</v>
      </c>
      <c r="E211" s="1">
        <f t="shared" ca="1" si="8"/>
        <v>4.315118251894459E-6</v>
      </c>
    </row>
    <row r="212" spans="2:5" x14ac:dyDescent="0.3">
      <c r="B212" s="1">
        <v>181</v>
      </c>
      <c r="C212" s="1">
        <f t="shared" ca="1" si="6"/>
        <v>106.49121681534216</v>
      </c>
      <c r="D212" s="1">
        <f t="shared" si="7"/>
        <v>136.31628514450026</v>
      </c>
      <c r="E212" s="1">
        <f t="shared" ca="1" si="8"/>
        <v>3.9616213919140767E-4</v>
      </c>
    </row>
    <row r="213" spans="2:5" x14ac:dyDescent="0.3">
      <c r="B213" s="1">
        <v>182</v>
      </c>
      <c r="C213" s="1">
        <f t="shared" ca="1" si="6"/>
        <v>96.124855391014748</v>
      </c>
      <c r="D213" s="1">
        <f t="shared" si="7"/>
        <v>136.37313197193922</v>
      </c>
      <c r="E213" s="1">
        <f t="shared" ca="1" si="8"/>
        <v>4.2032892879597502E-5</v>
      </c>
    </row>
    <row r="214" spans="2:5" x14ac:dyDescent="0.3">
      <c r="B214" s="1">
        <v>183</v>
      </c>
      <c r="C214" s="1">
        <f t="shared" ca="1" si="6"/>
        <v>110.9246211666138</v>
      </c>
      <c r="D214" s="1">
        <f t="shared" si="7"/>
        <v>136.42978375415322</v>
      </c>
      <c r="E214" s="1">
        <f t="shared" ca="1" si="8"/>
        <v>8.9376558588361997E-4</v>
      </c>
    </row>
    <row r="215" spans="2:5" x14ac:dyDescent="0.3">
      <c r="B215" s="1">
        <v>184</v>
      </c>
      <c r="C215" s="1">
        <f t="shared" ca="1" si="6"/>
        <v>98.44498533440391</v>
      </c>
      <c r="D215" s="1">
        <f t="shared" si="7"/>
        <v>136.48624262758491</v>
      </c>
      <c r="E215" s="1">
        <f t="shared" ca="1" si="8"/>
        <v>7.2387523940583407E-5</v>
      </c>
    </row>
    <row r="216" spans="2:5" x14ac:dyDescent="0.3">
      <c r="B216" s="1">
        <v>185</v>
      </c>
      <c r="C216" s="1">
        <f t="shared" ca="1" si="6"/>
        <v>99.862679901135721</v>
      </c>
      <c r="D216" s="1">
        <f t="shared" si="7"/>
        <v>136.54251069601185</v>
      </c>
      <c r="E216" s="1">
        <f t="shared" ca="1" si="8"/>
        <v>9.9724240972352813E-5</v>
      </c>
    </row>
    <row r="217" spans="2:5" x14ac:dyDescent="0.3">
      <c r="B217" s="1">
        <v>186</v>
      </c>
      <c r="C217" s="1">
        <f t="shared" ca="1" si="6"/>
        <v>82.181617797649636</v>
      </c>
      <c r="D217" s="1">
        <f t="shared" si="7"/>
        <v>136.59859003123154</v>
      </c>
      <c r="E217" s="1">
        <f t="shared" ca="1" si="8"/>
        <v>9.6829537619746208E-7</v>
      </c>
    </row>
    <row r="218" spans="2:5" x14ac:dyDescent="0.3">
      <c r="B218" s="1">
        <v>187</v>
      </c>
      <c r="C218" s="1">
        <f t="shared" ca="1" si="6"/>
        <v>98.359459801298627</v>
      </c>
      <c r="D218" s="1">
        <f t="shared" si="7"/>
        <v>136.65448267372858</v>
      </c>
      <c r="E218" s="1">
        <f t="shared" ca="1" si="8"/>
        <v>7.0981618738474563E-5</v>
      </c>
    </row>
    <row r="219" spans="2:5" x14ac:dyDescent="0.3">
      <c r="B219" s="1">
        <v>188</v>
      </c>
      <c r="C219" s="1">
        <f t="shared" ca="1" si="6"/>
        <v>97.996642424872874</v>
      </c>
      <c r="D219" s="1">
        <f t="shared" si="7"/>
        <v>136.71019063332417</v>
      </c>
      <c r="E219" s="1">
        <f t="shared" ca="1" si="8"/>
        <v>6.5291178599594636E-5</v>
      </c>
    </row>
    <row r="220" spans="2:5" x14ac:dyDescent="0.3">
      <c r="B220" s="1">
        <v>189</v>
      </c>
      <c r="C220" s="1">
        <f t="shared" ca="1" si="6"/>
        <v>91.651762090275326</v>
      </c>
      <c r="D220" s="1">
        <f t="shared" si="7"/>
        <v>136.76571588980906</v>
      </c>
      <c r="E220" s="1">
        <f t="shared" ca="1" si="8"/>
        <v>1.3776011541769549E-5</v>
      </c>
    </row>
    <row r="221" spans="2:5" x14ac:dyDescent="0.3">
      <c r="B221" s="1">
        <v>190</v>
      </c>
      <c r="C221" s="1">
        <f t="shared" ca="1" si="6"/>
        <v>98.970669957962485</v>
      </c>
      <c r="D221" s="1">
        <f t="shared" si="7"/>
        <v>136.82106039356023</v>
      </c>
      <c r="E221" s="1">
        <f t="shared" ca="1" si="8"/>
        <v>8.160346865763341E-5</v>
      </c>
    </row>
    <row r="222" spans="2:5" x14ac:dyDescent="0.3">
      <c r="B222" s="1">
        <v>191</v>
      </c>
      <c r="C222" s="1">
        <f t="shared" ca="1" si="6"/>
        <v>88.626723389268165</v>
      </c>
      <c r="D222" s="1">
        <f t="shared" si="7"/>
        <v>136.87622606614167</v>
      </c>
      <c r="E222" s="1">
        <f t="shared" ca="1" si="8"/>
        <v>6.1602900581353773E-6</v>
      </c>
    </row>
    <row r="223" spans="2:5" x14ac:dyDescent="0.3">
      <c r="B223" s="1">
        <v>192</v>
      </c>
      <c r="C223" s="1">
        <f t="shared" ca="1" si="6"/>
        <v>93.032696179912222</v>
      </c>
      <c r="D223" s="1">
        <f t="shared" si="7"/>
        <v>136.93121480089002</v>
      </c>
      <c r="E223" s="1">
        <f t="shared" ca="1" si="8"/>
        <v>1.9624965000580584E-5</v>
      </c>
    </row>
    <row r="224" spans="2:5" x14ac:dyDescent="0.3">
      <c r="B224" s="1">
        <v>193</v>
      </c>
      <c r="C224" s="1">
        <f t="shared" ca="1" si="6"/>
        <v>110.15352107512989</v>
      </c>
      <c r="D224" s="1">
        <f t="shared" si="7"/>
        <v>136.98602846348501</v>
      </c>
      <c r="E224" s="1">
        <f t="shared" ca="1" si="8"/>
        <v>7.8071215998105599E-4</v>
      </c>
    </row>
    <row r="225" spans="2:5" x14ac:dyDescent="0.3">
      <c r="B225" s="1">
        <v>194</v>
      </c>
      <c r="C225" s="1">
        <f t="shared" ref="C225:C288" ca="1" si="9">_xlfn.NORM.INV(RAND(),$C$28,$C$29)</f>
        <v>95.647556355522966</v>
      </c>
      <c r="D225" s="1">
        <f t="shared" ref="D225:D288" si="10">_xlfn.NORM.INV(B225/1001,$D$28,$D$29)</f>
        <v>137.04066889250615</v>
      </c>
      <c r="E225" s="1">
        <f t="shared" ref="E225:E288" ca="1" si="11">_xlfn.NORM.DIST(C225,$D$28,$D$29,0)</f>
        <v>3.7474447932765858E-5</v>
      </c>
    </row>
    <row r="226" spans="2:5" x14ac:dyDescent="0.3">
      <c r="B226" s="1">
        <v>195</v>
      </c>
      <c r="C226" s="1">
        <f t="shared" ca="1" si="9"/>
        <v>90.838792359461934</v>
      </c>
      <c r="D226" s="1">
        <f t="shared" si="10"/>
        <v>137.09513789997487</v>
      </c>
      <c r="E226" s="1">
        <f t="shared" ca="1" si="11"/>
        <v>1.1141047843870408E-5</v>
      </c>
    </row>
    <row r="227" spans="2:5" x14ac:dyDescent="0.3">
      <c r="B227" s="1">
        <v>196</v>
      </c>
      <c r="C227" s="1">
        <f t="shared" ca="1" si="9"/>
        <v>99.189527045269884</v>
      </c>
      <c r="D227" s="1">
        <f t="shared" si="10"/>
        <v>137.1494372718835</v>
      </c>
      <c r="E227" s="1">
        <f t="shared" ca="1" si="11"/>
        <v>8.5747031203792159E-5</v>
      </c>
    </row>
    <row r="228" spans="2:5" x14ac:dyDescent="0.3">
      <c r="B228" s="1">
        <v>197</v>
      </c>
      <c r="C228" s="1">
        <f t="shared" ca="1" si="9"/>
        <v>91.521551418413026</v>
      </c>
      <c r="D228" s="1">
        <f t="shared" si="10"/>
        <v>137.20356876871105</v>
      </c>
      <c r="E228" s="1">
        <f t="shared" ca="1" si="11"/>
        <v>1.3318101971188072E-5</v>
      </c>
    </row>
    <row r="229" spans="2:5" x14ac:dyDescent="0.3">
      <c r="B229" s="1">
        <v>198</v>
      </c>
      <c r="C229" s="1">
        <f t="shared" ca="1" si="9"/>
        <v>109.8737328432632</v>
      </c>
      <c r="D229" s="1">
        <f t="shared" si="10"/>
        <v>137.25753412592621</v>
      </c>
      <c r="E229" s="1">
        <f t="shared" ca="1" si="11"/>
        <v>7.4284198002751785E-4</v>
      </c>
    </row>
    <row r="230" spans="2:5" x14ac:dyDescent="0.3">
      <c r="B230" s="1">
        <v>199</v>
      </c>
      <c r="C230" s="1">
        <f t="shared" ca="1" si="9"/>
        <v>90.764687328860461</v>
      </c>
      <c r="D230" s="1">
        <f t="shared" si="10"/>
        <v>137.31133505447798</v>
      </c>
      <c r="E230" s="1">
        <f t="shared" ca="1" si="11"/>
        <v>1.0925931576990874E-5</v>
      </c>
    </row>
    <row r="231" spans="2:5" x14ac:dyDescent="0.3">
      <c r="B231" s="1">
        <v>200</v>
      </c>
      <c r="C231" s="1">
        <f t="shared" ca="1" si="9"/>
        <v>92.270632471237903</v>
      </c>
      <c r="D231" s="1">
        <f t="shared" si="10"/>
        <v>137.36497324127447</v>
      </c>
      <c r="E231" s="1">
        <f t="shared" ca="1" si="11"/>
        <v>1.6160444279811577E-5</v>
      </c>
    </row>
    <row r="232" spans="2:5" x14ac:dyDescent="0.3">
      <c r="B232" s="1">
        <v>201</v>
      </c>
      <c r="C232" s="1">
        <f t="shared" ca="1" si="9"/>
        <v>109.04830210272344</v>
      </c>
      <c r="D232" s="1">
        <f t="shared" si="10"/>
        <v>137.41845034964996</v>
      </c>
      <c r="E232" s="1">
        <f t="shared" ca="1" si="11"/>
        <v>6.4018858687922445E-4</v>
      </c>
    </row>
    <row r="233" spans="2:5" x14ac:dyDescent="0.3">
      <c r="B233" s="1">
        <v>202</v>
      </c>
      <c r="C233" s="1">
        <f t="shared" ca="1" si="9"/>
        <v>91.395770324301722</v>
      </c>
      <c r="D233" s="1">
        <f t="shared" si="10"/>
        <v>137.47176801982056</v>
      </c>
      <c r="E233" s="1">
        <f t="shared" ca="1" si="11"/>
        <v>1.2889305881758358E-5</v>
      </c>
    </row>
    <row r="234" spans="2:5" x14ac:dyDescent="0.3">
      <c r="B234" s="1">
        <v>203</v>
      </c>
      <c r="C234" s="1">
        <f t="shared" ca="1" si="9"/>
        <v>82.756651870494764</v>
      </c>
      <c r="D234" s="1">
        <f t="shared" si="10"/>
        <v>137.52492786932919</v>
      </c>
      <c r="E234" s="1">
        <f t="shared" ca="1" si="11"/>
        <v>1.150700637228986E-6</v>
      </c>
    </row>
    <row r="235" spans="2:5" x14ac:dyDescent="0.3">
      <c r="B235" s="1">
        <v>204</v>
      </c>
      <c r="C235" s="1">
        <f t="shared" ca="1" si="9"/>
        <v>98.720731808940826</v>
      </c>
      <c r="D235" s="1">
        <f t="shared" si="10"/>
        <v>137.5779314934797</v>
      </c>
      <c r="E235" s="1">
        <f t="shared" ca="1" si="11"/>
        <v>7.7095716473678149E-5</v>
      </c>
    </row>
    <row r="236" spans="2:5" x14ac:dyDescent="0.3">
      <c r="B236" s="1">
        <v>205</v>
      </c>
      <c r="C236" s="1">
        <f t="shared" ca="1" si="9"/>
        <v>104.13628697862958</v>
      </c>
      <c r="D236" s="1">
        <f t="shared" si="10"/>
        <v>137.63078046576058</v>
      </c>
      <c r="E236" s="1">
        <f t="shared" ca="1" si="11"/>
        <v>2.4817184788046082E-4</v>
      </c>
    </row>
    <row r="237" spans="2:5" x14ac:dyDescent="0.3">
      <c r="B237" s="1">
        <v>206</v>
      </c>
      <c r="C237" s="1">
        <f t="shared" ca="1" si="9"/>
        <v>97.451029291936976</v>
      </c>
      <c r="D237" s="1">
        <f t="shared" si="10"/>
        <v>137.68347633825891</v>
      </c>
      <c r="E237" s="1">
        <f t="shared" ca="1" si="11"/>
        <v>5.7517542942928706E-5</v>
      </c>
    </row>
    <row r="238" spans="2:5" x14ac:dyDescent="0.3">
      <c r="B238" s="1">
        <v>207</v>
      </c>
      <c r="C238" s="1">
        <f t="shared" ca="1" si="9"/>
        <v>99.772056381634414</v>
      </c>
      <c r="D238" s="1">
        <f t="shared" si="10"/>
        <v>137.73602064206423</v>
      </c>
      <c r="E238" s="1">
        <f t="shared" ca="1" si="11"/>
        <v>9.7728836381050867E-5</v>
      </c>
    </row>
    <row r="239" spans="2:5" x14ac:dyDescent="0.3">
      <c r="B239" s="1">
        <v>208</v>
      </c>
      <c r="C239" s="1">
        <f t="shared" ca="1" si="9"/>
        <v>113.04954079669743</v>
      </c>
      <c r="D239" s="1">
        <f t="shared" si="10"/>
        <v>137.78841488766327</v>
      </c>
      <c r="E239" s="1">
        <f t="shared" ca="1" si="11"/>
        <v>1.2797766586331316E-3</v>
      </c>
    </row>
    <row r="240" spans="2:5" x14ac:dyDescent="0.3">
      <c r="B240" s="1">
        <v>209</v>
      </c>
      <c r="C240" s="1">
        <f t="shared" ca="1" si="9"/>
        <v>96.813153288918627</v>
      </c>
      <c r="D240" s="1">
        <f t="shared" si="10"/>
        <v>137.84066056532504</v>
      </c>
      <c r="E240" s="1">
        <f t="shared" ca="1" si="11"/>
        <v>4.9511711574854542E-5</v>
      </c>
    </row>
    <row r="241" spans="2:5" x14ac:dyDescent="0.3">
      <c r="B241" s="1">
        <v>210</v>
      </c>
      <c r="C241" s="1">
        <f t="shared" ca="1" si="9"/>
        <v>95.214156305036468</v>
      </c>
      <c r="D241" s="1">
        <f t="shared" si="10"/>
        <v>137.89275914547741</v>
      </c>
      <c r="E241" s="1">
        <f t="shared" ca="1" si="11"/>
        <v>3.3735375430742079E-5</v>
      </c>
    </row>
    <row r="242" spans="2:5" x14ac:dyDescent="0.3">
      <c r="B242" s="1">
        <v>211</v>
      </c>
      <c r="C242" s="1">
        <f t="shared" ca="1" si="9"/>
        <v>106.47916640849515</v>
      </c>
      <c r="D242" s="1">
        <f t="shared" si="10"/>
        <v>137.94471207907466</v>
      </c>
      <c r="E242" s="1">
        <f t="shared" ca="1" si="11"/>
        <v>3.9523994312876766E-4</v>
      </c>
    </row>
    <row r="243" spans="2:5" x14ac:dyDescent="0.3">
      <c r="B243" s="1">
        <v>212</v>
      </c>
      <c r="C243" s="1">
        <f t="shared" ca="1" si="9"/>
        <v>75.098386383801611</v>
      </c>
      <c r="D243" s="1">
        <f t="shared" si="10"/>
        <v>137.99652079795675</v>
      </c>
      <c r="E243" s="1">
        <f t="shared" ca="1" si="11"/>
        <v>1.0241682984554108E-7</v>
      </c>
    </row>
    <row r="244" spans="2:5" x14ac:dyDescent="0.3">
      <c r="B244" s="1">
        <v>213</v>
      </c>
      <c r="C244" s="1">
        <f t="shared" ca="1" si="9"/>
        <v>93.367735996177061</v>
      </c>
      <c r="D244" s="1">
        <f t="shared" si="10"/>
        <v>138.04818671520027</v>
      </c>
      <c r="E244" s="1">
        <f t="shared" ca="1" si="11"/>
        <v>2.1357032974839343E-5</v>
      </c>
    </row>
    <row r="245" spans="2:5" x14ac:dyDescent="0.3">
      <c r="B245" s="1">
        <v>214</v>
      </c>
      <c r="C245" s="1">
        <f t="shared" ca="1" si="9"/>
        <v>110.83388713900575</v>
      </c>
      <c r="D245" s="1">
        <f t="shared" si="10"/>
        <v>138.09971122546136</v>
      </c>
      <c r="E245" s="1">
        <f t="shared" ca="1" si="11"/>
        <v>8.7977624570916577E-4</v>
      </c>
    </row>
    <row r="246" spans="2:5" x14ac:dyDescent="0.3">
      <c r="B246" s="1">
        <v>215</v>
      </c>
      <c r="C246" s="1">
        <f t="shared" ca="1" si="9"/>
        <v>85.702885843003315</v>
      </c>
      <c r="D246" s="1">
        <f t="shared" si="10"/>
        <v>138.15109570531101</v>
      </c>
      <c r="E246" s="1">
        <f t="shared" ca="1" si="11"/>
        <v>2.722609946490675E-6</v>
      </c>
    </row>
    <row r="247" spans="2:5" x14ac:dyDescent="0.3">
      <c r="B247" s="1">
        <v>216</v>
      </c>
      <c r="C247" s="1">
        <f t="shared" ca="1" si="9"/>
        <v>107.30616219924063</v>
      </c>
      <c r="D247" s="1">
        <f t="shared" si="10"/>
        <v>138.20234151356263</v>
      </c>
      <c r="E247" s="1">
        <f t="shared" ca="1" si="11"/>
        <v>4.6309658173696836E-4</v>
      </c>
    </row>
    <row r="248" spans="2:5" x14ac:dyDescent="0.3">
      <c r="B248" s="1">
        <v>217</v>
      </c>
      <c r="C248" s="1">
        <f t="shared" ca="1" si="9"/>
        <v>88.217478283588974</v>
      </c>
      <c r="D248" s="1">
        <f t="shared" si="10"/>
        <v>138.25344999159228</v>
      </c>
      <c r="E248" s="1">
        <f t="shared" ca="1" si="11"/>
        <v>5.5075608416220307E-6</v>
      </c>
    </row>
    <row r="249" spans="2:5" x14ac:dyDescent="0.3">
      <c r="B249" s="1">
        <v>218</v>
      </c>
      <c r="C249" s="1">
        <f t="shared" ca="1" si="9"/>
        <v>103.32049199679213</v>
      </c>
      <c r="D249" s="1">
        <f t="shared" si="10"/>
        <v>138.3044224636518</v>
      </c>
      <c r="E249" s="1">
        <f t="shared" ca="1" si="11"/>
        <v>2.0984137665885639E-4</v>
      </c>
    </row>
    <row r="250" spans="2:5" x14ac:dyDescent="0.3">
      <c r="B250" s="1">
        <v>219</v>
      </c>
      <c r="C250" s="1">
        <f t="shared" ca="1" si="9"/>
        <v>110.70334111613201</v>
      </c>
      <c r="D250" s="1">
        <f t="shared" si="10"/>
        <v>138.35526023717495</v>
      </c>
      <c r="E250" s="1">
        <f t="shared" ca="1" si="11"/>
        <v>8.5997677276353148E-4</v>
      </c>
    </row>
    <row r="251" spans="2:5" x14ac:dyDescent="0.3">
      <c r="B251" s="1">
        <v>220</v>
      </c>
      <c r="C251" s="1">
        <f t="shared" ca="1" si="9"/>
        <v>116.7186020935472</v>
      </c>
      <c r="D251" s="1">
        <f t="shared" si="10"/>
        <v>138.40596460307671</v>
      </c>
      <c r="E251" s="1">
        <f t="shared" ca="1" si="11"/>
        <v>2.2689538938199692E-3</v>
      </c>
    </row>
    <row r="252" spans="2:5" x14ac:dyDescent="0.3">
      <c r="B252" s="1">
        <v>221</v>
      </c>
      <c r="C252" s="1">
        <f t="shared" ca="1" si="9"/>
        <v>102.29138977690548</v>
      </c>
      <c r="D252" s="1">
        <f t="shared" si="10"/>
        <v>138.45653683604601</v>
      </c>
      <c r="E252" s="1">
        <f t="shared" ca="1" si="11"/>
        <v>1.6910102064168861E-4</v>
      </c>
    </row>
    <row r="253" spans="2:5" x14ac:dyDescent="0.3">
      <c r="B253" s="1">
        <v>222</v>
      </c>
      <c r="C253" s="1">
        <f t="shared" ca="1" si="9"/>
        <v>113.61230545715547</v>
      </c>
      <c r="D253" s="1">
        <f t="shared" si="10"/>
        <v>138.50697819483213</v>
      </c>
      <c r="E253" s="1">
        <f t="shared" ca="1" si="11"/>
        <v>1.4027034385703308E-3</v>
      </c>
    </row>
    <row r="254" spans="2:5" x14ac:dyDescent="0.3">
      <c r="B254" s="1">
        <v>223</v>
      </c>
      <c r="C254" s="1">
        <f t="shared" ca="1" si="9"/>
        <v>86.48668765899518</v>
      </c>
      <c r="D254" s="1">
        <f t="shared" si="10"/>
        <v>138.55728992252457</v>
      </c>
      <c r="E254" s="1">
        <f t="shared" ca="1" si="11"/>
        <v>3.401473893651556E-6</v>
      </c>
    </row>
    <row r="255" spans="2:5" x14ac:dyDescent="0.3">
      <c r="B255" s="1">
        <v>224</v>
      </c>
      <c r="C255" s="1">
        <f t="shared" ca="1" si="9"/>
        <v>116.88157058135103</v>
      </c>
      <c r="D255" s="1">
        <f t="shared" si="10"/>
        <v>138.60747324682725</v>
      </c>
      <c r="E255" s="1">
        <f t="shared" ca="1" si="11"/>
        <v>2.3241763745384713E-3</v>
      </c>
    </row>
    <row r="256" spans="2:5" x14ac:dyDescent="0.3">
      <c r="B256" s="1">
        <v>225</v>
      </c>
      <c r="C256" s="1">
        <f t="shared" ca="1" si="9"/>
        <v>83.471249353885753</v>
      </c>
      <c r="D256" s="1">
        <f t="shared" si="10"/>
        <v>138.65752938032625</v>
      </c>
      <c r="E256" s="1">
        <f t="shared" ca="1" si="11"/>
        <v>1.4230470056744469E-6</v>
      </c>
    </row>
    <row r="257" spans="2:5" x14ac:dyDescent="0.3">
      <c r="B257" s="1">
        <v>226</v>
      </c>
      <c r="C257" s="1">
        <f t="shared" ca="1" si="9"/>
        <v>104.26643512314531</v>
      </c>
      <c r="D257" s="1">
        <f t="shared" si="10"/>
        <v>138.70745952075228</v>
      </c>
      <c r="E257" s="1">
        <f t="shared" ca="1" si="11"/>
        <v>2.5483417303031182E-4</v>
      </c>
    </row>
    <row r="258" spans="2:5" x14ac:dyDescent="0.3">
      <c r="B258" s="1">
        <v>227</v>
      </c>
      <c r="C258" s="1">
        <f t="shared" ca="1" si="9"/>
        <v>116.34232855494191</v>
      </c>
      <c r="D258" s="1">
        <f t="shared" si="10"/>
        <v>138.75726485123718</v>
      </c>
      <c r="E258" s="1">
        <f t="shared" ca="1" si="11"/>
        <v>2.1454447733864155E-3</v>
      </c>
    </row>
    <row r="259" spans="2:5" x14ac:dyDescent="0.3">
      <c r="B259" s="1">
        <v>228</v>
      </c>
      <c r="C259" s="1">
        <f t="shared" ca="1" si="9"/>
        <v>98.997852616754372</v>
      </c>
      <c r="D259" s="1">
        <f t="shared" si="10"/>
        <v>138.80694654056509</v>
      </c>
      <c r="E259" s="1">
        <f t="shared" ca="1" si="11"/>
        <v>8.2107968745832527E-5</v>
      </c>
    </row>
    <row r="260" spans="2:5" x14ac:dyDescent="0.3">
      <c r="B260" s="1">
        <v>229</v>
      </c>
      <c r="C260" s="1">
        <f t="shared" ca="1" si="9"/>
        <v>97.835494760572047</v>
      </c>
      <c r="D260" s="1">
        <f t="shared" si="10"/>
        <v>138.8565057434183</v>
      </c>
      <c r="E260" s="1">
        <f t="shared" ca="1" si="11"/>
        <v>6.2900480851880406E-5</v>
      </c>
    </row>
    <row r="261" spans="2:5" x14ac:dyDescent="0.3">
      <c r="B261" s="1">
        <v>230</v>
      </c>
      <c r="C261" s="1">
        <f t="shared" ca="1" si="9"/>
        <v>111.83306527783365</v>
      </c>
      <c r="D261" s="1">
        <f t="shared" si="10"/>
        <v>138.90594360061758</v>
      </c>
      <c r="E261" s="1">
        <f t="shared" ca="1" si="11"/>
        <v>1.0445877489072388E-3</v>
      </c>
    </row>
    <row r="262" spans="2:5" x14ac:dyDescent="0.3">
      <c r="B262" s="1">
        <v>231</v>
      </c>
      <c r="C262" s="1">
        <f t="shared" ca="1" si="9"/>
        <v>110.21360588331672</v>
      </c>
      <c r="D262" s="1">
        <f t="shared" si="10"/>
        <v>138.95526123935807</v>
      </c>
      <c r="E262" s="1">
        <f t="shared" ca="1" si="11"/>
        <v>7.890575455466065E-4</v>
      </c>
    </row>
    <row r="263" spans="2:5" x14ac:dyDescent="0.3">
      <c r="B263" s="1">
        <v>232</v>
      </c>
      <c r="C263" s="1">
        <f t="shared" ca="1" si="9"/>
        <v>86.168802762885619</v>
      </c>
      <c r="D263" s="1">
        <f t="shared" si="10"/>
        <v>139.00445977343952</v>
      </c>
      <c r="E263" s="1">
        <f t="shared" ca="1" si="11"/>
        <v>3.1088450439641295E-6</v>
      </c>
    </row>
    <row r="264" spans="2:5" x14ac:dyDescent="0.3">
      <c r="B264" s="1">
        <v>233</v>
      </c>
      <c r="C264" s="1">
        <f t="shared" ca="1" si="9"/>
        <v>97.863694350127659</v>
      </c>
      <c r="D264" s="1">
        <f t="shared" si="10"/>
        <v>139.05354030349227</v>
      </c>
      <c r="E264" s="1">
        <f t="shared" ca="1" si="11"/>
        <v>6.3312950494649032E-5</v>
      </c>
    </row>
    <row r="265" spans="2:5" x14ac:dyDescent="0.3">
      <c r="B265" s="1">
        <v>234</v>
      </c>
      <c r="C265" s="1">
        <f t="shared" ca="1" si="9"/>
        <v>99.654106747553584</v>
      </c>
      <c r="D265" s="1">
        <f t="shared" si="10"/>
        <v>139.10250391719816</v>
      </c>
      <c r="E265" s="1">
        <f t="shared" ca="1" si="11"/>
        <v>9.5186224382705633E-5</v>
      </c>
    </row>
    <row r="266" spans="2:5" x14ac:dyDescent="0.3">
      <c r="B266" s="1">
        <v>235</v>
      </c>
      <c r="C266" s="1">
        <f t="shared" ca="1" si="9"/>
        <v>105.88786053533464</v>
      </c>
      <c r="D266" s="1">
        <f t="shared" si="10"/>
        <v>139.15135168950707</v>
      </c>
      <c r="E266" s="1">
        <f t="shared" ca="1" si="11"/>
        <v>3.5225035588640468E-4</v>
      </c>
    </row>
    <row r="267" spans="2:5" x14ac:dyDescent="0.3">
      <c r="B267" s="1">
        <v>236</v>
      </c>
      <c r="C267" s="1">
        <f t="shared" ca="1" si="9"/>
        <v>109.84265201106618</v>
      </c>
      <c r="D267" s="1">
        <f t="shared" si="10"/>
        <v>139.20008468284894</v>
      </c>
      <c r="E267" s="1">
        <f t="shared" ca="1" si="11"/>
        <v>7.3873426843266922E-4</v>
      </c>
    </row>
    <row r="268" spans="2:5" x14ac:dyDescent="0.3">
      <c r="B268" s="1">
        <v>237</v>
      </c>
      <c r="C268" s="1">
        <f t="shared" ca="1" si="9"/>
        <v>76.113133638496777</v>
      </c>
      <c r="D268" s="1">
        <f t="shared" si="10"/>
        <v>139.24870394734134</v>
      </c>
      <c r="E268" s="1">
        <f t="shared" ca="1" si="11"/>
        <v>1.4324667837262219E-7</v>
      </c>
    </row>
    <row r="269" spans="2:5" x14ac:dyDescent="0.3">
      <c r="B269" s="1">
        <v>238</v>
      </c>
      <c r="C269" s="1">
        <f t="shared" ca="1" si="9"/>
        <v>81.30116812588949</v>
      </c>
      <c r="D269" s="1">
        <f t="shared" si="10"/>
        <v>139.29721052099305</v>
      </c>
      <c r="E269" s="1">
        <f t="shared" ca="1" si="11"/>
        <v>7.4132102780363992E-7</v>
      </c>
    </row>
    <row r="270" spans="2:5" x14ac:dyDescent="0.3">
      <c r="B270" s="1">
        <v>239</v>
      </c>
      <c r="C270" s="1">
        <f t="shared" ca="1" si="9"/>
        <v>89.75090814136901</v>
      </c>
      <c r="D270" s="1">
        <f t="shared" si="10"/>
        <v>139.34560542990315</v>
      </c>
      <c r="E270" s="1">
        <f t="shared" ca="1" si="11"/>
        <v>8.3474779084635795E-6</v>
      </c>
    </row>
    <row r="271" spans="2:5" x14ac:dyDescent="0.3">
      <c r="B271" s="1">
        <v>240</v>
      </c>
      <c r="C271" s="1">
        <f t="shared" ca="1" si="9"/>
        <v>101.04651450080787</v>
      </c>
      <c r="D271" s="1">
        <f t="shared" si="10"/>
        <v>139.3938896884564</v>
      </c>
      <c r="E271" s="1">
        <f t="shared" ca="1" si="11"/>
        <v>1.29423669768526E-4</v>
      </c>
    </row>
    <row r="272" spans="2:5" x14ac:dyDescent="0.3">
      <c r="B272" s="1">
        <v>241</v>
      </c>
      <c r="C272" s="1">
        <f t="shared" ca="1" si="9"/>
        <v>115.70700383855771</v>
      </c>
      <c r="D272" s="1">
        <f t="shared" si="10"/>
        <v>139.44206429951444</v>
      </c>
      <c r="E272" s="1">
        <f t="shared" ca="1" si="11"/>
        <v>1.9491861173312477E-3</v>
      </c>
    </row>
    <row r="273" spans="2:5" x14ac:dyDescent="0.3">
      <c r="B273" s="1">
        <v>242</v>
      </c>
      <c r="C273" s="1">
        <f t="shared" ca="1" si="9"/>
        <v>95.775393241465537</v>
      </c>
      <c r="D273" s="1">
        <f t="shared" si="10"/>
        <v>139.49013025460334</v>
      </c>
      <c r="E273" s="1">
        <f t="shared" ca="1" si="11"/>
        <v>3.8648350432853701E-5</v>
      </c>
    </row>
    <row r="274" spans="2:5" x14ac:dyDescent="0.3">
      <c r="B274" s="1">
        <v>243</v>
      </c>
      <c r="C274" s="1">
        <f t="shared" ca="1" si="9"/>
        <v>97.460038309831361</v>
      </c>
      <c r="D274" s="1">
        <f t="shared" si="10"/>
        <v>139.53808853409714</v>
      </c>
      <c r="E274" s="1">
        <f t="shared" ca="1" si="11"/>
        <v>5.7638680601217101E-5</v>
      </c>
    </row>
    <row r="275" spans="2:5" x14ac:dyDescent="0.3">
      <c r="B275" s="1">
        <v>244</v>
      </c>
      <c r="C275" s="1">
        <f t="shared" ca="1" si="9"/>
        <v>80.679037248710998</v>
      </c>
      <c r="D275" s="1">
        <f t="shared" si="10"/>
        <v>139.5859401073981</v>
      </c>
      <c r="E275" s="1">
        <f t="shared" ca="1" si="11"/>
        <v>6.1254327851090458E-7</v>
      </c>
    </row>
    <row r="276" spans="2:5" x14ac:dyDescent="0.3">
      <c r="B276" s="1">
        <v>245</v>
      </c>
      <c r="C276" s="1">
        <f t="shared" ca="1" si="9"/>
        <v>98.741196719172436</v>
      </c>
      <c r="D276" s="1">
        <f t="shared" si="10"/>
        <v>139.63368593311299</v>
      </c>
      <c r="E276" s="1">
        <f t="shared" ca="1" si="11"/>
        <v>7.7456067459806728E-5</v>
      </c>
    </row>
    <row r="277" spans="2:5" x14ac:dyDescent="0.3">
      <c r="B277" s="1">
        <v>246</v>
      </c>
      <c r="C277" s="1">
        <f t="shared" ca="1" si="9"/>
        <v>116.27244328696031</v>
      </c>
      <c r="D277" s="1">
        <f t="shared" si="10"/>
        <v>139.68132695922617</v>
      </c>
      <c r="E277" s="1">
        <f t="shared" ca="1" si="11"/>
        <v>2.1231098376523817E-3</v>
      </c>
    </row>
    <row r="278" spans="2:5" x14ac:dyDescent="0.3">
      <c r="B278" s="1">
        <v>247</v>
      </c>
      <c r="C278" s="1">
        <f t="shared" ca="1" si="9"/>
        <v>100.51037470697996</v>
      </c>
      <c r="D278" s="1">
        <f t="shared" si="10"/>
        <v>139.72886412326915</v>
      </c>
      <c r="E278" s="1">
        <f t="shared" ca="1" si="11"/>
        <v>1.1510031126273436E-4</v>
      </c>
    </row>
    <row r="279" spans="2:5" x14ac:dyDescent="0.3">
      <c r="B279" s="1">
        <v>248</v>
      </c>
      <c r="C279" s="1">
        <f t="shared" ca="1" si="9"/>
        <v>106.12003564283116</v>
      </c>
      <c r="D279" s="1">
        <f t="shared" si="10"/>
        <v>139.77629835248689</v>
      </c>
      <c r="E279" s="1">
        <f t="shared" ca="1" si="11"/>
        <v>3.6861075369600134E-4</v>
      </c>
    </row>
    <row r="280" spans="2:5" x14ac:dyDescent="0.3">
      <c r="B280" s="1">
        <v>249</v>
      </c>
      <c r="C280" s="1">
        <f t="shared" ca="1" si="9"/>
        <v>102.29273018279687</v>
      </c>
      <c r="D280" s="1">
        <f t="shared" si="10"/>
        <v>139.82363056400069</v>
      </c>
      <c r="E280" s="1">
        <f t="shared" ca="1" si="11"/>
        <v>1.6914908823974621E-4</v>
      </c>
    </row>
    <row r="281" spans="2:5" x14ac:dyDescent="0.3">
      <c r="B281" s="1">
        <v>250</v>
      </c>
      <c r="C281" s="1">
        <f t="shared" ca="1" si="9"/>
        <v>115.17326694910622</v>
      </c>
      <c r="D281" s="1">
        <f t="shared" si="10"/>
        <v>139.8708616649682</v>
      </c>
      <c r="E281" s="1">
        <f t="shared" ca="1" si="11"/>
        <v>1.7957634371203663E-3</v>
      </c>
    </row>
    <row r="282" spans="2:5" x14ac:dyDescent="0.3">
      <c r="B282" s="1">
        <v>251</v>
      </c>
      <c r="C282" s="1">
        <f t="shared" ca="1" si="9"/>
        <v>111.60878192968562</v>
      </c>
      <c r="D282" s="1">
        <f t="shared" si="10"/>
        <v>139.91799255274009</v>
      </c>
      <c r="E282" s="1">
        <f t="shared" ca="1" si="11"/>
        <v>1.0054801171662559E-3</v>
      </c>
    </row>
    <row r="283" spans="2:5" x14ac:dyDescent="0.3">
      <c r="B283" s="1">
        <v>252</v>
      </c>
      <c r="C283" s="1">
        <f t="shared" ca="1" si="9"/>
        <v>66.629419379091132</v>
      </c>
      <c r="D283" s="1">
        <f t="shared" si="10"/>
        <v>139.96502411501376</v>
      </c>
      <c r="E283" s="1">
        <f t="shared" ca="1" si="11"/>
        <v>5.2089586601156403E-9</v>
      </c>
    </row>
    <row r="284" spans="2:5" x14ac:dyDescent="0.3">
      <c r="B284" s="1">
        <v>253</v>
      </c>
      <c r="C284" s="1">
        <f t="shared" ca="1" si="9"/>
        <v>102.58411543693732</v>
      </c>
      <c r="D284" s="1">
        <f t="shared" si="10"/>
        <v>140.01195722998426</v>
      </c>
      <c r="E284" s="1">
        <f t="shared" ca="1" si="11"/>
        <v>1.7989528201155174E-4</v>
      </c>
    </row>
    <row r="285" spans="2:5" x14ac:dyDescent="0.3">
      <c r="B285" s="1">
        <v>254</v>
      </c>
      <c r="C285" s="1">
        <f t="shared" ca="1" si="9"/>
        <v>100.18157126130589</v>
      </c>
      <c r="D285" s="1">
        <f t="shared" si="10"/>
        <v>140.05879276649208</v>
      </c>
      <c r="E285" s="1">
        <f t="shared" ca="1" si="11"/>
        <v>1.0704423655637285E-4</v>
      </c>
    </row>
    <row r="286" spans="2:5" x14ac:dyDescent="0.3">
      <c r="B286" s="1">
        <v>255</v>
      </c>
      <c r="C286" s="1">
        <f t="shared" ca="1" si="9"/>
        <v>81.835566582785958</v>
      </c>
      <c r="D286" s="1">
        <f t="shared" si="10"/>
        <v>140.10553158416826</v>
      </c>
      <c r="E286" s="1">
        <f t="shared" ca="1" si="11"/>
        <v>8.7215401333172397E-7</v>
      </c>
    </row>
    <row r="287" spans="2:5" x14ac:dyDescent="0.3">
      <c r="B287" s="1">
        <v>256</v>
      </c>
      <c r="C287" s="1">
        <f t="shared" ca="1" si="9"/>
        <v>114.73208883932422</v>
      </c>
      <c r="D287" s="1">
        <f t="shared" si="10"/>
        <v>140.15217453357675</v>
      </c>
      <c r="E287" s="1">
        <f t="shared" ca="1" si="11"/>
        <v>1.6765024527238249E-3</v>
      </c>
    </row>
    <row r="288" spans="2:5" x14ac:dyDescent="0.3">
      <c r="B288" s="1">
        <v>257</v>
      </c>
      <c r="C288" s="1">
        <f t="shared" ca="1" si="9"/>
        <v>102.78731680123951</v>
      </c>
      <c r="D288" s="1">
        <f t="shared" si="10"/>
        <v>140.19872245635415</v>
      </c>
      <c r="E288" s="1">
        <f t="shared" ca="1" si="11"/>
        <v>1.8774886725734811E-4</v>
      </c>
    </row>
    <row r="289" spans="2:5" x14ac:dyDescent="0.3">
      <c r="B289" s="1">
        <v>258</v>
      </c>
      <c r="C289" s="1">
        <f t="shared" ref="C289:C352" ca="1" si="12">_xlfn.NORM.INV(RAND(),$C$28,$C$29)</f>
        <v>89.571193203900151</v>
      </c>
      <c r="D289" s="1">
        <f t="shared" ref="D289:D352" si="13">_xlfn.NORM.INV(B289/1001,$D$28,$D$29)</f>
        <v>140.24517618534659</v>
      </c>
      <c r="E289" s="1">
        <f t="shared" ref="E289:E352" ca="1" si="14">_xlfn.NORM.DIST(C289,$D$28,$D$29,0)</f>
        <v>7.9547141915317204E-6</v>
      </c>
    </row>
    <row r="290" spans="2:5" x14ac:dyDescent="0.3">
      <c r="B290" s="1">
        <v>259</v>
      </c>
      <c r="C290" s="1">
        <f t="shared" ca="1" si="12"/>
        <v>96.606758406237077</v>
      </c>
      <c r="D290" s="1">
        <f t="shared" si="13"/>
        <v>140.29153654474439</v>
      </c>
      <c r="E290" s="1">
        <f t="shared" ca="1" si="14"/>
        <v>4.7149609041169065E-5</v>
      </c>
    </row>
    <row r="291" spans="2:5" x14ac:dyDescent="0.3">
      <c r="B291" s="1">
        <v>260</v>
      </c>
      <c r="C291" s="1">
        <f t="shared" ca="1" si="12"/>
        <v>76.112077491771061</v>
      </c>
      <c r="D291" s="1">
        <f t="shared" si="13"/>
        <v>140.33780435021382</v>
      </c>
      <c r="E291" s="1">
        <f t="shared" ca="1" si="14"/>
        <v>1.4319700526387469E-7</v>
      </c>
    </row>
    <row r="292" spans="2:5" x14ac:dyDescent="0.3">
      <c r="B292" s="1">
        <v>261</v>
      </c>
      <c r="C292" s="1">
        <f t="shared" ca="1" si="12"/>
        <v>93.287722510748992</v>
      </c>
      <c r="D292" s="1">
        <f t="shared" si="13"/>
        <v>140.38398040902678</v>
      </c>
      <c r="E292" s="1">
        <f t="shared" ca="1" si="14"/>
        <v>2.0930921462229376E-5</v>
      </c>
    </row>
    <row r="293" spans="2:5" x14ac:dyDescent="0.3">
      <c r="B293" s="1">
        <v>262</v>
      </c>
      <c r="C293" s="1">
        <f t="shared" ca="1" si="12"/>
        <v>90.713259777325149</v>
      </c>
      <c r="D293" s="1">
        <f t="shared" si="13"/>
        <v>140.43006552018781</v>
      </c>
      <c r="E293" s="1">
        <f t="shared" ca="1" si="14"/>
        <v>1.0778936424570528E-5</v>
      </c>
    </row>
    <row r="294" spans="2:5" x14ac:dyDescent="0.3">
      <c r="B294" s="1">
        <v>263</v>
      </c>
      <c r="C294" s="1">
        <f t="shared" ca="1" si="12"/>
        <v>115.11540036751006</v>
      </c>
      <c r="D294" s="1">
        <f t="shared" si="13"/>
        <v>140.47606047455903</v>
      </c>
      <c r="E294" s="1">
        <f t="shared" ca="1" si="14"/>
        <v>1.7797375272943468E-3</v>
      </c>
    </row>
    <row r="295" spans="2:5" x14ac:dyDescent="0.3">
      <c r="B295" s="1">
        <v>264</v>
      </c>
      <c r="C295" s="1">
        <f t="shared" ca="1" si="12"/>
        <v>100.14392231485461</v>
      </c>
      <c r="D295" s="1">
        <f t="shared" si="13"/>
        <v>140.52196605498241</v>
      </c>
      <c r="E295" s="1">
        <f t="shared" ca="1" si="14"/>
        <v>1.0615528494645463E-4</v>
      </c>
    </row>
    <row r="296" spans="2:5" x14ac:dyDescent="0.3">
      <c r="B296" s="1">
        <v>265</v>
      </c>
      <c r="C296" s="1">
        <f t="shared" ca="1" si="12"/>
        <v>85.970580693348538</v>
      </c>
      <c r="D296" s="1">
        <f t="shared" si="13"/>
        <v>140.56778303640019</v>
      </c>
      <c r="E296" s="1">
        <f t="shared" ca="1" si="14"/>
        <v>2.9385889576890238E-6</v>
      </c>
    </row>
    <row r="297" spans="2:5" x14ac:dyDescent="0.3">
      <c r="B297" s="1">
        <v>266</v>
      </c>
      <c r="C297" s="1">
        <f t="shared" ca="1" si="12"/>
        <v>95.921326157778566</v>
      </c>
      <c r="D297" s="1">
        <f t="shared" si="13"/>
        <v>140.61351218597289</v>
      </c>
      <c r="E297" s="1">
        <f t="shared" ca="1" si="14"/>
        <v>4.0029886871861159E-5</v>
      </c>
    </row>
    <row r="298" spans="2:5" x14ac:dyDescent="0.3">
      <c r="B298" s="1">
        <v>267</v>
      </c>
      <c r="C298" s="1">
        <f t="shared" ca="1" si="12"/>
        <v>102.77465069768392</v>
      </c>
      <c r="D298" s="1">
        <f t="shared" si="13"/>
        <v>140.65915426319529</v>
      </c>
      <c r="E298" s="1">
        <f t="shared" ca="1" si="14"/>
        <v>1.8725046764342057E-4</v>
      </c>
    </row>
    <row r="299" spans="2:5" x14ac:dyDescent="0.3">
      <c r="B299" s="1">
        <v>268</v>
      </c>
      <c r="C299" s="1">
        <f t="shared" ca="1" si="12"/>
        <v>111.4512064823445</v>
      </c>
      <c r="D299" s="1">
        <f t="shared" si="13"/>
        <v>140.70471002001014</v>
      </c>
      <c r="E299" s="1">
        <f t="shared" ca="1" si="14"/>
        <v>9.7875223523206933E-4</v>
      </c>
    </row>
    <row r="300" spans="2:5" x14ac:dyDescent="0.3">
      <c r="B300" s="1">
        <v>269</v>
      </c>
      <c r="C300" s="1">
        <f t="shared" ca="1" si="12"/>
        <v>97.389220513876126</v>
      </c>
      <c r="D300" s="1">
        <f t="shared" si="13"/>
        <v>140.75018020092006</v>
      </c>
      <c r="E300" s="1">
        <f t="shared" ca="1" si="14"/>
        <v>5.6692731233397921E-5</v>
      </c>
    </row>
    <row r="301" spans="2:5" x14ac:dyDescent="0.3">
      <c r="B301" s="1">
        <v>270</v>
      </c>
      <c r="C301" s="1">
        <f t="shared" ca="1" si="12"/>
        <v>87.91506439873379</v>
      </c>
      <c r="D301" s="1">
        <f t="shared" si="13"/>
        <v>140.79556554309735</v>
      </c>
      <c r="E301" s="1">
        <f t="shared" ca="1" si="14"/>
        <v>5.0676595986695177E-6</v>
      </c>
    </row>
    <row r="302" spans="2:5" x14ac:dyDescent="0.3">
      <c r="B302" s="1">
        <v>271</v>
      </c>
      <c r="C302" s="1">
        <f t="shared" ca="1" si="12"/>
        <v>80.324907376939294</v>
      </c>
      <c r="D302" s="1">
        <f t="shared" si="13"/>
        <v>140.84086677649171</v>
      </c>
      <c r="E302" s="1">
        <f t="shared" ca="1" si="14"/>
        <v>5.4907548106962617E-7</v>
      </c>
    </row>
    <row r="303" spans="2:5" x14ac:dyDescent="0.3">
      <c r="B303" s="1">
        <v>272</v>
      </c>
      <c r="C303" s="1">
        <f t="shared" ca="1" si="12"/>
        <v>95.187958750516572</v>
      </c>
      <c r="D303" s="1">
        <f t="shared" si="13"/>
        <v>140.88608462393623</v>
      </c>
      <c r="E303" s="1">
        <f t="shared" ca="1" si="14"/>
        <v>3.3520814224432551E-5</v>
      </c>
    </row>
    <row r="304" spans="2:5" x14ac:dyDescent="0.3">
      <c r="B304" s="1">
        <v>273</v>
      </c>
      <c r="C304" s="1">
        <f t="shared" ca="1" si="12"/>
        <v>97.279708898934317</v>
      </c>
      <c r="D304" s="1">
        <f t="shared" si="13"/>
        <v>140.93121980125144</v>
      </c>
      <c r="E304" s="1">
        <f t="shared" ca="1" si="14"/>
        <v>5.5257977900676773E-5</v>
      </c>
    </row>
    <row r="305" spans="2:5" x14ac:dyDescent="0.3">
      <c r="B305" s="1">
        <v>274</v>
      </c>
      <c r="C305" s="1">
        <f t="shared" ca="1" si="12"/>
        <v>94.448922776408466</v>
      </c>
      <c r="D305" s="1">
        <f t="shared" si="13"/>
        <v>140.97627301734749</v>
      </c>
      <c r="E305" s="1">
        <f t="shared" ca="1" si="14"/>
        <v>2.7963972287814889E-5</v>
      </c>
    </row>
    <row r="306" spans="2:5" x14ac:dyDescent="0.3">
      <c r="B306" s="1">
        <v>275</v>
      </c>
      <c r="C306" s="1">
        <f t="shared" ca="1" si="12"/>
        <v>104.2321738856833</v>
      </c>
      <c r="D306" s="1">
        <f t="shared" si="13"/>
        <v>141.02124497432456</v>
      </c>
      <c r="E306" s="1">
        <f t="shared" ca="1" si="14"/>
        <v>2.5306502569384524E-4</v>
      </c>
    </row>
    <row r="307" spans="2:5" x14ac:dyDescent="0.3">
      <c r="B307" s="1">
        <v>276</v>
      </c>
      <c r="C307" s="1">
        <f t="shared" ca="1" si="12"/>
        <v>80.123980974426502</v>
      </c>
      <c r="D307" s="1">
        <f t="shared" si="13"/>
        <v>141.06613636757152</v>
      </c>
      <c r="E307" s="1">
        <f t="shared" ca="1" si="14"/>
        <v>5.1590668910268784E-7</v>
      </c>
    </row>
    <row r="308" spans="2:5" x14ac:dyDescent="0.3">
      <c r="B308" s="1">
        <v>277</v>
      </c>
      <c r="C308" s="1">
        <f t="shared" ca="1" si="12"/>
        <v>97.417745536896277</v>
      </c>
      <c r="D308" s="1">
        <f t="shared" si="13"/>
        <v>141.11094788586291</v>
      </c>
      <c r="E308" s="1">
        <f t="shared" ca="1" si="14"/>
        <v>5.7072025789675007E-5</v>
      </c>
    </row>
    <row r="309" spans="2:5" x14ac:dyDescent="0.3">
      <c r="B309" s="1">
        <v>278</v>
      </c>
      <c r="C309" s="1">
        <f t="shared" ca="1" si="12"/>
        <v>92.46372504997251</v>
      </c>
      <c r="D309" s="1">
        <f t="shared" si="13"/>
        <v>141.15568021145415</v>
      </c>
      <c r="E309" s="1">
        <f t="shared" ca="1" si="14"/>
        <v>1.6979834129726497E-5</v>
      </c>
    </row>
    <row r="310" spans="2:5" x14ac:dyDescent="0.3">
      <c r="B310" s="1">
        <v>279</v>
      </c>
      <c r="C310" s="1">
        <f t="shared" ca="1" si="12"/>
        <v>99.496931990906035</v>
      </c>
      <c r="D310" s="1">
        <f t="shared" si="13"/>
        <v>141.20033402017518</v>
      </c>
      <c r="E310" s="1">
        <f t="shared" ca="1" si="14"/>
        <v>9.1891725104715168E-5</v>
      </c>
    </row>
    <row r="311" spans="2:5" x14ac:dyDescent="0.3">
      <c r="B311" s="1">
        <v>280</v>
      </c>
      <c r="C311" s="1">
        <f t="shared" ca="1" si="12"/>
        <v>115.72917202563809</v>
      </c>
      <c r="D311" s="1">
        <f t="shared" si="13"/>
        <v>141.24490998152248</v>
      </c>
      <c r="E311" s="1">
        <f t="shared" ca="1" si="14"/>
        <v>1.9557808873740278E-3</v>
      </c>
    </row>
    <row r="312" spans="2:5" x14ac:dyDescent="0.3">
      <c r="B312" s="1">
        <v>281</v>
      </c>
      <c r="C312" s="1">
        <f t="shared" ca="1" si="12"/>
        <v>90.372660525800228</v>
      </c>
      <c r="D312" s="1">
        <f t="shared" si="13"/>
        <v>141.2894087587494</v>
      </c>
      <c r="E312" s="1">
        <f t="shared" ca="1" si="14"/>
        <v>9.8511613405891832E-6</v>
      </c>
    </row>
    <row r="313" spans="2:5" x14ac:dyDescent="0.3">
      <c r="B313" s="1">
        <v>282</v>
      </c>
      <c r="C313" s="1">
        <f t="shared" ca="1" si="12"/>
        <v>105.35959640949132</v>
      </c>
      <c r="D313" s="1">
        <f t="shared" si="13"/>
        <v>141.33383100895523</v>
      </c>
      <c r="E313" s="1">
        <f t="shared" ca="1" si="14"/>
        <v>3.1739712527239985E-4</v>
      </c>
    </row>
    <row r="314" spans="2:5" x14ac:dyDescent="0.3">
      <c r="B314" s="1">
        <v>283</v>
      </c>
      <c r="C314" s="1">
        <f t="shared" ca="1" si="12"/>
        <v>100.29886972219833</v>
      </c>
      <c r="D314" s="1">
        <f t="shared" si="13"/>
        <v>141.37817738317233</v>
      </c>
      <c r="E314" s="1">
        <f t="shared" ca="1" si="14"/>
        <v>1.0985741153195202E-4</v>
      </c>
    </row>
    <row r="315" spans="2:5" x14ac:dyDescent="0.3">
      <c r="B315" s="1">
        <v>284</v>
      </c>
      <c r="C315" s="1">
        <f t="shared" ca="1" si="12"/>
        <v>86.297413377966649</v>
      </c>
      <c r="D315" s="1">
        <f t="shared" si="13"/>
        <v>141.42244852645223</v>
      </c>
      <c r="E315" s="1">
        <f t="shared" ca="1" si="14"/>
        <v>3.2242508170257667E-6</v>
      </c>
    </row>
    <row r="316" spans="2:5" x14ac:dyDescent="0.3">
      <c r="B316" s="1">
        <v>285</v>
      </c>
      <c r="C316" s="1">
        <f t="shared" ca="1" si="12"/>
        <v>119.65665608992452</v>
      </c>
      <c r="D316" s="1">
        <f t="shared" si="13"/>
        <v>141.46664507794995</v>
      </c>
      <c r="E316" s="1">
        <f t="shared" ca="1" si="14"/>
        <v>3.4374344368977728E-3</v>
      </c>
    </row>
    <row r="317" spans="2:5" x14ac:dyDescent="0.3">
      <c r="B317" s="1">
        <v>286</v>
      </c>
      <c r="C317" s="1">
        <f t="shared" ca="1" si="12"/>
        <v>98.583389547357285</v>
      </c>
      <c r="D317" s="1">
        <f t="shared" si="13"/>
        <v>141.51076767100705</v>
      </c>
      <c r="E317" s="1">
        <f t="shared" ca="1" si="14"/>
        <v>7.4716759371347928E-5</v>
      </c>
    </row>
    <row r="318" spans="2:5" x14ac:dyDescent="0.3">
      <c r="B318" s="1">
        <v>287</v>
      </c>
      <c r="C318" s="1">
        <f t="shared" ca="1" si="12"/>
        <v>100.99516841026136</v>
      </c>
      <c r="D318" s="1">
        <f t="shared" si="13"/>
        <v>141.55481693323327</v>
      </c>
      <c r="E318" s="1">
        <f t="shared" ca="1" si="14"/>
        <v>1.2798511951202167E-4</v>
      </c>
    </row>
    <row r="319" spans="2:5" x14ac:dyDescent="0.3">
      <c r="B319" s="1">
        <v>288</v>
      </c>
      <c r="C319" s="1">
        <f t="shared" ca="1" si="12"/>
        <v>92.370300303875666</v>
      </c>
      <c r="D319" s="1">
        <f t="shared" si="13"/>
        <v>141.59879348658683</v>
      </c>
      <c r="E319" s="1">
        <f t="shared" ca="1" si="14"/>
        <v>1.6578666882035918E-5</v>
      </c>
    </row>
    <row r="320" spans="2:5" x14ac:dyDescent="0.3">
      <c r="B320" s="1">
        <v>289</v>
      </c>
      <c r="C320" s="1">
        <f t="shared" ca="1" si="12"/>
        <v>113.94198935241675</v>
      </c>
      <c r="D320" s="1">
        <f t="shared" si="13"/>
        <v>141.6426979474532</v>
      </c>
      <c r="E320" s="1">
        <f t="shared" ca="1" si="14"/>
        <v>1.4791644429305768E-3</v>
      </c>
    </row>
    <row r="321" spans="2:5" x14ac:dyDescent="0.3">
      <c r="B321" s="1">
        <v>290</v>
      </c>
      <c r="C321" s="1">
        <f t="shared" ca="1" si="12"/>
        <v>110.68050917483876</v>
      </c>
      <c r="D321" s="1">
        <f t="shared" si="13"/>
        <v>141.68653092672304</v>
      </c>
      <c r="E321" s="1">
        <f t="shared" ca="1" si="14"/>
        <v>8.5655333097044487E-4</v>
      </c>
    </row>
    <row r="322" spans="2:5" x14ac:dyDescent="0.3">
      <c r="B322" s="1">
        <v>291</v>
      </c>
      <c r="C322" s="1">
        <f t="shared" ca="1" si="12"/>
        <v>87.120552292120706</v>
      </c>
      <c r="D322" s="1">
        <f t="shared" si="13"/>
        <v>141.73029302986819</v>
      </c>
      <c r="E322" s="1">
        <f t="shared" ca="1" si="14"/>
        <v>4.064310745081364E-6</v>
      </c>
    </row>
    <row r="323" spans="2:5" x14ac:dyDescent="0.3">
      <c r="B323" s="1">
        <v>292</v>
      </c>
      <c r="C323" s="1">
        <f t="shared" ca="1" si="12"/>
        <v>106.87994878315975</v>
      </c>
      <c r="D323" s="1">
        <f t="shared" si="13"/>
        <v>141.77398485701707</v>
      </c>
      <c r="E323" s="1">
        <f t="shared" ca="1" si="14"/>
        <v>4.2694610437774781E-4</v>
      </c>
    </row>
    <row r="324" spans="2:5" x14ac:dyDescent="0.3">
      <c r="B324" s="1">
        <v>293</v>
      </c>
      <c r="C324" s="1">
        <f t="shared" ca="1" si="12"/>
        <v>94.182286680141758</v>
      </c>
      <c r="D324" s="1">
        <f t="shared" si="13"/>
        <v>141.81760700302834</v>
      </c>
      <c r="E324" s="1">
        <f t="shared" ca="1" si="14"/>
        <v>2.6178231930641365E-5</v>
      </c>
    </row>
    <row r="325" spans="2:5" x14ac:dyDescent="0.3">
      <c r="B325" s="1">
        <v>294</v>
      </c>
      <c r="C325" s="1">
        <f t="shared" ca="1" si="12"/>
        <v>107.85388416749242</v>
      </c>
      <c r="D325" s="1">
        <f t="shared" si="13"/>
        <v>141.86116005756361</v>
      </c>
      <c r="E325" s="1">
        <f t="shared" ca="1" si="14"/>
        <v>5.1347401489049691E-4</v>
      </c>
    </row>
    <row r="326" spans="2:5" x14ac:dyDescent="0.3">
      <c r="B326" s="1">
        <v>295</v>
      </c>
      <c r="C326" s="1">
        <f t="shared" ca="1" si="12"/>
        <v>106.61734260362361</v>
      </c>
      <c r="D326" s="1">
        <f t="shared" si="13"/>
        <v>141.90464460515904</v>
      </c>
      <c r="E326" s="1">
        <f t="shared" ca="1" si="14"/>
        <v>4.0592867301682479E-4</v>
      </c>
    </row>
    <row r="327" spans="2:5" x14ac:dyDescent="0.3">
      <c r="B327" s="1">
        <v>296</v>
      </c>
      <c r="C327" s="1">
        <f t="shared" ca="1" si="12"/>
        <v>95.517743488421374</v>
      </c>
      <c r="D327" s="1">
        <f t="shared" si="13"/>
        <v>141.9480612252955</v>
      </c>
      <c r="E327" s="1">
        <f t="shared" ca="1" si="14"/>
        <v>3.6316182312676521E-5</v>
      </c>
    </row>
    <row r="328" spans="2:5" x14ac:dyDescent="0.3">
      <c r="B328" s="1">
        <v>297</v>
      </c>
      <c r="C328" s="1">
        <f t="shared" ca="1" si="12"/>
        <v>98.294966419788281</v>
      </c>
      <c r="D328" s="1">
        <f t="shared" si="13"/>
        <v>141.99141049246785</v>
      </c>
      <c r="E328" s="1">
        <f t="shared" ca="1" si="14"/>
        <v>6.9938032985233977E-5</v>
      </c>
    </row>
    <row r="329" spans="2:5" x14ac:dyDescent="0.3">
      <c r="B329" s="1">
        <v>298</v>
      </c>
      <c r="C329" s="1">
        <f t="shared" ca="1" si="12"/>
        <v>96.144880337894278</v>
      </c>
      <c r="D329" s="1">
        <f t="shared" si="13"/>
        <v>142.03469297625304</v>
      </c>
      <c r="E329" s="1">
        <f t="shared" ca="1" si="14"/>
        <v>4.2234881676029747E-5</v>
      </c>
    </row>
    <row r="330" spans="2:5" x14ac:dyDescent="0.3">
      <c r="B330" s="1">
        <v>299</v>
      </c>
      <c r="C330" s="1">
        <f t="shared" ca="1" si="12"/>
        <v>98.725470880595665</v>
      </c>
      <c r="D330" s="1">
        <f t="shared" si="13"/>
        <v>142.07790924137703</v>
      </c>
      <c r="E330" s="1">
        <f t="shared" ca="1" si="14"/>
        <v>7.7179026505629046E-5</v>
      </c>
    </row>
    <row r="331" spans="2:5" x14ac:dyDescent="0.3">
      <c r="B331" s="1">
        <v>300</v>
      </c>
      <c r="C331" s="1">
        <f t="shared" ca="1" si="12"/>
        <v>109.23839229246389</v>
      </c>
      <c r="D331" s="1">
        <f t="shared" si="13"/>
        <v>142.1210598477808</v>
      </c>
      <c r="E331" s="1">
        <f t="shared" ca="1" si="14"/>
        <v>6.6267213500863416E-4</v>
      </c>
    </row>
    <row r="332" spans="2:5" x14ac:dyDescent="0.3">
      <c r="B332" s="1">
        <v>301</v>
      </c>
      <c r="C332" s="1">
        <f t="shared" ca="1" si="12"/>
        <v>99.389296942065073</v>
      </c>
      <c r="D332" s="1">
        <f t="shared" si="13"/>
        <v>142.1641453506852</v>
      </c>
      <c r="E332" s="1">
        <f t="shared" ca="1" si="14"/>
        <v>8.9695955727120289E-5</v>
      </c>
    </row>
    <row r="333" spans="2:5" x14ac:dyDescent="0.3">
      <c r="B333" s="1">
        <v>302</v>
      </c>
      <c r="C333" s="1">
        <f t="shared" ca="1" si="12"/>
        <v>106.03165538394279</v>
      </c>
      <c r="D333" s="1">
        <f t="shared" si="13"/>
        <v>142.20716630065476</v>
      </c>
      <c r="E333" s="1">
        <f t="shared" ca="1" si="14"/>
        <v>3.62305493567561E-4</v>
      </c>
    </row>
    <row r="334" spans="2:5" x14ac:dyDescent="0.3">
      <c r="B334" s="1">
        <v>303</v>
      </c>
      <c r="C334" s="1">
        <f t="shared" ca="1" si="12"/>
        <v>102.79980346464492</v>
      </c>
      <c r="D334" s="1">
        <f t="shared" si="13"/>
        <v>142.25012324366065</v>
      </c>
      <c r="E334" s="1">
        <f t="shared" ca="1" si="14"/>
        <v>1.8824137318697971E-4</v>
      </c>
    </row>
    <row r="335" spans="2:5" x14ac:dyDescent="0.3">
      <c r="B335" s="1">
        <v>304</v>
      </c>
      <c r="C335" s="1">
        <f t="shared" ca="1" si="12"/>
        <v>112.27554941757066</v>
      </c>
      <c r="D335" s="1">
        <f t="shared" si="13"/>
        <v>142.29301672114244</v>
      </c>
      <c r="E335" s="1">
        <f t="shared" ca="1" si="14"/>
        <v>1.1255211389483838E-3</v>
      </c>
    </row>
    <row r="336" spans="2:5" x14ac:dyDescent="0.3">
      <c r="B336" s="1">
        <v>305</v>
      </c>
      <c r="C336" s="1">
        <f t="shared" ca="1" si="12"/>
        <v>101.67301569166986</v>
      </c>
      <c r="D336" s="1">
        <f t="shared" si="13"/>
        <v>142.33584727006902</v>
      </c>
      <c r="E336" s="1">
        <f t="shared" ca="1" si="14"/>
        <v>1.4819479251485993E-4</v>
      </c>
    </row>
    <row r="337" spans="2:5" x14ac:dyDescent="0.3">
      <c r="B337" s="1">
        <v>306</v>
      </c>
      <c r="C337" s="1">
        <f t="shared" ca="1" si="12"/>
        <v>107.28179386664755</v>
      </c>
      <c r="D337" s="1">
        <f t="shared" si="13"/>
        <v>142.37861542299868</v>
      </c>
      <c r="E337" s="1">
        <f t="shared" ca="1" si="14"/>
        <v>4.6095960387464152E-4</v>
      </c>
    </row>
    <row r="338" spans="2:5" x14ac:dyDescent="0.3">
      <c r="B338" s="1">
        <v>307</v>
      </c>
      <c r="C338" s="1">
        <f t="shared" ca="1" si="12"/>
        <v>89.775753685288578</v>
      </c>
      <c r="D338" s="1">
        <f t="shared" si="13"/>
        <v>142.4213217081379</v>
      </c>
      <c r="E338" s="1">
        <f t="shared" ca="1" si="14"/>
        <v>8.4031871694805326E-6</v>
      </c>
    </row>
    <row r="339" spans="2:5" x14ac:dyDescent="0.3">
      <c r="B339" s="1">
        <v>308</v>
      </c>
      <c r="C339" s="1">
        <f t="shared" ca="1" si="12"/>
        <v>94.961613739111982</v>
      </c>
      <c r="D339" s="1">
        <f t="shared" si="13"/>
        <v>142.46396664939968</v>
      </c>
      <c r="E339" s="1">
        <f t="shared" ca="1" si="14"/>
        <v>3.1718909548451953E-5</v>
      </c>
    </row>
    <row r="340" spans="2:5" x14ac:dyDescent="0.3">
      <c r="B340" s="1">
        <v>309</v>
      </c>
      <c r="C340" s="1">
        <f t="shared" ca="1" si="12"/>
        <v>95.042354380770519</v>
      </c>
      <c r="D340" s="1">
        <f t="shared" si="13"/>
        <v>142.50655076646063</v>
      </c>
      <c r="E340" s="1">
        <f t="shared" ca="1" si="14"/>
        <v>3.2351128618515309E-5</v>
      </c>
    </row>
    <row r="341" spans="2:5" x14ac:dyDescent="0.3">
      <c r="B341" s="1">
        <v>310</v>
      </c>
      <c r="C341" s="1">
        <f t="shared" ca="1" si="12"/>
        <v>103.01106644832349</v>
      </c>
      <c r="D341" s="1">
        <f t="shared" si="13"/>
        <v>142.54907457481744</v>
      </c>
      <c r="E341" s="1">
        <f t="shared" ca="1" si="14"/>
        <v>1.9675205278568927E-4</v>
      </c>
    </row>
    <row r="342" spans="2:5" x14ac:dyDescent="0.3">
      <c r="B342" s="1">
        <v>311</v>
      </c>
      <c r="C342" s="1">
        <f t="shared" ca="1" si="12"/>
        <v>99.95932705138685</v>
      </c>
      <c r="D342" s="1">
        <f t="shared" si="13"/>
        <v>142.59153858584219</v>
      </c>
      <c r="E342" s="1">
        <f t="shared" ca="1" si="14"/>
        <v>1.0189309331459061E-4</v>
      </c>
    </row>
    <row r="343" spans="2:5" x14ac:dyDescent="0.3">
      <c r="B343" s="1">
        <v>312</v>
      </c>
      <c r="C343" s="1">
        <f t="shared" ca="1" si="12"/>
        <v>95.174938143425493</v>
      </c>
      <c r="D343" s="1">
        <f t="shared" si="13"/>
        <v>142.63394330683712</v>
      </c>
      <c r="E343" s="1">
        <f t="shared" ca="1" si="14"/>
        <v>3.3414644142187224E-5</v>
      </c>
    </row>
    <row r="344" spans="2:5" x14ac:dyDescent="0.3">
      <c r="B344" s="1">
        <v>313</v>
      </c>
      <c r="C344" s="1">
        <f t="shared" ca="1" si="12"/>
        <v>99.249312482505701</v>
      </c>
      <c r="D344" s="1">
        <f t="shared" si="13"/>
        <v>142.67628924108843</v>
      </c>
      <c r="E344" s="1">
        <f t="shared" ca="1" si="14"/>
        <v>8.6911862200977764E-5</v>
      </c>
    </row>
    <row r="345" spans="2:5" x14ac:dyDescent="0.3">
      <c r="B345" s="1">
        <v>314</v>
      </c>
      <c r="C345" s="1">
        <f t="shared" ca="1" si="12"/>
        <v>114.60162849586681</v>
      </c>
      <c r="D345" s="1">
        <f t="shared" si="13"/>
        <v>142.7185768879192</v>
      </c>
      <c r="E345" s="1">
        <f t="shared" ca="1" si="14"/>
        <v>1.6425053941239544E-3</v>
      </c>
    </row>
    <row r="346" spans="2:5" x14ac:dyDescent="0.3">
      <c r="B346" s="1">
        <v>315</v>
      </c>
      <c r="C346" s="1">
        <f t="shared" ca="1" si="12"/>
        <v>106.80481211681901</v>
      </c>
      <c r="D346" s="1">
        <f t="shared" si="13"/>
        <v>142.76080674274169</v>
      </c>
      <c r="E346" s="1">
        <f t="shared" ca="1" si="14"/>
        <v>4.2083704768634209E-4</v>
      </c>
    </row>
    <row r="347" spans="2:5" x14ac:dyDescent="0.3">
      <c r="B347" s="1">
        <v>316</v>
      </c>
      <c r="C347" s="1">
        <f t="shared" ca="1" si="12"/>
        <v>100.84196956593686</v>
      </c>
      <c r="D347" s="1">
        <f t="shared" si="13"/>
        <v>142.80297929710875</v>
      </c>
      <c r="E347" s="1">
        <f t="shared" ca="1" si="14"/>
        <v>1.2377869513173405E-4</v>
      </c>
    </row>
    <row r="348" spans="2:5" x14ac:dyDescent="0.3">
      <c r="B348" s="1">
        <v>317</v>
      </c>
      <c r="C348" s="1">
        <f t="shared" ca="1" si="12"/>
        <v>105.26348382722836</v>
      </c>
      <c r="D348" s="1">
        <f t="shared" si="13"/>
        <v>142.84509503876444</v>
      </c>
      <c r="E348" s="1">
        <f t="shared" ca="1" si="14"/>
        <v>3.1139565748061461E-4</v>
      </c>
    </row>
    <row r="349" spans="2:5" x14ac:dyDescent="0.3">
      <c r="B349" s="1">
        <v>318</v>
      </c>
      <c r="C349" s="1">
        <f t="shared" ca="1" si="12"/>
        <v>101.3720736750377</v>
      </c>
      <c r="D349" s="1">
        <f t="shared" si="13"/>
        <v>142.8871544516939</v>
      </c>
      <c r="E349" s="1">
        <f t="shared" ca="1" si="14"/>
        <v>1.3889079882418374E-4</v>
      </c>
    </row>
    <row r="350" spans="2:5" x14ac:dyDescent="0.3">
      <c r="B350" s="1">
        <v>319</v>
      </c>
      <c r="C350" s="1">
        <f t="shared" ca="1" si="12"/>
        <v>91.230348123408021</v>
      </c>
      <c r="D350" s="1">
        <f t="shared" si="13"/>
        <v>142.92915801617266</v>
      </c>
      <c r="E350" s="1">
        <f t="shared" ca="1" si="14"/>
        <v>1.2344995437598853E-5</v>
      </c>
    </row>
    <row r="351" spans="2:5" x14ac:dyDescent="0.3">
      <c r="B351" s="1">
        <v>320</v>
      </c>
      <c r="C351" s="1">
        <f t="shared" ca="1" si="12"/>
        <v>98.542058485175673</v>
      </c>
      <c r="D351" s="1">
        <f t="shared" si="13"/>
        <v>142.97110620881497</v>
      </c>
      <c r="E351" s="1">
        <f t="shared" ca="1" si="14"/>
        <v>7.4014108007564521E-5</v>
      </c>
    </row>
    <row r="352" spans="2:5" x14ac:dyDescent="0.3">
      <c r="B352" s="1">
        <v>321</v>
      </c>
      <c r="C352" s="1">
        <f t="shared" ca="1" si="12"/>
        <v>105.39380438561508</v>
      </c>
      <c r="D352" s="1">
        <f t="shared" si="13"/>
        <v>143.01299950262154</v>
      </c>
      <c r="E352" s="1">
        <f t="shared" ca="1" si="14"/>
        <v>3.1955777099214441E-4</v>
      </c>
    </row>
    <row r="353" spans="2:5" x14ac:dyDescent="0.3">
      <c r="B353" s="1">
        <v>322</v>
      </c>
      <c r="C353" s="1">
        <f t="shared" ref="C353:C416" ca="1" si="15">_xlfn.NORM.INV(RAND(),$C$28,$C$29)</f>
        <v>89.355830080633353</v>
      </c>
      <c r="D353" s="1">
        <f t="shared" ref="D353:D416" si="16">_xlfn.NORM.INV(B353/1001,$D$28,$D$29)</f>
        <v>143.0548383670266</v>
      </c>
      <c r="E353" s="1">
        <f t="shared" ref="E353:E416" ca="1" si="17">_xlfn.NORM.DIST(C353,$D$28,$D$29,0)</f>
        <v>7.5068884313099778E-6</v>
      </c>
    </row>
    <row r="354" spans="2:5" x14ac:dyDescent="0.3">
      <c r="B354" s="1">
        <v>323</v>
      </c>
      <c r="C354" s="1">
        <f t="shared" ca="1" si="15"/>
        <v>95.436920879097286</v>
      </c>
      <c r="D354" s="1">
        <f t="shared" si="16"/>
        <v>143.09662326794424</v>
      </c>
      <c r="E354" s="1">
        <f t="shared" ca="1" si="17"/>
        <v>3.5611843356751996E-5</v>
      </c>
    </row>
    <row r="355" spans="2:5" x14ac:dyDescent="0.3">
      <c r="B355" s="1">
        <v>324</v>
      </c>
      <c r="C355" s="1">
        <f t="shared" ca="1" si="15"/>
        <v>108.2823897196011</v>
      </c>
      <c r="D355" s="1">
        <f t="shared" si="16"/>
        <v>143.13835466781416</v>
      </c>
      <c r="E355" s="1">
        <f t="shared" ca="1" si="17"/>
        <v>5.5616074519550718E-4</v>
      </c>
    </row>
    <row r="356" spans="2:5" x14ac:dyDescent="0.3">
      <c r="B356" s="1">
        <v>325</v>
      </c>
      <c r="C356" s="1">
        <f t="shared" ca="1" si="15"/>
        <v>105.61056544624454</v>
      </c>
      <c r="D356" s="1">
        <f t="shared" si="16"/>
        <v>143.18003302564659</v>
      </c>
      <c r="E356" s="1">
        <f t="shared" ca="1" si="17"/>
        <v>3.3355457339003154E-4</v>
      </c>
    </row>
    <row r="357" spans="2:5" x14ac:dyDescent="0.3">
      <c r="B357" s="1">
        <v>326</v>
      </c>
      <c r="C357" s="1">
        <f t="shared" ca="1" si="15"/>
        <v>87.818810019493597</v>
      </c>
      <c r="D357" s="1">
        <f t="shared" si="16"/>
        <v>143.22165879706668</v>
      </c>
      <c r="E357" s="1">
        <f t="shared" ca="1" si="17"/>
        <v>4.9347338511729061E-6</v>
      </c>
    </row>
    <row r="358" spans="2:5" x14ac:dyDescent="0.3">
      <c r="B358" s="1">
        <v>327</v>
      </c>
      <c r="C358" s="1">
        <f t="shared" ca="1" si="15"/>
        <v>91.526159245832659</v>
      </c>
      <c r="D358" s="1">
        <f t="shared" si="16"/>
        <v>143.26323243435829</v>
      </c>
      <c r="E358" s="1">
        <f t="shared" ca="1" si="17"/>
        <v>1.3334060572468678E-5</v>
      </c>
    </row>
    <row r="359" spans="2:5" x14ac:dyDescent="0.3">
      <c r="B359" s="1">
        <v>328</v>
      </c>
      <c r="C359" s="1">
        <f t="shared" ca="1" si="15"/>
        <v>81.95166052321629</v>
      </c>
      <c r="D359" s="1">
        <f t="shared" si="16"/>
        <v>143.30475438650708</v>
      </c>
      <c r="E359" s="1">
        <f t="shared" ca="1" si="17"/>
        <v>9.0334730358701592E-7</v>
      </c>
    </row>
    <row r="360" spans="2:5" x14ac:dyDescent="0.3">
      <c r="B360" s="1">
        <v>329</v>
      </c>
      <c r="C360" s="1">
        <f t="shared" ca="1" si="15"/>
        <v>108.31636987826015</v>
      </c>
      <c r="D360" s="1">
        <f t="shared" si="16"/>
        <v>143.34622509924301</v>
      </c>
      <c r="E360" s="1">
        <f t="shared" ca="1" si="17"/>
        <v>5.5967435869805338E-4</v>
      </c>
    </row>
    <row r="361" spans="2:5" x14ac:dyDescent="0.3">
      <c r="B361" s="1">
        <v>330</v>
      </c>
      <c r="C361" s="1">
        <f t="shared" ca="1" si="15"/>
        <v>102.23957710501482</v>
      </c>
      <c r="D361" s="1">
        <f t="shared" si="16"/>
        <v>143.38764501508223</v>
      </c>
      <c r="E361" s="1">
        <f t="shared" ca="1" si="17"/>
        <v>1.6725240134971822E-4</v>
      </c>
    </row>
    <row r="362" spans="2:5" x14ac:dyDescent="0.3">
      <c r="B362" s="1">
        <v>331</v>
      </c>
      <c r="C362" s="1">
        <f t="shared" ca="1" si="15"/>
        <v>96.796755474376567</v>
      </c>
      <c r="D362" s="1">
        <f t="shared" si="16"/>
        <v>143.42901457336839</v>
      </c>
      <c r="E362" s="1">
        <f t="shared" ca="1" si="17"/>
        <v>4.9320135614763751E-5</v>
      </c>
    </row>
    <row r="363" spans="2:5" x14ac:dyDescent="0.3">
      <c r="B363" s="1">
        <v>332</v>
      </c>
      <c r="C363" s="1">
        <f t="shared" ca="1" si="15"/>
        <v>85.879894885584363</v>
      </c>
      <c r="D363" s="1">
        <f t="shared" si="16"/>
        <v>143.47033421031341</v>
      </c>
      <c r="E363" s="1">
        <f t="shared" ca="1" si="17"/>
        <v>2.8636708413713492E-6</v>
      </c>
    </row>
    <row r="364" spans="2:5" x14ac:dyDescent="0.3">
      <c r="B364" s="1">
        <v>333</v>
      </c>
      <c r="C364" s="1">
        <f t="shared" ca="1" si="15"/>
        <v>111.22090261106105</v>
      </c>
      <c r="D364" s="1">
        <f t="shared" si="16"/>
        <v>143.51160435903756</v>
      </c>
      <c r="E364" s="1">
        <f t="shared" ca="1" si="17"/>
        <v>9.407742153879075E-4</v>
      </c>
    </row>
    <row r="365" spans="2:5" x14ac:dyDescent="0.3">
      <c r="B365" s="1">
        <v>334</v>
      </c>
      <c r="C365" s="1">
        <f t="shared" ca="1" si="15"/>
        <v>94.220511259781006</v>
      </c>
      <c r="D365" s="1">
        <f t="shared" si="16"/>
        <v>143.55282544960917</v>
      </c>
      <c r="E365" s="1">
        <f t="shared" ca="1" si="17"/>
        <v>2.6427567297908373E-5</v>
      </c>
    </row>
    <row r="366" spans="2:5" x14ac:dyDescent="0.3">
      <c r="B366" s="1">
        <v>335</v>
      </c>
      <c r="C366" s="1">
        <f t="shared" ca="1" si="15"/>
        <v>98.52401361031751</v>
      </c>
      <c r="D366" s="1">
        <f t="shared" si="16"/>
        <v>143.59399790908361</v>
      </c>
      <c r="E366" s="1">
        <f t="shared" ca="1" si="17"/>
        <v>7.370923538794264E-5</v>
      </c>
    </row>
    <row r="367" spans="2:5" x14ac:dyDescent="0.3">
      <c r="B367" s="1">
        <v>336</v>
      </c>
      <c r="C367" s="1">
        <f t="shared" ca="1" si="15"/>
        <v>102.05975356440592</v>
      </c>
      <c r="D367" s="1">
        <f t="shared" si="16"/>
        <v>143.63512216154174</v>
      </c>
      <c r="E367" s="1">
        <f t="shared" ca="1" si="17"/>
        <v>1.6097697081089726E-4</v>
      </c>
    </row>
    <row r="368" spans="2:5" x14ac:dyDescent="0.3">
      <c r="B368" s="1">
        <v>337</v>
      </c>
      <c r="C368" s="1">
        <f t="shared" ca="1" si="15"/>
        <v>94.441834951917571</v>
      </c>
      <c r="D368" s="1">
        <f t="shared" si="16"/>
        <v>143.67619862812811</v>
      </c>
      <c r="E368" s="1">
        <f t="shared" ca="1" si="17"/>
        <v>2.7915076716282869E-5</v>
      </c>
    </row>
    <row r="369" spans="2:5" x14ac:dyDescent="0.3">
      <c r="B369" s="1">
        <v>338</v>
      </c>
      <c r="C369" s="1">
        <f t="shared" ca="1" si="15"/>
        <v>112.84667698631716</v>
      </c>
      <c r="D369" s="1">
        <f t="shared" si="16"/>
        <v>143.71722772708819</v>
      </c>
      <c r="E369" s="1">
        <f t="shared" ca="1" si="17"/>
        <v>1.237729886115532E-3</v>
      </c>
    </row>
    <row r="370" spans="2:5" x14ac:dyDescent="0.3">
      <c r="B370" s="1">
        <v>339</v>
      </c>
      <c r="C370" s="1">
        <f t="shared" ca="1" si="15"/>
        <v>86.900027370533266</v>
      </c>
      <c r="D370" s="1">
        <f t="shared" si="16"/>
        <v>143.75820987380544</v>
      </c>
      <c r="E370" s="1">
        <f t="shared" ca="1" si="17"/>
        <v>3.8209813110866396E-6</v>
      </c>
    </row>
    <row r="371" spans="2:5" x14ac:dyDescent="0.3">
      <c r="B371" s="1">
        <v>340</v>
      </c>
      <c r="C371" s="1">
        <f t="shared" ca="1" si="15"/>
        <v>101.54686665664786</v>
      </c>
      <c r="D371" s="1">
        <f t="shared" si="16"/>
        <v>143.79914548083781</v>
      </c>
      <c r="E371" s="1">
        <f t="shared" ca="1" si="17"/>
        <v>1.4422824631463822E-4</v>
      </c>
    </row>
    <row r="372" spans="2:5" x14ac:dyDescent="0.3">
      <c r="B372" s="1">
        <v>341</v>
      </c>
      <c r="C372" s="1">
        <f t="shared" ca="1" si="15"/>
        <v>101.3195790524032</v>
      </c>
      <c r="D372" s="1">
        <f t="shared" si="16"/>
        <v>143.84003495795352</v>
      </c>
      <c r="E372" s="1">
        <f t="shared" ca="1" si="17"/>
        <v>1.3732309771333296E-4</v>
      </c>
    </row>
    <row r="373" spans="2:5" x14ac:dyDescent="0.3">
      <c r="B373" s="1">
        <v>342</v>
      </c>
      <c r="C373" s="1">
        <f t="shared" ca="1" si="15"/>
        <v>105.92564826193266</v>
      </c>
      <c r="D373" s="1">
        <f t="shared" si="16"/>
        <v>143.88087871216672</v>
      </c>
      <c r="E373" s="1">
        <f t="shared" ca="1" si="17"/>
        <v>3.548685435876122E-4</v>
      </c>
    </row>
    <row r="374" spans="2:5" x14ac:dyDescent="0.3">
      <c r="B374" s="1">
        <v>343</v>
      </c>
      <c r="C374" s="1">
        <f t="shared" ca="1" si="15"/>
        <v>112.18444375812702</v>
      </c>
      <c r="D374" s="1">
        <f t="shared" si="16"/>
        <v>143.92167714777247</v>
      </c>
      <c r="E374" s="1">
        <f t="shared" ca="1" si="17"/>
        <v>1.1084388215735624E-3</v>
      </c>
    </row>
    <row r="375" spans="2:5" x14ac:dyDescent="0.3">
      <c r="B375" s="1">
        <v>344</v>
      </c>
      <c r="C375" s="1">
        <f t="shared" ca="1" si="15"/>
        <v>84.208006016499937</v>
      </c>
      <c r="D375" s="1">
        <f t="shared" si="16"/>
        <v>143.9624306663811</v>
      </c>
      <c r="E375" s="1">
        <f t="shared" ca="1" si="17"/>
        <v>1.7672784670526089E-6</v>
      </c>
    </row>
    <row r="376" spans="2:5" x14ac:dyDescent="0.3">
      <c r="B376" s="1">
        <v>345</v>
      </c>
      <c r="C376" s="1">
        <f t="shared" ca="1" si="15"/>
        <v>101.76361714850397</v>
      </c>
      <c r="D376" s="1">
        <f t="shared" si="16"/>
        <v>144.00313966695251</v>
      </c>
      <c r="E376" s="1">
        <f t="shared" ca="1" si="17"/>
        <v>1.5110414653446937E-4</v>
      </c>
    </row>
    <row r="377" spans="2:5" x14ac:dyDescent="0.3">
      <c r="B377" s="1">
        <v>346</v>
      </c>
      <c r="C377" s="1">
        <f t="shared" ca="1" si="15"/>
        <v>103.34945601016405</v>
      </c>
      <c r="D377" s="1">
        <f t="shared" si="16"/>
        <v>144.04380454582969</v>
      </c>
      <c r="E377" s="1">
        <f t="shared" ca="1" si="17"/>
        <v>2.1110571685951866E-4</v>
      </c>
    </row>
    <row r="378" spans="2:5" x14ac:dyDescent="0.3">
      <c r="B378" s="1">
        <v>347</v>
      </c>
      <c r="C378" s="1">
        <f t="shared" ca="1" si="15"/>
        <v>98.031898552397109</v>
      </c>
      <c r="D378" s="1">
        <f t="shared" si="16"/>
        <v>144.0844256967718</v>
      </c>
      <c r="E378" s="1">
        <f t="shared" ca="1" si="17"/>
        <v>6.5825202617767468E-5</v>
      </c>
    </row>
    <row r="379" spans="2:5" x14ac:dyDescent="0.3">
      <c r="B379" s="1">
        <v>348</v>
      </c>
      <c r="C379" s="1">
        <f t="shared" ca="1" si="15"/>
        <v>101.68763497768541</v>
      </c>
      <c r="D379" s="1">
        <f t="shared" si="16"/>
        <v>144.12500351098714</v>
      </c>
      <c r="E379" s="1">
        <f t="shared" ca="1" si="17"/>
        <v>1.4866078886233391E-4</v>
      </c>
    </row>
    <row r="380" spans="2:5" x14ac:dyDescent="0.3">
      <c r="B380" s="1">
        <v>349</v>
      </c>
      <c r="C380" s="1">
        <f t="shared" ca="1" si="15"/>
        <v>98.039195302894001</v>
      </c>
      <c r="D380" s="1">
        <f t="shared" si="16"/>
        <v>144.16553837716529</v>
      </c>
      <c r="E380" s="1">
        <f t="shared" ca="1" si="17"/>
        <v>6.5936225253383979E-5</v>
      </c>
    </row>
    <row r="381" spans="2:5" x14ac:dyDescent="0.3">
      <c r="B381" s="1">
        <v>350</v>
      </c>
      <c r="C381" s="1">
        <f t="shared" ca="1" si="15"/>
        <v>110.91190067844353</v>
      </c>
      <c r="D381" s="1">
        <f t="shared" si="16"/>
        <v>144.20603068150905</v>
      </c>
      <c r="E381" s="1">
        <f t="shared" ca="1" si="17"/>
        <v>8.9179298569744281E-4</v>
      </c>
    </row>
    <row r="382" spans="2:5" x14ac:dyDescent="0.3">
      <c r="B382" s="1">
        <v>351</v>
      </c>
      <c r="C382" s="1">
        <f t="shared" ca="1" si="15"/>
        <v>102.6442845562149</v>
      </c>
      <c r="D382" s="1">
        <f t="shared" si="16"/>
        <v>144.24648080776598</v>
      </c>
      <c r="E382" s="1">
        <f t="shared" ca="1" si="17"/>
        <v>1.8218938909494244E-4</v>
      </c>
    </row>
    <row r="383" spans="2:5" x14ac:dyDescent="0.3">
      <c r="B383" s="1">
        <v>352</v>
      </c>
      <c r="C383" s="1">
        <f t="shared" ca="1" si="15"/>
        <v>109.86538253910338</v>
      </c>
      <c r="D383" s="1">
        <f t="shared" si="16"/>
        <v>144.28688913725944</v>
      </c>
      <c r="E383" s="1">
        <f t="shared" ca="1" si="17"/>
        <v>7.417364595373383E-4</v>
      </c>
    </row>
    <row r="384" spans="2:5" x14ac:dyDescent="0.3">
      <c r="B384" s="1">
        <v>353</v>
      </c>
      <c r="C384" s="1">
        <f t="shared" ca="1" si="15"/>
        <v>89.014633333273508</v>
      </c>
      <c r="D384" s="1">
        <f t="shared" si="16"/>
        <v>144.3272560489192</v>
      </c>
      <c r="E384" s="1">
        <f t="shared" ca="1" si="17"/>
        <v>6.8455562433077888E-6</v>
      </c>
    </row>
    <row r="385" spans="2:5" x14ac:dyDescent="0.3">
      <c r="B385" s="1">
        <v>354</v>
      </c>
      <c r="C385" s="1">
        <f t="shared" ca="1" si="15"/>
        <v>92.035390445433165</v>
      </c>
      <c r="D385" s="1">
        <f t="shared" si="16"/>
        <v>144.3675819193119</v>
      </c>
      <c r="E385" s="1">
        <f t="shared" ca="1" si="17"/>
        <v>1.5212026850986528E-5</v>
      </c>
    </row>
    <row r="386" spans="2:5" x14ac:dyDescent="0.3">
      <c r="B386" s="1">
        <v>355</v>
      </c>
      <c r="C386" s="1">
        <f t="shared" ca="1" si="15"/>
        <v>95.922421051524964</v>
      </c>
      <c r="D386" s="1">
        <f t="shared" si="16"/>
        <v>144.40786712267075</v>
      </c>
      <c r="E386" s="1">
        <f t="shared" ca="1" si="17"/>
        <v>4.0040422309990014E-5</v>
      </c>
    </row>
    <row r="387" spans="2:5" x14ac:dyDescent="0.3">
      <c r="B387" s="1">
        <v>356</v>
      </c>
      <c r="C387" s="1">
        <f t="shared" ca="1" si="15"/>
        <v>105.10156398475948</v>
      </c>
      <c r="D387" s="1">
        <f t="shared" si="16"/>
        <v>144.4481120309253</v>
      </c>
      <c r="E387" s="1">
        <f t="shared" ca="1" si="17"/>
        <v>3.0151256728837815E-4</v>
      </c>
    </row>
    <row r="388" spans="2:5" x14ac:dyDescent="0.3">
      <c r="B388" s="1">
        <v>357</v>
      </c>
      <c r="C388" s="1">
        <f t="shared" ca="1" si="15"/>
        <v>89.23666168056107</v>
      </c>
      <c r="D388" s="1">
        <f t="shared" si="16"/>
        <v>144.4883170137303</v>
      </c>
      <c r="E388" s="1">
        <f t="shared" ca="1" si="17"/>
        <v>7.2693732839948597E-6</v>
      </c>
    </row>
    <row r="389" spans="2:5" x14ac:dyDescent="0.3">
      <c r="B389" s="1">
        <v>358</v>
      </c>
      <c r="C389" s="1">
        <f t="shared" ca="1" si="15"/>
        <v>93.040839156380855</v>
      </c>
      <c r="D389" s="1">
        <f t="shared" si="16"/>
        <v>144.52848243849471</v>
      </c>
      <c r="E389" s="1">
        <f t="shared" ca="1" si="17"/>
        <v>1.966546471080362E-5</v>
      </c>
    </row>
    <row r="390" spans="2:5" x14ac:dyDescent="0.3">
      <c r="B390" s="1">
        <v>359</v>
      </c>
      <c r="C390" s="1">
        <f t="shared" ca="1" si="15"/>
        <v>79.304843280185395</v>
      </c>
      <c r="D390" s="1">
        <f t="shared" si="16"/>
        <v>144.5686086704101</v>
      </c>
      <c r="E390" s="1">
        <f t="shared" ca="1" si="17"/>
        <v>3.9943192940705643E-7</v>
      </c>
    </row>
    <row r="391" spans="2:5" x14ac:dyDescent="0.3">
      <c r="B391" s="1">
        <v>360</v>
      </c>
      <c r="C391" s="1">
        <f t="shared" ca="1" si="15"/>
        <v>96.181349932606764</v>
      </c>
      <c r="D391" s="1">
        <f t="shared" si="16"/>
        <v>144.60869607247866</v>
      </c>
      <c r="E391" s="1">
        <f t="shared" ca="1" si="17"/>
        <v>4.2605047129992965E-5</v>
      </c>
    </row>
    <row r="392" spans="2:5" x14ac:dyDescent="0.3">
      <c r="B392" s="1">
        <v>361</v>
      </c>
      <c r="C392" s="1">
        <f t="shared" ca="1" si="15"/>
        <v>122.67807552984591</v>
      </c>
      <c r="D392" s="1">
        <f t="shared" si="16"/>
        <v>144.64874500554095</v>
      </c>
      <c r="E392" s="1">
        <f t="shared" ca="1" si="17"/>
        <v>5.0627271848565159E-3</v>
      </c>
    </row>
    <row r="393" spans="2:5" x14ac:dyDescent="0.3">
      <c r="B393" s="1">
        <v>362</v>
      </c>
      <c r="C393" s="1">
        <f t="shared" ca="1" si="15"/>
        <v>104.24792889812527</v>
      </c>
      <c r="D393" s="1">
        <f t="shared" si="16"/>
        <v>144.68875582830327</v>
      </c>
      <c r="E393" s="1">
        <f t="shared" ca="1" si="17"/>
        <v>2.538772011506877E-4</v>
      </c>
    </row>
    <row r="394" spans="2:5" x14ac:dyDescent="0.3">
      <c r="B394" s="1">
        <v>363</v>
      </c>
      <c r="C394" s="1">
        <f t="shared" ca="1" si="15"/>
        <v>109.20866468141941</v>
      </c>
      <c r="D394" s="1">
        <f t="shared" si="16"/>
        <v>144.72872889736482</v>
      </c>
      <c r="E394" s="1">
        <f t="shared" ca="1" si="17"/>
        <v>6.5911158993093579E-4</v>
      </c>
    </row>
    <row r="395" spans="2:5" x14ac:dyDescent="0.3">
      <c r="B395" s="1">
        <v>364</v>
      </c>
      <c r="C395" s="1">
        <f t="shared" ca="1" si="15"/>
        <v>107.54729061920662</v>
      </c>
      <c r="D395" s="1">
        <f t="shared" si="16"/>
        <v>144.76866456724434</v>
      </c>
      <c r="E395" s="1">
        <f t="shared" ca="1" si="17"/>
        <v>4.8471478098235915E-4</v>
      </c>
    </row>
    <row r="396" spans="2:5" x14ac:dyDescent="0.3">
      <c r="B396" s="1">
        <v>365</v>
      </c>
      <c r="C396" s="1">
        <f t="shared" ca="1" si="15"/>
        <v>95.00909448119971</v>
      </c>
      <c r="D396" s="1">
        <f t="shared" si="16"/>
        <v>144.8085631904064</v>
      </c>
      <c r="E396" s="1">
        <f t="shared" ca="1" si="17"/>
        <v>3.2089295886335728E-5</v>
      </c>
    </row>
    <row r="397" spans="2:5" x14ac:dyDescent="0.3">
      <c r="B397" s="1">
        <v>366</v>
      </c>
      <c r="C397" s="1">
        <f t="shared" ca="1" si="15"/>
        <v>97.458469227103024</v>
      </c>
      <c r="D397" s="1">
        <f t="shared" si="16"/>
        <v>144.84842511728777</v>
      </c>
      <c r="E397" s="1">
        <f t="shared" ca="1" si="17"/>
        <v>5.7617565458052006E-5</v>
      </c>
    </row>
    <row r="398" spans="2:5" x14ac:dyDescent="0.3">
      <c r="B398" s="1">
        <v>367</v>
      </c>
      <c r="C398" s="1">
        <f t="shared" ca="1" si="15"/>
        <v>97.391198820988876</v>
      </c>
      <c r="D398" s="1">
        <f t="shared" si="16"/>
        <v>144.8882506963229</v>
      </c>
      <c r="E398" s="1">
        <f t="shared" ca="1" si="17"/>
        <v>5.671896167457501E-5</v>
      </c>
    </row>
    <row r="399" spans="2:5" x14ac:dyDescent="0.3">
      <c r="B399" s="1">
        <v>368</v>
      </c>
      <c r="C399" s="1">
        <f t="shared" ca="1" si="15"/>
        <v>85.455909285955215</v>
      </c>
      <c r="D399" s="1">
        <f t="shared" si="16"/>
        <v>144.92804027396954</v>
      </c>
      <c r="E399" s="1">
        <f t="shared" ca="1" si="17"/>
        <v>2.5367358740810468E-6</v>
      </c>
    </row>
    <row r="400" spans="2:5" x14ac:dyDescent="0.3">
      <c r="B400" s="1">
        <v>369</v>
      </c>
      <c r="C400" s="1">
        <f t="shared" ca="1" si="15"/>
        <v>86.459572377625676</v>
      </c>
      <c r="D400" s="1">
        <f t="shared" si="16"/>
        <v>144.96779419473387</v>
      </c>
      <c r="E400" s="1">
        <f t="shared" ca="1" si="17"/>
        <v>3.3755324089816705E-6</v>
      </c>
    </row>
    <row r="401" spans="2:5" x14ac:dyDescent="0.3">
      <c r="B401" s="1">
        <v>370</v>
      </c>
      <c r="C401" s="1">
        <f t="shared" ca="1" si="15"/>
        <v>105.72967308224878</v>
      </c>
      <c r="D401" s="1">
        <f t="shared" si="16"/>
        <v>145.00751280119533</v>
      </c>
      <c r="E401" s="1">
        <f t="shared" ca="1" si="17"/>
        <v>3.4147459310715267E-4</v>
      </c>
    </row>
    <row r="402" spans="2:5" x14ac:dyDescent="0.3">
      <c r="B402" s="1">
        <v>371</v>
      </c>
      <c r="C402" s="1">
        <f t="shared" ca="1" si="15"/>
        <v>107.22620645383935</v>
      </c>
      <c r="D402" s="1">
        <f t="shared" si="16"/>
        <v>145.04719643403121</v>
      </c>
      <c r="E402" s="1">
        <f t="shared" ca="1" si="17"/>
        <v>4.5611719898696273E-4</v>
      </c>
    </row>
    <row r="403" spans="2:5" x14ac:dyDescent="0.3">
      <c r="B403" s="1">
        <v>372</v>
      </c>
      <c r="C403" s="1">
        <f t="shared" ca="1" si="15"/>
        <v>103.71390266872739</v>
      </c>
      <c r="D403" s="1">
        <f t="shared" si="16"/>
        <v>145.086845432041</v>
      </c>
      <c r="E403" s="1">
        <f t="shared" ca="1" si="17"/>
        <v>2.2760842058309151E-4</v>
      </c>
    </row>
    <row r="404" spans="2:5" x14ac:dyDescent="0.3">
      <c r="B404" s="1">
        <v>373</v>
      </c>
      <c r="C404" s="1">
        <f t="shared" ca="1" si="15"/>
        <v>85.959259745781026</v>
      </c>
      <c r="D404" s="1">
        <f t="shared" si="16"/>
        <v>145.12646013217019</v>
      </c>
      <c r="E404" s="1">
        <f t="shared" ca="1" si="17"/>
        <v>2.9291362199377386E-6</v>
      </c>
    </row>
    <row r="405" spans="2:5" x14ac:dyDescent="0.3">
      <c r="B405" s="1">
        <v>374</v>
      </c>
      <c r="C405" s="1">
        <f t="shared" ca="1" si="15"/>
        <v>119.6178853319491</v>
      </c>
      <c r="D405" s="1">
        <f t="shared" si="16"/>
        <v>145.1660408695343</v>
      </c>
      <c r="E405" s="1">
        <f t="shared" ca="1" si="17"/>
        <v>3.4194969581742172E-3</v>
      </c>
    </row>
    <row r="406" spans="2:5" x14ac:dyDescent="0.3">
      <c r="B406" s="1">
        <v>375</v>
      </c>
      <c r="C406" s="1">
        <f t="shared" ca="1" si="15"/>
        <v>112.09657663437881</v>
      </c>
      <c r="D406" s="1">
        <f t="shared" si="16"/>
        <v>145.20558797744201</v>
      </c>
      <c r="E406" s="1">
        <f t="shared" ca="1" si="17"/>
        <v>1.0921712086263253E-3</v>
      </c>
    </row>
    <row r="407" spans="2:5" x14ac:dyDescent="0.3">
      <c r="B407" s="1">
        <v>376</v>
      </c>
      <c r="C407" s="1">
        <f t="shared" ca="1" si="15"/>
        <v>114.21872267323182</v>
      </c>
      <c r="D407" s="1">
        <f t="shared" si="16"/>
        <v>145.24510178741855</v>
      </c>
      <c r="E407" s="1">
        <f t="shared" ca="1" si="17"/>
        <v>1.5459766741087878E-3</v>
      </c>
    </row>
    <row r="408" spans="2:5" x14ac:dyDescent="0.3">
      <c r="B408" s="1">
        <v>377</v>
      </c>
      <c r="C408" s="1">
        <f t="shared" ca="1" si="15"/>
        <v>106.78965576480874</v>
      </c>
      <c r="D408" s="1">
        <f t="shared" si="16"/>
        <v>145.28458262922854</v>
      </c>
      <c r="E408" s="1">
        <f t="shared" ca="1" si="17"/>
        <v>4.1961410559193625E-4</v>
      </c>
    </row>
    <row r="409" spans="2:5" x14ac:dyDescent="0.3">
      <c r="B409" s="1">
        <v>378</v>
      </c>
      <c r="C409" s="1">
        <f t="shared" ca="1" si="15"/>
        <v>98.336433050301977</v>
      </c>
      <c r="D409" s="1">
        <f t="shared" si="16"/>
        <v>145.32403083089866</v>
      </c>
      <c r="E409" s="1">
        <f t="shared" ca="1" si="17"/>
        <v>7.0607390740735622E-5</v>
      </c>
    </row>
    <row r="410" spans="2:5" x14ac:dyDescent="0.3">
      <c r="B410" s="1">
        <v>379</v>
      </c>
      <c r="C410" s="1">
        <f t="shared" ca="1" si="15"/>
        <v>91.769932327449496</v>
      </c>
      <c r="D410" s="1">
        <f t="shared" si="16"/>
        <v>145.36344671874005</v>
      </c>
      <c r="E410" s="1">
        <f t="shared" ca="1" si="17"/>
        <v>1.42042655449881E-5</v>
      </c>
    </row>
    <row r="411" spans="2:5" x14ac:dyDescent="0.3">
      <c r="B411" s="1">
        <v>380</v>
      </c>
      <c r="C411" s="1">
        <f t="shared" ca="1" si="15"/>
        <v>98.758412476310781</v>
      </c>
      <c r="D411" s="1">
        <f t="shared" si="16"/>
        <v>145.40283061737048</v>
      </c>
      <c r="E411" s="1">
        <f t="shared" ca="1" si="17"/>
        <v>7.7760398586588906E-5</v>
      </c>
    </row>
    <row r="412" spans="2:5" x14ac:dyDescent="0.3">
      <c r="B412" s="1">
        <v>381</v>
      </c>
      <c r="C412" s="1">
        <f t="shared" ca="1" si="15"/>
        <v>96.079486025444211</v>
      </c>
      <c r="D412" s="1">
        <f t="shared" si="16"/>
        <v>145.44218284973621</v>
      </c>
      <c r="E412" s="1">
        <f t="shared" ca="1" si="17"/>
        <v>4.1578550848797492E-5</v>
      </c>
    </row>
    <row r="413" spans="2:5" x14ac:dyDescent="0.3">
      <c r="B413" s="1">
        <v>382</v>
      </c>
      <c r="C413" s="1">
        <f t="shared" ca="1" si="15"/>
        <v>87.373473761962728</v>
      </c>
      <c r="D413" s="1">
        <f t="shared" si="16"/>
        <v>145.48150373713369</v>
      </c>
      <c r="E413" s="1">
        <f t="shared" ca="1" si="17"/>
        <v>4.3613625306062101E-6</v>
      </c>
    </row>
    <row r="414" spans="2:5" x14ac:dyDescent="0.3">
      <c r="B414" s="1">
        <v>383</v>
      </c>
      <c r="C414" s="1">
        <f t="shared" ca="1" si="15"/>
        <v>95.241614997652391</v>
      </c>
      <c r="D414" s="1">
        <f t="shared" si="16"/>
        <v>145.52079359923098</v>
      </c>
      <c r="E414" s="1">
        <f t="shared" ca="1" si="17"/>
        <v>3.396162860451559E-5</v>
      </c>
    </row>
    <row r="415" spans="2:5" x14ac:dyDescent="0.3">
      <c r="B415" s="1">
        <v>384</v>
      </c>
      <c r="C415" s="1">
        <f t="shared" ca="1" si="15"/>
        <v>103.55048713115926</v>
      </c>
      <c r="D415" s="1">
        <f t="shared" si="16"/>
        <v>145.5600527540889</v>
      </c>
      <c r="E415" s="1">
        <f t="shared" ca="1" si="17"/>
        <v>2.200709878673856E-4</v>
      </c>
    </row>
    <row r="416" spans="2:5" x14ac:dyDescent="0.3">
      <c r="B416" s="1">
        <v>385</v>
      </c>
      <c r="C416" s="1">
        <f t="shared" ca="1" si="15"/>
        <v>123.90571836292594</v>
      </c>
      <c r="D416" s="1">
        <f t="shared" si="16"/>
        <v>145.5992815181821</v>
      </c>
      <c r="E416" s="1">
        <f t="shared" ca="1" si="17"/>
        <v>5.856954754856052E-3</v>
      </c>
    </row>
    <row r="417" spans="2:5" x14ac:dyDescent="0.3">
      <c r="B417" s="1">
        <v>386</v>
      </c>
      <c r="C417" s="1">
        <f t="shared" ref="C417:C480" ca="1" si="18">_xlfn.NORM.INV(RAND(),$C$28,$C$29)</f>
        <v>107.37612325967092</v>
      </c>
      <c r="D417" s="1">
        <f t="shared" ref="D417:D480" si="19">_xlfn.NORM.INV(B417/1001,$D$28,$D$29)</f>
        <v>145.63848020641962</v>
      </c>
      <c r="E417" s="1">
        <f t="shared" ref="E417:E480" ca="1" si="20">_xlfn.NORM.DIST(C417,$D$28,$D$29,0)</f>
        <v>4.6928013548422831E-4</v>
      </c>
    </row>
    <row r="418" spans="2:5" x14ac:dyDescent="0.3">
      <c r="B418" s="1">
        <v>387</v>
      </c>
      <c r="C418" s="1">
        <f t="shared" ca="1" si="18"/>
        <v>89.856354297970086</v>
      </c>
      <c r="D418" s="1">
        <f t="shared" si="19"/>
        <v>145.67764913216553</v>
      </c>
      <c r="E418" s="1">
        <f t="shared" ca="1" si="20"/>
        <v>8.5863218074685975E-6</v>
      </c>
    </row>
    <row r="419" spans="2:5" x14ac:dyDescent="0.3">
      <c r="B419" s="1">
        <v>388</v>
      </c>
      <c r="C419" s="1">
        <f t="shared" ca="1" si="18"/>
        <v>121.51504344117424</v>
      </c>
      <c r="D419" s="1">
        <f t="shared" si="19"/>
        <v>145.71678860725916</v>
      </c>
      <c r="E419" s="1">
        <f t="shared" ca="1" si="20"/>
        <v>4.3827288010045212E-3</v>
      </c>
    </row>
    <row r="420" spans="2:5" x14ac:dyDescent="0.3">
      <c r="B420" s="1">
        <v>389</v>
      </c>
      <c r="C420" s="1">
        <f t="shared" ca="1" si="18"/>
        <v>101.05570873571283</v>
      </c>
      <c r="D420" s="1">
        <f t="shared" si="19"/>
        <v>145.75589894203529</v>
      </c>
      <c r="E420" s="1">
        <f t="shared" ca="1" si="20"/>
        <v>1.2968280355055633E-4</v>
      </c>
    </row>
    <row r="421" spans="2:5" x14ac:dyDescent="0.3">
      <c r="B421" s="1">
        <v>390</v>
      </c>
      <c r="C421" s="1">
        <f t="shared" ca="1" si="18"/>
        <v>118.36995225072368</v>
      </c>
      <c r="D421" s="1">
        <f t="shared" si="19"/>
        <v>145.79498044534375</v>
      </c>
      <c r="E421" s="1">
        <f t="shared" ca="1" si="20"/>
        <v>2.8792282129721574E-3</v>
      </c>
    </row>
    <row r="422" spans="2:5" x14ac:dyDescent="0.3">
      <c r="B422" s="1">
        <v>391</v>
      </c>
      <c r="C422" s="1">
        <f t="shared" ca="1" si="18"/>
        <v>101.79515784281338</v>
      </c>
      <c r="D422" s="1">
        <f t="shared" si="19"/>
        <v>145.83403342456944</v>
      </c>
      <c r="E422" s="1">
        <f t="shared" ca="1" si="20"/>
        <v>1.5212901113549005E-4</v>
      </c>
    </row>
    <row r="423" spans="2:5" x14ac:dyDescent="0.3">
      <c r="B423" s="1">
        <v>392</v>
      </c>
      <c r="C423" s="1">
        <f t="shared" ca="1" si="18"/>
        <v>113.64983672800166</v>
      </c>
      <c r="D423" s="1">
        <f t="shared" si="19"/>
        <v>145.87305818565142</v>
      </c>
      <c r="E423" s="1">
        <f t="shared" ca="1" si="20"/>
        <v>1.4112388630427208E-3</v>
      </c>
    </row>
    <row r="424" spans="2:5" x14ac:dyDescent="0.3">
      <c r="B424" s="1">
        <v>393</v>
      </c>
      <c r="C424" s="1">
        <f t="shared" ca="1" si="18"/>
        <v>104.5407817514625</v>
      </c>
      <c r="D424" s="1">
        <f t="shared" si="19"/>
        <v>145.91205503310238</v>
      </c>
      <c r="E424" s="1">
        <f t="shared" ca="1" si="20"/>
        <v>2.6940330950254911E-4</v>
      </c>
    </row>
    <row r="425" spans="2:5" x14ac:dyDescent="0.3">
      <c r="B425" s="1">
        <v>394</v>
      </c>
      <c r="C425" s="1">
        <f t="shared" ca="1" si="18"/>
        <v>97.002933259997263</v>
      </c>
      <c r="D425" s="1">
        <f t="shared" si="19"/>
        <v>145.95102427002769</v>
      </c>
      <c r="E425" s="1">
        <f t="shared" ca="1" si="20"/>
        <v>5.1779303754230861E-5</v>
      </c>
    </row>
    <row r="426" spans="2:5" x14ac:dyDescent="0.3">
      <c r="B426" s="1">
        <v>395</v>
      </c>
      <c r="C426" s="1">
        <f t="shared" ca="1" si="18"/>
        <v>110.02593003203511</v>
      </c>
      <c r="D426" s="1">
        <f t="shared" si="19"/>
        <v>145.98996619814409</v>
      </c>
      <c r="E426" s="1">
        <f t="shared" ca="1" si="20"/>
        <v>7.6324154767268965E-4</v>
      </c>
    </row>
    <row r="427" spans="2:5" x14ac:dyDescent="0.3">
      <c r="B427" s="1">
        <v>396</v>
      </c>
      <c r="C427" s="1">
        <f t="shared" ca="1" si="18"/>
        <v>98.949442711421739</v>
      </c>
      <c r="D427" s="1">
        <f t="shared" si="19"/>
        <v>146.02888111779856</v>
      </c>
      <c r="E427" s="1">
        <f t="shared" ca="1" si="20"/>
        <v>8.121146984914778E-5</v>
      </c>
    </row>
    <row r="428" spans="2:5" x14ac:dyDescent="0.3">
      <c r="B428" s="1">
        <v>397</v>
      </c>
      <c r="C428" s="1">
        <f t="shared" ca="1" si="18"/>
        <v>108.07730671633699</v>
      </c>
      <c r="D428" s="1">
        <f t="shared" si="19"/>
        <v>146.06776932798667</v>
      </c>
      <c r="E428" s="1">
        <f t="shared" ca="1" si="20"/>
        <v>5.3535984591203574E-4</v>
      </c>
    </row>
    <row r="429" spans="2:5" x14ac:dyDescent="0.3">
      <c r="B429" s="1">
        <v>398</v>
      </c>
      <c r="C429" s="1">
        <f t="shared" ca="1" si="18"/>
        <v>84.528690731813015</v>
      </c>
      <c r="D429" s="1">
        <f t="shared" si="19"/>
        <v>146.1066311263709</v>
      </c>
      <c r="E429" s="1">
        <f t="shared" ca="1" si="20"/>
        <v>1.9405730117509821E-6</v>
      </c>
    </row>
    <row r="430" spans="2:5" x14ac:dyDescent="0.3">
      <c r="B430" s="1">
        <v>399</v>
      </c>
      <c r="C430" s="1">
        <f t="shared" ca="1" si="18"/>
        <v>83.016525720435226</v>
      </c>
      <c r="D430" s="1">
        <f t="shared" si="19"/>
        <v>146.14546680929871</v>
      </c>
      <c r="E430" s="1">
        <f t="shared" ca="1" si="20"/>
        <v>1.2434461193924784E-6</v>
      </c>
    </row>
    <row r="431" spans="2:5" x14ac:dyDescent="0.3">
      <c r="B431" s="1">
        <v>400</v>
      </c>
      <c r="C431" s="1">
        <f t="shared" ca="1" si="18"/>
        <v>106.58074035479822</v>
      </c>
      <c r="D431" s="1">
        <f t="shared" si="19"/>
        <v>146.18427667182058</v>
      </c>
      <c r="E431" s="1">
        <f t="shared" ca="1" si="20"/>
        <v>4.0307277908612757E-4</v>
      </c>
    </row>
    <row r="432" spans="2:5" x14ac:dyDescent="0.3">
      <c r="B432" s="1">
        <v>401</v>
      </c>
      <c r="C432" s="1">
        <f t="shared" ca="1" si="18"/>
        <v>87.466243761445298</v>
      </c>
      <c r="D432" s="1">
        <f t="shared" si="19"/>
        <v>146.22306100770768</v>
      </c>
      <c r="E432" s="1">
        <f t="shared" ca="1" si="20"/>
        <v>4.4753609289308368E-6</v>
      </c>
    </row>
    <row r="433" spans="2:5" x14ac:dyDescent="0.3">
      <c r="B433" s="1">
        <v>402</v>
      </c>
      <c r="C433" s="1">
        <f t="shared" ca="1" si="18"/>
        <v>98.274246391286226</v>
      </c>
      <c r="D433" s="1">
        <f t="shared" si="19"/>
        <v>146.26182010946948</v>
      </c>
      <c r="E433" s="1">
        <f t="shared" ca="1" si="20"/>
        <v>6.9605750582328856E-5</v>
      </c>
    </row>
    <row r="434" spans="2:5" x14ac:dyDescent="0.3">
      <c r="B434" s="1">
        <v>403</v>
      </c>
      <c r="C434" s="1">
        <f t="shared" ca="1" si="18"/>
        <v>110.09944760983787</v>
      </c>
      <c r="D434" s="1">
        <f t="shared" si="19"/>
        <v>146.30055426837112</v>
      </c>
      <c r="E434" s="1">
        <f t="shared" ca="1" si="20"/>
        <v>7.7326658965773583E-4</v>
      </c>
    </row>
    <row r="435" spans="2:5" x14ac:dyDescent="0.3">
      <c r="B435" s="1">
        <v>404</v>
      </c>
      <c r="C435" s="1">
        <f t="shared" ca="1" si="18"/>
        <v>91.729048791978798</v>
      </c>
      <c r="D435" s="1">
        <f t="shared" si="19"/>
        <v>146.3392637744507</v>
      </c>
      <c r="E435" s="1">
        <f t="shared" ca="1" si="20"/>
        <v>1.405471496739392E-5</v>
      </c>
    </row>
    <row r="436" spans="2:5" x14ac:dyDescent="0.3">
      <c r="B436" s="1">
        <v>405</v>
      </c>
      <c r="C436" s="1">
        <f t="shared" ca="1" si="18"/>
        <v>102.70423609555171</v>
      </c>
      <c r="D436" s="1">
        <f t="shared" si="19"/>
        <v>146.37794891653638</v>
      </c>
      <c r="E436" s="1">
        <f t="shared" ca="1" si="20"/>
        <v>1.8450134430234E-4</v>
      </c>
    </row>
    <row r="437" spans="2:5" x14ac:dyDescent="0.3">
      <c r="B437" s="1">
        <v>406</v>
      </c>
      <c r="C437" s="1">
        <f t="shared" ca="1" si="18"/>
        <v>95.431320067018362</v>
      </c>
      <c r="D437" s="1">
        <f t="shared" si="19"/>
        <v>146.41660998226328</v>
      </c>
      <c r="E437" s="1">
        <f t="shared" ca="1" si="20"/>
        <v>3.5563505300387027E-5</v>
      </c>
    </row>
    <row r="438" spans="2:5" x14ac:dyDescent="0.3">
      <c r="B438" s="1">
        <v>407</v>
      </c>
      <c r="C438" s="1">
        <f t="shared" ca="1" si="18"/>
        <v>94.3184415662558</v>
      </c>
      <c r="D438" s="1">
        <f t="shared" si="19"/>
        <v>146.45524725809022</v>
      </c>
      <c r="E438" s="1">
        <f t="shared" ca="1" si="20"/>
        <v>2.707644489509664E-5</v>
      </c>
    </row>
    <row r="439" spans="2:5" x14ac:dyDescent="0.3">
      <c r="B439" s="1">
        <v>408</v>
      </c>
      <c r="C439" s="1">
        <f t="shared" ca="1" si="18"/>
        <v>93.197135827033634</v>
      </c>
      <c r="D439" s="1">
        <f t="shared" si="19"/>
        <v>146.49386102931635</v>
      </c>
      <c r="E439" s="1">
        <f t="shared" ca="1" si="20"/>
        <v>2.0458051853262267E-5</v>
      </c>
    </row>
    <row r="440" spans="2:5" x14ac:dyDescent="0.3">
      <c r="B440" s="1">
        <v>409</v>
      </c>
      <c r="C440" s="1">
        <f t="shared" ca="1" si="18"/>
        <v>97.369805681294025</v>
      </c>
      <c r="D440" s="1">
        <f t="shared" si="19"/>
        <v>146.53245158009759</v>
      </c>
      <c r="E440" s="1">
        <f t="shared" ca="1" si="20"/>
        <v>5.6435900031009293E-5</v>
      </c>
    </row>
    <row r="441" spans="2:5" x14ac:dyDescent="0.3">
      <c r="B441" s="1">
        <v>410</v>
      </c>
      <c r="C441" s="1">
        <f t="shared" ca="1" si="18"/>
        <v>110.20348764785825</v>
      </c>
      <c r="D441" s="1">
        <f t="shared" si="19"/>
        <v>146.57101919346294</v>
      </c>
      <c r="E441" s="1">
        <f t="shared" ca="1" si="20"/>
        <v>7.8764685345527057E-4</v>
      </c>
    </row>
    <row r="442" spans="2:5" x14ac:dyDescent="0.3">
      <c r="B442" s="1">
        <v>411</v>
      </c>
      <c r="C442" s="1">
        <f t="shared" ca="1" si="18"/>
        <v>90.365512345519988</v>
      </c>
      <c r="D442" s="1">
        <f t="shared" si="19"/>
        <v>146.60956415133069</v>
      </c>
      <c r="E442" s="1">
        <f t="shared" ca="1" si="20"/>
        <v>9.8325164189290905E-6</v>
      </c>
    </row>
    <row r="443" spans="2:5" x14ac:dyDescent="0.3">
      <c r="B443" s="1">
        <v>412</v>
      </c>
      <c r="C443" s="1">
        <f t="shared" ca="1" si="18"/>
        <v>103.93938023273273</v>
      </c>
      <c r="D443" s="1">
        <f t="shared" si="19"/>
        <v>146.64808673452427</v>
      </c>
      <c r="E443" s="1">
        <f t="shared" ca="1" si="20"/>
        <v>2.3838763343466833E-4</v>
      </c>
    </row>
    <row r="444" spans="2:5" x14ac:dyDescent="0.3">
      <c r="B444" s="1">
        <v>413</v>
      </c>
      <c r="C444" s="1">
        <f t="shared" ca="1" si="18"/>
        <v>102.0656346163518</v>
      </c>
      <c r="D444" s="1">
        <f t="shared" si="19"/>
        <v>146.68658722278832</v>
      </c>
      <c r="E444" s="1">
        <f t="shared" ca="1" si="20"/>
        <v>1.6117879907355927E-4</v>
      </c>
    </row>
    <row r="445" spans="2:5" x14ac:dyDescent="0.3">
      <c r="B445" s="1">
        <v>414</v>
      </c>
      <c r="C445" s="1">
        <f t="shared" ca="1" si="18"/>
        <v>100.86998146535377</v>
      </c>
      <c r="D445" s="1">
        <f t="shared" si="19"/>
        <v>146.72506589480429</v>
      </c>
      <c r="E445" s="1">
        <f t="shared" ca="1" si="20"/>
        <v>1.2453833177883424E-4</v>
      </c>
    </row>
    <row r="446" spans="2:5" x14ac:dyDescent="0.3">
      <c r="B446" s="1">
        <v>415</v>
      </c>
      <c r="C446" s="1">
        <f t="shared" ca="1" si="18"/>
        <v>99.684140737056481</v>
      </c>
      <c r="D446" s="1">
        <f t="shared" si="19"/>
        <v>146.76352302820609</v>
      </c>
      <c r="E446" s="1">
        <f t="shared" ca="1" si="20"/>
        <v>9.5827875263212442E-5</v>
      </c>
    </row>
    <row r="447" spans="2:5" x14ac:dyDescent="0.3">
      <c r="B447" s="1">
        <v>416</v>
      </c>
      <c r="C447" s="1">
        <f t="shared" ca="1" si="18"/>
        <v>112.0895084802188</v>
      </c>
      <c r="D447" s="1">
        <f t="shared" si="19"/>
        <v>146.80195889959543</v>
      </c>
      <c r="E447" s="1">
        <f t="shared" ca="1" si="20"/>
        <v>1.0908714144376047E-3</v>
      </c>
    </row>
    <row r="448" spans="2:5" x14ac:dyDescent="0.3">
      <c r="B448" s="1">
        <v>417</v>
      </c>
      <c r="C448" s="1">
        <f t="shared" ca="1" si="18"/>
        <v>109.00401259826587</v>
      </c>
      <c r="D448" s="1">
        <f t="shared" si="19"/>
        <v>146.8403737845573</v>
      </c>
      <c r="E448" s="1">
        <f t="shared" ca="1" si="20"/>
        <v>6.3504598709649806E-4</v>
      </c>
    </row>
    <row r="449" spans="2:5" x14ac:dyDescent="0.3">
      <c r="B449" s="1">
        <v>418</v>
      </c>
      <c r="C449" s="1">
        <f t="shared" ca="1" si="18"/>
        <v>96.782373228352157</v>
      </c>
      <c r="D449" s="1">
        <f t="shared" si="19"/>
        <v>146.87876795767511</v>
      </c>
      <c r="E449" s="1">
        <f t="shared" ca="1" si="20"/>
        <v>4.9152669515210199E-5</v>
      </c>
    </row>
    <row r="450" spans="2:5" x14ac:dyDescent="0.3">
      <c r="B450" s="1">
        <v>419</v>
      </c>
      <c r="C450" s="1">
        <f t="shared" ca="1" si="18"/>
        <v>97.447037082543147</v>
      </c>
      <c r="D450" s="1">
        <f t="shared" si="19"/>
        <v>146.91714169254561</v>
      </c>
      <c r="E450" s="1">
        <f t="shared" ca="1" si="20"/>
        <v>5.7463937440203895E-5</v>
      </c>
    </row>
    <row r="451" spans="2:5" x14ac:dyDescent="0.3">
      <c r="B451" s="1">
        <v>420</v>
      </c>
      <c r="C451" s="1">
        <f t="shared" ca="1" si="18"/>
        <v>102.13037593143638</v>
      </c>
      <c r="D451" s="1">
        <f t="shared" si="19"/>
        <v>146.95549526179406</v>
      </c>
      <c r="E451" s="1">
        <f t="shared" ca="1" si="20"/>
        <v>1.6341575255142103E-4</v>
      </c>
    </row>
    <row r="452" spans="2:5" x14ac:dyDescent="0.3">
      <c r="B452" s="1">
        <v>421</v>
      </c>
      <c r="C452" s="1">
        <f t="shared" ca="1" si="18"/>
        <v>80.344066611583656</v>
      </c>
      <c r="D452" s="1">
        <f t="shared" si="19"/>
        <v>146.99382893708889</v>
      </c>
      <c r="E452" s="1">
        <f t="shared" ca="1" si="20"/>
        <v>5.523423696235297E-7</v>
      </c>
    </row>
    <row r="453" spans="2:5" x14ac:dyDescent="0.3">
      <c r="B453" s="1">
        <v>422</v>
      </c>
      <c r="C453" s="1">
        <f t="shared" ca="1" si="18"/>
        <v>96.442267928678561</v>
      </c>
      <c r="D453" s="1">
        <f t="shared" si="19"/>
        <v>147.03214298915637</v>
      </c>
      <c r="E453" s="1">
        <f t="shared" ca="1" si="20"/>
        <v>4.5341895829634084E-5</v>
      </c>
    </row>
    <row r="454" spans="2:5" x14ac:dyDescent="0.3">
      <c r="B454" s="1">
        <v>423</v>
      </c>
      <c r="C454" s="1">
        <f t="shared" ca="1" si="18"/>
        <v>106.69985431692656</v>
      </c>
      <c r="D454" s="1">
        <f t="shared" si="19"/>
        <v>147.07043768779531</v>
      </c>
      <c r="E454" s="1">
        <f t="shared" ca="1" si="20"/>
        <v>4.12432091472887E-4</v>
      </c>
    </row>
    <row r="455" spans="2:5" x14ac:dyDescent="0.3">
      <c r="B455" s="1">
        <v>424</v>
      </c>
      <c r="C455" s="1">
        <f t="shared" ca="1" si="18"/>
        <v>101.27812534950777</v>
      </c>
      <c r="D455" s="1">
        <f t="shared" si="19"/>
        <v>147.10871330189136</v>
      </c>
      <c r="E455" s="1">
        <f t="shared" ca="1" si="20"/>
        <v>1.360964589786362E-4</v>
      </c>
    </row>
    <row r="456" spans="2:5" x14ac:dyDescent="0.3">
      <c r="B456" s="1">
        <v>425</v>
      </c>
      <c r="C456" s="1">
        <f t="shared" ca="1" si="18"/>
        <v>114.46206721647393</v>
      </c>
      <c r="D456" s="1">
        <f t="shared" si="19"/>
        <v>147.14697009943151</v>
      </c>
      <c r="E456" s="1">
        <f t="shared" ca="1" si="20"/>
        <v>1.6067650007104489E-3</v>
      </c>
    </row>
    <row r="457" spans="2:5" x14ac:dyDescent="0.3">
      <c r="B457" s="1">
        <v>426</v>
      </c>
      <c r="C457" s="1">
        <f t="shared" ca="1" si="18"/>
        <v>89.335794140750778</v>
      </c>
      <c r="D457" s="1">
        <f t="shared" si="19"/>
        <v>147.1852083475182</v>
      </c>
      <c r="E457" s="1">
        <f t="shared" ca="1" si="20"/>
        <v>7.4664517380377112E-6</v>
      </c>
    </row>
    <row r="458" spans="2:5" x14ac:dyDescent="0.3">
      <c r="B458" s="1">
        <v>427</v>
      </c>
      <c r="C458" s="1">
        <f t="shared" ca="1" si="18"/>
        <v>101.97325961186179</v>
      </c>
      <c r="D458" s="1">
        <f t="shared" si="19"/>
        <v>147.22342831238342</v>
      </c>
      <c r="E458" s="1">
        <f t="shared" ca="1" si="20"/>
        <v>1.5803485635293354E-4</v>
      </c>
    </row>
    <row r="459" spans="2:5" x14ac:dyDescent="0.3">
      <c r="B459" s="1">
        <v>428</v>
      </c>
      <c r="C459" s="1">
        <f t="shared" ca="1" si="18"/>
        <v>102.55461202450823</v>
      </c>
      <c r="D459" s="1">
        <f t="shared" si="19"/>
        <v>147.26163025940278</v>
      </c>
      <c r="E459" s="1">
        <f t="shared" ca="1" si="20"/>
        <v>1.7877991285630024E-4</v>
      </c>
    </row>
    <row r="460" spans="2:5" x14ac:dyDescent="0.3">
      <c r="B460" s="1">
        <v>429</v>
      </c>
      <c r="C460" s="1">
        <f t="shared" ca="1" si="18"/>
        <v>94.092546924985498</v>
      </c>
      <c r="D460" s="1">
        <f t="shared" si="19"/>
        <v>147.29981445310943</v>
      </c>
      <c r="E460" s="1">
        <f t="shared" ca="1" si="20"/>
        <v>2.5601419595904071E-5</v>
      </c>
    </row>
    <row r="461" spans="2:5" x14ac:dyDescent="0.3">
      <c r="B461" s="1">
        <v>430</v>
      </c>
      <c r="C461" s="1">
        <f t="shared" ca="1" si="18"/>
        <v>116.8518087613112</v>
      </c>
      <c r="D461" s="1">
        <f t="shared" si="19"/>
        <v>147.33798115720776</v>
      </c>
      <c r="E461" s="1">
        <f t="shared" ca="1" si="20"/>
        <v>2.3140124943996578E-3</v>
      </c>
    </row>
    <row r="462" spans="2:5" x14ac:dyDescent="0.3">
      <c r="B462" s="1">
        <v>431</v>
      </c>
      <c r="C462" s="1">
        <f t="shared" ca="1" si="18"/>
        <v>85.137579153510131</v>
      </c>
      <c r="D462" s="1">
        <f t="shared" si="19"/>
        <v>147.37613063458716</v>
      </c>
      <c r="E462" s="1">
        <f t="shared" ca="1" si="20"/>
        <v>2.3148293300174782E-6</v>
      </c>
    </row>
    <row r="463" spans="2:5" x14ac:dyDescent="0.3">
      <c r="B463" s="1">
        <v>432</v>
      </c>
      <c r="C463" s="1">
        <f t="shared" ca="1" si="18"/>
        <v>92.143775329587314</v>
      </c>
      <c r="D463" s="1">
        <f t="shared" si="19"/>
        <v>147.41426314733559</v>
      </c>
      <c r="E463" s="1">
        <f t="shared" ca="1" si="20"/>
        <v>1.5642356838127379E-5</v>
      </c>
    </row>
    <row r="464" spans="2:5" x14ac:dyDescent="0.3">
      <c r="B464" s="1">
        <v>433</v>
      </c>
      <c r="C464" s="1">
        <f t="shared" ca="1" si="18"/>
        <v>114.90134994237349</v>
      </c>
      <c r="D464" s="1">
        <f t="shared" si="19"/>
        <v>147.45237895675305</v>
      </c>
      <c r="E464" s="1">
        <f t="shared" ca="1" si="20"/>
        <v>1.7214675118821278E-3</v>
      </c>
    </row>
    <row r="465" spans="2:5" x14ac:dyDescent="0.3">
      <c r="B465" s="1">
        <v>434</v>
      </c>
      <c r="C465" s="1">
        <f t="shared" ca="1" si="18"/>
        <v>103.45508855353867</v>
      </c>
      <c r="D465" s="1">
        <f t="shared" si="19"/>
        <v>147.49047832336504</v>
      </c>
      <c r="E465" s="1">
        <f t="shared" ca="1" si="20"/>
        <v>2.1577488009593952E-4</v>
      </c>
    </row>
    <row r="466" spans="2:5" x14ac:dyDescent="0.3">
      <c r="B466" s="1">
        <v>435</v>
      </c>
      <c r="C466" s="1">
        <f t="shared" ca="1" si="18"/>
        <v>94.723538927707366</v>
      </c>
      <c r="D466" s="1">
        <f t="shared" si="19"/>
        <v>147.52856150693574</v>
      </c>
      <c r="E466" s="1">
        <f t="shared" ca="1" si="20"/>
        <v>2.9920695021169772E-5</v>
      </c>
    </row>
    <row r="467" spans="2:5" x14ac:dyDescent="0.3">
      <c r="B467" s="1">
        <v>436</v>
      </c>
      <c r="C467" s="1">
        <f t="shared" ca="1" si="18"/>
        <v>112.48405107738611</v>
      </c>
      <c r="D467" s="1">
        <f t="shared" si="19"/>
        <v>147.56662876648133</v>
      </c>
      <c r="E467" s="1">
        <f t="shared" ca="1" si="20"/>
        <v>1.1654506376332712E-3</v>
      </c>
    </row>
    <row r="468" spans="2:5" x14ac:dyDescent="0.3">
      <c r="B468" s="1">
        <v>437</v>
      </c>
      <c r="C468" s="1">
        <f t="shared" ca="1" si="18"/>
        <v>108.71683748140379</v>
      </c>
      <c r="D468" s="1">
        <f t="shared" si="19"/>
        <v>147.60468036028306</v>
      </c>
      <c r="E468" s="1">
        <f t="shared" ca="1" si="20"/>
        <v>6.0256140952077183E-4</v>
      </c>
    </row>
    <row r="469" spans="2:5" x14ac:dyDescent="0.3">
      <c r="B469" s="1">
        <v>438</v>
      </c>
      <c r="C469" s="1">
        <f t="shared" ca="1" si="18"/>
        <v>101.03193214019734</v>
      </c>
      <c r="D469" s="1">
        <f t="shared" si="19"/>
        <v>147.64271654590021</v>
      </c>
      <c r="E469" s="1">
        <f t="shared" ca="1" si="20"/>
        <v>1.2901363709887109E-4</v>
      </c>
    </row>
    <row r="470" spans="2:5" x14ac:dyDescent="0.3">
      <c r="B470" s="1">
        <v>439</v>
      </c>
      <c r="C470" s="1">
        <f t="shared" ca="1" si="18"/>
        <v>97.919437525298321</v>
      </c>
      <c r="D470" s="1">
        <f t="shared" si="19"/>
        <v>147.68073758018318</v>
      </c>
      <c r="E470" s="1">
        <f t="shared" ca="1" si="20"/>
        <v>6.4135602362483442E-5</v>
      </c>
    </row>
    <row r="471" spans="2:5" x14ac:dyDescent="0.3">
      <c r="B471" s="1">
        <v>440</v>
      </c>
      <c r="C471" s="1">
        <f t="shared" ca="1" si="18"/>
        <v>107.30320424534158</v>
      </c>
      <c r="D471" s="1">
        <f t="shared" si="19"/>
        <v>147.7187437192861</v>
      </c>
      <c r="E471" s="1">
        <f t="shared" ca="1" si="20"/>
        <v>4.6283672210379543E-4</v>
      </c>
    </row>
    <row r="472" spans="2:5" x14ac:dyDescent="0.3">
      <c r="B472" s="1">
        <v>441</v>
      </c>
      <c r="C472" s="1">
        <f t="shared" ca="1" si="18"/>
        <v>107.56640270292431</v>
      </c>
      <c r="D472" s="1">
        <f t="shared" si="19"/>
        <v>147.75673521867986</v>
      </c>
      <c r="E472" s="1">
        <f t="shared" ca="1" si="20"/>
        <v>4.8646544388224086E-4</v>
      </c>
    </row>
    <row r="473" spans="2:5" x14ac:dyDescent="0.3">
      <c r="B473" s="1">
        <v>442</v>
      </c>
      <c r="C473" s="1">
        <f t="shared" ca="1" si="18"/>
        <v>109.94706589183414</v>
      </c>
      <c r="D473" s="1">
        <f t="shared" si="19"/>
        <v>147.79471233316463</v>
      </c>
      <c r="E473" s="1">
        <f t="shared" ca="1" si="20"/>
        <v>7.5261178213060121E-4</v>
      </c>
    </row>
    <row r="474" spans="2:5" x14ac:dyDescent="0.3">
      <c r="B474" s="1">
        <v>443</v>
      </c>
      <c r="C474" s="1">
        <f t="shared" ca="1" si="18"/>
        <v>95.401968576975449</v>
      </c>
      <c r="D474" s="1">
        <f t="shared" si="19"/>
        <v>147.83267531688244</v>
      </c>
      <c r="E474" s="1">
        <f t="shared" ca="1" si="20"/>
        <v>3.5311176305790999E-5</v>
      </c>
    </row>
    <row r="475" spans="2:5" x14ac:dyDescent="0.3">
      <c r="B475" s="1">
        <v>444</v>
      </c>
      <c r="C475" s="1">
        <f t="shared" ca="1" si="18"/>
        <v>69.481298685398627</v>
      </c>
      <c r="D475" s="1">
        <f t="shared" si="19"/>
        <v>147.87062442332982</v>
      </c>
      <c r="E475" s="1">
        <f t="shared" ca="1" si="20"/>
        <v>1.4717390990617802E-8</v>
      </c>
    </row>
    <row r="476" spans="2:5" x14ac:dyDescent="0.3">
      <c r="B476" s="1">
        <v>445</v>
      </c>
      <c r="C476" s="1">
        <f t="shared" ca="1" si="18"/>
        <v>92.923653885919464</v>
      </c>
      <c r="D476" s="1">
        <f t="shared" si="19"/>
        <v>147.90855990537011</v>
      </c>
      <c r="E476" s="1">
        <f t="shared" ca="1" si="20"/>
        <v>1.9090061424488565E-5</v>
      </c>
    </row>
    <row r="477" spans="2:5" x14ac:dyDescent="0.3">
      <c r="B477" s="1">
        <v>446</v>
      </c>
      <c r="C477" s="1">
        <f t="shared" ca="1" si="18"/>
        <v>110.17979565591725</v>
      </c>
      <c r="D477" s="1">
        <f t="shared" si="19"/>
        <v>147.94648201524595</v>
      </c>
      <c r="E477" s="1">
        <f t="shared" ca="1" si="20"/>
        <v>7.8435216037357552E-4</v>
      </c>
    </row>
    <row r="478" spans="2:5" x14ac:dyDescent="0.3">
      <c r="B478" s="1">
        <v>447</v>
      </c>
      <c r="C478" s="1">
        <f t="shared" ca="1" si="18"/>
        <v>112.74673796061049</v>
      </c>
      <c r="D478" s="1">
        <f t="shared" si="19"/>
        <v>147.98439100459146</v>
      </c>
      <c r="E478" s="1">
        <f t="shared" ca="1" si="20"/>
        <v>1.2174448169534936E-3</v>
      </c>
    </row>
    <row r="479" spans="2:5" x14ac:dyDescent="0.3">
      <c r="B479" s="1">
        <v>448</v>
      </c>
      <c r="C479" s="1">
        <f t="shared" ca="1" si="18"/>
        <v>106.25634413438661</v>
      </c>
      <c r="D479" s="1">
        <f t="shared" si="19"/>
        <v>148.02228712444455</v>
      </c>
      <c r="E479" s="1">
        <f t="shared" ca="1" si="20"/>
        <v>3.7852536822435075E-4</v>
      </c>
    </row>
    <row r="480" spans="2:5" x14ac:dyDescent="0.3">
      <c r="B480" s="1">
        <v>449</v>
      </c>
      <c r="C480" s="1">
        <f t="shared" ca="1" si="18"/>
        <v>126.63598934532443</v>
      </c>
      <c r="D480" s="1">
        <f t="shared" si="19"/>
        <v>148.06017062525899</v>
      </c>
      <c r="E480" s="1">
        <f t="shared" ca="1" si="20"/>
        <v>7.9066688238592434E-3</v>
      </c>
    </row>
    <row r="481" spans="2:5" x14ac:dyDescent="0.3">
      <c r="B481" s="1">
        <v>450</v>
      </c>
      <c r="C481" s="1">
        <f t="shared" ref="C481:C544" ca="1" si="21">_xlfn.NORM.INV(RAND(),$C$28,$C$29)</f>
        <v>104.30164016841434</v>
      </c>
      <c r="D481" s="1">
        <f t="shared" ref="D481:D544" si="22">_xlfn.NORM.INV(B481/1001,$D$28,$D$29)</f>
        <v>148.09804175691653</v>
      </c>
      <c r="E481" s="1">
        <f t="shared" ref="E481:E544" ca="1" si="23">_xlfn.NORM.DIST(C481,$D$28,$D$29,0)</f>
        <v>2.5666354537253063E-4</v>
      </c>
    </row>
    <row r="482" spans="2:5" x14ac:dyDescent="0.3">
      <c r="B482" s="1">
        <v>451</v>
      </c>
      <c r="C482" s="1">
        <f t="shared" ca="1" si="21"/>
        <v>85.680127841447103</v>
      </c>
      <c r="D482" s="1">
        <f t="shared" si="22"/>
        <v>148.13590076873896</v>
      </c>
      <c r="E482" s="1">
        <f t="shared" ca="1" si="23"/>
        <v>2.7049579563250263E-6</v>
      </c>
    </row>
    <row r="483" spans="2:5" x14ac:dyDescent="0.3">
      <c r="B483" s="1">
        <v>452</v>
      </c>
      <c r="C483" s="1">
        <f t="shared" ca="1" si="21"/>
        <v>110.28713979423445</v>
      </c>
      <c r="D483" s="1">
        <f t="shared" si="22"/>
        <v>148.17374790949992</v>
      </c>
      <c r="E483" s="1">
        <f t="shared" ca="1" si="23"/>
        <v>7.9937495980609479E-4</v>
      </c>
    </row>
    <row r="484" spans="2:5" x14ac:dyDescent="0.3">
      <c r="B484" s="1">
        <v>453</v>
      </c>
      <c r="C484" s="1">
        <f t="shared" ca="1" si="21"/>
        <v>94.225648699913421</v>
      </c>
      <c r="D484" s="1">
        <f t="shared" si="22"/>
        <v>148.21158342743689</v>
      </c>
      <c r="E484" s="1">
        <f t="shared" ca="1" si="23"/>
        <v>2.6461245783253904E-5</v>
      </c>
    </row>
    <row r="485" spans="2:5" x14ac:dyDescent="0.3">
      <c r="B485" s="1">
        <v>454</v>
      </c>
      <c r="C485" s="1">
        <f t="shared" ca="1" si="21"/>
        <v>104.00765719759839</v>
      </c>
      <c r="D485" s="1">
        <f t="shared" si="22"/>
        <v>148.24940757026297</v>
      </c>
      <c r="E485" s="1">
        <f t="shared" ca="1" si="23"/>
        <v>2.4174052559603786E-4</v>
      </c>
    </row>
    <row r="486" spans="2:5" x14ac:dyDescent="0.3">
      <c r="B486" s="1">
        <v>455</v>
      </c>
      <c r="C486" s="1">
        <f t="shared" ca="1" si="21"/>
        <v>96.467901731833237</v>
      </c>
      <c r="D486" s="1">
        <f t="shared" si="22"/>
        <v>148.28722058517857</v>
      </c>
      <c r="E486" s="1">
        <f t="shared" ca="1" si="23"/>
        <v>4.5619338825803526E-5</v>
      </c>
    </row>
    <row r="487" spans="2:5" x14ac:dyDescent="0.3">
      <c r="B487" s="1">
        <v>456</v>
      </c>
      <c r="C487" s="1">
        <f t="shared" ca="1" si="21"/>
        <v>85.934987474326704</v>
      </c>
      <c r="D487" s="1">
        <f t="shared" si="22"/>
        <v>148.32502271888325</v>
      </c>
      <c r="E487" s="1">
        <f t="shared" ca="1" si="23"/>
        <v>2.9089661908305518E-6</v>
      </c>
    </row>
    <row r="488" spans="2:5" x14ac:dyDescent="0.3">
      <c r="B488" s="1">
        <v>457</v>
      </c>
      <c r="C488" s="1">
        <f t="shared" ca="1" si="21"/>
        <v>112.68711595806361</v>
      </c>
      <c r="D488" s="1">
        <f t="shared" si="22"/>
        <v>148.36281421758721</v>
      </c>
      <c r="E488" s="1">
        <f t="shared" ca="1" si="23"/>
        <v>1.2054762684639969E-3</v>
      </c>
    </row>
    <row r="489" spans="2:5" x14ac:dyDescent="0.3">
      <c r="B489" s="1">
        <v>458</v>
      </c>
      <c r="C489" s="1">
        <f t="shared" ca="1" si="21"/>
        <v>101.99883104758572</v>
      </c>
      <c r="D489" s="1">
        <f t="shared" si="22"/>
        <v>148.4005953270229</v>
      </c>
      <c r="E489" s="1">
        <f t="shared" ca="1" si="23"/>
        <v>1.5889958218302921E-4</v>
      </c>
    </row>
    <row r="490" spans="2:5" x14ac:dyDescent="0.3">
      <c r="B490" s="1">
        <v>459</v>
      </c>
      <c r="C490" s="1">
        <f t="shared" ca="1" si="21"/>
        <v>90.621834274581275</v>
      </c>
      <c r="D490" s="1">
        <f t="shared" si="22"/>
        <v>148.43836629245661</v>
      </c>
      <c r="E490" s="1">
        <f t="shared" ca="1" si="23"/>
        <v>1.0522175818048307E-5</v>
      </c>
    </row>
    <row r="491" spans="2:5" x14ac:dyDescent="0.3">
      <c r="B491" s="1">
        <v>460</v>
      </c>
      <c r="C491" s="1">
        <f t="shared" ca="1" si="21"/>
        <v>103.7560016755527</v>
      </c>
      <c r="D491" s="1">
        <f t="shared" si="22"/>
        <v>148.47612735869981</v>
      </c>
      <c r="E491" s="1">
        <f t="shared" ca="1" si="23"/>
        <v>2.2958726551972579E-4</v>
      </c>
    </row>
    <row r="492" spans="2:5" x14ac:dyDescent="0.3">
      <c r="B492" s="1">
        <v>461</v>
      </c>
      <c r="C492" s="1">
        <f t="shared" ca="1" si="21"/>
        <v>86.955022771362962</v>
      </c>
      <c r="D492" s="1">
        <f t="shared" si="22"/>
        <v>148.5138787701207</v>
      </c>
      <c r="E492" s="1">
        <f t="shared" ca="1" si="23"/>
        <v>3.8803435913733842E-6</v>
      </c>
    </row>
    <row r="493" spans="2:5" x14ac:dyDescent="0.3">
      <c r="B493" s="1">
        <v>462</v>
      </c>
      <c r="C493" s="1">
        <f t="shared" ca="1" si="21"/>
        <v>96.52028924725002</v>
      </c>
      <c r="D493" s="1">
        <f t="shared" si="22"/>
        <v>148.5516207706554</v>
      </c>
      <c r="E493" s="1">
        <f t="shared" ca="1" si="23"/>
        <v>4.619121763052526E-5</v>
      </c>
    </row>
    <row r="494" spans="2:5" x14ac:dyDescent="0.3">
      <c r="B494" s="1">
        <v>463</v>
      </c>
      <c r="C494" s="1">
        <f t="shared" ca="1" si="21"/>
        <v>100.74530516129232</v>
      </c>
      <c r="D494" s="1">
        <f t="shared" si="22"/>
        <v>148.58935360381946</v>
      </c>
      <c r="E494" s="1">
        <f t="shared" ca="1" si="23"/>
        <v>1.2118947594875812E-4</v>
      </c>
    </row>
    <row r="495" spans="2:5" x14ac:dyDescent="0.3">
      <c r="B495" s="1">
        <v>464</v>
      </c>
      <c r="C495" s="1">
        <f t="shared" ca="1" si="21"/>
        <v>103.28614685693742</v>
      </c>
      <c r="D495" s="1">
        <f t="shared" si="22"/>
        <v>148.62707751271896</v>
      </c>
      <c r="E495" s="1">
        <f t="shared" ca="1" si="23"/>
        <v>2.0835094180589303E-4</v>
      </c>
    </row>
    <row r="496" spans="2:5" x14ac:dyDescent="0.3">
      <c r="B496" s="1">
        <v>465</v>
      </c>
      <c r="C496" s="1">
        <f t="shared" ca="1" si="21"/>
        <v>92.725820175142232</v>
      </c>
      <c r="D496" s="1">
        <f t="shared" si="22"/>
        <v>148.66479274006176</v>
      </c>
      <c r="E496" s="1">
        <f t="shared" ca="1" si="23"/>
        <v>1.8154090007298692E-5</v>
      </c>
    </row>
    <row r="497" spans="2:5" x14ac:dyDescent="0.3">
      <c r="B497" s="1">
        <v>466</v>
      </c>
      <c r="C497" s="1">
        <f t="shared" ca="1" si="21"/>
        <v>95.000595419641627</v>
      </c>
      <c r="D497" s="1">
        <f t="shared" si="22"/>
        <v>148.70249952816866</v>
      </c>
      <c r="E497" s="1">
        <f t="shared" ca="1" si="23"/>
        <v>3.2022703886231534E-5</v>
      </c>
    </row>
    <row r="498" spans="2:5" x14ac:dyDescent="0.3">
      <c r="B498" s="1">
        <v>467</v>
      </c>
      <c r="C498" s="1">
        <f t="shared" ca="1" si="21"/>
        <v>108.39691211672263</v>
      </c>
      <c r="D498" s="1">
        <f t="shared" si="22"/>
        <v>148.74019811898461</v>
      </c>
      <c r="E498" s="1">
        <f t="shared" ca="1" si="23"/>
        <v>5.680798547973801E-4</v>
      </c>
    </row>
    <row r="499" spans="2:5" x14ac:dyDescent="0.3">
      <c r="B499" s="1">
        <v>468</v>
      </c>
      <c r="C499" s="1">
        <f t="shared" ca="1" si="21"/>
        <v>108.83181152742665</v>
      </c>
      <c r="D499" s="1">
        <f t="shared" si="22"/>
        <v>148.77788875408964</v>
      </c>
      <c r="E499" s="1">
        <f t="shared" ca="1" si="23"/>
        <v>6.153897027113644E-4</v>
      </c>
    </row>
    <row r="500" spans="2:5" x14ac:dyDescent="0.3">
      <c r="B500" s="1">
        <v>469</v>
      </c>
      <c r="C500" s="1">
        <f t="shared" ca="1" si="21"/>
        <v>97.112182455992254</v>
      </c>
      <c r="D500" s="1">
        <f t="shared" si="22"/>
        <v>148.81557167470999</v>
      </c>
      <c r="E500" s="1">
        <f t="shared" ca="1" si="23"/>
        <v>5.3127614264999917E-5</v>
      </c>
    </row>
    <row r="501" spans="2:5" x14ac:dyDescent="0.3">
      <c r="B501" s="1">
        <v>470</v>
      </c>
      <c r="C501" s="1">
        <f t="shared" ca="1" si="21"/>
        <v>101.68787647932216</v>
      </c>
      <c r="D501" s="1">
        <f t="shared" si="22"/>
        <v>148.85324712172911</v>
      </c>
      <c r="E501" s="1">
        <f t="shared" ca="1" si="23"/>
        <v>1.4866849794080108E-4</v>
      </c>
    </row>
    <row r="502" spans="2:5" x14ac:dyDescent="0.3">
      <c r="B502" s="1">
        <v>471</v>
      </c>
      <c r="C502" s="1">
        <f t="shared" ca="1" si="21"/>
        <v>99.076856526157655</v>
      </c>
      <c r="D502" s="1">
        <f t="shared" si="22"/>
        <v>148.89091533569851</v>
      </c>
      <c r="E502" s="1">
        <f t="shared" ca="1" si="23"/>
        <v>8.3590469278979314E-5</v>
      </c>
    </row>
    <row r="503" spans="2:5" x14ac:dyDescent="0.3">
      <c r="B503" s="1">
        <v>472</v>
      </c>
      <c r="C503" s="1">
        <f t="shared" ca="1" si="21"/>
        <v>79.1318084042057</v>
      </c>
      <c r="D503" s="1">
        <f t="shared" si="22"/>
        <v>148.92857655684881</v>
      </c>
      <c r="E503" s="1">
        <f t="shared" ca="1" si="23"/>
        <v>3.7827034823604162E-7</v>
      </c>
    </row>
    <row r="504" spans="2:5" x14ac:dyDescent="0.3">
      <c r="B504" s="1">
        <v>473</v>
      </c>
      <c r="C504" s="1">
        <f t="shared" ca="1" si="21"/>
        <v>100.00940210084059</v>
      </c>
      <c r="D504" s="1">
        <f t="shared" si="22"/>
        <v>148.96623102510051</v>
      </c>
      <c r="E504" s="1">
        <f t="shared" ca="1" si="23"/>
        <v>1.0303362872320322E-4</v>
      </c>
    </row>
    <row r="505" spans="2:5" x14ac:dyDescent="0.3">
      <c r="B505" s="1">
        <v>474</v>
      </c>
      <c r="C505" s="1">
        <f t="shared" ca="1" si="21"/>
        <v>92.639634870609584</v>
      </c>
      <c r="D505" s="1">
        <f t="shared" si="22"/>
        <v>149.00387898007486</v>
      </c>
      <c r="E505" s="1">
        <f t="shared" ca="1" si="23"/>
        <v>1.7759857958654439E-5</v>
      </c>
    </row>
    <row r="506" spans="2:5" x14ac:dyDescent="0.3">
      <c r="B506" s="1">
        <v>475</v>
      </c>
      <c r="C506" s="1">
        <f t="shared" ca="1" si="21"/>
        <v>99.168241189058079</v>
      </c>
      <c r="D506" s="1">
        <f t="shared" si="22"/>
        <v>149.04152066110473</v>
      </c>
      <c r="E506" s="1">
        <f t="shared" ca="1" si="23"/>
        <v>8.5335760004523367E-5</v>
      </c>
    </row>
    <row r="507" spans="2:5" x14ac:dyDescent="0.3">
      <c r="B507" s="1">
        <v>476</v>
      </c>
      <c r="C507" s="1">
        <f t="shared" ca="1" si="21"/>
        <v>106.6089465220233</v>
      </c>
      <c r="D507" s="1">
        <f t="shared" si="22"/>
        <v>149.07915630724528</v>
      </c>
      <c r="E507" s="1">
        <f t="shared" ca="1" si="23"/>
        <v>4.0527199796335487E-4</v>
      </c>
    </row>
    <row r="508" spans="2:5" x14ac:dyDescent="0.3">
      <c r="B508" s="1">
        <v>477</v>
      </c>
      <c r="C508" s="1">
        <f t="shared" ca="1" si="21"/>
        <v>75.599219873873778</v>
      </c>
      <c r="D508" s="1">
        <f t="shared" si="22"/>
        <v>149.11678615728479</v>
      </c>
      <c r="E508" s="1">
        <f t="shared" ca="1" si="23"/>
        <v>1.2093087962191885E-7</v>
      </c>
    </row>
    <row r="509" spans="2:5" x14ac:dyDescent="0.3">
      <c r="B509" s="1">
        <v>478</v>
      </c>
      <c r="C509" s="1">
        <f t="shared" ca="1" si="21"/>
        <v>95.698551444320429</v>
      </c>
      <c r="D509" s="1">
        <f t="shared" si="22"/>
        <v>149.15441044975532</v>
      </c>
      <c r="E509" s="1">
        <f t="shared" ca="1" si="23"/>
        <v>3.7938720294643044E-5</v>
      </c>
    </row>
    <row r="510" spans="2:5" x14ac:dyDescent="0.3">
      <c r="B510" s="1">
        <v>479</v>
      </c>
      <c r="C510" s="1">
        <f t="shared" ca="1" si="21"/>
        <v>110.42865300828754</v>
      </c>
      <c r="D510" s="1">
        <f t="shared" si="22"/>
        <v>149.19202942294339</v>
      </c>
      <c r="E510" s="1">
        <f t="shared" ca="1" si="23"/>
        <v>8.1955616266836786E-4</v>
      </c>
    </row>
    <row r="511" spans="2:5" x14ac:dyDescent="0.3">
      <c r="B511" s="1">
        <v>480</v>
      </c>
      <c r="C511" s="1">
        <f t="shared" ca="1" si="21"/>
        <v>89.766292349916114</v>
      </c>
      <c r="D511" s="1">
        <f t="shared" si="22"/>
        <v>149.22964331490067</v>
      </c>
      <c r="E511" s="1">
        <f t="shared" ca="1" si="23"/>
        <v>8.3819317539175277E-6</v>
      </c>
    </row>
    <row r="512" spans="2:5" x14ac:dyDescent="0.3">
      <c r="B512" s="1">
        <v>481</v>
      </c>
      <c r="C512" s="1">
        <f t="shared" ca="1" si="21"/>
        <v>84.161595229814452</v>
      </c>
      <c r="D512" s="1">
        <f t="shared" si="22"/>
        <v>149.26725236345456</v>
      </c>
      <c r="E512" s="1">
        <f t="shared" ca="1" si="23"/>
        <v>1.7434485239337635E-6</v>
      </c>
    </row>
    <row r="513" spans="2:5" x14ac:dyDescent="0.3">
      <c r="B513" s="1">
        <v>482</v>
      </c>
      <c r="C513" s="1">
        <f t="shared" ca="1" si="21"/>
        <v>102.14681883117403</v>
      </c>
      <c r="D513" s="1">
        <f t="shared" si="22"/>
        <v>149.30485680621885</v>
      </c>
      <c r="E513" s="1">
        <f t="shared" ca="1" si="23"/>
        <v>1.6398833095815463E-4</v>
      </c>
    </row>
    <row r="514" spans="2:5" x14ac:dyDescent="0.3">
      <c r="B514" s="1">
        <v>483</v>
      </c>
      <c r="C514" s="1">
        <f t="shared" ca="1" si="21"/>
        <v>87.931223812178345</v>
      </c>
      <c r="D514" s="1">
        <f t="shared" si="22"/>
        <v>149.34245688060426</v>
      </c>
      <c r="E514" s="1">
        <f t="shared" ca="1" si="23"/>
        <v>5.0903033666926518E-6</v>
      </c>
    </row>
    <row r="515" spans="2:5" x14ac:dyDescent="0.3">
      <c r="B515" s="1">
        <v>484</v>
      </c>
      <c r="C515" s="1">
        <f t="shared" ca="1" si="21"/>
        <v>97.846349232810724</v>
      </c>
      <c r="D515" s="1">
        <f t="shared" si="22"/>
        <v>149.38005282382892</v>
      </c>
      <c r="E515" s="1">
        <f t="shared" ca="1" si="23"/>
        <v>6.3058954326347634E-5</v>
      </c>
    </row>
    <row r="516" spans="2:5" x14ac:dyDescent="0.3">
      <c r="B516" s="1">
        <v>485</v>
      </c>
      <c r="C516" s="1">
        <f t="shared" ca="1" si="21"/>
        <v>115.10500681172628</v>
      </c>
      <c r="D516" s="1">
        <f t="shared" si="22"/>
        <v>149.41764487292906</v>
      </c>
      <c r="E516" s="1">
        <f t="shared" ca="1" si="23"/>
        <v>1.7768714618654942E-3</v>
      </c>
    </row>
    <row r="517" spans="2:5" x14ac:dyDescent="0.3">
      <c r="B517" s="1">
        <v>486</v>
      </c>
      <c r="C517" s="1">
        <f t="shared" ca="1" si="21"/>
        <v>122.07057282463944</v>
      </c>
      <c r="D517" s="1">
        <f t="shared" si="22"/>
        <v>149.45523326476942</v>
      </c>
      <c r="E517" s="1">
        <f t="shared" ca="1" si="23"/>
        <v>4.6988399099460202E-3</v>
      </c>
    </row>
    <row r="518" spans="2:5" x14ac:dyDescent="0.3">
      <c r="B518" s="1">
        <v>487</v>
      </c>
      <c r="C518" s="1">
        <f t="shared" ca="1" si="21"/>
        <v>105.43215030836762</v>
      </c>
      <c r="D518" s="1">
        <f t="shared" si="22"/>
        <v>149.49281823605369</v>
      </c>
      <c r="E518" s="1">
        <f t="shared" ca="1" si="23"/>
        <v>3.2199527666308702E-4</v>
      </c>
    </row>
    <row r="519" spans="2:5" x14ac:dyDescent="0.3">
      <c r="B519" s="1">
        <v>488</v>
      </c>
      <c r="C519" s="1">
        <f t="shared" ca="1" si="21"/>
        <v>104.09046368922921</v>
      </c>
      <c r="D519" s="1">
        <f t="shared" si="22"/>
        <v>149.53040002333515</v>
      </c>
      <c r="E519" s="1">
        <f t="shared" ca="1" si="23"/>
        <v>2.458634287700985E-4</v>
      </c>
    </row>
    <row r="520" spans="2:5" x14ac:dyDescent="0.3">
      <c r="B520" s="1">
        <v>489</v>
      </c>
      <c r="C520" s="1">
        <f t="shared" ca="1" si="21"/>
        <v>112.17069849582013</v>
      </c>
      <c r="D520" s="1">
        <f t="shared" si="22"/>
        <v>149.56797886302692</v>
      </c>
      <c r="E520" s="1">
        <f t="shared" ca="1" si="23"/>
        <v>1.1058806479394279E-3</v>
      </c>
    </row>
    <row r="521" spans="2:5" x14ac:dyDescent="0.3">
      <c r="B521" s="1">
        <v>490</v>
      </c>
      <c r="C521" s="1">
        <f t="shared" ca="1" si="21"/>
        <v>91.769787523910651</v>
      </c>
      <c r="D521" s="1">
        <f t="shared" si="22"/>
        <v>149.60555499141256</v>
      </c>
      <c r="E521" s="1">
        <f t="shared" ca="1" si="23"/>
        <v>1.4203733246616602E-5</v>
      </c>
    </row>
    <row r="522" spans="2:5" x14ac:dyDescent="0.3">
      <c r="B522" s="1">
        <v>491</v>
      </c>
      <c r="C522" s="1">
        <f t="shared" ca="1" si="21"/>
        <v>104.97971555843624</v>
      </c>
      <c r="D522" s="1">
        <f t="shared" si="22"/>
        <v>149.6431286446564</v>
      </c>
      <c r="E522" s="1">
        <f t="shared" ca="1" si="23"/>
        <v>2.9426008554800408E-4</v>
      </c>
    </row>
    <row r="523" spans="2:5" x14ac:dyDescent="0.3">
      <c r="B523" s="1">
        <v>492</v>
      </c>
      <c r="C523" s="1">
        <f t="shared" ca="1" si="21"/>
        <v>101.78361520983547</v>
      </c>
      <c r="D523" s="1">
        <f t="shared" si="22"/>
        <v>149.68070005881404</v>
      </c>
      <c r="E523" s="1">
        <f t="shared" ca="1" si="23"/>
        <v>1.5175322554453278E-4</v>
      </c>
    </row>
    <row r="524" spans="2:5" x14ac:dyDescent="0.3">
      <c r="B524" s="1">
        <v>493</v>
      </c>
      <c r="C524" s="1">
        <f t="shared" ca="1" si="21"/>
        <v>84.718003267566957</v>
      </c>
      <c r="D524" s="1">
        <f t="shared" si="22"/>
        <v>149.7182694698426</v>
      </c>
      <c r="E524" s="1">
        <f t="shared" ca="1" si="23"/>
        <v>2.050308964452153E-6</v>
      </c>
    </row>
    <row r="525" spans="2:5" x14ac:dyDescent="0.3">
      <c r="B525" s="1">
        <v>494</v>
      </c>
      <c r="C525" s="1">
        <f t="shared" ca="1" si="21"/>
        <v>108.75848324605855</v>
      </c>
      <c r="D525" s="1">
        <f t="shared" si="22"/>
        <v>149.75583711361131</v>
      </c>
      <c r="E525" s="1">
        <f t="shared" ca="1" si="23"/>
        <v>6.0718099459140991E-4</v>
      </c>
    </row>
    <row r="526" spans="2:5" x14ac:dyDescent="0.3">
      <c r="B526" s="1">
        <v>495</v>
      </c>
      <c r="C526" s="1">
        <f t="shared" ca="1" si="21"/>
        <v>110.92920721011916</v>
      </c>
      <c r="D526" s="1">
        <f t="shared" si="22"/>
        <v>149.79340322591165</v>
      </c>
      <c r="E526" s="1">
        <f t="shared" ca="1" si="23"/>
        <v>8.9447766777250371E-4</v>
      </c>
    </row>
    <row r="527" spans="2:5" x14ac:dyDescent="0.3">
      <c r="B527" s="1">
        <v>496</v>
      </c>
      <c r="C527" s="1">
        <f t="shared" ca="1" si="21"/>
        <v>95.356788027765063</v>
      </c>
      <c r="D527" s="1">
        <f t="shared" si="22"/>
        <v>149.83096804246793</v>
      </c>
      <c r="E527" s="1">
        <f t="shared" ca="1" si="23"/>
        <v>3.4926001095922239E-5</v>
      </c>
    </row>
    <row r="528" spans="2:5" x14ac:dyDescent="0.3">
      <c r="B528" s="1">
        <v>497</v>
      </c>
      <c r="C528" s="1">
        <f t="shared" ca="1" si="21"/>
        <v>108.1033842162629</v>
      </c>
      <c r="D528" s="1">
        <f t="shared" si="22"/>
        <v>149.86853179894757</v>
      </c>
      <c r="E528" s="1">
        <f t="shared" ca="1" si="23"/>
        <v>5.3796659057139113E-4</v>
      </c>
    </row>
    <row r="529" spans="2:5" x14ac:dyDescent="0.3">
      <c r="B529" s="1">
        <v>498</v>
      </c>
      <c r="C529" s="1">
        <f t="shared" ca="1" si="21"/>
        <v>99.593076620562584</v>
      </c>
      <c r="D529" s="1">
        <f t="shared" si="22"/>
        <v>149.9060947309714</v>
      </c>
      <c r="E529" s="1">
        <f t="shared" ca="1" si="23"/>
        <v>9.3894412546367083E-5</v>
      </c>
    </row>
    <row r="530" spans="2:5" x14ac:dyDescent="0.3">
      <c r="B530" s="1">
        <v>499</v>
      </c>
      <c r="C530" s="1">
        <f t="shared" ca="1" si="21"/>
        <v>102.93973821993912</v>
      </c>
      <c r="D530" s="1">
        <f t="shared" si="22"/>
        <v>149.94365707412408</v>
      </c>
      <c r="E530" s="1">
        <f t="shared" ca="1" si="23"/>
        <v>1.9384073116984152E-4</v>
      </c>
    </row>
    <row r="531" spans="2:5" x14ac:dyDescent="0.3">
      <c r="B531" s="1">
        <v>500</v>
      </c>
      <c r="C531" s="1">
        <f t="shared" ca="1" si="21"/>
        <v>89.354846069563237</v>
      </c>
      <c r="D531" s="1">
        <f t="shared" si="22"/>
        <v>149.98121906396437</v>
      </c>
      <c r="E531" s="1">
        <f t="shared" ca="1" si="23"/>
        <v>7.5048977010598166E-6</v>
      </c>
    </row>
    <row r="532" spans="2:5" x14ac:dyDescent="0.3">
      <c r="B532" s="1">
        <v>501</v>
      </c>
      <c r="C532" s="1">
        <f t="shared" ca="1" si="21"/>
        <v>99.142550165768156</v>
      </c>
      <c r="D532" s="1">
        <f t="shared" si="22"/>
        <v>150.01878093603563</v>
      </c>
      <c r="E532" s="1">
        <f t="shared" ca="1" si="23"/>
        <v>8.4841773860993959E-5</v>
      </c>
    </row>
    <row r="533" spans="2:5" x14ac:dyDescent="0.3">
      <c r="B533" s="1">
        <v>502</v>
      </c>
      <c r="C533" s="1">
        <f t="shared" ca="1" si="21"/>
        <v>101.37080452031788</v>
      </c>
      <c r="D533" s="1">
        <f t="shared" si="22"/>
        <v>150.05634292587592</v>
      </c>
      <c r="E533" s="1">
        <f t="shared" ca="1" si="23"/>
        <v>1.38852706507834E-4</v>
      </c>
    </row>
    <row r="534" spans="2:5" x14ac:dyDescent="0.3">
      <c r="B534" s="1">
        <v>503</v>
      </c>
      <c r="C534" s="1">
        <f t="shared" ca="1" si="21"/>
        <v>99.141117213879866</v>
      </c>
      <c r="D534" s="1">
        <f t="shared" si="22"/>
        <v>150.0939052690286</v>
      </c>
      <c r="E534" s="1">
        <f t="shared" ca="1" si="23"/>
        <v>8.4814298133722982E-5</v>
      </c>
    </row>
    <row r="535" spans="2:5" x14ac:dyDescent="0.3">
      <c r="B535" s="1">
        <v>504</v>
      </c>
      <c r="C535" s="1">
        <f t="shared" ca="1" si="21"/>
        <v>103.96157937985562</v>
      </c>
      <c r="D535" s="1">
        <f t="shared" si="22"/>
        <v>150.13146820105243</v>
      </c>
      <c r="E535" s="1">
        <f t="shared" ca="1" si="23"/>
        <v>2.3947318275216727E-4</v>
      </c>
    </row>
    <row r="536" spans="2:5" x14ac:dyDescent="0.3">
      <c r="B536" s="1">
        <v>505</v>
      </c>
      <c r="C536" s="1">
        <f t="shared" ca="1" si="21"/>
        <v>125.82973354044722</v>
      </c>
      <c r="D536" s="1">
        <f t="shared" si="22"/>
        <v>150.16903195753207</v>
      </c>
      <c r="E536" s="1">
        <f t="shared" ca="1" si="23"/>
        <v>7.2611655881691098E-3</v>
      </c>
    </row>
    <row r="537" spans="2:5" x14ac:dyDescent="0.3">
      <c r="B537" s="1">
        <v>506</v>
      </c>
      <c r="C537" s="1">
        <f t="shared" ca="1" si="21"/>
        <v>97.819761249499138</v>
      </c>
      <c r="D537" s="1">
        <f t="shared" si="22"/>
        <v>150.20659677408835</v>
      </c>
      <c r="E537" s="1">
        <f t="shared" ca="1" si="23"/>
        <v>6.2671422719862908E-5</v>
      </c>
    </row>
    <row r="538" spans="2:5" x14ac:dyDescent="0.3">
      <c r="B538" s="1">
        <v>507</v>
      </c>
      <c r="C538" s="1">
        <f t="shared" ca="1" si="21"/>
        <v>93.986175658452353</v>
      </c>
      <c r="D538" s="1">
        <f t="shared" si="22"/>
        <v>150.24416288638869</v>
      </c>
      <c r="E538" s="1">
        <f t="shared" ca="1" si="23"/>
        <v>2.4932988975323572E-5</v>
      </c>
    </row>
    <row r="539" spans="2:5" x14ac:dyDescent="0.3">
      <c r="B539" s="1">
        <v>508</v>
      </c>
      <c r="C539" s="1">
        <f t="shared" ca="1" si="21"/>
        <v>103.50276224768626</v>
      </c>
      <c r="D539" s="1">
        <f t="shared" si="22"/>
        <v>150.2817305301574</v>
      </c>
      <c r="E539" s="1">
        <f t="shared" ca="1" si="23"/>
        <v>2.1791229628553217E-4</v>
      </c>
    </row>
    <row r="540" spans="2:5" x14ac:dyDescent="0.3">
      <c r="B540" s="1">
        <v>509</v>
      </c>
      <c r="C540" s="1">
        <f t="shared" ca="1" si="21"/>
        <v>88.394254548261642</v>
      </c>
      <c r="D540" s="1">
        <f t="shared" si="22"/>
        <v>150.31929994118596</v>
      </c>
      <c r="E540" s="1">
        <f t="shared" ca="1" si="23"/>
        <v>5.7810956164276379E-6</v>
      </c>
    </row>
    <row r="541" spans="2:5" x14ac:dyDescent="0.3">
      <c r="B541" s="1">
        <v>510</v>
      </c>
      <c r="C541" s="1">
        <f t="shared" ca="1" si="21"/>
        <v>96.348916468362731</v>
      </c>
      <c r="D541" s="1">
        <f t="shared" si="22"/>
        <v>150.35687135534357</v>
      </c>
      <c r="E541" s="1">
        <f t="shared" ca="1" si="23"/>
        <v>4.4344613042716771E-5</v>
      </c>
    </row>
    <row r="542" spans="2:5" x14ac:dyDescent="0.3">
      <c r="B542" s="1">
        <v>511</v>
      </c>
      <c r="C542" s="1">
        <f t="shared" ca="1" si="21"/>
        <v>98.418814988014304</v>
      </c>
      <c r="D542" s="1">
        <f t="shared" si="22"/>
        <v>150.39444500858744</v>
      </c>
      <c r="E542" s="1">
        <f t="shared" ca="1" si="23"/>
        <v>7.1954641469142407E-5</v>
      </c>
    </row>
    <row r="543" spans="2:5" x14ac:dyDescent="0.3">
      <c r="B543" s="1">
        <v>512</v>
      </c>
      <c r="C543" s="1">
        <f t="shared" ca="1" si="21"/>
        <v>109.96302134259248</v>
      </c>
      <c r="D543" s="1">
        <f t="shared" si="22"/>
        <v>150.43202113697308</v>
      </c>
      <c r="E543" s="1">
        <f t="shared" ca="1" si="23"/>
        <v>7.5475202066635819E-4</v>
      </c>
    </row>
    <row r="544" spans="2:5" x14ac:dyDescent="0.3">
      <c r="B544" s="1">
        <v>513</v>
      </c>
      <c r="C544" s="1">
        <f t="shared" ca="1" si="21"/>
        <v>93.929240148648233</v>
      </c>
      <c r="D544" s="1">
        <f t="shared" si="22"/>
        <v>150.46959997666485</v>
      </c>
      <c r="E544" s="1">
        <f t="shared" ca="1" si="23"/>
        <v>2.4581901662970796E-5</v>
      </c>
    </row>
    <row r="545" spans="2:5" x14ac:dyDescent="0.3">
      <c r="B545" s="1">
        <v>514</v>
      </c>
      <c r="C545" s="1">
        <f t="shared" ref="C545:C608" ca="1" si="24">_xlfn.NORM.INV(RAND(),$C$28,$C$29)</f>
        <v>102.29495041694678</v>
      </c>
      <c r="D545" s="1">
        <f t="shared" ref="D545:D608" si="25">_xlfn.NORM.INV(B545/1001,$D$28,$D$29)</f>
        <v>150.50718176394631</v>
      </c>
      <c r="E545" s="1">
        <f t="shared" ref="E545:E608" ca="1" si="26">_xlfn.NORM.DIST(C545,$D$28,$D$29,0)</f>
        <v>1.6922873398956306E-4</v>
      </c>
    </row>
    <row r="546" spans="2:5" x14ac:dyDescent="0.3">
      <c r="B546" s="1">
        <v>515</v>
      </c>
      <c r="C546" s="1">
        <f t="shared" ca="1" si="24"/>
        <v>108.11574328156992</v>
      </c>
      <c r="D546" s="1">
        <f t="shared" si="25"/>
        <v>150.54476673523058</v>
      </c>
      <c r="E546" s="1">
        <f t="shared" ca="1" si="26"/>
        <v>5.3920588087238064E-4</v>
      </c>
    </row>
    <row r="547" spans="2:5" x14ac:dyDescent="0.3">
      <c r="B547" s="1">
        <v>516</v>
      </c>
      <c r="C547" s="1">
        <f t="shared" ca="1" si="24"/>
        <v>122.04320800626959</v>
      </c>
      <c r="D547" s="1">
        <f t="shared" si="25"/>
        <v>150.58235512707094</v>
      </c>
      <c r="E547" s="1">
        <f t="shared" ca="1" si="26"/>
        <v>4.6828980983264993E-3</v>
      </c>
    </row>
    <row r="548" spans="2:5" x14ac:dyDescent="0.3">
      <c r="B548" s="1">
        <v>517</v>
      </c>
      <c r="C548" s="1">
        <f t="shared" ca="1" si="24"/>
        <v>111.04086981050077</v>
      </c>
      <c r="D548" s="1">
        <f t="shared" si="25"/>
        <v>150.61994717617108</v>
      </c>
      <c r="E548" s="1">
        <f t="shared" ca="1" si="26"/>
        <v>9.1196554729723156E-4</v>
      </c>
    </row>
    <row r="549" spans="2:5" x14ac:dyDescent="0.3">
      <c r="B549" s="1">
        <v>518</v>
      </c>
      <c r="C549" s="1">
        <f t="shared" ca="1" si="24"/>
        <v>99.311412895618304</v>
      </c>
      <c r="D549" s="1">
        <f t="shared" si="25"/>
        <v>150.65754311939574</v>
      </c>
      <c r="E549" s="1">
        <f t="shared" ca="1" si="26"/>
        <v>8.8137072090932846E-5</v>
      </c>
    </row>
    <row r="550" spans="2:5" x14ac:dyDescent="0.3">
      <c r="B550" s="1">
        <v>519</v>
      </c>
      <c r="C550" s="1">
        <f t="shared" ca="1" si="24"/>
        <v>97.097941718006595</v>
      </c>
      <c r="D550" s="1">
        <f t="shared" si="25"/>
        <v>150.69514319378115</v>
      </c>
      <c r="E550" s="1">
        <f t="shared" ca="1" si="26"/>
        <v>5.2950049155633095E-5</v>
      </c>
    </row>
    <row r="551" spans="2:5" x14ac:dyDescent="0.3">
      <c r="B551" s="1">
        <v>520</v>
      </c>
      <c r="C551" s="1">
        <f t="shared" ca="1" si="24"/>
        <v>112.0503406006997</v>
      </c>
      <c r="D551" s="1">
        <f t="shared" si="25"/>
        <v>150.73274763654544</v>
      </c>
      <c r="E551" s="1">
        <f t="shared" ca="1" si="26"/>
        <v>1.0836922845769031E-3</v>
      </c>
    </row>
    <row r="552" spans="2:5" x14ac:dyDescent="0.3">
      <c r="B552" s="1">
        <v>521</v>
      </c>
      <c r="C552" s="1">
        <f t="shared" ca="1" si="24"/>
        <v>101.07263256011717</v>
      </c>
      <c r="D552" s="1">
        <f t="shared" si="25"/>
        <v>150.77035668509933</v>
      </c>
      <c r="E552" s="1">
        <f t="shared" ca="1" si="26"/>
        <v>1.3016102038281068E-4</v>
      </c>
    </row>
    <row r="553" spans="2:5" x14ac:dyDescent="0.3">
      <c r="B553" s="1">
        <v>522</v>
      </c>
      <c r="C553" s="1">
        <f t="shared" ca="1" si="24"/>
        <v>89.854842472620618</v>
      </c>
      <c r="D553" s="1">
        <f t="shared" si="25"/>
        <v>150.80797057705661</v>
      </c>
      <c r="E553" s="1">
        <f t="shared" ca="1" si="26"/>
        <v>8.5828525724352563E-6</v>
      </c>
    </row>
    <row r="554" spans="2:5" x14ac:dyDescent="0.3">
      <c r="B554" s="1">
        <v>523</v>
      </c>
      <c r="C554" s="1">
        <f t="shared" ca="1" si="24"/>
        <v>88.055244550722406</v>
      </c>
      <c r="D554" s="1">
        <f t="shared" si="25"/>
        <v>150.84558955024468</v>
      </c>
      <c r="E554" s="1">
        <f t="shared" ca="1" si="26"/>
        <v>5.2672887536268634E-6</v>
      </c>
    </row>
    <row r="555" spans="2:5" x14ac:dyDescent="0.3">
      <c r="B555" s="1">
        <v>524</v>
      </c>
      <c r="C555" s="1">
        <f t="shared" ca="1" si="24"/>
        <v>107.40104843355107</v>
      </c>
      <c r="D555" s="1">
        <f t="shared" si="25"/>
        <v>150.88321384271521</v>
      </c>
      <c r="E555" s="1">
        <f t="shared" ca="1" si="26"/>
        <v>4.7150057643747964E-4</v>
      </c>
    </row>
    <row r="556" spans="2:5" x14ac:dyDescent="0.3">
      <c r="B556" s="1">
        <v>525</v>
      </c>
      <c r="C556" s="1">
        <f t="shared" ca="1" si="24"/>
        <v>101.67510981035231</v>
      </c>
      <c r="D556" s="1">
        <f t="shared" si="25"/>
        <v>150.92084369275472</v>
      </c>
      <c r="E556" s="1">
        <f t="shared" ca="1" si="26"/>
        <v>1.4826146239491346E-4</v>
      </c>
    </row>
    <row r="557" spans="2:5" x14ac:dyDescent="0.3">
      <c r="B557" s="1">
        <v>526</v>
      </c>
      <c r="C557" s="1">
        <f t="shared" ca="1" si="24"/>
        <v>92.958020868461929</v>
      </c>
      <c r="D557" s="1">
        <f t="shared" si="25"/>
        <v>150.95847933889527</v>
      </c>
      <c r="E557" s="1">
        <f t="shared" ca="1" si="26"/>
        <v>1.925716490284815E-5</v>
      </c>
    </row>
    <row r="558" spans="2:5" x14ac:dyDescent="0.3">
      <c r="B558" s="1">
        <v>527</v>
      </c>
      <c r="C558" s="1">
        <f t="shared" ca="1" si="24"/>
        <v>92.734827698054133</v>
      </c>
      <c r="D558" s="1">
        <f t="shared" si="25"/>
        <v>150.99612101992514</v>
      </c>
      <c r="E558" s="1">
        <f t="shared" ca="1" si="26"/>
        <v>1.8195759673096663E-5</v>
      </c>
    </row>
    <row r="559" spans="2:5" x14ac:dyDescent="0.3">
      <c r="B559" s="1">
        <v>528</v>
      </c>
      <c r="C559" s="1">
        <f t="shared" ca="1" si="24"/>
        <v>97.015248844521366</v>
      </c>
      <c r="D559" s="1">
        <f t="shared" si="25"/>
        <v>151.03376897489949</v>
      </c>
      <c r="E559" s="1">
        <f t="shared" ca="1" si="26"/>
        <v>5.192970799295291E-5</v>
      </c>
    </row>
    <row r="560" spans="2:5" x14ac:dyDescent="0.3">
      <c r="B560" s="1">
        <v>529</v>
      </c>
      <c r="C560" s="1">
        <f t="shared" ca="1" si="24"/>
        <v>104.17076749254743</v>
      </c>
      <c r="D560" s="1">
        <f t="shared" si="25"/>
        <v>151.07142344315119</v>
      </c>
      <c r="E560" s="1">
        <f t="shared" ca="1" si="26"/>
        <v>2.4992159862149391E-4</v>
      </c>
    </row>
    <row r="561" spans="2:5" x14ac:dyDescent="0.3">
      <c r="B561" s="1">
        <v>530</v>
      </c>
      <c r="C561" s="1">
        <f t="shared" ca="1" si="24"/>
        <v>98.133885001586876</v>
      </c>
      <c r="D561" s="1">
        <f t="shared" si="25"/>
        <v>151.10908466430149</v>
      </c>
      <c r="E561" s="1">
        <f t="shared" ca="1" si="26"/>
        <v>6.7392612998477792E-5</v>
      </c>
    </row>
    <row r="562" spans="2:5" x14ac:dyDescent="0.3">
      <c r="B562" s="1">
        <v>531</v>
      </c>
      <c r="C562" s="1">
        <f t="shared" ca="1" si="24"/>
        <v>121.58530601324986</v>
      </c>
      <c r="D562" s="1">
        <f t="shared" si="25"/>
        <v>151.14675287827089</v>
      </c>
      <c r="E562" s="1">
        <f t="shared" ca="1" si="26"/>
        <v>4.4218395692848748E-3</v>
      </c>
    </row>
    <row r="563" spans="2:5" x14ac:dyDescent="0.3">
      <c r="B563" s="1">
        <v>532</v>
      </c>
      <c r="C563" s="1">
        <f t="shared" ca="1" si="24"/>
        <v>109.13005735519475</v>
      </c>
      <c r="D563" s="1">
        <f t="shared" si="25"/>
        <v>151.18442832529001</v>
      </c>
      <c r="E563" s="1">
        <f t="shared" ca="1" si="26"/>
        <v>6.4977621544548786E-4</v>
      </c>
    </row>
    <row r="564" spans="2:5" x14ac:dyDescent="0.3">
      <c r="B564" s="1">
        <v>533</v>
      </c>
      <c r="C564" s="1">
        <f t="shared" ca="1" si="24"/>
        <v>97.008507508512295</v>
      </c>
      <c r="D564" s="1">
        <f t="shared" si="25"/>
        <v>151.22211124591036</v>
      </c>
      <c r="E564" s="1">
        <f t="shared" ca="1" si="26"/>
        <v>5.1847329628588598E-5</v>
      </c>
    </row>
    <row r="565" spans="2:5" x14ac:dyDescent="0.3">
      <c r="B565" s="1">
        <v>534</v>
      </c>
      <c r="C565" s="1">
        <f t="shared" ca="1" si="24"/>
        <v>101.02425950057543</v>
      </c>
      <c r="D565" s="1">
        <f t="shared" si="25"/>
        <v>151.25980188101539</v>
      </c>
      <c r="E565" s="1">
        <f t="shared" ca="1" si="26"/>
        <v>1.2879836769280552E-4</v>
      </c>
    </row>
    <row r="566" spans="2:5" x14ac:dyDescent="0.3">
      <c r="B566" s="1">
        <v>535</v>
      </c>
      <c r="C566" s="1">
        <f t="shared" ca="1" si="24"/>
        <v>96.017508970828445</v>
      </c>
      <c r="D566" s="1">
        <f t="shared" si="25"/>
        <v>151.29750047183134</v>
      </c>
      <c r="E566" s="1">
        <f t="shared" ca="1" si="26"/>
        <v>4.0965215140919597E-5</v>
      </c>
    </row>
    <row r="567" spans="2:5" x14ac:dyDescent="0.3">
      <c r="B567" s="1">
        <v>536</v>
      </c>
      <c r="C567" s="1">
        <f t="shared" ca="1" si="24"/>
        <v>95.270308549947671</v>
      </c>
      <c r="D567" s="1">
        <f t="shared" si="25"/>
        <v>151.33520725993824</v>
      </c>
      <c r="E567" s="1">
        <f t="shared" ca="1" si="26"/>
        <v>3.4199555752260654E-5</v>
      </c>
    </row>
    <row r="568" spans="2:5" x14ac:dyDescent="0.3">
      <c r="B568" s="1">
        <v>537</v>
      </c>
      <c r="C568" s="1">
        <f t="shared" ca="1" si="24"/>
        <v>110.46780049601934</v>
      </c>
      <c r="D568" s="1">
        <f t="shared" si="25"/>
        <v>151.37292248728104</v>
      </c>
      <c r="E568" s="1">
        <f t="shared" ca="1" si="26"/>
        <v>8.2521544327582687E-4</v>
      </c>
    </row>
    <row r="569" spans="2:5" x14ac:dyDescent="0.3">
      <c r="B569" s="1">
        <v>538</v>
      </c>
      <c r="C569" s="1">
        <f t="shared" ca="1" si="24"/>
        <v>102.79049189177744</v>
      </c>
      <c r="D569" s="1">
        <f t="shared" si="25"/>
        <v>151.41064639618054</v>
      </c>
      <c r="E569" s="1">
        <f t="shared" ca="1" si="26"/>
        <v>1.8787399098561236E-4</v>
      </c>
    </row>
    <row r="570" spans="2:5" x14ac:dyDescent="0.3">
      <c r="B570" s="1">
        <v>539</v>
      </c>
      <c r="C570" s="1">
        <f t="shared" ca="1" si="24"/>
        <v>85.246200927264596</v>
      </c>
      <c r="D570" s="1">
        <f t="shared" si="25"/>
        <v>151.4483792293446</v>
      </c>
      <c r="E570" s="1">
        <f t="shared" ca="1" si="26"/>
        <v>2.3883982364741439E-6</v>
      </c>
    </row>
    <row r="571" spans="2:5" x14ac:dyDescent="0.3">
      <c r="B571" s="1">
        <v>540</v>
      </c>
      <c r="C571" s="1">
        <f t="shared" ca="1" si="24"/>
        <v>92.065398746191406</v>
      </c>
      <c r="D571" s="1">
        <f t="shared" si="25"/>
        <v>151.4861212298793</v>
      </c>
      <c r="E571" s="1">
        <f t="shared" ca="1" si="26"/>
        <v>1.533005234046862E-5</v>
      </c>
    </row>
    <row r="572" spans="2:5" x14ac:dyDescent="0.3">
      <c r="B572" s="1">
        <v>541</v>
      </c>
      <c r="C572" s="1">
        <f t="shared" ca="1" si="24"/>
        <v>112.95630257665916</v>
      </c>
      <c r="D572" s="1">
        <f t="shared" si="25"/>
        <v>151.52387264130019</v>
      </c>
      <c r="E572" s="1">
        <f t="shared" ca="1" si="26"/>
        <v>1.2603056623284596E-3</v>
      </c>
    </row>
    <row r="573" spans="2:5" x14ac:dyDescent="0.3">
      <c r="B573" s="1">
        <v>542</v>
      </c>
      <c r="C573" s="1">
        <f t="shared" ca="1" si="24"/>
        <v>104.48279759306214</v>
      </c>
      <c r="D573" s="1">
        <f t="shared" si="25"/>
        <v>151.56163370754339</v>
      </c>
      <c r="E573" s="1">
        <f t="shared" ca="1" si="26"/>
        <v>2.6626362822547341E-4</v>
      </c>
    </row>
    <row r="574" spans="2:5" x14ac:dyDescent="0.3">
      <c r="B574" s="1">
        <v>543</v>
      </c>
      <c r="C574" s="1">
        <f t="shared" ca="1" si="24"/>
        <v>93.478203101787358</v>
      </c>
      <c r="D574" s="1">
        <f t="shared" si="25"/>
        <v>151.5994046729771</v>
      </c>
      <c r="E574" s="1">
        <f t="shared" ca="1" si="26"/>
        <v>2.1958590630683893E-5</v>
      </c>
    </row>
    <row r="575" spans="2:5" x14ac:dyDescent="0.3">
      <c r="B575" s="1">
        <v>544</v>
      </c>
      <c r="C575" s="1">
        <f t="shared" ca="1" si="24"/>
        <v>103.78942971382455</v>
      </c>
      <c r="D575" s="1">
        <f t="shared" si="25"/>
        <v>151.63718578241279</v>
      </c>
      <c r="E575" s="1">
        <f t="shared" ca="1" si="26"/>
        <v>2.3116948511059588E-4</v>
      </c>
    </row>
    <row r="576" spans="2:5" x14ac:dyDescent="0.3">
      <c r="B576" s="1">
        <v>545</v>
      </c>
      <c r="C576" s="1">
        <f t="shared" ca="1" si="24"/>
        <v>115.129478600624</v>
      </c>
      <c r="D576" s="1">
        <f t="shared" si="25"/>
        <v>151.67497728111675</v>
      </c>
      <c r="E576" s="1">
        <f t="shared" ca="1" si="26"/>
        <v>1.7836256651680041E-3</v>
      </c>
    </row>
    <row r="577" spans="2:5" x14ac:dyDescent="0.3">
      <c r="B577" s="1">
        <v>546</v>
      </c>
      <c r="C577" s="1">
        <f t="shared" ca="1" si="24"/>
        <v>79.140628261463547</v>
      </c>
      <c r="D577" s="1">
        <f t="shared" si="25"/>
        <v>151.71277941482143</v>
      </c>
      <c r="E577" s="1">
        <f t="shared" ca="1" si="26"/>
        <v>3.7932257415913944E-7</v>
      </c>
    </row>
    <row r="578" spans="2:5" x14ac:dyDescent="0.3">
      <c r="B578" s="1">
        <v>547</v>
      </c>
      <c r="C578" s="1">
        <f t="shared" ca="1" si="24"/>
        <v>94.915381472011731</v>
      </c>
      <c r="D578" s="1">
        <f t="shared" si="25"/>
        <v>151.75059242973703</v>
      </c>
      <c r="E578" s="1">
        <f t="shared" ca="1" si="26"/>
        <v>3.1362068734453468E-5</v>
      </c>
    </row>
    <row r="579" spans="2:5" x14ac:dyDescent="0.3">
      <c r="B579" s="1">
        <v>548</v>
      </c>
      <c r="C579" s="1">
        <f t="shared" ca="1" si="24"/>
        <v>89.024087913236997</v>
      </c>
      <c r="D579" s="1">
        <f t="shared" si="25"/>
        <v>151.78841657256311</v>
      </c>
      <c r="E579" s="1">
        <f t="shared" ca="1" si="26"/>
        <v>6.8631199825503125E-6</v>
      </c>
    </row>
    <row r="580" spans="2:5" x14ac:dyDescent="0.3">
      <c r="B580" s="1">
        <v>549</v>
      </c>
      <c r="C580" s="1">
        <f t="shared" ca="1" si="24"/>
        <v>89.680895594215315</v>
      </c>
      <c r="D580" s="1">
        <f t="shared" si="25"/>
        <v>151.82625209050008</v>
      </c>
      <c r="E580" s="1">
        <f t="shared" ca="1" si="26"/>
        <v>8.192351964937881E-6</v>
      </c>
    </row>
    <row r="581" spans="2:5" x14ac:dyDescent="0.3">
      <c r="B581" s="1">
        <v>550</v>
      </c>
      <c r="C581" s="1">
        <f t="shared" ca="1" si="24"/>
        <v>113.81697001427122</v>
      </c>
      <c r="D581" s="1">
        <f t="shared" si="25"/>
        <v>151.86409923126104</v>
      </c>
      <c r="E581" s="1">
        <f t="shared" ca="1" si="26"/>
        <v>1.4497734495970236E-3</v>
      </c>
    </row>
    <row r="582" spans="2:5" x14ac:dyDescent="0.3">
      <c r="B582" s="1">
        <v>551</v>
      </c>
      <c r="C582" s="1">
        <f t="shared" ca="1" si="24"/>
        <v>96.589023192635381</v>
      </c>
      <c r="D582" s="1">
        <f t="shared" si="25"/>
        <v>151.90195824308347</v>
      </c>
      <c r="E582" s="1">
        <f t="shared" ca="1" si="26"/>
        <v>4.695155820084595E-5</v>
      </c>
    </row>
    <row r="583" spans="2:5" x14ac:dyDescent="0.3">
      <c r="B583" s="1">
        <v>552</v>
      </c>
      <c r="C583" s="1">
        <f t="shared" ca="1" si="24"/>
        <v>72.957986586416979</v>
      </c>
      <c r="D583" s="1">
        <f t="shared" si="25"/>
        <v>151.93982937474101</v>
      </c>
      <c r="E583" s="1">
        <f t="shared" ca="1" si="26"/>
        <v>4.9716640740800674E-8</v>
      </c>
    </row>
    <row r="584" spans="2:5" x14ac:dyDescent="0.3">
      <c r="B584" s="1">
        <v>553</v>
      </c>
      <c r="C584" s="1">
        <f t="shared" ca="1" si="24"/>
        <v>93.818863894635726</v>
      </c>
      <c r="D584" s="1">
        <f t="shared" si="25"/>
        <v>151.97771287555545</v>
      </c>
      <c r="E584" s="1">
        <f t="shared" ca="1" si="26"/>
        <v>2.3914315607498105E-5</v>
      </c>
    </row>
    <row r="585" spans="2:5" x14ac:dyDescent="0.3">
      <c r="B585" s="1">
        <v>554</v>
      </c>
      <c r="C585" s="1">
        <f t="shared" ca="1" si="24"/>
        <v>100.64988659880028</v>
      </c>
      <c r="D585" s="1">
        <f t="shared" si="25"/>
        <v>152.01560899540854</v>
      </c>
      <c r="E585" s="1">
        <f t="shared" ca="1" si="26"/>
        <v>1.1868191735533762E-4</v>
      </c>
    </row>
    <row r="586" spans="2:5" x14ac:dyDescent="0.3">
      <c r="B586" s="1">
        <v>555</v>
      </c>
      <c r="C586" s="1">
        <f t="shared" ca="1" si="24"/>
        <v>97.554152128387386</v>
      </c>
      <c r="D586" s="1">
        <f t="shared" si="25"/>
        <v>152.05351798475405</v>
      </c>
      <c r="E586" s="1">
        <f t="shared" ca="1" si="26"/>
        <v>5.891824492451234E-5</v>
      </c>
    </row>
    <row r="587" spans="2:5" x14ac:dyDescent="0.3">
      <c r="B587" s="1">
        <v>556</v>
      </c>
      <c r="C587" s="1">
        <f t="shared" ca="1" si="24"/>
        <v>106.24217570244068</v>
      </c>
      <c r="D587" s="1">
        <f t="shared" si="25"/>
        <v>152.09144009462989</v>
      </c>
      <c r="E587" s="1">
        <f t="shared" ca="1" si="26"/>
        <v>3.774839586710016E-4</v>
      </c>
    </row>
    <row r="588" spans="2:5" x14ac:dyDescent="0.3">
      <c r="B588" s="1">
        <v>557</v>
      </c>
      <c r="C588" s="1">
        <f t="shared" ca="1" si="24"/>
        <v>84.762307201384104</v>
      </c>
      <c r="D588" s="1">
        <f t="shared" si="25"/>
        <v>152.12937557667018</v>
      </c>
      <c r="E588" s="1">
        <f t="shared" ca="1" si="26"/>
        <v>2.0768256028181208E-6</v>
      </c>
    </row>
    <row r="589" spans="2:5" x14ac:dyDescent="0.3">
      <c r="B589" s="1">
        <v>558</v>
      </c>
      <c r="C589" s="1">
        <f t="shared" ca="1" si="24"/>
        <v>107.28253765033888</v>
      </c>
      <c r="D589" s="1">
        <f t="shared" si="25"/>
        <v>152.16732468311756</v>
      </c>
      <c r="E589" s="1">
        <f t="shared" ca="1" si="26"/>
        <v>4.610247017615674E-4</v>
      </c>
    </row>
    <row r="590" spans="2:5" x14ac:dyDescent="0.3">
      <c r="B590" s="1">
        <v>559</v>
      </c>
      <c r="C590" s="1">
        <f t="shared" ca="1" si="24"/>
        <v>120.8050880327234</v>
      </c>
      <c r="D590" s="1">
        <f t="shared" si="25"/>
        <v>152.20528766683537</v>
      </c>
      <c r="E590" s="1">
        <f t="shared" ca="1" si="26"/>
        <v>4.0015078203222768E-3</v>
      </c>
    </row>
    <row r="591" spans="2:5" x14ac:dyDescent="0.3">
      <c r="B591" s="1">
        <v>560</v>
      </c>
      <c r="C591" s="1">
        <f t="shared" ca="1" si="24"/>
        <v>72.702342320831974</v>
      </c>
      <c r="D591" s="1">
        <f t="shared" si="25"/>
        <v>152.24326478132014</v>
      </c>
      <c r="E591" s="1">
        <f t="shared" ca="1" si="26"/>
        <v>4.5543120731974531E-8</v>
      </c>
    </row>
    <row r="592" spans="2:5" x14ac:dyDescent="0.3">
      <c r="B592" s="1">
        <v>561</v>
      </c>
      <c r="C592" s="1">
        <f t="shared" ca="1" si="24"/>
        <v>92.209351867401921</v>
      </c>
      <c r="D592" s="1">
        <f t="shared" si="25"/>
        <v>152.2812562807139</v>
      </c>
      <c r="E592" s="1">
        <f t="shared" ca="1" si="26"/>
        <v>1.5908206867372598E-5</v>
      </c>
    </row>
    <row r="593" spans="2:5" x14ac:dyDescent="0.3">
      <c r="B593" s="1">
        <v>562</v>
      </c>
      <c r="C593" s="1">
        <f t="shared" ca="1" si="24"/>
        <v>90.239484501096968</v>
      </c>
      <c r="D593" s="1">
        <f t="shared" si="25"/>
        <v>152.31926241981682</v>
      </c>
      <c r="E593" s="1">
        <f t="shared" ca="1" si="26"/>
        <v>9.5091729512734436E-6</v>
      </c>
    </row>
    <row r="594" spans="2:5" x14ac:dyDescent="0.3">
      <c r="B594" s="1">
        <v>563</v>
      </c>
      <c r="C594" s="1">
        <f t="shared" ca="1" si="24"/>
        <v>95.674932512403799</v>
      </c>
      <c r="D594" s="1">
        <f t="shared" si="25"/>
        <v>152.35728345409979</v>
      </c>
      <c r="E594" s="1">
        <f t="shared" ca="1" si="26"/>
        <v>3.7723030891875393E-5</v>
      </c>
    </row>
    <row r="595" spans="2:5" x14ac:dyDescent="0.3">
      <c r="B595" s="1">
        <v>564</v>
      </c>
      <c r="C595" s="1">
        <f t="shared" ca="1" si="24"/>
        <v>109.18215298858715</v>
      </c>
      <c r="D595" s="1">
        <f t="shared" si="25"/>
        <v>152.39531963971694</v>
      </c>
      <c r="E595" s="1">
        <f t="shared" ca="1" si="26"/>
        <v>6.559501910440857E-4</v>
      </c>
    </row>
    <row r="596" spans="2:5" x14ac:dyDescent="0.3">
      <c r="B596" s="1">
        <v>565</v>
      </c>
      <c r="C596" s="1">
        <f t="shared" ca="1" si="24"/>
        <v>102.08436441469159</v>
      </c>
      <c r="D596" s="1">
        <f t="shared" si="25"/>
        <v>152.43337123351867</v>
      </c>
      <c r="E596" s="1">
        <f t="shared" ca="1" si="26"/>
        <v>1.6182309770707739E-4</v>
      </c>
    </row>
    <row r="597" spans="2:5" x14ac:dyDescent="0.3">
      <c r="B597" s="1">
        <v>566</v>
      </c>
      <c r="C597" s="1">
        <f t="shared" ca="1" si="24"/>
        <v>107.61824551910266</v>
      </c>
      <c r="D597" s="1">
        <f t="shared" si="25"/>
        <v>152.47143849306426</v>
      </c>
      <c r="E597" s="1">
        <f t="shared" ca="1" si="26"/>
        <v>4.9124212296132474E-4</v>
      </c>
    </row>
    <row r="598" spans="2:5" x14ac:dyDescent="0.3">
      <c r="B598" s="1">
        <v>567</v>
      </c>
      <c r="C598" s="1">
        <f t="shared" ca="1" si="24"/>
        <v>103.18524078838915</v>
      </c>
      <c r="D598" s="1">
        <f t="shared" si="25"/>
        <v>152.50952167663496</v>
      </c>
      <c r="E598" s="1">
        <f t="shared" ca="1" si="26"/>
        <v>2.0402681342525638E-4</v>
      </c>
    </row>
    <row r="599" spans="2:5" x14ac:dyDescent="0.3">
      <c r="B599" s="1">
        <v>568</v>
      </c>
      <c r="C599" s="1">
        <f t="shared" ca="1" si="24"/>
        <v>92.132219404660091</v>
      </c>
      <c r="D599" s="1">
        <f t="shared" si="25"/>
        <v>152.54762104324695</v>
      </c>
      <c r="E599" s="1">
        <f t="shared" ca="1" si="26"/>
        <v>1.5595940305948392E-5</v>
      </c>
    </row>
    <row r="600" spans="2:5" x14ac:dyDescent="0.3">
      <c r="B600" s="1">
        <v>569</v>
      </c>
      <c r="C600" s="1">
        <f t="shared" ca="1" si="24"/>
        <v>99.624524741344246</v>
      </c>
      <c r="D600" s="1">
        <f t="shared" si="25"/>
        <v>152.58573685266441</v>
      </c>
      <c r="E600" s="1">
        <f t="shared" ca="1" si="26"/>
        <v>9.4558059220965912E-5</v>
      </c>
    </row>
    <row r="601" spans="2:5" x14ac:dyDescent="0.3">
      <c r="B601" s="1">
        <v>570</v>
      </c>
      <c r="C601" s="1">
        <f t="shared" ca="1" si="24"/>
        <v>97.140203329684397</v>
      </c>
      <c r="D601" s="1">
        <f t="shared" si="25"/>
        <v>152.62386936541284</v>
      </c>
      <c r="E601" s="1">
        <f t="shared" ca="1" si="26"/>
        <v>5.34786009949917E-5</v>
      </c>
    </row>
    <row r="602" spans="2:5" x14ac:dyDescent="0.3">
      <c r="B602" s="1">
        <v>571</v>
      </c>
      <c r="C602" s="1">
        <f t="shared" ca="1" si="24"/>
        <v>90.516824354095661</v>
      </c>
      <c r="D602" s="1">
        <f t="shared" si="25"/>
        <v>152.66201884279224</v>
      </c>
      <c r="E602" s="1">
        <f t="shared" ca="1" si="26"/>
        <v>1.0234333316619674E-5</v>
      </c>
    </row>
    <row r="603" spans="2:5" x14ac:dyDescent="0.3">
      <c r="B603" s="1">
        <v>572</v>
      </c>
      <c r="C603" s="1">
        <f t="shared" ca="1" si="24"/>
        <v>97.215256750487569</v>
      </c>
      <c r="D603" s="1">
        <f t="shared" si="25"/>
        <v>152.70018554689057</v>
      </c>
      <c r="E603" s="1">
        <f t="shared" ca="1" si="26"/>
        <v>5.4429242597078782E-5</v>
      </c>
    </row>
    <row r="604" spans="2:5" x14ac:dyDescent="0.3">
      <c r="B604" s="1">
        <v>573</v>
      </c>
      <c r="C604" s="1">
        <f t="shared" ca="1" si="24"/>
        <v>105.62159199507148</v>
      </c>
      <c r="D604" s="1">
        <f t="shared" si="25"/>
        <v>152.73836974059722</v>
      </c>
      <c r="E604" s="1">
        <f t="shared" ca="1" si="26"/>
        <v>3.34280883454155E-4</v>
      </c>
    </row>
    <row r="605" spans="2:5" x14ac:dyDescent="0.3">
      <c r="B605" s="1">
        <v>574</v>
      </c>
      <c r="C605" s="1">
        <f t="shared" ca="1" si="24"/>
        <v>103.17532286782128</v>
      </c>
      <c r="D605" s="1">
        <f t="shared" si="25"/>
        <v>152.77657168761658</v>
      </c>
      <c r="E605" s="1">
        <f t="shared" ca="1" si="26"/>
        <v>2.0360617777409482E-4</v>
      </c>
    </row>
    <row r="606" spans="2:5" x14ac:dyDescent="0.3">
      <c r="B606" s="1">
        <v>575</v>
      </c>
      <c r="C606" s="1">
        <f t="shared" ca="1" si="24"/>
        <v>91.418570792226447</v>
      </c>
      <c r="D606" s="1">
        <f t="shared" si="25"/>
        <v>152.8147916524818</v>
      </c>
      <c r="E606" s="1">
        <f t="shared" ca="1" si="26"/>
        <v>1.2966064155398863E-5</v>
      </c>
    </row>
    <row r="607" spans="2:5" x14ac:dyDescent="0.3">
      <c r="B607" s="1">
        <v>576</v>
      </c>
      <c r="C607" s="1">
        <f t="shared" ca="1" si="24"/>
        <v>117.89722088317532</v>
      </c>
      <c r="D607" s="1">
        <f t="shared" si="25"/>
        <v>152.85302990056849</v>
      </c>
      <c r="E607" s="1">
        <f t="shared" ca="1" si="26"/>
        <v>2.692769021463468E-3</v>
      </c>
    </row>
    <row r="608" spans="2:5" x14ac:dyDescent="0.3">
      <c r="B608" s="1">
        <v>577</v>
      </c>
      <c r="C608" s="1">
        <f t="shared" ca="1" si="24"/>
        <v>99.552192115442921</v>
      </c>
      <c r="D608" s="1">
        <f t="shared" si="25"/>
        <v>152.89128669810864</v>
      </c>
      <c r="E608" s="1">
        <f t="shared" ca="1" si="26"/>
        <v>9.3037978282193166E-5</v>
      </c>
    </row>
    <row r="609" spans="2:5" x14ac:dyDescent="0.3">
      <c r="B609" s="1">
        <v>578</v>
      </c>
      <c r="C609" s="1">
        <f t="shared" ref="C609:C672" ca="1" si="27">_xlfn.NORM.INV(RAND(),$C$28,$C$29)</f>
        <v>96.921528670575441</v>
      </c>
      <c r="D609" s="1">
        <f t="shared" ref="D609:D672" si="28">_xlfn.NORM.INV(B609/1001,$D$28,$D$29)</f>
        <v>152.92956231220469</v>
      </c>
      <c r="E609" s="1">
        <f t="shared" ref="E609:E672" ca="1" si="29">_xlfn.NORM.DIST(C609,$D$28,$D$29,0)</f>
        <v>5.0795184660783698E-5</v>
      </c>
    </row>
    <row r="610" spans="2:5" x14ac:dyDescent="0.3">
      <c r="B610" s="1">
        <v>579</v>
      </c>
      <c r="C610" s="1">
        <f t="shared" ca="1" si="27"/>
        <v>107.18632198802636</v>
      </c>
      <c r="D610" s="1">
        <f t="shared" si="28"/>
        <v>152.96785701084363</v>
      </c>
      <c r="E610" s="1">
        <f t="shared" ca="1" si="29"/>
        <v>4.5267027491735832E-4</v>
      </c>
    </row>
    <row r="611" spans="2:5" x14ac:dyDescent="0.3">
      <c r="B611" s="1">
        <v>580</v>
      </c>
      <c r="C611" s="1">
        <f t="shared" ca="1" si="27"/>
        <v>92.351973382210417</v>
      </c>
      <c r="D611" s="1">
        <f t="shared" si="28"/>
        <v>153.00617106291111</v>
      </c>
      <c r="E611" s="1">
        <f t="shared" ca="1" si="29"/>
        <v>1.6501014829332491E-5</v>
      </c>
    </row>
    <row r="612" spans="2:5" x14ac:dyDescent="0.3">
      <c r="B612" s="1">
        <v>581</v>
      </c>
      <c r="C612" s="1">
        <f t="shared" ca="1" si="27"/>
        <v>104.40188714403432</v>
      </c>
      <c r="D612" s="1">
        <f t="shared" si="28"/>
        <v>153.04450473820594</v>
      </c>
      <c r="E612" s="1">
        <f t="shared" ca="1" si="29"/>
        <v>2.6193706813064838E-4</v>
      </c>
    </row>
    <row r="613" spans="2:5" x14ac:dyDescent="0.3">
      <c r="B613" s="1">
        <v>582</v>
      </c>
      <c r="C613" s="1">
        <f t="shared" ca="1" si="27"/>
        <v>99.129549612544508</v>
      </c>
      <c r="D613" s="1">
        <f t="shared" si="28"/>
        <v>153.08285830745439</v>
      </c>
      <c r="E613" s="1">
        <f t="shared" ca="1" si="29"/>
        <v>8.4592795779741493E-5</v>
      </c>
    </row>
    <row r="614" spans="2:5" x14ac:dyDescent="0.3">
      <c r="B614" s="1">
        <v>583</v>
      </c>
      <c r="C614" s="1">
        <f t="shared" ca="1" si="27"/>
        <v>104.36504848675399</v>
      </c>
      <c r="D614" s="1">
        <f t="shared" si="28"/>
        <v>153.12123204232489</v>
      </c>
      <c r="E614" s="1">
        <f t="shared" ca="1" si="29"/>
        <v>2.599880328062112E-4</v>
      </c>
    </row>
    <row r="615" spans="2:5" x14ac:dyDescent="0.3">
      <c r="B615" s="1">
        <v>584</v>
      </c>
      <c r="C615" s="1">
        <f t="shared" ca="1" si="27"/>
        <v>111.65243221490013</v>
      </c>
      <c r="D615" s="1">
        <f t="shared" si="28"/>
        <v>153.1596262154427</v>
      </c>
      <c r="E615" s="1">
        <f t="shared" ca="1" si="29"/>
        <v>1.012992545925655E-3</v>
      </c>
    </row>
    <row r="616" spans="2:5" x14ac:dyDescent="0.3">
      <c r="B616" s="1">
        <v>585</v>
      </c>
      <c r="C616" s="1">
        <f t="shared" ca="1" si="27"/>
        <v>95.841475456463385</v>
      </c>
      <c r="D616" s="1">
        <f t="shared" si="28"/>
        <v>153.19804110040457</v>
      </c>
      <c r="E616" s="1">
        <f t="shared" ca="1" si="29"/>
        <v>3.9268398606198142E-5</v>
      </c>
    </row>
    <row r="617" spans="2:5" x14ac:dyDescent="0.3">
      <c r="B617" s="1">
        <v>586</v>
      </c>
      <c r="C617" s="1">
        <f t="shared" ca="1" si="27"/>
        <v>90.957593173282092</v>
      </c>
      <c r="D617" s="1">
        <f t="shared" si="28"/>
        <v>153.23647697179393</v>
      </c>
      <c r="E617" s="1">
        <f t="shared" ca="1" si="29"/>
        <v>1.1494196541817784E-5</v>
      </c>
    </row>
    <row r="618" spans="2:5" x14ac:dyDescent="0.3">
      <c r="B618" s="1">
        <v>587</v>
      </c>
      <c r="C618" s="1">
        <f t="shared" ca="1" si="27"/>
        <v>85.80973002494818</v>
      </c>
      <c r="D618" s="1">
        <f t="shared" si="28"/>
        <v>153.27493410519571</v>
      </c>
      <c r="E618" s="1">
        <f t="shared" ca="1" si="29"/>
        <v>2.806948397552561E-6</v>
      </c>
    </row>
    <row r="619" spans="2:5" x14ac:dyDescent="0.3">
      <c r="B619" s="1">
        <v>588</v>
      </c>
      <c r="C619" s="1">
        <f t="shared" ca="1" si="27"/>
        <v>101.29013690815954</v>
      </c>
      <c r="D619" s="1">
        <f t="shared" si="28"/>
        <v>153.31341277721168</v>
      </c>
      <c r="E619" s="1">
        <f t="shared" ca="1" si="29"/>
        <v>1.3645086327655759E-4</v>
      </c>
    </row>
    <row r="620" spans="2:5" x14ac:dyDescent="0.3">
      <c r="B620" s="1">
        <v>589</v>
      </c>
      <c r="C620" s="1">
        <f t="shared" ca="1" si="27"/>
        <v>96.667658331647928</v>
      </c>
      <c r="D620" s="1">
        <f t="shared" si="28"/>
        <v>153.35191326547573</v>
      </c>
      <c r="E620" s="1">
        <f t="shared" ca="1" si="29"/>
        <v>4.7835556771539475E-5</v>
      </c>
    </row>
    <row r="621" spans="2:5" x14ac:dyDescent="0.3">
      <c r="B621" s="1">
        <v>590</v>
      </c>
      <c r="C621" s="1">
        <f t="shared" ca="1" si="27"/>
        <v>85.597309930987805</v>
      </c>
      <c r="D621" s="1">
        <f t="shared" si="28"/>
        <v>153.39043584866931</v>
      </c>
      <c r="E621" s="1">
        <f t="shared" ca="1" si="29"/>
        <v>2.6416303793842336E-6</v>
      </c>
    </row>
    <row r="622" spans="2:5" x14ac:dyDescent="0.3">
      <c r="B622" s="1">
        <v>591</v>
      </c>
      <c r="C622" s="1">
        <f t="shared" ca="1" si="27"/>
        <v>98.580768683734689</v>
      </c>
      <c r="D622" s="1">
        <f t="shared" si="28"/>
        <v>153.42898080653706</v>
      </c>
      <c r="E622" s="1">
        <f t="shared" ca="1" si="29"/>
        <v>7.4672022625100109E-5</v>
      </c>
    </row>
    <row r="623" spans="2:5" x14ac:dyDescent="0.3">
      <c r="B623" s="1">
        <v>592</v>
      </c>
      <c r="C623" s="1">
        <f t="shared" ca="1" si="27"/>
        <v>108.98865467077671</v>
      </c>
      <c r="D623" s="1">
        <f t="shared" si="28"/>
        <v>153.46754841990241</v>
      </c>
      <c r="E623" s="1">
        <f t="shared" ca="1" si="29"/>
        <v>6.3327110155903899E-4</v>
      </c>
    </row>
    <row r="624" spans="2:5" x14ac:dyDescent="0.3">
      <c r="B624" s="1">
        <v>593</v>
      </c>
      <c r="C624" s="1">
        <f t="shared" ca="1" si="27"/>
        <v>108.27282541437469</v>
      </c>
      <c r="D624" s="1">
        <f t="shared" si="28"/>
        <v>153.50613897068365</v>
      </c>
      <c r="E624" s="1">
        <f t="shared" ca="1" si="29"/>
        <v>5.5517524802069478E-4</v>
      </c>
    </row>
    <row r="625" spans="2:5" x14ac:dyDescent="0.3">
      <c r="B625" s="1">
        <v>594</v>
      </c>
      <c r="C625" s="1">
        <f t="shared" ca="1" si="27"/>
        <v>89.412602169368284</v>
      </c>
      <c r="D625" s="1">
        <f t="shared" si="28"/>
        <v>153.54475274190978</v>
      </c>
      <c r="E625" s="1">
        <f t="shared" ca="1" si="29"/>
        <v>7.6225857927784231E-6</v>
      </c>
    </row>
    <row r="626" spans="2:5" x14ac:dyDescent="0.3">
      <c r="B626" s="1">
        <v>595</v>
      </c>
      <c r="C626" s="1">
        <f t="shared" ca="1" si="27"/>
        <v>89.338314926623184</v>
      </c>
      <c r="D626" s="1">
        <f t="shared" si="28"/>
        <v>153.58339001773672</v>
      </c>
      <c r="E626" s="1">
        <f t="shared" ca="1" si="29"/>
        <v>7.4715279387234575E-6</v>
      </c>
    </row>
    <row r="627" spans="2:5" x14ac:dyDescent="0.3">
      <c r="B627" s="1">
        <v>596</v>
      </c>
      <c r="C627" s="1">
        <f t="shared" ca="1" si="27"/>
        <v>81.488729340212046</v>
      </c>
      <c r="D627" s="1">
        <f t="shared" si="28"/>
        <v>153.62205108346362</v>
      </c>
      <c r="E627" s="1">
        <f t="shared" ca="1" si="29"/>
        <v>7.8495258004805455E-7</v>
      </c>
    </row>
    <row r="628" spans="2:5" x14ac:dyDescent="0.3">
      <c r="B628" s="1">
        <v>597</v>
      </c>
      <c r="C628" s="1">
        <f t="shared" ca="1" si="27"/>
        <v>91.250675449408135</v>
      </c>
      <c r="D628" s="1">
        <f t="shared" si="28"/>
        <v>153.6607362255493</v>
      </c>
      <c r="E628" s="1">
        <f t="shared" ca="1" si="29"/>
        <v>1.2410703690325514E-5</v>
      </c>
    </row>
    <row r="629" spans="2:5" x14ac:dyDescent="0.3">
      <c r="B629" s="1">
        <v>598</v>
      </c>
      <c r="C629" s="1">
        <f t="shared" ca="1" si="27"/>
        <v>92.972444837338017</v>
      </c>
      <c r="D629" s="1">
        <f t="shared" si="28"/>
        <v>153.69944573162888</v>
      </c>
      <c r="E629" s="1">
        <f t="shared" ca="1" si="29"/>
        <v>1.9327703769607386E-5</v>
      </c>
    </row>
    <row r="630" spans="2:5" x14ac:dyDescent="0.3">
      <c r="B630" s="1">
        <v>599</v>
      </c>
      <c r="C630" s="1">
        <f t="shared" ca="1" si="27"/>
        <v>96.518412242449187</v>
      </c>
      <c r="D630" s="1">
        <f t="shared" si="28"/>
        <v>153.73817989053052</v>
      </c>
      <c r="E630" s="1">
        <f t="shared" ca="1" si="29"/>
        <v>4.617061407982866E-5</v>
      </c>
    </row>
    <row r="631" spans="2:5" x14ac:dyDescent="0.3">
      <c r="B631" s="1">
        <v>600</v>
      </c>
      <c r="C631" s="1">
        <f t="shared" ca="1" si="27"/>
        <v>97.996588376199298</v>
      </c>
      <c r="D631" s="1">
        <f t="shared" si="28"/>
        <v>153.77693899229232</v>
      </c>
      <c r="E631" s="1">
        <f t="shared" ca="1" si="29"/>
        <v>6.5290362983235219E-5</v>
      </c>
    </row>
    <row r="632" spans="2:5" x14ac:dyDescent="0.3">
      <c r="B632" s="1">
        <v>601</v>
      </c>
      <c r="C632" s="1">
        <f t="shared" ca="1" si="27"/>
        <v>92.130438388167292</v>
      </c>
      <c r="D632" s="1">
        <f t="shared" si="28"/>
        <v>153.81572332817942</v>
      </c>
      <c r="E632" s="1">
        <f t="shared" ca="1" si="29"/>
        <v>1.5588797957524435E-5</v>
      </c>
    </row>
    <row r="633" spans="2:5" x14ac:dyDescent="0.3">
      <c r="B633" s="1">
        <v>602</v>
      </c>
      <c r="C633" s="1">
        <f t="shared" ca="1" si="27"/>
        <v>113.41662494019907</v>
      </c>
      <c r="D633" s="1">
        <f t="shared" si="28"/>
        <v>153.85453319070129</v>
      </c>
      <c r="E633" s="1">
        <f t="shared" ca="1" si="29"/>
        <v>1.3588928048333662E-3</v>
      </c>
    </row>
    <row r="634" spans="2:5" x14ac:dyDescent="0.3">
      <c r="B634" s="1">
        <v>603</v>
      </c>
      <c r="C634" s="1">
        <f t="shared" ca="1" si="27"/>
        <v>104.35315078410807</v>
      </c>
      <c r="D634" s="1">
        <f t="shared" si="28"/>
        <v>153.8933688736291</v>
      </c>
      <c r="E634" s="1">
        <f t="shared" ca="1" si="29"/>
        <v>2.5936132632036737E-4</v>
      </c>
    </row>
    <row r="635" spans="2:5" x14ac:dyDescent="0.3">
      <c r="B635" s="1">
        <v>604</v>
      </c>
      <c r="C635" s="1">
        <f t="shared" ca="1" si="27"/>
        <v>78.240527354347194</v>
      </c>
      <c r="D635" s="1">
        <f t="shared" si="28"/>
        <v>153.93223067201333</v>
      </c>
      <c r="E635" s="1">
        <f t="shared" ca="1" si="29"/>
        <v>2.8517906833196468E-7</v>
      </c>
    </row>
    <row r="636" spans="2:5" x14ac:dyDescent="0.3">
      <c r="B636" s="1">
        <v>605</v>
      </c>
      <c r="C636" s="1">
        <f t="shared" ca="1" si="27"/>
        <v>94.562872710802779</v>
      </c>
      <c r="D636" s="1">
        <f t="shared" si="28"/>
        <v>153.97111888220144</v>
      </c>
      <c r="E636" s="1">
        <f t="shared" ca="1" si="29"/>
        <v>2.8761038496549811E-5</v>
      </c>
    </row>
    <row r="637" spans="2:5" x14ac:dyDescent="0.3">
      <c r="B637" s="1">
        <v>606</v>
      </c>
      <c r="C637" s="1">
        <f t="shared" ca="1" si="27"/>
        <v>110.98917090972539</v>
      </c>
      <c r="D637" s="1">
        <f t="shared" si="28"/>
        <v>154.01003380185591</v>
      </c>
      <c r="E637" s="1">
        <f t="shared" ca="1" si="29"/>
        <v>9.0383292040081495E-4</v>
      </c>
    </row>
    <row r="638" spans="2:5" x14ac:dyDescent="0.3">
      <c r="B638" s="1">
        <v>607</v>
      </c>
      <c r="C638" s="1">
        <f t="shared" ca="1" si="27"/>
        <v>110.25684980595015</v>
      </c>
      <c r="D638" s="1">
        <f t="shared" si="28"/>
        <v>154.04897572997231</v>
      </c>
      <c r="E638" s="1">
        <f t="shared" ca="1" si="29"/>
        <v>7.9511109877354233E-4</v>
      </c>
    </row>
    <row r="639" spans="2:5" x14ac:dyDescent="0.3">
      <c r="B639" s="1">
        <v>608</v>
      </c>
      <c r="C639" s="1">
        <f t="shared" ca="1" si="27"/>
        <v>111.68765113047894</v>
      </c>
      <c r="D639" s="1">
        <f t="shared" si="28"/>
        <v>154.08794496689762</v>
      </c>
      <c r="E639" s="1">
        <f t="shared" ca="1" si="29"/>
        <v>1.0190884978689798E-3</v>
      </c>
    </row>
    <row r="640" spans="2:5" x14ac:dyDescent="0.3">
      <c r="B640" s="1">
        <v>609</v>
      </c>
      <c r="C640" s="1">
        <f t="shared" ca="1" si="27"/>
        <v>94.484134054853442</v>
      </c>
      <c r="D640" s="1">
        <f t="shared" si="28"/>
        <v>154.12694181434858</v>
      </c>
      <c r="E640" s="1">
        <f t="shared" ca="1" si="29"/>
        <v>2.8208057510614375E-5</v>
      </c>
    </row>
    <row r="641" spans="2:5" x14ac:dyDescent="0.3">
      <c r="B641" s="1">
        <v>610</v>
      </c>
      <c r="C641" s="1">
        <f t="shared" ca="1" si="27"/>
        <v>87.646807884703136</v>
      </c>
      <c r="D641" s="1">
        <f t="shared" si="28"/>
        <v>154.16596657543056</v>
      </c>
      <c r="E641" s="1">
        <f t="shared" ca="1" si="29"/>
        <v>4.7053414470445613E-6</v>
      </c>
    </row>
    <row r="642" spans="2:5" x14ac:dyDescent="0.3">
      <c r="B642" s="1">
        <v>611</v>
      </c>
      <c r="C642" s="1">
        <f t="shared" ca="1" si="27"/>
        <v>97.541727118224571</v>
      </c>
      <c r="D642" s="1">
        <f t="shared" si="28"/>
        <v>154.20501955465625</v>
      </c>
      <c r="E642" s="1">
        <f t="shared" ca="1" si="29"/>
        <v>5.8747833868173525E-5</v>
      </c>
    </row>
    <row r="643" spans="2:5" x14ac:dyDescent="0.3">
      <c r="B643" s="1">
        <v>612</v>
      </c>
      <c r="C643" s="1">
        <f t="shared" ca="1" si="27"/>
        <v>110.80018825275545</v>
      </c>
      <c r="D643" s="1">
        <f t="shared" si="28"/>
        <v>154.24410105796471</v>
      </c>
      <c r="E643" s="1">
        <f t="shared" ca="1" si="29"/>
        <v>8.7462836098953158E-4</v>
      </c>
    </row>
    <row r="644" spans="2:5" x14ac:dyDescent="0.3">
      <c r="B644" s="1">
        <v>613</v>
      </c>
      <c r="C644" s="1">
        <f t="shared" ca="1" si="27"/>
        <v>125.08984820276336</v>
      </c>
      <c r="D644" s="1">
        <f t="shared" si="28"/>
        <v>154.28321139274084</v>
      </c>
      <c r="E644" s="1">
        <f t="shared" ca="1" si="29"/>
        <v>6.6982269034319749E-3</v>
      </c>
    </row>
    <row r="645" spans="2:5" x14ac:dyDescent="0.3">
      <c r="B645" s="1">
        <v>614</v>
      </c>
      <c r="C645" s="1">
        <f t="shared" ca="1" si="27"/>
        <v>88.229369644666434</v>
      </c>
      <c r="D645" s="1">
        <f t="shared" si="28"/>
        <v>154.32235086783447</v>
      </c>
      <c r="E645" s="1">
        <f t="shared" ca="1" si="29"/>
        <v>5.5255719876597821E-6</v>
      </c>
    </row>
    <row r="646" spans="2:5" x14ac:dyDescent="0.3">
      <c r="B646" s="1">
        <v>615</v>
      </c>
      <c r="C646" s="1">
        <f t="shared" ca="1" si="27"/>
        <v>102.42286195972954</v>
      </c>
      <c r="D646" s="1">
        <f t="shared" si="28"/>
        <v>154.36151979358038</v>
      </c>
      <c r="E646" s="1">
        <f t="shared" ca="1" si="29"/>
        <v>1.7387471559222008E-4</v>
      </c>
    </row>
    <row r="647" spans="2:5" x14ac:dyDescent="0.3">
      <c r="B647" s="1">
        <v>616</v>
      </c>
      <c r="C647" s="1">
        <f t="shared" ca="1" si="27"/>
        <v>106.75692632796799</v>
      </c>
      <c r="D647" s="1">
        <f t="shared" si="28"/>
        <v>154.4007184818179</v>
      </c>
      <c r="E647" s="1">
        <f t="shared" ca="1" si="29"/>
        <v>4.1698387652631377E-4</v>
      </c>
    </row>
    <row r="648" spans="2:5" x14ac:dyDescent="0.3">
      <c r="B648" s="1">
        <v>617</v>
      </c>
      <c r="C648" s="1">
        <f t="shared" ca="1" si="27"/>
        <v>101.87021756987821</v>
      </c>
      <c r="D648" s="1">
        <f t="shared" si="28"/>
        <v>154.4399472459111</v>
      </c>
      <c r="E648" s="1">
        <f t="shared" ca="1" si="29"/>
        <v>1.545932501759817E-4</v>
      </c>
    </row>
    <row r="649" spans="2:5" x14ac:dyDescent="0.3">
      <c r="B649" s="1">
        <v>618</v>
      </c>
      <c r="C649" s="1">
        <f t="shared" ca="1" si="27"/>
        <v>97.82609077134147</v>
      </c>
      <c r="D649" s="1">
        <f t="shared" si="28"/>
        <v>154.47920640076902</v>
      </c>
      <c r="E649" s="1">
        <f t="shared" ca="1" si="29"/>
        <v>6.276347963726401E-5</v>
      </c>
    </row>
    <row r="650" spans="2:5" x14ac:dyDescent="0.3">
      <c r="B650" s="1">
        <v>619</v>
      </c>
      <c r="C650" s="1">
        <f t="shared" ca="1" si="27"/>
        <v>102.22528391133999</v>
      </c>
      <c r="D650" s="1">
        <f t="shared" si="28"/>
        <v>154.51849626286631</v>
      </c>
      <c r="E650" s="1">
        <f t="shared" ca="1" si="29"/>
        <v>1.6674565163752849E-4</v>
      </c>
    </row>
    <row r="651" spans="2:5" x14ac:dyDescent="0.3">
      <c r="B651" s="1">
        <v>620</v>
      </c>
      <c r="C651" s="1">
        <f t="shared" ca="1" si="27"/>
        <v>110.09770399375951</v>
      </c>
      <c r="D651" s="1">
        <f t="shared" si="28"/>
        <v>154.55781715026379</v>
      </c>
      <c r="E651" s="1">
        <f t="shared" ca="1" si="29"/>
        <v>7.7302752308944364E-4</v>
      </c>
    </row>
    <row r="652" spans="2:5" x14ac:dyDescent="0.3">
      <c r="B652" s="1">
        <v>621</v>
      </c>
      <c r="C652" s="1">
        <f t="shared" ca="1" si="27"/>
        <v>91.425687373753135</v>
      </c>
      <c r="D652" s="1">
        <f t="shared" si="28"/>
        <v>154.59716938262952</v>
      </c>
      <c r="E652" s="1">
        <f t="shared" ca="1" si="29"/>
        <v>1.299010961300938E-5</v>
      </c>
    </row>
    <row r="653" spans="2:5" x14ac:dyDescent="0.3">
      <c r="B653" s="1">
        <v>622</v>
      </c>
      <c r="C653" s="1">
        <f t="shared" ca="1" si="27"/>
        <v>110.23846384962577</v>
      </c>
      <c r="D653" s="1">
        <f t="shared" si="28"/>
        <v>154.63655328125995</v>
      </c>
      <c r="E653" s="1">
        <f t="shared" ca="1" si="29"/>
        <v>7.9253246854505061E-4</v>
      </c>
    </row>
    <row r="654" spans="2:5" x14ac:dyDescent="0.3">
      <c r="B654" s="1">
        <v>623</v>
      </c>
      <c r="C654" s="1">
        <f t="shared" ca="1" si="27"/>
        <v>100.09822088503086</v>
      </c>
      <c r="D654" s="1">
        <f t="shared" si="28"/>
        <v>154.67596916910134</v>
      </c>
      <c r="E654" s="1">
        <f t="shared" ca="1" si="29"/>
        <v>1.0508522555723992E-4</v>
      </c>
    </row>
    <row r="655" spans="2:5" x14ac:dyDescent="0.3">
      <c r="B655" s="1">
        <v>624</v>
      </c>
      <c r="C655" s="1">
        <f t="shared" ca="1" si="27"/>
        <v>89.535084950894344</v>
      </c>
      <c r="D655" s="1">
        <f t="shared" si="28"/>
        <v>154.71541737077146</v>
      </c>
      <c r="E655" s="1">
        <f t="shared" ca="1" si="29"/>
        <v>7.8779219154601519E-6</v>
      </c>
    </row>
    <row r="656" spans="2:5" x14ac:dyDescent="0.3">
      <c r="B656" s="1">
        <v>625</v>
      </c>
      <c r="C656" s="1">
        <f t="shared" ca="1" si="27"/>
        <v>102.12772669520616</v>
      </c>
      <c r="D656" s="1">
        <f t="shared" si="28"/>
        <v>154.75489821258145</v>
      </c>
      <c r="E656" s="1">
        <f t="shared" ca="1" si="29"/>
        <v>1.633236690699556E-4</v>
      </c>
    </row>
    <row r="657" spans="2:5" x14ac:dyDescent="0.3">
      <c r="B657" s="1">
        <v>626</v>
      </c>
      <c r="C657" s="1">
        <f t="shared" ca="1" si="27"/>
        <v>95.529891272733906</v>
      </c>
      <c r="D657" s="1">
        <f t="shared" si="28"/>
        <v>154.79441202255799</v>
      </c>
      <c r="E657" s="1">
        <f t="shared" ca="1" si="29"/>
        <v>3.6423151878735676E-5</v>
      </c>
    </row>
    <row r="658" spans="2:5" x14ac:dyDescent="0.3">
      <c r="B658" s="1">
        <v>627</v>
      </c>
      <c r="C658" s="1">
        <f t="shared" ca="1" si="27"/>
        <v>85.824090000227898</v>
      </c>
      <c r="D658" s="1">
        <f t="shared" si="28"/>
        <v>154.8339591304657</v>
      </c>
      <c r="E658" s="1">
        <f t="shared" ca="1" si="29"/>
        <v>2.818470083373452E-6</v>
      </c>
    </row>
    <row r="659" spans="2:5" x14ac:dyDescent="0.3">
      <c r="B659" s="1">
        <v>628</v>
      </c>
      <c r="C659" s="1">
        <f t="shared" ca="1" si="27"/>
        <v>116.67082884938269</v>
      </c>
      <c r="D659" s="1">
        <f t="shared" si="28"/>
        <v>154.87353986782981</v>
      </c>
      <c r="E659" s="1">
        <f t="shared" ca="1" si="29"/>
        <v>2.2529654435716512E-3</v>
      </c>
    </row>
    <row r="660" spans="2:5" x14ac:dyDescent="0.3">
      <c r="B660" s="1">
        <v>629</v>
      </c>
      <c r="C660" s="1">
        <f t="shared" ca="1" si="27"/>
        <v>88.467770933880473</v>
      </c>
      <c r="D660" s="1">
        <f t="shared" si="28"/>
        <v>154.91315456795903</v>
      </c>
      <c r="E660" s="1">
        <f t="shared" ca="1" si="29"/>
        <v>5.8985717028053604E-6</v>
      </c>
    </row>
    <row r="661" spans="2:5" x14ac:dyDescent="0.3">
      <c r="B661" s="1">
        <v>630</v>
      </c>
      <c r="C661" s="1">
        <f t="shared" ca="1" si="27"/>
        <v>99.178917260952744</v>
      </c>
      <c r="D661" s="1">
        <f t="shared" si="28"/>
        <v>154.95280356596879</v>
      </c>
      <c r="E661" s="1">
        <f t="shared" ca="1" si="29"/>
        <v>8.5541810352986685E-5</v>
      </c>
    </row>
    <row r="662" spans="2:5" x14ac:dyDescent="0.3">
      <c r="B662" s="1">
        <v>631</v>
      </c>
      <c r="C662" s="1">
        <f t="shared" ca="1" si="27"/>
        <v>103.64632201485047</v>
      </c>
      <c r="D662" s="1">
        <f t="shared" si="28"/>
        <v>154.99248719880467</v>
      </c>
      <c r="E662" s="1">
        <f t="shared" ca="1" si="29"/>
        <v>2.2446372855111142E-4</v>
      </c>
    </row>
    <row r="663" spans="2:5" x14ac:dyDescent="0.3">
      <c r="B663" s="1">
        <v>632</v>
      </c>
      <c r="C663" s="1">
        <f t="shared" ca="1" si="27"/>
        <v>104.17743205457174</v>
      </c>
      <c r="D663" s="1">
        <f t="shared" si="28"/>
        <v>155.03220580526613</v>
      </c>
      <c r="E663" s="1">
        <f t="shared" ca="1" si="29"/>
        <v>2.5026106649128383E-4</v>
      </c>
    </row>
    <row r="664" spans="2:5" x14ac:dyDescent="0.3">
      <c r="B664" s="1">
        <v>633</v>
      </c>
      <c r="C664" s="1">
        <f t="shared" ca="1" si="27"/>
        <v>108.93170131580757</v>
      </c>
      <c r="D664" s="1">
        <f t="shared" si="28"/>
        <v>155.07195972603046</v>
      </c>
      <c r="E664" s="1">
        <f t="shared" ca="1" si="29"/>
        <v>6.2672657693014784E-4</v>
      </c>
    </row>
    <row r="665" spans="2:5" x14ac:dyDescent="0.3">
      <c r="B665" s="1">
        <v>634</v>
      </c>
      <c r="C665" s="1">
        <f t="shared" ca="1" si="27"/>
        <v>110.55495888973223</v>
      </c>
      <c r="D665" s="1">
        <f t="shared" si="28"/>
        <v>155.1117493036771</v>
      </c>
      <c r="E665" s="1">
        <f t="shared" ca="1" si="29"/>
        <v>8.3793558306618739E-4</v>
      </c>
    </row>
    <row r="666" spans="2:5" x14ac:dyDescent="0.3">
      <c r="B666" s="1">
        <v>635</v>
      </c>
      <c r="C666" s="1">
        <f t="shared" ca="1" si="27"/>
        <v>95.031386268575815</v>
      </c>
      <c r="D666" s="1">
        <f t="shared" si="28"/>
        <v>155.15157488271223</v>
      </c>
      <c r="E666" s="1">
        <f t="shared" ca="1" si="29"/>
        <v>3.2264566358933616E-5</v>
      </c>
    </row>
    <row r="667" spans="2:5" x14ac:dyDescent="0.3">
      <c r="B667" s="1">
        <v>636</v>
      </c>
      <c r="C667" s="1">
        <f t="shared" ca="1" si="27"/>
        <v>97.217146268884022</v>
      </c>
      <c r="D667" s="1">
        <f t="shared" si="28"/>
        <v>155.1914368095936</v>
      </c>
      <c r="E667" s="1">
        <f t="shared" ca="1" si="29"/>
        <v>5.4453374845996868E-5</v>
      </c>
    </row>
    <row r="668" spans="2:5" x14ac:dyDescent="0.3">
      <c r="B668" s="1">
        <v>637</v>
      </c>
      <c r="C668" s="1">
        <f t="shared" ca="1" si="27"/>
        <v>108.8952481207702</v>
      </c>
      <c r="D668" s="1">
        <f t="shared" si="28"/>
        <v>155.23133543275566</v>
      </c>
      <c r="E668" s="1">
        <f t="shared" ca="1" si="29"/>
        <v>6.2256856293793194E-4</v>
      </c>
    </row>
    <row r="669" spans="2:5" x14ac:dyDescent="0.3">
      <c r="B669" s="1">
        <v>638</v>
      </c>
      <c r="C669" s="1">
        <f t="shared" ca="1" si="27"/>
        <v>102.09074172315948</v>
      </c>
      <c r="D669" s="1">
        <f t="shared" si="28"/>
        <v>155.27127110263515</v>
      </c>
      <c r="E669" s="1">
        <f t="shared" ca="1" si="29"/>
        <v>1.6204300452250759E-4</v>
      </c>
    </row>
    <row r="670" spans="2:5" x14ac:dyDescent="0.3">
      <c r="B670" s="1">
        <v>639</v>
      </c>
      <c r="C670" s="1">
        <f t="shared" ca="1" si="27"/>
        <v>109.97570272366335</v>
      </c>
      <c r="D670" s="1">
        <f t="shared" si="28"/>
        <v>155.31124417169673</v>
      </c>
      <c r="E670" s="1">
        <f t="shared" ca="1" si="29"/>
        <v>7.5645681051033612E-4</v>
      </c>
    </row>
    <row r="671" spans="2:5" x14ac:dyDescent="0.3">
      <c r="B671" s="1">
        <v>640</v>
      </c>
      <c r="C671" s="1">
        <f t="shared" ca="1" si="27"/>
        <v>107.45865599254969</v>
      </c>
      <c r="D671" s="1">
        <f t="shared" si="28"/>
        <v>155.35125499445905</v>
      </c>
      <c r="E671" s="1">
        <f t="shared" ca="1" si="29"/>
        <v>4.7666775253784097E-4</v>
      </c>
    </row>
    <row r="672" spans="2:5" x14ac:dyDescent="0.3">
      <c r="B672" s="1">
        <v>641</v>
      </c>
      <c r="C672" s="1">
        <f t="shared" ca="1" si="27"/>
        <v>106.83660355151795</v>
      </c>
      <c r="D672" s="1">
        <f t="shared" si="28"/>
        <v>155.39130392752134</v>
      </c>
      <c r="E672" s="1">
        <f t="shared" ca="1" si="29"/>
        <v>4.2341243521634556E-4</v>
      </c>
    </row>
    <row r="673" spans="2:5" x14ac:dyDescent="0.3">
      <c r="B673" s="1">
        <v>642</v>
      </c>
      <c r="C673" s="1">
        <f t="shared" ref="C673:C736" ca="1" si="30">_xlfn.NORM.INV(RAND(),$C$28,$C$29)</f>
        <v>93.572924374909562</v>
      </c>
      <c r="D673" s="1">
        <f t="shared" ref="D673:D736" si="31">_xlfn.NORM.INV(B673/1001,$D$28,$D$29)</f>
        <v>155.4313913295899</v>
      </c>
      <c r="E673" s="1">
        <f t="shared" ref="E673:E736" ca="1" si="32">_xlfn.NORM.DIST(C673,$D$28,$D$29,0)</f>
        <v>2.2486907205913817E-5</v>
      </c>
    </row>
    <row r="674" spans="2:5" x14ac:dyDescent="0.3">
      <c r="B674" s="1">
        <v>643</v>
      </c>
      <c r="C674" s="1">
        <f t="shared" ca="1" si="30"/>
        <v>97.379922712071021</v>
      </c>
      <c r="D674" s="1">
        <f t="shared" si="31"/>
        <v>155.47151756150529</v>
      </c>
      <c r="E674" s="1">
        <f t="shared" ca="1" si="32"/>
        <v>5.6569600573013663E-5</v>
      </c>
    </row>
    <row r="675" spans="2:5" x14ac:dyDescent="0.3">
      <c r="B675" s="1">
        <v>644</v>
      </c>
      <c r="C675" s="1">
        <f t="shared" ca="1" si="30"/>
        <v>113.30079802743884</v>
      </c>
      <c r="D675" s="1">
        <f t="shared" si="31"/>
        <v>155.5116829862697</v>
      </c>
      <c r="E675" s="1">
        <f t="shared" ca="1" si="32"/>
        <v>1.3335010092911446E-3</v>
      </c>
    </row>
    <row r="676" spans="2:5" x14ac:dyDescent="0.3">
      <c r="B676" s="1">
        <v>645</v>
      </c>
      <c r="C676" s="1">
        <f t="shared" ca="1" si="30"/>
        <v>111.38177624087527</v>
      </c>
      <c r="D676" s="1">
        <f t="shared" si="31"/>
        <v>155.5518879690747</v>
      </c>
      <c r="E676" s="1">
        <f t="shared" ca="1" si="32"/>
        <v>9.6716825411698637E-4</v>
      </c>
    </row>
    <row r="677" spans="2:5" x14ac:dyDescent="0.3">
      <c r="B677" s="1">
        <v>646</v>
      </c>
      <c r="C677" s="1">
        <f t="shared" ca="1" si="30"/>
        <v>98.39710929081032</v>
      </c>
      <c r="D677" s="1">
        <f t="shared" si="31"/>
        <v>155.59213287732925</v>
      </c>
      <c r="E677" s="1">
        <f t="shared" ca="1" si="32"/>
        <v>7.1597407779471972E-5</v>
      </c>
    </row>
    <row r="678" spans="2:5" x14ac:dyDescent="0.3">
      <c r="B678" s="1">
        <v>647</v>
      </c>
      <c r="C678" s="1">
        <f t="shared" ca="1" si="30"/>
        <v>96.091673371475267</v>
      </c>
      <c r="D678" s="1">
        <f t="shared" si="31"/>
        <v>155.6324180806881</v>
      </c>
      <c r="E678" s="1">
        <f t="shared" ca="1" si="32"/>
        <v>4.1700151306035074E-5</v>
      </c>
    </row>
    <row r="679" spans="2:5" x14ac:dyDescent="0.3">
      <c r="B679" s="1">
        <v>648</v>
      </c>
      <c r="C679" s="1">
        <f t="shared" ca="1" si="30"/>
        <v>110.16499871794539</v>
      </c>
      <c r="D679" s="1">
        <f t="shared" si="31"/>
        <v>155.6727439510808</v>
      </c>
      <c r="E679" s="1">
        <f t="shared" ca="1" si="32"/>
        <v>7.8230045041990416E-4</v>
      </c>
    </row>
    <row r="680" spans="2:5" x14ac:dyDescent="0.3">
      <c r="B680" s="1">
        <v>649</v>
      </c>
      <c r="C680" s="1">
        <f t="shared" ca="1" si="30"/>
        <v>97.580750968898315</v>
      </c>
      <c r="D680" s="1">
        <f t="shared" si="31"/>
        <v>155.71311086274056</v>
      </c>
      <c r="E680" s="1">
        <f t="shared" ca="1" si="32"/>
        <v>5.9284579256066226E-5</v>
      </c>
    </row>
    <row r="681" spans="2:5" x14ac:dyDescent="0.3">
      <c r="B681" s="1">
        <v>650</v>
      </c>
      <c r="C681" s="1">
        <f t="shared" ca="1" si="30"/>
        <v>100.2784304030213</v>
      </c>
      <c r="D681" s="1">
        <f t="shared" si="31"/>
        <v>155.75351919223402</v>
      </c>
      <c r="E681" s="1">
        <f t="shared" ca="1" si="32"/>
        <v>1.0936243046103989E-4</v>
      </c>
    </row>
    <row r="682" spans="2:5" x14ac:dyDescent="0.3">
      <c r="B682" s="1">
        <v>651</v>
      </c>
      <c r="C682" s="1">
        <f t="shared" ca="1" si="30"/>
        <v>97.837537231425301</v>
      </c>
      <c r="D682" s="1">
        <f t="shared" si="31"/>
        <v>155.79396931849095</v>
      </c>
      <c r="E682" s="1">
        <f t="shared" ca="1" si="32"/>
        <v>6.2930272651165353E-5</v>
      </c>
    </row>
    <row r="683" spans="2:5" x14ac:dyDescent="0.3">
      <c r="B683" s="1">
        <v>652</v>
      </c>
      <c r="C683" s="1">
        <f t="shared" ca="1" si="30"/>
        <v>98.559178335942292</v>
      </c>
      <c r="D683" s="1">
        <f t="shared" si="31"/>
        <v>155.83446162283471</v>
      </c>
      <c r="E683" s="1">
        <f t="shared" ca="1" si="32"/>
        <v>7.4304418322541902E-5</v>
      </c>
    </row>
    <row r="684" spans="2:5" x14ac:dyDescent="0.3">
      <c r="B684" s="1">
        <v>653</v>
      </c>
      <c r="C684" s="1">
        <f t="shared" ca="1" si="30"/>
        <v>96.70760821653225</v>
      </c>
      <c r="D684" s="1">
        <f t="shared" si="31"/>
        <v>155.87499648901286</v>
      </c>
      <c r="E684" s="1">
        <f t="shared" ca="1" si="32"/>
        <v>4.8290512273205179E-5</v>
      </c>
    </row>
    <row r="685" spans="2:5" x14ac:dyDescent="0.3">
      <c r="B685" s="1">
        <v>654</v>
      </c>
      <c r="C685" s="1">
        <f t="shared" ca="1" si="30"/>
        <v>75.244324025241795</v>
      </c>
      <c r="D685" s="1">
        <f t="shared" si="31"/>
        <v>155.9155743032282</v>
      </c>
      <c r="E685" s="1">
        <f t="shared" ca="1" si="32"/>
        <v>1.0751020685446464E-7</v>
      </c>
    </row>
    <row r="686" spans="2:5" x14ac:dyDescent="0.3">
      <c r="B686" s="1">
        <v>655</v>
      </c>
      <c r="C686" s="1">
        <f t="shared" ca="1" si="30"/>
        <v>93.936132844273828</v>
      </c>
      <c r="D686" s="1">
        <f t="shared" si="31"/>
        <v>155.95619545417031</v>
      </c>
      <c r="E686" s="1">
        <f t="shared" ca="1" si="32"/>
        <v>2.4624159262937074E-5</v>
      </c>
    </row>
    <row r="687" spans="2:5" x14ac:dyDescent="0.3">
      <c r="B687" s="1">
        <v>656</v>
      </c>
      <c r="C687" s="1">
        <f t="shared" ca="1" si="30"/>
        <v>98.061912731872781</v>
      </c>
      <c r="D687" s="1">
        <f t="shared" si="31"/>
        <v>155.99686033304749</v>
      </c>
      <c r="E687" s="1">
        <f t="shared" ca="1" si="32"/>
        <v>6.6282978973374669E-5</v>
      </c>
    </row>
    <row r="688" spans="2:5" x14ac:dyDescent="0.3">
      <c r="B688" s="1">
        <v>657</v>
      </c>
      <c r="C688" s="1">
        <f t="shared" ca="1" si="30"/>
        <v>94.947878263611628</v>
      </c>
      <c r="D688" s="1">
        <f t="shared" si="31"/>
        <v>156.0375693336189</v>
      </c>
      <c r="E688" s="1">
        <f t="shared" ca="1" si="32"/>
        <v>3.1612502639254906E-5</v>
      </c>
    </row>
    <row r="689" spans="2:5" x14ac:dyDescent="0.3">
      <c r="B689" s="1">
        <v>658</v>
      </c>
      <c r="C689" s="1">
        <f t="shared" ca="1" si="30"/>
        <v>91.02495529384133</v>
      </c>
      <c r="D689" s="1">
        <f t="shared" si="31"/>
        <v>156.07832285222753</v>
      </c>
      <c r="E689" s="1">
        <f t="shared" ca="1" si="32"/>
        <v>1.1699062574815417E-5</v>
      </c>
    </row>
    <row r="690" spans="2:5" x14ac:dyDescent="0.3">
      <c r="B690" s="1">
        <v>659</v>
      </c>
      <c r="C690" s="1">
        <f t="shared" ca="1" si="30"/>
        <v>102.25632613346022</v>
      </c>
      <c r="D690" s="1">
        <f t="shared" si="31"/>
        <v>156.11912128783328</v>
      </c>
      <c r="E690" s="1">
        <f t="shared" ca="1" si="32"/>
        <v>1.6784798612151964E-4</v>
      </c>
    </row>
    <row r="691" spans="2:5" x14ac:dyDescent="0.3">
      <c r="B691" s="1">
        <v>660</v>
      </c>
      <c r="C691" s="1">
        <f t="shared" ca="1" si="30"/>
        <v>86.915856542229363</v>
      </c>
      <c r="D691" s="1">
        <f t="shared" si="31"/>
        <v>156.15996504204648</v>
      </c>
      <c r="E691" s="1">
        <f t="shared" ca="1" si="32"/>
        <v>3.8379789842933118E-6</v>
      </c>
    </row>
    <row r="692" spans="2:5" x14ac:dyDescent="0.3">
      <c r="B692" s="1">
        <v>661</v>
      </c>
      <c r="C692" s="1">
        <f t="shared" ca="1" si="30"/>
        <v>97.762275215317459</v>
      </c>
      <c r="D692" s="1">
        <f t="shared" si="31"/>
        <v>156.20085451916219</v>
      </c>
      <c r="E692" s="1">
        <f t="shared" ca="1" si="32"/>
        <v>6.1840996049780216E-5</v>
      </c>
    </row>
    <row r="693" spans="2:5" x14ac:dyDescent="0.3">
      <c r="B693" s="1">
        <v>662</v>
      </c>
      <c r="C693" s="1">
        <f t="shared" ca="1" si="30"/>
        <v>106.93005127850246</v>
      </c>
      <c r="D693" s="1">
        <f t="shared" si="31"/>
        <v>156.24179012619456</v>
      </c>
      <c r="E693" s="1">
        <f t="shared" ca="1" si="32"/>
        <v>4.3106292793724008E-4</v>
      </c>
    </row>
    <row r="694" spans="2:5" x14ac:dyDescent="0.3">
      <c r="B694" s="1">
        <v>663</v>
      </c>
      <c r="C694" s="1">
        <f t="shared" ca="1" si="30"/>
        <v>107.95612210363602</v>
      </c>
      <c r="D694" s="1">
        <f t="shared" si="31"/>
        <v>156.28277227291181</v>
      </c>
      <c r="E694" s="1">
        <f t="shared" ca="1" si="32"/>
        <v>5.2339006309903011E-4</v>
      </c>
    </row>
    <row r="695" spans="2:5" x14ac:dyDescent="0.3">
      <c r="B695" s="1">
        <v>664</v>
      </c>
      <c r="C695" s="1">
        <f t="shared" ca="1" si="30"/>
        <v>92.66888999436533</v>
      </c>
      <c r="D695" s="1">
        <f t="shared" si="31"/>
        <v>156.32380137187189</v>
      </c>
      <c r="E695" s="1">
        <f t="shared" ca="1" si="32"/>
        <v>1.7892774846173854E-5</v>
      </c>
    </row>
    <row r="696" spans="2:5" x14ac:dyDescent="0.3">
      <c r="B696" s="1">
        <v>665</v>
      </c>
      <c r="C696" s="1">
        <f t="shared" ca="1" si="30"/>
        <v>113.66653819971638</v>
      </c>
      <c r="D696" s="1">
        <f t="shared" si="31"/>
        <v>156.36487783845826</v>
      </c>
      <c r="E696" s="1">
        <f t="shared" ca="1" si="32"/>
        <v>1.4150509714768598E-3</v>
      </c>
    </row>
    <row r="697" spans="2:5" x14ac:dyDescent="0.3">
      <c r="B697" s="1">
        <v>666</v>
      </c>
      <c r="C697" s="1">
        <f t="shared" ca="1" si="30"/>
        <v>104.86524104288311</v>
      </c>
      <c r="D697" s="1">
        <f t="shared" si="31"/>
        <v>156.40600209091639</v>
      </c>
      <c r="E697" s="1">
        <f t="shared" ca="1" si="32"/>
        <v>2.8758822327528777E-4</v>
      </c>
    </row>
    <row r="698" spans="2:5" x14ac:dyDescent="0.3">
      <c r="B698" s="1">
        <v>667</v>
      </c>
      <c r="C698" s="1">
        <f t="shared" ca="1" si="30"/>
        <v>91.061804071109165</v>
      </c>
      <c r="D698" s="1">
        <f t="shared" si="31"/>
        <v>156.44717455039083</v>
      </c>
      <c r="E698" s="1">
        <f t="shared" ca="1" si="32"/>
        <v>1.1812569550224562E-5</v>
      </c>
    </row>
    <row r="699" spans="2:5" x14ac:dyDescent="0.3">
      <c r="B699" s="1">
        <v>668</v>
      </c>
      <c r="C699" s="1">
        <f t="shared" ca="1" si="30"/>
        <v>116.58760388727853</v>
      </c>
      <c r="D699" s="1">
        <f t="shared" si="31"/>
        <v>156.48839564096244</v>
      </c>
      <c r="E699" s="1">
        <f t="shared" ca="1" si="32"/>
        <v>2.2253269461477154E-3</v>
      </c>
    </row>
    <row r="700" spans="2:5" x14ac:dyDescent="0.3">
      <c r="B700" s="1">
        <v>669</v>
      </c>
      <c r="C700" s="1">
        <f t="shared" ca="1" si="30"/>
        <v>98.086390335840505</v>
      </c>
      <c r="D700" s="1">
        <f t="shared" si="31"/>
        <v>156.52966578968659</v>
      </c>
      <c r="E700" s="1">
        <f t="shared" ca="1" si="32"/>
        <v>6.6658469724283095E-5</v>
      </c>
    </row>
    <row r="701" spans="2:5" x14ac:dyDescent="0.3">
      <c r="B701" s="1">
        <v>670</v>
      </c>
      <c r="C701" s="1">
        <f t="shared" ca="1" si="30"/>
        <v>111.56637233333835</v>
      </c>
      <c r="D701" s="1">
        <f t="shared" si="31"/>
        <v>156.57098542663161</v>
      </c>
      <c r="E701" s="1">
        <f t="shared" ca="1" si="32"/>
        <v>9.9822648450560475E-4</v>
      </c>
    </row>
    <row r="702" spans="2:5" x14ac:dyDescent="0.3">
      <c r="B702" s="1">
        <v>671</v>
      </c>
      <c r="C702" s="1">
        <f t="shared" ca="1" si="30"/>
        <v>91.934757970333706</v>
      </c>
      <c r="D702" s="1">
        <f t="shared" si="31"/>
        <v>156.61235498491777</v>
      </c>
      <c r="E702" s="1">
        <f t="shared" ca="1" si="32"/>
        <v>1.4822389826821591E-5</v>
      </c>
    </row>
    <row r="703" spans="2:5" x14ac:dyDescent="0.3">
      <c r="B703" s="1">
        <v>672</v>
      </c>
      <c r="C703" s="1">
        <f t="shared" ca="1" si="30"/>
        <v>99.632029496828608</v>
      </c>
      <c r="D703" s="1">
        <f t="shared" si="31"/>
        <v>156.65377490075699</v>
      </c>
      <c r="E703" s="1">
        <f t="shared" ca="1" si="32"/>
        <v>9.4717061836732059E-5</v>
      </c>
    </row>
    <row r="704" spans="2:5" x14ac:dyDescent="0.3">
      <c r="B704" s="1">
        <v>673</v>
      </c>
      <c r="C704" s="1">
        <f t="shared" ca="1" si="30"/>
        <v>113.9443660805174</v>
      </c>
      <c r="D704" s="1">
        <f t="shared" si="31"/>
        <v>156.69524561349292</v>
      </c>
      <c r="E704" s="1">
        <f t="shared" ca="1" si="32"/>
        <v>1.4797279295394694E-3</v>
      </c>
    </row>
    <row r="705" spans="2:5" x14ac:dyDescent="0.3">
      <c r="B705" s="1">
        <v>674</v>
      </c>
      <c r="C705" s="1">
        <f t="shared" ca="1" si="30"/>
        <v>94.594143299494306</v>
      </c>
      <c r="D705" s="1">
        <f t="shared" si="31"/>
        <v>156.73676756564171</v>
      </c>
      <c r="E705" s="1">
        <f t="shared" ca="1" si="32"/>
        <v>2.8983425788341468E-5</v>
      </c>
    </row>
    <row r="706" spans="2:5" x14ac:dyDescent="0.3">
      <c r="B706" s="1">
        <v>675</v>
      </c>
      <c r="C706" s="1">
        <f t="shared" ca="1" si="30"/>
        <v>93.170023320031277</v>
      </c>
      <c r="D706" s="1">
        <f t="shared" si="31"/>
        <v>156.77834120293332</v>
      </c>
      <c r="E706" s="1">
        <f t="shared" ca="1" si="32"/>
        <v>2.0318466619462932E-5</v>
      </c>
    </row>
    <row r="707" spans="2:5" x14ac:dyDescent="0.3">
      <c r="B707" s="1">
        <v>676</v>
      </c>
      <c r="C707" s="1">
        <f t="shared" ca="1" si="30"/>
        <v>109.65302390043807</v>
      </c>
      <c r="D707" s="1">
        <f t="shared" si="31"/>
        <v>156.81996697435341</v>
      </c>
      <c r="E707" s="1">
        <f t="shared" ca="1" si="32"/>
        <v>7.1409363091881096E-4</v>
      </c>
    </row>
    <row r="708" spans="2:5" x14ac:dyDescent="0.3">
      <c r="B708" s="1">
        <v>677</v>
      </c>
      <c r="C708" s="1">
        <f t="shared" ca="1" si="30"/>
        <v>111.24803137615699</v>
      </c>
      <c r="D708" s="1">
        <f t="shared" si="31"/>
        <v>156.86164533218584</v>
      </c>
      <c r="E708" s="1">
        <f t="shared" ca="1" si="32"/>
        <v>9.4518173267792995E-4</v>
      </c>
    </row>
    <row r="709" spans="2:5" x14ac:dyDescent="0.3">
      <c r="B709" s="1">
        <v>678</v>
      </c>
      <c r="C709" s="1">
        <f t="shared" ca="1" si="30"/>
        <v>93.623327561628003</v>
      </c>
      <c r="D709" s="1">
        <f t="shared" si="31"/>
        <v>156.90337673205576</v>
      </c>
      <c r="E709" s="1">
        <f t="shared" ca="1" si="32"/>
        <v>2.2772827672609057E-5</v>
      </c>
    </row>
    <row r="710" spans="2:5" x14ac:dyDescent="0.3">
      <c r="B710" s="1">
        <v>679</v>
      </c>
      <c r="C710" s="1">
        <f t="shared" ca="1" si="30"/>
        <v>83.550151983683804</v>
      </c>
      <c r="D710" s="1">
        <f t="shared" si="31"/>
        <v>156.9451616329734</v>
      </c>
      <c r="E710" s="1">
        <f t="shared" ca="1" si="32"/>
        <v>1.456617124840453E-6</v>
      </c>
    </row>
    <row r="711" spans="2:5" x14ac:dyDescent="0.3">
      <c r="B711" s="1">
        <v>680</v>
      </c>
      <c r="C711" s="1">
        <f t="shared" ca="1" si="30"/>
        <v>88.984336798356878</v>
      </c>
      <c r="D711" s="1">
        <f t="shared" si="31"/>
        <v>156.98700049737846</v>
      </c>
      <c r="E711" s="1">
        <f t="shared" ca="1" si="32"/>
        <v>6.789558528593237E-6</v>
      </c>
    </row>
    <row r="712" spans="2:5" x14ac:dyDescent="0.3">
      <c r="B712" s="1">
        <v>681</v>
      </c>
      <c r="C712" s="1">
        <f t="shared" ca="1" si="30"/>
        <v>111.73618715346463</v>
      </c>
      <c r="D712" s="1">
        <f t="shared" si="31"/>
        <v>157.02889379118503</v>
      </c>
      <c r="E712" s="1">
        <f t="shared" ca="1" si="32"/>
        <v>1.0275403500881195E-3</v>
      </c>
    </row>
    <row r="713" spans="2:5" x14ac:dyDescent="0.3">
      <c r="B713" s="1">
        <v>682</v>
      </c>
      <c r="C713" s="1">
        <f t="shared" ca="1" si="30"/>
        <v>103.2702964472446</v>
      </c>
      <c r="D713" s="1">
        <f t="shared" si="31"/>
        <v>157.07084198382734</v>
      </c>
      <c r="E713" s="1">
        <f t="shared" ca="1" si="32"/>
        <v>2.0766630807912313E-4</v>
      </c>
    </row>
    <row r="714" spans="2:5" x14ac:dyDescent="0.3">
      <c r="B714" s="1">
        <v>683</v>
      </c>
      <c r="C714" s="1">
        <f t="shared" ca="1" si="30"/>
        <v>113.3061345632245</v>
      </c>
      <c r="D714" s="1">
        <f t="shared" si="31"/>
        <v>157.1128455483061</v>
      </c>
      <c r="E714" s="1">
        <f t="shared" ca="1" si="32"/>
        <v>1.3346621485562293E-3</v>
      </c>
    </row>
    <row r="715" spans="2:5" x14ac:dyDescent="0.3">
      <c r="B715" s="1">
        <v>684</v>
      </c>
      <c r="C715" s="1">
        <f t="shared" ca="1" si="30"/>
        <v>106.49765734866808</v>
      </c>
      <c r="D715" s="1">
        <f t="shared" si="31"/>
        <v>157.15490496123556</v>
      </c>
      <c r="E715" s="1">
        <f t="shared" ca="1" si="32"/>
        <v>3.9665579871750532E-4</v>
      </c>
    </row>
    <row r="716" spans="2:5" x14ac:dyDescent="0.3">
      <c r="B716" s="1">
        <v>685</v>
      </c>
      <c r="C716" s="1">
        <f t="shared" ca="1" si="30"/>
        <v>97.114321620949539</v>
      </c>
      <c r="D716" s="1">
        <f t="shared" si="31"/>
        <v>157.19702070289125</v>
      </c>
      <c r="E716" s="1">
        <f t="shared" ca="1" si="32"/>
        <v>5.3154334367751389E-5</v>
      </c>
    </row>
    <row r="717" spans="2:5" x14ac:dyDescent="0.3">
      <c r="B717" s="1">
        <v>686</v>
      </c>
      <c r="C717" s="1">
        <f t="shared" ca="1" si="30"/>
        <v>84.845757515347614</v>
      </c>
      <c r="D717" s="1">
        <f t="shared" si="31"/>
        <v>157.23919325725831</v>
      </c>
      <c r="E717" s="1">
        <f t="shared" ca="1" si="32"/>
        <v>2.1276564726823041E-6</v>
      </c>
    </row>
    <row r="718" spans="2:5" x14ac:dyDescent="0.3">
      <c r="B718" s="1">
        <v>687</v>
      </c>
      <c r="C718" s="1">
        <f t="shared" ca="1" si="30"/>
        <v>109.37746934107648</v>
      </c>
      <c r="D718" s="1">
        <f t="shared" si="31"/>
        <v>157.2814231120808</v>
      </c>
      <c r="E718" s="1">
        <f t="shared" ca="1" si="32"/>
        <v>6.7955144522322474E-4</v>
      </c>
    </row>
    <row r="719" spans="2:5" x14ac:dyDescent="0.3">
      <c r="B719" s="1">
        <v>688</v>
      </c>
      <c r="C719" s="1">
        <f t="shared" ca="1" si="30"/>
        <v>91.756407742539821</v>
      </c>
      <c r="D719" s="1">
        <f t="shared" si="31"/>
        <v>157.32371075891157</v>
      </c>
      <c r="E719" s="1">
        <f t="shared" ca="1" si="32"/>
        <v>1.4154629403007859E-5</v>
      </c>
    </row>
    <row r="720" spans="2:5" x14ac:dyDescent="0.3">
      <c r="B720" s="1">
        <v>689</v>
      </c>
      <c r="C720" s="1">
        <f t="shared" ca="1" si="30"/>
        <v>114.22462811149038</v>
      </c>
      <c r="D720" s="1">
        <f t="shared" si="31"/>
        <v>157.36605669316288</v>
      </c>
      <c r="E720" s="1">
        <f t="shared" ca="1" si="32"/>
        <v>1.5474291083558674E-3</v>
      </c>
    </row>
    <row r="721" spans="2:5" x14ac:dyDescent="0.3">
      <c r="B721" s="1">
        <v>690</v>
      </c>
      <c r="C721" s="1">
        <f t="shared" ca="1" si="30"/>
        <v>99.875680267914277</v>
      </c>
      <c r="D721" s="1">
        <f t="shared" si="31"/>
        <v>157.40846141415781</v>
      </c>
      <c r="E721" s="1">
        <f t="shared" ca="1" si="32"/>
        <v>1.0001351387900393E-4</v>
      </c>
    </row>
    <row r="722" spans="2:5" x14ac:dyDescent="0.3">
      <c r="B722" s="1">
        <v>691</v>
      </c>
      <c r="C722" s="1">
        <f t="shared" ca="1" si="30"/>
        <v>107.81885775930225</v>
      </c>
      <c r="D722" s="1">
        <f t="shared" si="31"/>
        <v>157.45092542518256</v>
      </c>
      <c r="E722" s="1">
        <f t="shared" ca="1" si="32"/>
        <v>5.1011474402768927E-4</v>
      </c>
    </row>
    <row r="723" spans="2:5" x14ac:dyDescent="0.3">
      <c r="B723" s="1">
        <v>692</v>
      </c>
      <c r="C723" s="1">
        <f t="shared" ca="1" si="30"/>
        <v>92.380555320682475</v>
      </c>
      <c r="D723" s="1">
        <f t="shared" si="31"/>
        <v>157.49344923353937</v>
      </c>
      <c r="E723" s="1">
        <f t="shared" ca="1" si="32"/>
        <v>1.662226639310387E-5</v>
      </c>
    </row>
    <row r="724" spans="2:5" x14ac:dyDescent="0.3">
      <c r="B724" s="1">
        <v>693</v>
      </c>
      <c r="C724" s="1">
        <f t="shared" ca="1" si="30"/>
        <v>95.323489837186642</v>
      </c>
      <c r="D724" s="1">
        <f t="shared" si="31"/>
        <v>157.53603335060032</v>
      </c>
      <c r="E724" s="1">
        <f t="shared" ca="1" si="32"/>
        <v>3.4644616618694922E-5</v>
      </c>
    </row>
    <row r="725" spans="2:5" x14ac:dyDescent="0.3">
      <c r="B725" s="1">
        <v>694</v>
      </c>
      <c r="C725" s="1">
        <f t="shared" ca="1" si="30"/>
        <v>93.715867704236146</v>
      </c>
      <c r="D725" s="1">
        <f t="shared" si="31"/>
        <v>157.5786782918621</v>
      </c>
      <c r="E725" s="1">
        <f t="shared" ca="1" si="32"/>
        <v>2.3306590177065059E-5</v>
      </c>
    </row>
    <row r="726" spans="2:5" x14ac:dyDescent="0.3">
      <c r="B726" s="1">
        <v>695</v>
      </c>
      <c r="C726" s="1">
        <f t="shared" ca="1" si="30"/>
        <v>93.121713244919675</v>
      </c>
      <c r="D726" s="1">
        <f t="shared" si="31"/>
        <v>157.62138457700132</v>
      </c>
      <c r="E726" s="1">
        <f t="shared" ca="1" si="32"/>
        <v>2.0071942120188854E-5</v>
      </c>
    </row>
    <row r="727" spans="2:5" x14ac:dyDescent="0.3">
      <c r="B727" s="1">
        <v>696</v>
      </c>
      <c r="C727" s="1">
        <f t="shared" ca="1" si="30"/>
        <v>95.919837507168793</v>
      </c>
      <c r="D727" s="1">
        <f t="shared" si="31"/>
        <v>157.66415272993098</v>
      </c>
      <c r="E727" s="1">
        <f t="shared" ca="1" si="32"/>
        <v>4.0015566676545615E-5</v>
      </c>
    </row>
    <row r="728" spans="2:5" x14ac:dyDescent="0.3">
      <c r="B728" s="1">
        <v>697</v>
      </c>
      <c r="C728" s="1">
        <f t="shared" ca="1" si="30"/>
        <v>99.370796907268087</v>
      </c>
      <c r="D728" s="1">
        <f t="shared" si="31"/>
        <v>157.70698327885756</v>
      </c>
      <c r="E728" s="1">
        <f t="shared" ca="1" si="32"/>
        <v>8.932340865584675E-5</v>
      </c>
    </row>
    <row r="729" spans="2:5" x14ac:dyDescent="0.3">
      <c r="B729" s="1">
        <v>698</v>
      </c>
      <c r="C729" s="1">
        <f t="shared" ca="1" si="30"/>
        <v>102.94249439894907</v>
      </c>
      <c r="D729" s="1">
        <f t="shared" si="31"/>
        <v>157.74987675633935</v>
      </c>
      <c r="E729" s="1">
        <f t="shared" ca="1" si="32"/>
        <v>1.9395250412797431E-4</v>
      </c>
    </row>
    <row r="730" spans="2:5" x14ac:dyDescent="0.3">
      <c r="B730" s="1">
        <v>699</v>
      </c>
      <c r="C730" s="1">
        <f t="shared" ca="1" si="30"/>
        <v>106.1749872968</v>
      </c>
      <c r="D730" s="1">
        <f t="shared" si="31"/>
        <v>157.79283369934524</v>
      </c>
      <c r="E730" s="1">
        <f t="shared" ca="1" si="32"/>
        <v>3.7257981890337984E-4</v>
      </c>
    </row>
    <row r="731" spans="2:5" x14ac:dyDescent="0.3">
      <c r="B731" s="1">
        <v>700</v>
      </c>
      <c r="C731" s="1">
        <f t="shared" ca="1" si="30"/>
        <v>88.413687447564485</v>
      </c>
      <c r="D731" s="1">
        <f t="shared" si="31"/>
        <v>157.8358546493148</v>
      </c>
      <c r="E731" s="1">
        <f t="shared" ca="1" si="32"/>
        <v>5.8119327267597086E-6</v>
      </c>
    </row>
    <row r="732" spans="2:5" x14ac:dyDescent="0.3">
      <c r="B732" s="1">
        <v>701</v>
      </c>
      <c r="C732" s="1">
        <f t="shared" ca="1" si="30"/>
        <v>92.248433927698386</v>
      </c>
      <c r="D732" s="1">
        <f t="shared" si="31"/>
        <v>157.8789401522192</v>
      </c>
      <c r="E732" s="1">
        <f t="shared" ca="1" si="32"/>
        <v>1.6068645033125263E-5</v>
      </c>
    </row>
    <row r="733" spans="2:5" x14ac:dyDescent="0.3">
      <c r="B733" s="1">
        <v>702</v>
      </c>
      <c r="C733" s="1">
        <f t="shared" ca="1" si="30"/>
        <v>105.81109091919286</v>
      </c>
      <c r="D733" s="1">
        <f t="shared" si="31"/>
        <v>157.92209075862297</v>
      </c>
      <c r="E733" s="1">
        <f t="shared" ca="1" si="32"/>
        <v>3.4698379464399821E-4</v>
      </c>
    </row>
    <row r="734" spans="2:5" x14ac:dyDescent="0.3">
      <c r="B734" s="1">
        <v>703</v>
      </c>
      <c r="C734" s="1">
        <f t="shared" ca="1" si="30"/>
        <v>104.29693130843776</v>
      </c>
      <c r="D734" s="1">
        <f t="shared" si="31"/>
        <v>157.96530702374696</v>
      </c>
      <c r="E734" s="1">
        <f t="shared" ca="1" si="32"/>
        <v>2.5641818028723648E-4</v>
      </c>
    </row>
    <row r="735" spans="2:5" x14ac:dyDescent="0.3">
      <c r="B735" s="1">
        <v>704</v>
      </c>
      <c r="C735" s="1">
        <f t="shared" ca="1" si="30"/>
        <v>112.2682843411707</v>
      </c>
      <c r="D735" s="1">
        <f t="shared" si="31"/>
        <v>158.00858950753215</v>
      </c>
      <c r="E735" s="1">
        <f t="shared" ca="1" si="32"/>
        <v>1.1241508518785119E-3</v>
      </c>
    </row>
    <row r="736" spans="2:5" x14ac:dyDescent="0.3">
      <c r="B736" s="1">
        <v>705</v>
      </c>
      <c r="C736" s="1">
        <f t="shared" ca="1" si="30"/>
        <v>93.525668860391875</v>
      </c>
      <c r="D736" s="1">
        <f t="shared" si="31"/>
        <v>158.0519387747045</v>
      </c>
      <c r="E736" s="1">
        <f t="shared" ca="1" si="32"/>
        <v>2.2221875945137299E-5</v>
      </c>
    </row>
    <row r="737" spans="2:5" x14ac:dyDescent="0.3">
      <c r="B737" s="1">
        <v>706</v>
      </c>
      <c r="C737" s="1">
        <f t="shared" ref="C737:C800" ca="1" si="33">_xlfn.NORM.INV(RAND(),$C$28,$C$29)</f>
        <v>82.539132237349008</v>
      </c>
      <c r="D737" s="1">
        <f t="shared" ref="D737:D800" si="34">_xlfn.NORM.INV(B737/1001,$D$28,$D$29)</f>
        <v>158.09535539484096</v>
      </c>
      <c r="E737" s="1">
        <f t="shared" ref="E737:E800" ca="1" si="35">_xlfn.NORM.DIST(C737,$D$28,$D$29,0)</f>
        <v>1.0781623799581606E-6</v>
      </c>
    </row>
    <row r="738" spans="2:5" x14ac:dyDescent="0.3">
      <c r="B738" s="1">
        <v>707</v>
      </c>
      <c r="C738" s="1">
        <f t="shared" ca="1" si="33"/>
        <v>89.25409680915206</v>
      </c>
      <c r="D738" s="1">
        <f t="shared" si="34"/>
        <v>158.13883994243639</v>
      </c>
      <c r="E738" s="1">
        <f t="shared" ca="1" si="35"/>
        <v>7.3036770354966204E-6</v>
      </c>
    </row>
    <row r="739" spans="2:5" x14ac:dyDescent="0.3">
      <c r="B739" s="1">
        <v>708</v>
      </c>
      <c r="C739" s="1">
        <f t="shared" ca="1" si="33"/>
        <v>95.564261902821158</v>
      </c>
      <c r="D739" s="1">
        <f t="shared" si="34"/>
        <v>158.18239299697166</v>
      </c>
      <c r="E739" s="1">
        <f t="shared" ca="1" si="35"/>
        <v>3.6727388307196533E-5</v>
      </c>
    </row>
    <row r="740" spans="2:5" x14ac:dyDescent="0.3">
      <c r="B740" s="1">
        <v>709</v>
      </c>
      <c r="C740" s="1">
        <f t="shared" ca="1" si="33"/>
        <v>105.79081797802301</v>
      </c>
      <c r="D740" s="1">
        <f t="shared" si="34"/>
        <v>158.22601514298293</v>
      </c>
      <c r="E740" s="1">
        <f t="shared" ca="1" si="35"/>
        <v>3.4560470708491488E-4</v>
      </c>
    </row>
    <row r="741" spans="2:5" x14ac:dyDescent="0.3">
      <c r="B741" s="1">
        <v>710</v>
      </c>
      <c r="C741" s="1">
        <f t="shared" ca="1" si="33"/>
        <v>95.110548661872429</v>
      </c>
      <c r="D741" s="1">
        <f t="shared" si="34"/>
        <v>158.26970697013178</v>
      </c>
      <c r="E741" s="1">
        <f t="shared" ca="1" si="35"/>
        <v>3.289417037685624E-5</v>
      </c>
    </row>
    <row r="742" spans="2:5" x14ac:dyDescent="0.3">
      <c r="B742" s="1">
        <v>711</v>
      </c>
      <c r="C742" s="1">
        <f t="shared" ca="1" si="33"/>
        <v>117.86371690114757</v>
      </c>
      <c r="D742" s="1">
        <f t="shared" si="34"/>
        <v>158.31346907327696</v>
      </c>
      <c r="E742" s="1">
        <f t="shared" ca="1" si="35"/>
        <v>2.6799207694072065E-3</v>
      </c>
    </row>
    <row r="743" spans="2:5" x14ac:dyDescent="0.3">
      <c r="B743" s="1">
        <v>712</v>
      </c>
      <c r="C743" s="1">
        <f t="shared" ca="1" si="33"/>
        <v>105.72811110771758</v>
      </c>
      <c r="D743" s="1">
        <f t="shared" si="34"/>
        <v>158.3573020525468</v>
      </c>
      <c r="E743" s="1">
        <f t="shared" ca="1" si="35"/>
        <v>3.4136966218691219E-4</v>
      </c>
    </row>
    <row r="744" spans="2:5" x14ac:dyDescent="0.3">
      <c r="B744" s="1">
        <v>713</v>
      </c>
      <c r="C744" s="1">
        <f t="shared" ca="1" si="33"/>
        <v>107.20364678834075</v>
      </c>
      <c r="D744" s="1">
        <f t="shared" si="34"/>
        <v>158.40120651341317</v>
      </c>
      <c r="E744" s="1">
        <f t="shared" ca="1" si="35"/>
        <v>4.5416471414533446E-4</v>
      </c>
    </row>
    <row r="745" spans="2:5" x14ac:dyDescent="0.3">
      <c r="B745" s="1">
        <v>714</v>
      </c>
      <c r="C745" s="1">
        <f t="shared" ca="1" si="33"/>
        <v>102.33247953965842</v>
      </c>
      <c r="D745" s="1">
        <f t="shared" si="34"/>
        <v>158.44518306676673</v>
      </c>
      <c r="E745" s="1">
        <f t="shared" ca="1" si="35"/>
        <v>1.7058012740731458E-4</v>
      </c>
    </row>
    <row r="746" spans="2:5" x14ac:dyDescent="0.3">
      <c r="B746" s="1">
        <v>715</v>
      </c>
      <c r="C746" s="1">
        <f t="shared" ca="1" si="33"/>
        <v>113.83758922234404</v>
      </c>
      <c r="D746" s="1">
        <f t="shared" si="34"/>
        <v>158.48923232899295</v>
      </c>
      <c r="E746" s="1">
        <f t="shared" ca="1" si="35"/>
        <v>1.4545872801271604E-3</v>
      </c>
    </row>
    <row r="747" spans="2:5" x14ac:dyDescent="0.3">
      <c r="B747" s="1">
        <v>716</v>
      </c>
      <c r="C747" s="1">
        <f t="shared" ca="1" si="33"/>
        <v>107.32152464733542</v>
      </c>
      <c r="D747" s="1">
        <f t="shared" si="34"/>
        <v>158.53335492205005</v>
      </c>
      <c r="E747" s="1">
        <f t="shared" ca="1" si="35"/>
        <v>4.6444824829683205E-4</v>
      </c>
    </row>
    <row r="748" spans="2:5" x14ac:dyDescent="0.3">
      <c r="B748" s="1">
        <v>717</v>
      </c>
      <c r="C748" s="1">
        <f t="shared" ca="1" si="33"/>
        <v>88.666042862448933</v>
      </c>
      <c r="D748" s="1">
        <f t="shared" si="34"/>
        <v>158.57755147354777</v>
      </c>
      <c r="E748" s="1">
        <f t="shared" ca="1" si="35"/>
        <v>6.2266944464514114E-6</v>
      </c>
    </row>
    <row r="749" spans="2:5" x14ac:dyDescent="0.3">
      <c r="B749" s="1">
        <v>718</v>
      </c>
      <c r="C749" s="1">
        <f t="shared" ca="1" si="33"/>
        <v>111.50794408792355</v>
      </c>
      <c r="D749" s="1">
        <f t="shared" si="34"/>
        <v>158.62182261682767</v>
      </c>
      <c r="E749" s="1">
        <f t="shared" ca="1" si="35"/>
        <v>9.8830575276926389E-4</v>
      </c>
    </row>
    <row r="750" spans="2:5" x14ac:dyDescent="0.3">
      <c r="B750" s="1">
        <v>719</v>
      </c>
      <c r="C750" s="1">
        <f t="shared" ca="1" si="33"/>
        <v>92.48288033556166</v>
      </c>
      <c r="D750" s="1">
        <f t="shared" si="34"/>
        <v>158.66616899104477</v>
      </c>
      <c r="E750" s="1">
        <f t="shared" ca="1" si="35"/>
        <v>1.7063197048726527E-5</v>
      </c>
    </row>
    <row r="751" spans="2:5" x14ac:dyDescent="0.3">
      <c r="B751" s="1">
        <v>720</v>
      </c>
      <c r="C751" s="1">
        <f t="shared" ca="1" si="33"/>
        <v>103.19802751857475</v>
      </c>
      <c r="D751" s="1">
        <f t="shared" si="34"/>
        <v>158.7105912412506</v>
      </c>
      <c r="E751" s="1">
        <f t="shared" ca="1" si="35"/>
        <v>2.0457027078423174E-4</v>
      </c>
    </row>
    <row r="752" spans="2:5" x14ac:dyDescent="0.3">
      <c r="B752" s="1">
        <v>721</v>
      </c>
      <c r="C752" s="1">
        <f t="shared" ca="1" si="33"/>
        <v>105.29893710181435</v>
      </c>
      <c r="D752" s="1">
        <f t="shared" si="34"/>
        <v>158.75509001847752</v>
      </c>
      <c r="E752" s="1">
        <f t="shared" ca="1" si="35"/>
        <v>3.1359760731357821E-4</v>
      </c>
    </row>
    <row r="753" spans="2:5" x14ac:dyDescent="0.3">
      <c r="B753" s="1">
        <v>722</v>
      </c>
      <c r="C753" s="1">
        <f t="shared" ca="1" si="33"/>
        <v>87.647164545133649</v>
      </c>
      <c r="D753" s="1">
        <f t="shared" si="34"/>
        <v>158.79966597982482</v>
      </c>
      <c r="E753" s="1">
        <f t="shared" ca="1" si="35"/>
        <v>4.7058065428981015E-6</v>
      </c>
    </row>
    <row r="754" spans="2:5" x14ac:dyDescent="0.3">
      <c r="B754" s="1">
        <v>723</v>
      </c>
      <c r="C754" s="1">
        <f t="shared" ca="1" si="33"/>
        <v>97.41256317360596</v>
      </c>
      <c r="D754" s="1">
        <f t="shared" si="34"/>
        <v>158.84431978854585</v>
      </c>
      <c r="E754" s="1">
        <f t="shared" ca="1" si="35"/>
        <v>5.7002943575040219E-5</v>
      </c>
    </row>
    <row r="755" spans="2:5" x14ac:dyDescent="0.3">
      <c r="B755" s="1">
        <v>724</v>
      </c>
      <c r="C755" s="1">
        <f t="shared" ca="1" si="33"/>
        <v>104.63307111025779</v>
      </c>
      <c r="D755" s="1">
        <f t="shared" si="34"/>
        <v>158.88905211413709</v>
      </c>
      <c r="E755" s="1">
        <f t="shared" ca="1" si="35"/>
        <v>2.7446859675869534E-4</v>
      </c>
    </row>
    <row r="756" spans="2:5" x14ac:dyDescent="0.3">
      <c r="B756" s="1">
        <v>725</v>
      </c>
      <c r="C756" s="1">
        <f t="shared" ca="1" si="33"/>
        <v>106.39230340096887</v>
      </c>
      <c r="D756" s="1">
        <f t="shared" si="34"/>
        <v>158.93386363242848</v>
      </c>
      <c r="E756" s="1">
        <f t="shared" ca="1" si="35"/>
        <v>3.8864825532674977E-4</v>
      </c>
    </row>
    <row r="757" spans="2:5" x14ac:dyDescent="0.3">
      <c r="B757" s="1">
        <v>726</v>
      </c>
      <c r="C757" s="1">
        <f t="shared" ca="1" si="33"/>
        <v>105.48678792007055</v>
      </c>
      <c r="D757" s="1">
        <f t="shared" si="34"/>
        <v>158.97875502567544</v>
      </c>
      <c r="E757" s="1">
        <f t="shared" ca="1" si="35"/>
        <v>3.2549686308566103E-4</v>
      </c>
    </row>
    <row r="758" spans="2:5" x14ac:dyDescent="0.3">
      <c r="B758" s="1">
        <v>727</v>
      </c>
      <c r="C758" s="1">
        <f t="shared" ca="1" si="33"/>
        <v>77.30206449302861</v>
      </c>
      <c r="D758" s="1">
        <f t="shared" si="34"/>
        <v>159.02372698265251</v>
      </c>
      <c r="E758" s="1">
        <f t="shared" ca="1" si="35"/>
        <v>2.1099939473460782E-7</v>
      </c>
    </row>
    <row r="759" spans="2:5" x14ac:dyDescent="0.3">
      <c r="B759" s="1">
        <v>728</v>
      </c>
      <c r="C759" s="1">
        <f t="shared" ca="1" si="33"/>
        <v>115.51852594749893</v>
      </c>
      <c r="D759" s="1">
        <f t="shared" si="34"/>
        <v>159.06878019874856</v>
      </c>
      <c r="E759" s="1">
        <f t="shared" ca="1" si="35"/>
        <v>1.8938398359350536E-3</v>
      </c>
    </row>
    <row r="760" spans="2:5" x14ac:dyDescent="0.3">
      <c r="B760" s="1">
        <v>729</v>
      </c>
      <c r="C760" s="1">
        <f t="shared" ca="1" si="33"/>
        <v>98.958399496364706</v>
      </c>
      <c r="D760" s="1">
        <f t="shared" si="34"/>
        <v>159.11391537606377</v>
      </c>
      <c r="E760" s="1">
        <f t="shared" ca="1" si="35"/>
        <v>8.1376662496513108E-5</v>
      </c>
    </row>
    <row r="761" spans="2:5" x14ac:dyDescent="0.3">
      <c r="B761" s="1">
        <v>730</v>
      </c>
      <c r="C761" s="1">
        <f t="shared" ca="1" si="33"/>
        <v>112.86782903441289</v>
      </c>
      <c r="D761" s="1">
        <f t="shared" si="34"/>
        <v>159.15913322350829</v>
      </c>
      <c r="E761" s="1">
        <f t="shared" ca="1" si="35"/>
        <v>1.2420592914763029E-3</v>
      </c>
    </row>
    <row r="762" spans="2:5" x14ac:dyDescent="0.3">
      <c r="B762" s="1">
        <v>731</v>
      </c>
      <c r="C762" s="1">
        <f t="shared" ca="1" si="33"/>
        <v>94.240576036195904</v>
      </c>
      <c r="D762" s="1">
        <f t="shared" si="34"/>
        <v>159.20443445690267</v>
      </c>
      <c r="E762" s="1">
        <f t="shared" ca="1" si="35"/>
        <v>2.6559327969490739E-5</v>
      </c>
    </row>
    <row r="763" spans="2:5" x14ac:dyDescent="0.3">
      <c r="B763" s="1">
        <v>732</v>
      </c>
      <c r="C763" s="1">
        <f t="shared" ca="1" si="33"/>
        <v>107.31882894091953</v>
      </c>
      <c r="D763" s="1">
        <f t="shared" si="34"/>
        <v>159.24981979907994</v>
      </c>
      <c r="E763" s="1">
        <f t="shared" ca="1" si="35"/>
        <v>4.6421081644318785E-4</v>
      </c>
    </row>
    <row r="764" spans="2:5" x14ac:dyDescent="0.3">
      <c r="B764" s="1">
        <v>733</v>
      </c>
      <c r="C764" s="1">
        <f t="shared" ca="1" si="33"/>
        <v>91.243094166169513</v>
      </c>
      <c r="D764" s="1">
        <f t="shared" si="34"/>
        <v>159.29528997998986</v>
      </c>
      <c r="E764" s="1">
        <f t="shared" ca="1" si="35"/>
        <v>1.2386158991791746E-5</v>
      </c>
    </row>
    <row r="765" spans="2:5" x14ac:dyDescent="0.3">
      <c r="B765" s="1">
        <v>734</v>
      </c>
      <c r="C765" s="1">
        <f t="shared" ca="1" si="33"/>
        <v>99.844907618212076</v>
      </c>
      <c r="D765" s="1">
        <f t="shared" si="34"/>
        <v>159.34084573680471</v>
      </c>
      <c r="E765" s="1">
        <f t="shared" ca="1" si="35"/>
        <v>9.9330020024461201E-5</v>
      </c>
    </row>
    <row r="766" spans="2:5" x14ac:dyDescent="0.3">
      <c r="B766" s="1">
        <v>735</v>
      </c>
      <c r="C766" s="1">
        <f t="shared" ca="1" si="33"/>
        <v>103.7578759471541</v>
      </c>
      <c r="D766" s="1">
        <f t="shared" si="34"/>
        <v>159.38648781402711</v>
      </c>
      <c r="E766" s="1">
        <f t="shared" ca="1" si="35"/>
        <v>2.2967572166864155E-4</v>
      </c>
    </row>
    <row r="767" spans="2:5" x14ac:dyDescent="0.3">
      <c r="B767" s="1">
        <v>736</v>
      </c>
      <c r="C767" s="1">
        <f t="shared" ca="1" si="33"/>
        <v>89.927770945841516</v>
      </c>
      <c r="D767" s="1">
        <f t="shared" si="34"/>
        <v>159.43221696359981</v>
      </c>
      <c r="E767" s="1">
        <f t="shared" ca="1" si="35"/>
        <v>8.7517103438307516E-6</v>
      </c>
    </row>
    <row r="768" spans="2:5" x14ac:dyDescent="0.3">
      <c r="B768" s="1">
        <v>737</v>
      </c>
      <c r="C768" s="1">
        <f t="shared" ca="1" si="33"/>
        <v>90.932363812105095</v>
      </c>
      <c r="D768" s="1">
        <f t="shared" si="34"/>
        <v>159.47803394501761</v>
      </c>
      <c r="E768" s="1">
        <f t="shared" ca="1" si="35"/>
        <v>1.1418334931044384E-5</v>
      </c>
    </row>
    <row r="769" spans="2:5" x14ac:dyDescent="0.3">
      <c r="B769" s="1">
        <v>738</v>
      </c>
      <c r="C769" s="1">
        <f t="shared" ca="1" si="33"/>
        <v>94.507221902433102</v>
      </c>
      <c r="D769" s="1">
        <f t="shared" si="34"/>
        <v>159.52393952544097</v>
      </c>
      <c r="E769" s="1">
        <f t="shared" ca="1" si="35"/>
        <v>2.836917335378745E-5</v>
      </c>
    </row>
    <row r="770" spans="2:5" x14ac:dyDescent="0.3">
      <c r="B770" s="1">
        <v>739</v>
      </c>
      <c r="C770" s="1">
        <f t="shared" ca="1" si="33"/>
        <v>100.9972443036348</v>
      </c>
      <c r="D770" s="1">
        <f t="shared" si="34"/>
        <v>159.56993447981219</v>
      </c>
      <c r="E770" s="1">
        <f t="shared" ca="1" si="35"/>
        <v>1.2804299702821078E-4</v>
      </c>
    </row>
    <row r="771" spans="2:5" x14ac:dyDescent="0.3">
      <c r="B771" s="1">
        <v>740</v>
      </c>
      <c r="C771" s="1">
        <f t="shared" ca="1" si="33"/>
        <v>105.49001200399644</v>
      </c>
      <c r="D771" s="1">
        <f t="shared" si="34"/>
        <v>159.61601959097322</v>
      </c>
      <c r="E771" s="1">
        <f t="shared" ca="1" si="35"/>
        <v>3.2570453718782451E-4</v>
      </c>
    </row>
    <row r="772" spans="2:5" x14ac:dyDescent="0.3">
      <c r="B772" s="1">
        <v>741</v>
      </c>
      <c r="C772" s="1">
        <f t="shared" ca="1" si="33"/>
        <v>93.192504910113243</v>
      </c>
      <c r="D772" s="1">
        <f t="shared" si="34"/>
        <v>159.66219564978618</v>
      </c>
      <c r="E772" s="1">
        <f t="shared" ca="1" si="35"/>
        <v>2.0434147179010767E-5</v>
      </c>
    </row>
    <row r="773" spans="2:5" x14ac:dyDescent="0.3">
      <c r="B773" s="1">
        <v>742</v>
      </c>
      <c r="C773" s="1">
        <f t="shared" ca="1" si="33"/>
        <v>100.48707191279421</v>
      </c>
      <c r="D773" s="1">
        <f t="shared" si="34"/>
        <v>159.70846345525561</v>
      </c>
      <c r="E773" s="1">
        <f t="shared" ca="1" si="35"/>
        <v>1.1451173113344418E-4</v>
      </c>
    </row>
    <row r="774" spans="2:5" x14ac:dyDescent="0.3">
      <c r="B774" s="1">
        <v>743</v>
      </c>
      <c r="C774" s="1">
        <f t="shared" ca="1" si="33"/>
        <v>101.92820662145563</v>
      </c>
      <c r="D774" s="1">
        <f t="shared" si="34"/>
        <v>159.75482381465338</v>
      </c>
      <c r="E774" s="1">
        <f t="shared" ca="1" si="35"/>
        <v>1.5652166719465666E-4</v>
      </c>
    </row>
    <row r="775" spans="2:5" x14ac:dyDescent="0.3">
      <c r="B775" s="1">
        <v>744</v>
      </c>
      <c r="C775" s="1">
        <f t="shared" ca="1" si="33"/>
        <v>93.88948213944407</v>
      </c>
      <c r="D775" s="1">
        <f t="shared" si="34"/>
        <v>159.80127754364585</v>
      </c>
      <c r="E775" s="1">
        <f t="shared" ca="1" si="35"/>
        <v>2.433946542722597E-5</v>
      </c>
    </row>
    <row r="776" spans="2:5" x14ac:dyDescent="0.3">
      <c r="B776" s="1">
        <v>745</v>
      </c>
      <c r="C776" s="1">
        <f t="shared" ca="1" si="33"/>
        <v>88.1142403525308</v>
      </c>
      <c r="D776" s="1">
        <f t="shared" si="34"/>
        <v>159.84782546642325</v>
      </c>
      <c r="E776" s="1">
        <f t="shared" ca="1" si="35"/>
        <v>5.3534979159924819E-6</v>
      </c>
    </row>
    <row r="777" spans="2:5" x14ac:dyDescent="0.3">
      <c r="B777" s="1">
        <v>746</v>
      </c>
      <c r="C777" s="1">
        <f t="shared" ca="1" si="33"/>
        <v>80.406726190891035</v>
      </c>
      <c r="D777" s="1">
        <f t="shared" si="34"/>
        <v>159.89446841583174</v>
      </c>
      <c r="E777" s="1">
        <f t="shared" ca="1" si="35"/>
        <v>5.6315654083252324E-7</v>
      </c>
    </row>
    <row r="778" spans="2:5" x14ac:dyDescent="0.3">
      <c r="B778" s="1">
        <v>747</v>
      </c>
      <c r="C778" s="1">
        <f t="shared" ca="1" si="33"/>
        <v>92.227425155593593</v>
      </c>
      <c r="D778" s="1">
        <f t="shared" si="34"/>
        <v>159.94120723350792</v>
      </c>
      <c r="E778" s="1">
        <f t="shared" ca="1" si="35"/>
        <v>1.5982214034677315E-5</v>
      </c>
    </row>
    <row r="779" spans="2:5" x14ac:dyDescent="0.3">
      <c r="B779" s="1">
        <v>748</v>
      </c>
      <c r="C779" s="1">
        <f t="shared" ca="1" si="33"/>
        <v>92.588551376410479</v>
      </c>
      <c r="D779" s="1">
        <f t="shared" si="34"/>
        <v>159.98804277001574</v>
      </c>
      <c r="E779" s="1">
        <f t="shared" ca="1" si="35"/>
        <v>1.7529969734163739E-5</v>
      </c>
    </row>
    <row r="780" spans="2:5" x14ac:dyDescent="0.3">
      <c r="B780" s="1">
        <v>749</v>
      </c>
      <c r="C780" s="1">
        <f t="shared" ca="1" si="33"/>
        <v>110.44092879165476</v>
      </c>
      <c r="D780" s="1">
        <f t="shared" si="34"/>
        <v>160.03497588498624</v>
      </c>
      <c r="E780" s="1">
        <f t="shared" ca="1" si="35"/>
        <v>8.2132719997749252E-4</v>
      </c>
    </row>
    <row r="781" spans="2:5" x14ac:dyDescent="0.3">
      <c r="B781" s="1">
        <v>750</v>
      </c>
      <c r="C781" s="1">
        <f t="shared" ca="1" si="33"/>
        <v>91.13609979937209</v>
      </c>
      <c r="D781" s="1">
        <f t="shared" si="34"/>
        <v>160.08200744725994</v>
      </c>
      <c r="E781" s="1">
        <f t="shared" ca="1" si="35"/>
        <v>1.2044564717257753E-5</v>
      </c>
    </row>
    <row r="782" spans="2:5" x14ac:dyDescent="0.3">
      <c r="B782" s="1">
        <v>751</v>
      </c>
      <c r="C782" s="1">
        <f t="shared" ca="1" si="33"/>
        <v>97.097537697278767</v>
      </c>
      <c r="D782" s="1">
        <f t="shared" si="34"/>
        <v>160.1291383350318</v>
      </c>
      <c r="E782" s="1">
        <f t="shared" ca="1" si="35"/>
        <v>5.2945019467044366E-5</v>
      </c>
    </row>
    <row r="783" spans="2:5" x14ac:dyDescent="0.3">
      <c r="B783" s="1">
        <v>752</v>
      </c>
      <c r="C783" s="1">
        <f t="shared" ca="1" si="33"/>
        <v>87.756077450020641</v>
      </c>
      <c r="D783" s="1">
        <f t="shared" si="34"/>
        <v>160.17636943599931</v>
      </c>
      <c r="E783" s="1">
        <f t="shared" ca="1" si="35"/>
        <v>4.8498761542528889E-6</v>
      </c>
    </row>
    <row r="784" spans="2:5" x14ac:dyDescent="0.3">
      <c r="B784" s="1">
        <v>753</v>
      </c>
      <c r="C784" s="1">
        <f t="shared" ca="1" si="33"/>
        <v>104.73917810409564</v>
      </c>
      <c r="D784" s="1">
        <f t="shared" si="34"/>
        <v>160.22370164751311</v>
      </c>
      <c r="E784" s="1">
        <f t="shared" ca="1" si="35"/>
        <v>2.8039694809992352E-4</v>
      </c>
    </row>
    <row r="785" spans="2:5" x14ac:dyDescent="0.3">
      <c r="B785" s="1">
        <v>754</v>
      </c>
      <c r="C785" s="1">
        <f t="shared" ca="1" si="33"/>
        <v>107.4469761213975</v>
      </c>
      <c r="D785" s="1">
        <f t="shared" si="34"/>
        <v>160.27113587673085</v>
      </c>
      <c r="E785" s="1">
        <f t="shared" ca="1" si="35"/>
        <v>4.7561612339382369E-4</v>
      </c>
    </row>
    <row r="786" spans="2:5" x14ac:dyDescent="0.3">
      <c r="B786" s="1">
        <v>755</v>
      </c>
      <c r="C786" s="1">
        <f t="shared" ca="1" si="33"/>
        <v>88.771588239875967</v>
      </c>
      <c r="D786" s="1">
        <f t="shared" si="34"/>
        <v>160.31867304077383</v>
      </c>
      <c r="E786" s="1">
        <f t="shared" ca="1" si="35"/>
        <v>6.4082872213101447E-6</v>
      </c>
    </row>
    <row r="787" spans="2:5" x14ac:dyDescent="0.3">
      <c r="B787" s="1">
        <v>756</v>
      </c>
      <c r="C787" s="1">
        <f t="shared" ca="1" si="33"/>
        <v>99.535870407359383</v>
      </c>
      <c r="D787" s="1">
        <f t="shared" si="34"/>
        <v>160.36631406688701</v>
      </c>
      <c r="E787" s="1">
        <f t="shared" ca="1" si="35"/>
        <v>9.2698070303896289E-5</v>
      </c>
    </row>
    <row r="788" spans="2:5" x14ac:dyDescent="0.3">
      <c r="B788" s="1">
        <v>757</v>
      </c>
      <c r="C788" s="1">
        <f t="shared" ca="1" si="33"/>
        <v>107.87838795450524</v>
      </c>
      <c r="D788" s="1">
        <f t="shared" si="34"/>
        <v>160.4140598926019</v>
      </c>
      <c r="E788" s="1">
        <f t="shared" ca="1" si="35"/>
        <v>5.1583556538781911E-4</v>
      </c>
    </row>
    <row r="789" spans="2:5" x14ac:dyDescent="0.3">
      <c r="B789" s="1">
        <v>758</v>
      </c>
      <c r="C789" s="1">
        <f t="shared" ca="1" si="33"/>
        <v>90.493815336723671</v>
      </c>
      <c r="D789" s="1">
        <f t="shared" si="34"/>
        <v>160.46191146590286</v>
      </c>
      <c r="E789" s="1">
        <f t="shared" ca="1" si="35"/>
        <v>1.0172256022605008E-5</v>
      </c>
    </row>
    <row r="790" spans="2:5" x14ac:dyDescent="0.3">
      <c r="B790" s="1">
        <v>759</v>
      </c>
      <c r="C790" s="1">
        <f t="shared" ca="1" si="33"/>
        <v>99.523326810766434</v>
      </c>
      <c r="D790" s="1">
        <f t="shared" si="34"/>
        <v>160.50986974539666</v>
      </c>
      <c r="E790" s="1">
        <f t="shared" ca="1" si="35"/>
        <v>9.2437613221869397E-5</v>
      </c>
    </row>
    <row r="791" spans="2:5" x14ac:dyDescent="0.3">
      <c r="B791" s="1">
        <v>760</v>
      </c>
      <c r="C791" s="1">
        <f t="shared" ca="1" si="33"/>
        <v>87.038724631214365</v>
      </c>
      <c r="D791" s="1">
        <f t="shared" si="34"/>
        <v>160.55793570048556</v>
      </c>
      <c r="E791" s="1">
        <f t="shared" ca="1" si="35"/>
        <v>3.9723640178158982E-6</v>
      </c>
    </row>
    <row r="792" spans="2:5" x14ac:dyDescent="0.3">
      <c r="B792" s="1">
        <v>761</v>
      </c>
      <c r="C792" s="1">
        <f t="shared" ca="1" si="33"/>
        <v>92.682172668912358</v>
      </c>
      <c r="D792" s="1">
        <f t="shared" si="34"/>
        <v>160.6061103115436</v>
      </c>
      <c r="E792" s="1">
        <f t="shared" ca="1" si="35"/>
        <v>1.7953428337340202E-5</v>
      </c>
    </row>
    <row r="793" spans="2:5" x14ac:dyDescent="0.3">
      <c r="B793" s="1">
        <v>762</v>
      </c>
      <c r="C793" s="1">
        <f t="shared" ca="1" si="33"/>
        <v>102.91040983144232</v>
      </c>
      <c r="D793" s="1">
        <f t="shared" si="34"/>
        <v>160.65439457009685</v>
      </c>
      <c r="E793" s="1">
        <f t="shared" ca="1" si="35"/>
        <v>1.9265493893316099E-4</v>
      </c>
    </row>
    <row r="794" spans="2:5" x14ac:dyDescent="0.3">
      <c r="B794" s="1">
        <v>763</v>
      </c>
      <c r="C794" s="1">
        <f t="shared" ca="1" si="33"/>
        <v>99.042547414465488</v>
      </c>
      <c r="D794" s="1">
        <f t="shared" si="34"/>
        <v>160.70278947900695</v>
      </c>
      <c r="E794" s="1">
        <f t="shared" ca="1" si="35"/>
        <v>8.2943684824170199E-5</v>
      </c>
    </row>
    <row r="795" spans="2:5" x14ac:dyDescent="0.3">
      <c r="B795" s="1">
        <v>764</v>
      </c>
      <c r="C795" s="1">
        <f t="shared" ca="1" si="33"/>
        <v>91.951819634951022</v>
      </c>
      <c r="D795" s="1">
        <f t="shared" si="34"/>
        <v>160.75129605265866</v>
      </c>
      <c r="E795" s="1">
        <f t="shared" ca="1" si="35"/>
        <v>1.4887788037730909E-5</v>
      </c>
    </row>
    <row r="796" spans="2:5" x14ac:dyDescent="0.3">
      <c r="B796" s="1">
        <v>765</v>
      </c>
      <c r="C796" s="1">
        <f t="shared" ca="1" si="33"/>
        <v>111.68979007572594</v>
      </c>
      <c r="D796" s="1">
        <f t="shared" si="34"/>
        <v>160.79991531715106</v>
      </c>
      <c r="E796" s="1">
        <f t="shared" ca="1" si="35"/>
        <v>1.0194597207978191E-3</v>
      </c>
    </row>
    <row r="797" spans="2:5" x14ac:dyDescent="0.3">
      <c r="B797" s="1">
        <v>766</v>
      </c>
      <c r="C797" s="1">
        <f t="shared" ca="1" si="33"/>
        <v>100.32474544680582</v>
      </c>
      <c r="D797" s="1">
        <f t="shared" si="34"/>
        <v>160.84864831049291</v>
      </c>
      <c r="E797" s="1">
        <f t="shared" ca="1" si="35"/>
        <v>1.1048696699657435E-4</v>
      </c>
    </row>
    <row r="798" spans="2:5" x14ac:dyDescent="0.3">
      <c r="B798" s="1">
        <v>767</v>
      </c>
      <c r="C798" s="1">
        <f t="shared" ca="1" si="33"/>
        <v>116.23534959277056</v>
      </c>
      <c r="D798" s="1">
        <f t="shared" si="34"/>
        <v>160.89749608280184</v>
      </c>
      <c r="E798" s="1">
        <f t="shared" ca="1" si="35"/>
        <v>2.1113308993413104E-3</v>
      </c>
    </row>
    <row r="799" spans="2:5" x14ac:dyDescent="0.3">
      <c r="B799" s="1">
        <v>768</v>
      </c>
      <c r="C799" s="1">
        <f t="shared" ca="1" si="33"/>
        <v>112.93946902611583</v>
      </c>
      <c r="D799" s="1">
        <f t="shared" si="34"/>
        <v>160.94645969650773</v>
      </c>
      <c r="E799" s="1">
        <f t="shared" ca="1" si="35"/>
        <v>1.2568168285416758E-3</v>
      </c>
    </row>
    <row r="800" spans="2:5" x14ac:dyDescent="0.3">
      <c r="B800" s="1">
        <v>769</v>
      </c>
      <c r="C800" s="1">
        <f t="shared" ca="1" si="33"/>
        <v>70.010711485790338</v>
      </c>
      <c r="D800" s="1">
        <f t="shared" si="34"/>
        <v>160.99554022656048</v>
      </c>
      <c r="E800" s="1">
        <f t="shared" ca="1" si="35"/>
        <v>1.7776247458437613E-8</v>
      </c>
    </row>
    <row r="801" spans="2:5" x14ac:dyDescent="0.3">
      <c r="B801" s="1">
        <v>770</v>
      </c>
      <c r="C801" s="1">
        <f t="shared" ref="C801:C864" ca="1" si="36">_xlfn.NORM.INV(RAND(),$C$28,$C$29)</f>
        <v>117.51462998826199</v>
      </c>
      <c r="D801" s="1">
        <f t="shared" ref="D801:D864" si="37">_xlfn.NORM.INV(B801/1001,$D$28,$D$29)</f>
        <v>161.04473876064193</v>
      </c>
      <c r="E801" s="1">
        <f t="shared" ref="E801:E864" ca="1" si="38">_xlfn.NORM.DIST(C801,$D$28,$D$29,0)</f>
        <v>2.5488876985018932E-3</v>
      </c>
    </row>
    <row r="802" spans="2:5" x14ac:dyDescent="0.3">
      <c r="B802" s="1">
        <v>771</v>
      </c>
      <c r="C802" s="1">
        <f t="shared" ca="1" si="36"/>
        <v>89.030532455154173</v>
      </c>
      <c r="D802" s="1">
        <f t="shared" si="37"/>
        <v>161.09405639938242</v>
      </c>
      <c r="E802" s="1">
        <f t="shared" ca="1" si="38"/>
        <v>6.8751162395888266E-6</v>
      </c>
    </row>
    <row r="803" spans="2:5" x14ac:dyDescent="0.3">
      <c r="B803" s="1">
        <v>772</v>
      </c>
      <c r="C803" s="1">
        <f t="shared" ca="1" si="36"/>
        <v>116.40512657026808</v>
      </c>
      <c r="D803" s="1">
        <f t="shared" si="37"/>
        <v>161.1434942565817</v>
      </c>
      <c r="E803" s="1">
        <f t="shared" ca="1" si="38"/>
        <v>2.1656749197518487E-3</v>
      </c>
    </row>
    <row r="804" spans="2:5" x14ac:dyDescent="0.3">
      <c r="B804" s="1">
        <v>773</v>
      </c>
      <c r="C804" s="1">
        <f t="shared" ca="1" si="36"/>
        <v>101.47068111848871</v>
      </c>
      <c r="D804" s="1">
        <f t="shared" si="37"/>
        <v>161.19305345943488</v>
      </c>
      <c r="E804" s="1">
        <f t="shared" ca="1" si="38"/>
        <v>1.4187946277554328E-4</v>
      </c>
    </row>
    <row r="805" spans="2:5" x14ac:dyDescent="0.3">
      <c r="B805" s="1">
        <v>774</v>
      </c>
      <c r="C805" s="1">
        <f t="shared" ca="1" si="36"/>
        <v>94.481766956135473</v>
      </c>
      <c r="D805" s="1">
        <f t="shared" si="37"/>
        <v>161.24273514876282</v>
      </c>
      <c r="E805" s="1">
        <f t="shared" ca="1" si="38"/>
        <v>2.8191587018027156E-5</v>
      </c>
    </row>
    <row r="806" spans="2:5" x14ac:dyDescent="0.3">
      <c r="B806" s="1">
        <v>775</v>
      </c>
      <c r="C806" s="1">
        <f t="shared" ca="1" si="36"/>
        <v>106.77716430162593</v>
      </c>
      <c r="D806" s="1">
        <f t="shared" si="37"/>
        <v>161.29254047924772</v>
      </c>
      <c r="E806" s="1">
        <f t="shared" ca="1" si="38"/>
        <v>4.1860853983578626E-4</v>
      </c>
    </row>
    <row r="807" spans="2:5" x14ac:dyDescent="0.3">
      <c r="B807" s="1">
        <v>776</v>
      </c>
      <c r="C807" s="1">
        <f t="shared" ca="1" si="36"/>
        <v>96.07081679380444</v>
      </c>
      <c r="D807" s="1">
        <f t="shared" si="37"/>
        <v>161.34247061967375</v>
      </c>
      <c r="E807" s="1">
        <f t="shared" ca="1" si="38"/>
        <v>4.149225194499357E-5</v>
      </c>
    </row>
    <row r="808" spans="2:5" x14ac:dyDescent="0.3">
      <c r="B808" s="1">
        <v>777</v>
      </c>
      <c r="C808" s="1">
        <f t="shared" ca="1" si="36"/>
        <v>95.974854194624527</v>
      </c>
      <c r="D808" s="1">
        <f t="shared" si="37"/>
        <v>161.39252675317275</v>
      </c>
      <c r="E808" s="1">
        <f t="shared" ca="1" si="38"/>
        <v>4.0547958142742742E-5</v>
      </c>
    </row>
    <row r="809" spans="2:5" x14ac:dyDescent="0.3">
      <c r="B809" s="1">
        <v>778</v>
      </c>
      <c r="C809" s="1">
        <f t="shared" ca="1" si="36"/>
        <v>86.654208632244959</v>
      </c>
      <c r="D809" s="1">
        <f t="shared" si="37"/>
        <v>161.44271007747543</v>
      </c>
      <c r="E809" s="1">
        <f t="shared" ca="1" si="38"/>
        <v>3.5659643630816936E-6</v>
      </c>
    </row>
    <row r="810" spans="2:5" x14ac:dyDescent="0.3">
      <c r="B810" s="1">
        <v>779</v>
      </c>
      <c r="C810" s="1">
        <f t="shared" ca="1" si="36"/>
        <v>104.65683537363044</v>
      </c>
      <c r="D810" s="1">
        <f t="shared" si="37"/>
        <v>161.49302180516787</v>
      </c>
      <c r="E810" s="1">
        <f t="shared" ca="1" si="38"/>
        <v>2.7578655225865328E-4</v>
      </c>
    </row>
    <row r="811" spans="2:5" x14ac:dyDescent="0.3">
      <c r="B811" s="1">
        <v>780</v>
      </c>
      <c r="C811" s="1">
        <f t="shared" ca="1" si="36"/>
        <v>91.226422486659075</v>
      </c>
      <c r="D811" s="1">
        <f t="shared" si="37"/>
        <v>161.54346316395399</v>
      </c>
      <c r="E811" s="1">
        <f t="shared" ca="1" si="38"/>
        <v>1.2332343311719559E-5</v>
      </c>
    </row>
    <row r="812" spans="2:5" x14ac:dyDescent="0.3">
      <c r="B812" s="1">
        <v>781</v>
      </c>
      <c r="C812" s="1">
        <f t="shared" ca="1" si="36"/>
        <v>98.027445852678682</v>
      </c>
      <c r="D812" s="1">
        <f t="shared" si="37"/>
        <v>161.59403539692329</v>
      </c>
      <c r="E812" s="1">
        <f t="shared" ca="1" si="38"/>
        <v>6.5757537438304825E-5</v>
      </c>
    </row>
    <row r="813" spans="2:5" x14ac:dyDescent="0.3">
      <c r="B813" s="1">
        <v>782</v>
      </c>
      <c r="C813" s="1">
        <f t="shared" ca="1" si="36"/>
        <v>104.47092904795876</v>
      </c>
      <c r="D813" s="1">
        <f t="shared" si="37"/>
        <v>161.64473976282505</v>
      </c>
      <c r="E813" s="1">
        <f t="shared" ca="1" si="38"/>
        <v>2.656250153675368E-4</v>
      </c>
    </row>
    <row r="814" spans="2:5" x14ac:dyDescent="0.3">
      <c r="B814" s="1">
        <v>783</v>
      </c>
      <c r="C814" s="1">
        <f t="shared" ca="1" si="36"/>
        <v>102.63720457413413</v>
      </c>
      <c r="D814" s="1">
        <f t="shared" si="37"/>
        <v>161.6955775363482</v>
      </c>
      <c r="E814" s="1">
        <f t="shared" ca="1" si="38"/>
        <v>1.8191808645115306E-4</v>
      </c>
    </row>
    <row r="815" spans="2:5" x14ac:dyDescent="0.3">
      <c r="B815" s="1">
        <v>784</v>
      </c>
      <c r="C815" s="1">
        <f t="shared" ca="1" si="36"/>
        <v>80.048415263496835</v>
      </c>
      <c r="D815" s="1">
        <f t="shared" si="37"/>
        <v>161.74655000840772</v>
      </c>
      <c r="E815" s="1">
        <f t="shared" ca="1" si="38"/>
        <v>5.0393411292341639E-7</v>
      </c>
    </row>
    <row r="816" spans="2:5" x14ac:dyDescent="0.3">
      <c r="B816" s="1">
        <v>785</v>
      </c>
      <c r="C816" s="1">
        <f t="shared" ca="1" si="36"/>
        <v>93.29515115854808</v>
      </c>
      <c r="D816" s="1">
        <f t="shared" si="37"/>
        <v>161.79765848643737</v>
      </c>
      <c r="E816" s="1">
        <f t="shared" ca="1" si="38"/>
        <v>2.0970147177421936E-5</v>
      </c>
    </row>
    <row r="817" spans="2:5" x14ac:dyDescent="0.3">
      <c r="B817" s="1">
        <v>786</v>
      </c>
      <c r="C817" s="1">
        <f t="shared" ca="1" si="36"/>
        <v>103.47620879458056</v>
      </c>
      <c r="D817" s="1">
        <f t="shared" si="37"/>
        <v>161.84890429468896</v>
      </c>
      <c r="E817" s="1">
        <f t="shared" ca="1" si="38"/>
        <v>2.1671946230427715E-4</v>
      </c>
    </row>
    <row r="818" spans="2:5" x14ac:dyDescent="0.3">
      <c r="B818" s="1">
        <v>787</v>
      </c>
      <c r="C818" s="1">
        <f t="shared" ca="1" si="36"/>
        <v>105.79213880576611</v>
      </c>
      <c r="D818" s="1">
        <f t="shared" si="37"/>
        <v>161.90028877453864</v>
      </c>
      <c r="E818" s="1">
        <f t="shared" ca="1" si="38"/>
        <v>3.4569440981482304E-4</v>
      </c>
    </row>
    <row r="819" spans="2:5" x14ac:dyDescent="0.3">
      <c r="B819" s="1">
        <v>788</v>
      </c>
      <c r="C819" s="1">
        <f t="shared" ca="1" si="36"/>
        <v>122.49740542825462</v>
      </c>
      <c r="D819" s="1">
        <f t="shared" si="37"/>
        <v>161.95181328479973</v>
      </c>
      <c r="E819" s="1">
        <f t="shared" ca="1" si="38"/>
        <v>4.9525067366186061E-3</v>
      </c>
    </row>
    <row r="820" spans="2:5" x14ac:dyDescent="0.3">
      <c r="B820" s="1">
        <v>789</v>
      </c>
      <c r="C820" s="1">
        <f t="shared" ca="1" si="36"/>
        <v>100.95783601484736</v>
      </c>
      <c r="D820" s="1">
        <f t="shared" si="37"/>
        <v>162.00347920204322</v>
      </c>
      <c r="E820" s="1">
        <f t="shared" ca="1" si="38"/>
        <v>1.2694830272691948E-4</v>
      </c>
    </row>
    <row r="821" spans="2:5" x14ac:dyDescent="0.3">
      <c r="B821" s="1">
        <v>790</v>
      </c>
      <c r="C821" s="1">
        <f t="shared" ca="1" si="36"/>
        <v>109.56790747695307</v>
      </c>
      <c r="D821" s="1">
        <f t="shared" si="37"/>
        <v>162.05528792092534</v>
      </c>
      <c r="E821" s="1">
        <f t="shared" ca="1" si="38"/>
        <v>7.0326580538866441E-4</v>
      </c>
    </row>
    <row r="822" spans="2:5" x14ac:dyDescent="0.3">
      <c r="B822" s="1">
        <v>791</v>
      </c>
      <c r="C822" s="1">
        <f t="shared" ca="1" si="36"/>
        <v>93.554397934251554</v>
      </c>
      <c r="D822" s="1">
        <f t="shared" si="37"/>
        <v>162.10724085452259</v>
      </c>
      <c r="E822" s="1">
        <f t="shared" ca="1" si="38"/>
        <v>2.2382654016711973E-5</v>
      </c>
    </row>
    <row r="823" spans="2:5" x14ac:dyDescent="0.3">
      <c r="B823" s="1">
        <v>792</v>
      </c>
      <c r="C823" s="1">
        <f t="shared" ca="1" si="36"/>
        <v>101.74498397567729</v>
      </c>
      <c r="D823" s="1">
        <f t="shared" si="37"/>
        <v>162.15933943467496</v>
      </c>
      <c r="E823" s="1">
        <f t="shared" ca="1" si="38"/>
        <v>1.5050162582789587E-4</v>
      </c>
    </row>
    <row r="824" spans="2:5" x14ac:dyDescent="0.3">
      <c r="B824" s="1">
        <v>793</v>
      </c>
      <c r="C824" s="1">
        <f t="shared" ca="1" si="36"/>
        <v>103.88788912346266</v>
      </c>
      <c r="D824" s="1">
        <f t="shared" si="37"/>
        <v>162.21158511233673</v>
      </c>
      <c r="E824" s="1">
        <f t="shared" ca="1" si="38"/>
        <v>2.3588661031313197E-4</v>
      </c>
    </row>
    <row r="825" spans="2:5" x14ac:dyDescent="0.3">
      <c r="B825" s="1">
        <v>794</v>
      </c>
      <c r="C825" s="1">
        <f t="shared" ca="1" si="36"/>
        <v>100.438705281542</v>
      </c>
      <c r="D825" s="1">
        <f t="shared" si="37"/>
        <v>162.26397935793577</v>
      </c>
      <c r="E825" s="1">
        <f t="shared" ca="1" si="38"/>
        <v>1.1329880679631923E-4</v>
      </c>
    </row>
    <row r="826" spans="2:5" x14ac:dyDescent="0.3">
      <c r="B826" s="1">
        <v>795</v>
      </c>
      <c r="C826" s="1">
        <f t="shared" ca="1" si="36"/>
        <v>104.1063616727693</v>
      </c>
      <c r="D826" s="1">
        <f t="shared" si="37"/>
        <v>162.31652366174109</v>
      </c>
      <c r="E826" s="1">
        <f t="shared" ca="1" si="38"/>
        <v>2.4666213234278639E-4</v>
      </c>
    </row>
    <row r="827" spans="2:5" x14ac:dyDescent="0.3">
      <c r="B827" s="1">
        <v>796</v>
      </c>
      <c r="C827" s="1">
        <f t="shared" ca="1" si="36"/>
        <v>96.615359426735282</v>
      </c>
      <c r="D827" s="1">
        <f t="shared" si="37"/>
        <v>162.36921953423942</v>
      </c>
      <c r="E827" s="1">
        <f t="shared" ca="1" si="38"/>
        <v>4.7245934284740067E-5</v>
      </c>
    </row>
    <row r="828" spans="2:5" x14ac:dyDescent="0.3">
      <c r="B828" s="1">
        <v>797</v>
      </c>
      <c r="C828" s="1">
        <f t="shared" ca="1" si="36"/>
        <v>103.84094094740506</v>
      </c>
      <c r="D828" s="1">
        <f t="shared" si="37"/>
        <v>162.4220685065203</v>
      </c>
      <c r="E828" s="1">
        <f t="shared" ca="1" si="38"/>
        <v>2.3362672282241468E-4</v>
      </c>
    </row>
    <row r="829" spans="2:5" x14ac:dyDescent="0.3">
      <c r="B829" s="1">
        <v>798</v>
      </c>
      <c r="C829" s="1">
        <f t="shared" ca="1" si="36"/>
        <v>89.28567117272128</v>
      </c>
      <c r="D829" s="1">
        <f t="shared" si="37"/>
        <v>162.47507213067081</v>
      </c>
      <c r="E829" s="1">
        <f t="shared" ca="1" si="38"/>
        <v>7.3661870593032942E-6</v>
      </c>
    </row>
    <row r="830" spans="2:5" x14ac:dyDescent="0.3">
      <c r="B830" s="1">
        <v>799</v>
      </c>
      <c r="C830" s="1">
        <f t="shared" ca="1" si="36"/>
        <v>127.37754928590277</v>
      </c>
      <c r="D830" s="1">
        <f t="shared" si="37"/>
        <v>162.52823198017944</v>
      </c>
      <c r="E830" s="1">
        <f t="shared" ca="1" si="38"/>
        <v>8.5291367340527072E-3</v>
      </c>
    </row>
    <row r="831" spans="2:5" x14ac:dyDescent="0.3">
      <c r="B831" s="1">
        <v>800</v>
      </c>
      <c r="C831" s="1">
        <f t="shared" ca="1" si="36"/>
        <v>99.647642523736252</v>
      </c>
      <c r="D831" s="1">
        <f t="shared" si="37"/>
        <v>162.58154965035004</v>
      </c>
      <c r="E831" s="1">
        <f t="shared" ca="1" si="38"/>
        <v>9.5048634713268911E-5</v>
      </c>
    </row>
    <row r="832" spans="2:5" x14ac:dyDescent="0.3">
      <c r="B832" s="1">
        <v>801</v>
      </c>
      <c r="C832" s="1">
        <f t="shared" ca="1" si="36"/>
        <v>107.40392495882442</v>
      </c>
      <c r="D832" s="1">
        <f t="shared" si="37"/>
        <v>162.63502675872553</v>
      </c>
      <c r="E832" s="1">
        <f t="shared" ca="1" si="38"/>
        <v>4.7175742102182635E-4</v>
      </c>
    </row>
    <row r="833" spans="2:5" x14ac:dyDescent="0.3">
      <c r="B833" s="1">
        <v>802</v>
      </c>
      <c r="C833" s="1">
        <f t="shared" ca="1" si="36"/>
        <v>102.67902977339166</v>
      </c>
      <c r="D833" s="1">
        <f t="shared" si="37"/>
        <v>162.68866494552202</v>
      </c>
      <c r="E833" s="1">
        <f t="shared" ca="1" si="38"/>
        <v>1.8352609844514867E-4</v>
      </c>
    </row>
    <row r="834" spans="2:5" x14ac:dyDescent="0.3">
      <c r="B834" s="1">
        <v>803</v>
      </c>
      <c r="C834" s="1">
        <f t="shared" ca="1" si="36"/>
        <v>100.88411398158543</v>
      </c>
      <c r="D834" s="1">
        <f t="shared" si="37"/>
        <v>162.74246587407379</v>
      </c>
      <c r="E834" s="1">
        <f t="shared" ca="1" si="38"/>
        <v>1.2492318458041395E-4</v>
      </c>
    </row>
    <row r="835" spans="2:5" x14ac:dyDescent="0.3">
      <c r="B835" s="1">
        <v>804</v>
      </c>
      <c r="C835" s="1">
        <f t="shared" ca="1" si="36"/>
        <v>98.769714625577876</v>
      </c>
      <c r="D835" s="1">
        <f t="shared" si="37"/>
        <v>162.79643123128895</v>
      </c>
      <c r="E835" s="1">
        <f t="shared" ca="1" si="38"/>
        <v>7.7960786102948692E-5</v>
      </c>
    </row>
    <row r="836" spans="2:5" x14ac:dyDescent="0.3">
      <c r="B836" s="1">
        <v>805</v>
      </c>
      <c r="C836" s="1">
        <f t="shared" ca="1" si="36"/>
        <v>93.760523806409068</v>
      </c>
      <c r="D836" s="1">
        <f t="shared" si="37"/>
        <v>162.8505627281165</v>
      </c>
      <c r="E836" s="1">
        <f t="shared" ca="1" si="38"/>
        <v>2.3568298594950776E-5</v>
      </c>
    </row>
    <row r="837" spans="2:5" x14ac:dyDescent="0.3">
      <c r="B837" s="1">
        <v>806</v>
      </c>
      <c r="C837" s="1">
        <f t="shared" ca="1" si="36"/>
        <v>105.09665750259154</v>
      </c>
      <c r="D837" s="1">
        <f t="shared" si="37"/>
        <v>162.90486210002513</v>
      </c>
      <c r="E837" s="1">
        <f t="shared" ca="1" si="38"/>
        <v>3.012174902143511E-4</v>
      </c>
    </row>
    <row r="838" spans="2:5" x14ac:dyDescent="0.3">
      <c r="B838" s="1">
        <v>807</v>
      </c>
      <c r="C838" s="1">
        <f t="shared" ca="1" si="36"/>
        <v>90.5935372778588</v>
      </c>
      <c r="D838" s="1">
        <f t="shared" si="37"/>
        <v>162.95933110749385</v>
      </c>
      <c r="E838" s="1">
        <f t="shared" ca="1" si="38"/>
        <v>1.0443873851447478E-5</v>
      </c>
    </row>
    <row r="839" spans="2:5" x14ac:dyDescent="0.3">
      <c r="B839" s="1">
        <v>808</v>
      </c>
      <c r="C839" s="1">
        <f t="shared" ca="1" si="36"/>
        <v>99.5541698070286</v>
      </c>
      <c r="D839" s="1">
        <f t="shared" si="37"/>
        <v>163.01397153651499</v>
      </c>
      <c r="E839" s="1">
        <f t="shared" ca="1" si="38"/>
        <v>9.3079241813200683E-5</v>
      </c>
    </row>
    <row r="840" spans="2:5" x14ac:dyDescent="0.3">
      <c r="B840" s="1">
        <v>809</v>
      </c>
      <c r="C840" s="1">
        <f t="shared" ca="1" si="36"/>
        <v>111.5434137877553</v>
      </c>
      <c r="D840" s="1">
        <f t="shared" si="37"/>
        <v>163.06878519911001</v>
      </c>
      <c r="E840" s="1">
        <f t="shared" ca="1" si="38"/>
        <v>9.9431825143292385E-4</v>
      </c>
    </row>
    <row r="841" spans="2:5" x14ac:dyDescent="0.3">
      <c r="B841" s="1">
        <v>810</v>
      </c>
      <c r="C841" s="1">
        <f t="shared" ca="1" si="36"/>
        <v>86.070771509011465</v>
      </c>
      <c r="D841" s="1">
        <f t="shared" si="37"/>
        <v>163.12377393385833</v>
      </c>
      <c r="E841" s="1">
        <f t="shared" ca="1" si="38"/>
        <v>3.0235118915415924E-6</v>
      </c>
    </row>
    <row r="842" spans="2:5" x14ac:dyDescent="0.3">
      <c r="B842" s="1">
        <v>811</v>
      </c>
      <c r="C842" s="1">
        <f t="shared" ca="1" si="36"/>
        <v>87.363101646259352</v>
      </c>
      <c r="D842" s="1">
        <f t="shared" si="37"/>
        <v>163.17893960643977</v>
      </c>
      <c r="E842" s="1">
        <f t="shared" ca="1" si="38"/>
        <v>4.3487885001487762E-6</v>
      </c>
    </row>
    <row r="843" spans="2:5" x14ac:dyDescent="0.3">
      <c r="B843" s="1">
        <v>812</v>
      </c>
      <c r="C843" s="1">
        <f t="shared" ca="1" si="36"/>
        <v>103.66718110330329</v>
      </c>
      <c r="D843" s="1">
        <f t="shared" si="37"/>
        <v>163.23428411019097</v>
      </c>
      <c r="E843" s="1">
        <f t="shared" ca="1" si="38"/>
        <v>2.2543017707383781E-4</v>
      </c>
    </row>
    <row r="844" spans="2:5" x14ac:dyDescent="0.3">
      <c r="B844" s="1">
        <v>813</v>
      </c>
      <c r="C844" s="1">
        <f t="shared" ca="1" si="36"/>
        <v>98.461011107946561</v>
      </c>
      <c r="D844" s="1">
        <f t="shared" si="37"/>
        <v>163.28980936667583</v>
      </c>
      <c r="E844" s="1">
        <f t="shared" ca="1" si="38"/>
        <v>7.26537809857336E-5</v>
      </c>
    </row>
    <row r="845" spans="2:5" x14ac:dyDescent="0.3">
      <c r="B845" s="1">
        <v>814</v>
      </c>
      <c r="C845" s="1">
        <f t="shared" ca="1" si="36"/>
        <v>80.405865940994772</v>
      </c>
      <c r="D845" s="1">
        <f t="shared" si="37"/>
        <v>163.34551732627142</v>
      </c>
      <c r="E845" s="1">
        <f t="shared" ca="1" si="38"/>
        <v>5.630067161322867E-7</v>
      </c>
    </row>
    <row r="846" spans="2:5" x14ac:dyDescent="0.3">
      <c r="B846" s="1">
        <v>815</v>
      </c>
      <c r="C846" s="1">
        <f t="shared" ca="1" si="36"/>
        <v>107.27514029005089</v>
      </c>
      <c r="D846" s="1">
        <f t="shared" si="37"/>
        <v>163.40140996876846</v>
      </c>
      <c r="E846" s="1">
        <f t="shared" ca="1" si="38"/>
        <v>4.6037762390623699E-4</v>
      </c>
    </row>
    <row r="847" spans="2:5" x14ac:dyDescent="0.3">
      <c r="B847" s="1">
        <v>816</v>
      </c>
      <c r="C847" s="1">
        <f t="shared" ca="1" si="36"/>
        <v>85.405588894336205</v>
      </c>
      <c r="D847" s="1">
        <f t="shared" si="37"/>
        <v>163.45748930398815</v>
      </c>
      <c r="E847" s="1">
        <f t="shared" ca="1" si="38"/>
        <v>2.5003669447879187E-6</v>
      </c>
    </row>
    <row r="848" spans="2:5" x14ac:dyDescent="0.3">
      <c r="B848" s="1">
        <v>817</v>
      </c>
      <c r="C848" s="1">
        <f t="shared" ca="1" si="36"/>
        <v>121.90937145387397</v>
      </c>
      <c r="D848" s="1">
        <f t="shared" si="37"/>
        <v>163.51375737241509</v>
      </c>
      <c r="E848" s="1">
        <f t="shared" ca="1" si="38"/>
        <v>4.6054843857098269E-3</v>
      </c>
    </row>
    <row r="849" spans="2:5" x14ac:dyDescent="0.3">
      <c r="B849" s="1">
        <v>818</v>
      </c>
      <c r="C849" s="1">
        <f t="shared" ca="1" si="36"/>
        <v>110.61208162353991</v>
      </c>
      <c r="D849" s="1">
        <f t="shared" si="37"/>
        <v>163.57021624584678</v>
      </c>
      <c r="E849" s="1">
        <f t="shared" ca="1" si="38"/>
        <v>8.4636290802555224E-4</v>
      </c>
    </row>
    <row r="850" spans="2:5" x14ac:dyDescent="0.3">
      <c r="B850" s="1">
        <v>819</v>
      </c>
      <c r="C850" s="1">
        <f t="shared" ca="1" si="36"/>
        <v>86.366067789873554</v>
      </c>
      <c r="D850" s="1">
        <f t="shared" si="37"/>
        <v>163.62686802806076</v>
      </c>
      <c r="E850" s="1">
        <f t="shared" ca="1" si="38"/>
        <v>3.2875011926037502E-6</v>
      </c>
    </row>
    <row r="851" spans="2:5" x14ac:dyDescent="0.3">
      <c r="B851" s="1">
        <v>820</v>
      </c>
      <c r="C851" s="1">
        <f t="shared" ca="1" si="36"/>
        <v>108.01363959749447</v>
      </c>
      <c r="D851" s="1">
        <f t="shared" si="37"/>
        <v>163.68371485549974</v>
      </c>
      <c r="E851" s="1">
        <f t="shared" ca="1" si="38"/>
        <v>5.2904181200255803E-4</v>
      </c>
    </row>
    <row r="852" spans="2:5" x14ac:dyDescent="0.3">
      <c r="B852" s="1">
        <v>821</v>
      </c>
      <c r="C852" s="1">
        <f t="shared" ca="1" si="36"/>
        <v>92.731297912771907</v>
      </c>
      <c r="D852" s="1">
        <f t="shared" si="37"/>
        <v>163.74075889797473</v>
      </c>
      <c r="E852" s="1">
        <f t="shared" ca="1" si="38"/>
        <v>1.8179419944152823E-5</v>
      </c>
    </row>
    <row r="853" spans="2:5" x14ac:dyDescent="0.3">
      <c r="B853" s="1">
        <v>822</v>
      </c>
      <c r="C853" s="1">
        <f t="shared" ca="1" si="36"/>
        <v>104.45607089432551</v>
      </c>
      <c r="D853" s="1">
        <f t="shared" si="37"/>
        <v>163.79800235938777</v>
      </c>
      <c r="E853" s="1">
        <f t="shared" ca="1" si="38"/>
        <v>2.6482746497077486E-4</v>
      </c>
    </row>
    <row r="854" spans="2:5" x14ac:dyDescent="0.3">
      <c r="B854" s="1">
        <v>823</v>
      </c>
      <c r="C854" s="1">
        <f t="shared" ca="1" si="36"/>
        <v>101.63718255214788</v>
      </c>
      <c r="D854" s="1">
        <f t="shared" si="37"/>
        <v>163.8554474784741</v>
      </c>
      <c r="E854" s="1">
        <f t="shared" ca="1" si="38"/>
        <v>1.4705817290716541E-4</v>
      </c>
    </row>
    <row r="855" spans="2:5" x14ac:dyDescent="0.3">
      <c r="B855" s="1">
        <v>824</v>
      </c>
      <c r="C855" s="1">
        <f t="shared" ca="1" si="36"/>
        <v>113.9272198453381</v>
      </c>
      <c r="D855" s="1">
        <f t="shared" si="37"/>
        <v>163.913096529565</v>
      </c>
      <c r="E855" s="1">
        <f t="shared" ca="1" si="38"/>
        <v>1.4756667903945756E-3</v>
      </c>
    </row>
    <row r="856" spans="2:5" x14ac:dyDescent="0.3">
      <c r="B856" s="1">
        <v>825</v>
      </c>
      <c r="C856" s="1">
        <f t="shared" ca="1" si="36"/>
        <v>109.82237746653824</v>
      </c>
      <c r="D856" s="1">
        <f t="shared" si="37"/>
        <v>163.97095182337114</v>
      </c>
      <c r="E856" s="1">
        <f t="shared" ca="1" si="38"/>
        <v>7.3606528572981291E-4</v>
      </c>
    </row>
    <row r="857" spans="2:5" x14ac:dyDescent="0.3">
      <c r="B857" s="1">
        <v>826</v>
      </c>
      <c r="C857" s="1">
        <f t="shared" ca="1" si="36"/>
        <v>90.455979246966336</v>
      </c>
      <c r="D857" s="1">
        <f t="shared" si="37"/>
        <v>164.0290157077884</v>
      </c>
      <c r="E857" s="1">
        <f t="shared" ca="1" si="38"/>
        <v>1.0070942040631205E-5</v>
      </c>
    </row>
    <row r="858" spans="2:5" x14ac:dyDescent="0.3">
      <c r="B858" s="1">
        <v>827</v>
      </c>
      <c r="C858" s="1">
        <f t="shared" ca="1" si="36"/>
        <v>106.7083191120706</v>
      </c>
      <c r="D858" s="1">
        <f t="shared" si="37"/>
        <v>164.08729056872568</v>
      </c>
      <c r="E858" s="1">
        <f t="shared" ca="1" si="38"/>
        <v>4.1310442851292016E-4</v>
      </c>
    </row>
    <row r="859" spans="2:5" x14ac:dyDescent="0.3">
      <c r="B859" s="1">
        <v>828</v>
      </c>
      <c r="C859" s="1">
        <f t="shared" ca="1" si="36"/>
        <v>130.26827884345175</v>
      </c>
      <c r="D859" s="1">
        <f t="shared" si="37"/>
        <v>164.14577883095595</v>
      </c>
      <c r="E859" s="1">
        <f t="shared" ca="1" si="38"/>
        <v>1.1196091261708419E-2</v>
      </c>
    </row>
    <row r="860" spans="2:5" x14ac:dyDescent="0.3">
      <c r="B860" s="1">
        <v>829</v>
      </c>
      <c r="C860" s="1">
        <f t="shared" ca="1" si="36"/>
        <v>105.13929904526267</v>
      </c>
      <c r="D860" s="1">
        <f t="shared" si="37"/>
        <v>164.20448295899195</v>
      </c>
      <c r="E860" s="1">
        <f t="shared" ca="1" si="38"/>
        <v>3.0379055866563666E-4</v>
      </c>
    </row>
    <row r="861" spans="2:5" x14ac:dyDescent="0.3">
      <c r="B861" s="1">
        <v>830</v>
      </c>
      <c r="C861" s="1">
        <f t="shared" ca="1" si="36"/>
        <v>89.527699653151615</v>
      </c>
      <c r="D861" s="1">
        <f t="shared" si="37"/>
        <v>164.26340545798593</v>
      </c>
      <c r="E861" s="1">
        <f t="shared" ca="1" si="38"/>
        <v>7.8623013694534916E-6</v>
      </c>
    </row>
    <row r="862" spans="2:5" x14ac:dyDescent="0.3">
      <c r="B862" s="1">
        <v>831</v>
      </c>
      <c r="C862" s="1">
        <f t="shared" ca="1" si="36"/>
        <v>90.186667078484149</v>
      </c>
      <c r="D862" s="1">
        <f t="shared" si="37"/>
        <v>164.32254887465575</v>
      </c>
      <c r="E862" s="1">
        <f t="shared" ca="1" si="38"/>
        <v>9.3766473974403792E-6</v>
      </c>
    </row>
    <row r="863" spans="2:5" x14ac:dyDescent="0.3">
      <c r="B863" s="1">
        <v>832</v>
      </c>
      <c r="C863" s="1">
        <f t="shared" ca="1" si="36"/>
        <v>98.088342568622792</v>
      </c>
      <c r="D863" s="1">
        <f t="shared" si="37"/>
        <v>164.38191579823746</v>
      </c>
      <c r="E863" s="1">
        <f t="shared" ca="1" si="38"/>
        <v>6.6688501104744948E-5</v>
      </c>
    </row>
    <row r="864" spans="2:5" x14ac:dyDescent="0.3">
      <c r="B864" s="1">
        <v>833</v>
      </c>
      <c r="C864" s="1">
        <f t="shared" ca="1" si="36"/>
        <v>110.48787128828417</v>
      </c>
      <c r="D864" s="1">
        <f t="shared" si="37"/>
        <v>164.44150886146508</v>
      </c>
      <c r="E864" s="1">
        <f t="shared" ca="1" si="38"/>
        <v>8.2812988813461244E-4</v>
      </c>
    </row>
    <row r="865" spans="2:5" x14ac:dyDescent="0.3">
      <c r="B865" s="1">
        <v>834</v>
      </c>
      <c r="C865" s="1">
        <f t="shared" ref="C865:C928" ca="1" si="39">_xlfn.NORM.INV(RAND(),$C$28,$C$29)</f>
        <v>104.26369702902645</v>
      </c>
      <c r="D865" s="1">
        <f t="shared" ref="D865:D928" si="40">_xlfn.NORM.INV(B865/1001,$D$28,$D$29)</f>
        <v>164.50133074157961</v>
      </c>
      <c r="E865" s="1">
        <f t="shared" ref="E865:E928" ca="1" si="41">_xlfn.NORM.DIST(C865,$D$28,$D$29,0)</f>
        <v>2.5469238135758136E-4</v>
      </c>
    </row>
    <row r="866" spans="2:5" x14ac:dyDescent="0.3">
      <c r="B866" s="1">
        <v>835</v>
      </c>
      <c r="C866" s="1">
        <f t="shared" ca="1" si="39"/>
        <v>80.857666575731699</v>
      </c>
      <c r="D866" s="1">
        <f t="shared" si="40"/>
        <v>164.56138416136704</v>
      </c>
      <c r="E866" s="1">
        <f t="shared" ca="1" si="41"/>
        <v>6.4715327420660969E-7</v>
      </c>
    </row>
    <row r="867" spans="2:5" x14ac:dyDescent="0.3">
      <c r="B867" s="1">
        <v>836</v>
      </c>
      <c r="C867" s="1">
        <f t="shared" ca="1" si="39"/>
        <v>104.08082336069796</v>
      </c>
      <c r="D867" s="1">
        <f t="shared" si="40"/>
        <v>164.62167189022679</v>
      </c>
      <c r="E867" s="1">
        <f t="shared" ca="1" si="41"/>
        <v>2.4538023131222151E-4</v>
      </c>
    </row>
    <row r="868" spans="2:5" x14ac:dyDescent="0.3">
      <c r="B868" s="1">
        <v>837</v>
      </c>
      <c r="C868" s="1">
        <f t="shared" ca="1" si="39"/>
        <v>89.2940517689118</v>
      </c>
      <c r="D868" s="1">
        <f t="shared" si="40"/>
        <v>164.68219674527256</v>
      </c>
      <c r="E868" s="1">
        <f t="shared" ca="1" si="41"/>
        <v>7.3828628903595256E-6</v>
      </c>
    </row>
    <row r="869" spans="2:5" x14ac:dyDescent="0.3">
      <c r="B869" s="1">
        <v>838</v>
      </c>
      <c r="C869" s="1">
        <f t="shared" ca="1" si="39"/>
        <v>115.0533741405203</v>
      </c>
      <c r="D869" s="1">
        <f t="shared" si="40"/>
        <v>164.74296159246524</v>
      </c>
      <c r="E869" s="1">
        <f t="shared" ca="1" si="41"/>
        <v>1.762689267703332E-3</v>
      </c>
    </row>
    <row r="870" spans="2:5" x14ac:dyDescent="0.3">
      <c r="B870" s="1">
        <v>839</v>
      </c>
      <c r="C870" s="1">
        <f t="shared" ca="1" si="39"/>
        <v>80.735217214414206</v>
      </c>
      <c r="D870" s="1">
        <f t="shared" si="40"/>
        <v>164.80396934778042</v>
      </c>
      <c r="E870" s="1">
        <f t="shared" ca="1" si="41"/>
        <v>6.2323350039728502E-7</v>
      </c>
    </row>
    <row r="871" spans="2:5" x14ac:dyDescent="0.3">
      <c r="B871" s="1">
        <v>840</v>
      </c>
      <c r="C871" s="1">
        <f t="shared" ca="1" si="39"/>
        <v>84.103503360872836</v>
      </c>
      <c r="D871" s="1">
        <f t="shared" si="40"/>
        <v>164.86522297841057</v>
      </c>
      <c r="E871" s="1">
        <f t="shared" ca="1" si="41"/>
        <v>1.7140500200350206E-6</v>
      </c>
    </row>
    <row r="872" spans="2:5" x14ac:dyDescent="0.3">
      <c r="B872" s="1">
        <v>841</v>
      </c>
      <c r="C872" s="1">
        <f t="shared" ca="1" si="39"/>
        <v>99.418420098509316</v>
      </c>
      <c r="D872" s="1">
        <f t="shared" si="40"/>
        <v>164.92672550400422</v>
      </c>
      <c r="E872" s="1">
        <f t="shared" ca="1" si="41"/>
        <v>9.0285299980317774E-5</v>
      </c>
    </row>
    <row r="873" spans="2:5" x14ac:dyDescent="0.3">
      <c r="B873" s="1">
        <v>842</v>
      </c>
      <c r="C873" s="1">
        <f t="shared" ca="1" si="39"/>
        <v>105.48386430228157</v>
      </c>
      <c r="D873" s="1">
        <f t="shared" si="40"/>
        <v>164.98847999794299</v>
      </c>
      <c r="E873" s="1">
        <f t="shared" ca="1" si="41"/>
        <v>3.2530864450871388E-4</v>
      </c>
    </row>
    <row r="874" spans="2:5" x14ac:dyDescent="0.3">
      <c r="B874" s="1">
        <v>843</v>
      </c>
      <c r="C874" s="1">
        <f t="shared" ca="1" si="39"/>
        <v>103.10033951983044</v>
      </c>
      <c r="D874" s="1">
        <f t="shared" si="40"/>
        <v>165.05048958865751</v>
      </c>
      <c r="E874" s="1">
        <f t="shared" ca="1" si="41"/>
        <v>2.0045110911555392E-4</v>
      </c>
    </row>
    <row r="875" spans="2:5" x14ac:dyDescent="0.3">
      <c r="B875" s="1">
        <v>844</v>
      </c>
      <c r="C875" s="1">
        <f t="shared" ca="1" si="39"/>
        <v>98.313168032498382</v>
      </c>
      <c r="D875" s="1">
        <f t="shared" si="40"/>
        <v>165.11275746098448</v>
      </c>
      <c r="E875" s="1">
        <f t="shared" ca="1" si="41"/>
        <v>7.0231126066260091E-5</v>
      </c>
    </row>
    <row r="876" spans="2:5" x14ac:dyDescent="0.3">
      <c r="B876" s="1">
        <v>845</v>
      </c>
      <c r="C876" s="1">
        <f t="shared" ca="1" si="39"/>
        <v>92.70545746362798</v>
      </c>
      <c r="D876" s="1">
        <f t="shared" si="40"/>
        <v>165.17528685756616</v>
      </c>
      <c r="E876" s="1">
        <f t="shared" ca="1" si="41"/>
        <v>1.8060217507871177E-5</v>
      </c>
    </row>
    <row r="877" spans="2:5" x14ac:dyDescent="0.3">
      <c r="B877" s="1">
        <v>846</v>
      </c>
      <c r="C877" s="1">
        <f t="shared" ca="1" si="39"/>
        <v>102.69561322549673</v>
      </c>
      <c r="D877" s="1">
        <f t="shared" si="40"/>
        <v>165.23808108029306</v>
      </c>
      <c r="E877" s="1">
        <f t="shared" ca="1" si="41"/>
        <v>1.8416719764379892E-4</v>
      </c>
    </row>
    <row r="878" spans="2:5" x14ac:dyDescent="0.3">
      <c r="B878" s="1">
        <v>847</v>
      </c>
      <c r="C878" s="1">
        <f t="shared" ca="1" si="39"/>
        <v>87.283040229461761</v>
      </c>
      <c r="D878" s="1">
        <f t="shared" si="40"/>
        <v>165.30114349179297</v>
      </c>
      <c r="E878" s="1">
        <f t="shared" ca="1" si="41"/>
        <v>4.2528743064681722E-6</v>
      </c>
    </row>
    <row r="879" spans="2:5" x14ac:dyDescent="0.3">
      <c r="B879" s="1">
        <v>848</v>
      </c>
      <c r="C879" s="1">
        <f t="shared" ca="1" si="39"/>
        <v>116.121446286395</v>
      </c>
      <c r="D879" s="1">
        <f t="shared" si="40"/>
        <v>165.36447751696687</v>
      </c>
      <c r="E879" s="1">
        <f t="shared" ca="1" si="41"/>
        <v>2.0754889470617145E-3</v>
      </c>
    </row>
    <row r="880" spans="2:5" x14ac:dyDescent="0.3">
      <c r="B880" s="1">
        <v>849</v>
      </c>
      <c r="C880" s="1">
        <f t="shared" ca="1" si="39"/>
        <v>92.26315485761279</v>
      </c>
      <c r="D880" s="1">
        <f t="shared" si="40"/>
        <v>165.42808664457408</v>
      </c>
      <c r="E880" s="1">
        <f t="shared" ca="1" si="41"/>
        <v>1.6129467080346884E-5</v>
      </c>
    </row>
    <row r="881" spans="2:5" x14ac:dyDescent="0.3">
      <c r="B881" s="1">
        <v>850</v>
      </c>
      <c r="C881" s="1">
        <f t="shared" ca="1" si="39"/>
        <v>106.48610911386734</v>
      </c>
      <c r="D881" s="1">
        <f t="shared" si="40"/>
        <v>165.49197442886828</v>
      </c>
      <c r="E881" s="1">
        <f t="shared" ca="1" si="41"/>
        <v>3.9577102469196034E-4</v>
      </c>
    </row>
    <row r="882" spans="2:5" x14ac:dyDescent="0.3">
      <c r="B882" s="1">
        <v>851</v>
      </c>
      <c r="C882" s="1">
        <f t="shared" ca="1" si="39"/>
        <v>84.893157364447092</v>
      </c>
      <c r="D882" s="1">
        <f t="shared" si="40"/>
        <v>165.55614449128706</v>
      </c>
      <c r="E882" s="1">
        <f t="shared" ca="1" si="41"/>
        <v>2.1570507971908659E-6</v>
      </c>
    </row>
    <row r="883" spans="2:5" x14ac:dyDescent="0.3">
      <c r="B883" s="1">
        <v>852</v>
      </c>
      <c r="C883" s="1">
        <f t="shared" ca="1" si="39"/>
        <v>103.24856834649448</v>
      </c>
      <c r="D883" s="1">
        <f t="shared" si="40"/>
        <v>165.62060052219596</v>
      </c>
      <c r="E883" s="1">
        <f t="shared" ca="1" si="41"/>
        <v>2.067310757690641E-4</v>
      </c>
    </row>
    <row r="884" spans="2:5" x14ac:dyDescent="0.3">
      <c r="B884" s="1">
        <v>853</v>
      </c>
      <c r="C884" s="1">
        <f t="shared" ca="1" si="39"/>
        <v>104.03321476436275</v>
      </c>
      <c r="D884" s="1">
        <f t="shared" si="40"/>
        <v>165.68534628269023</v>
      </c>
      <c r="E884" s="1">
        <f t="shared" ca="1" si="41"/>
        <v>2.4300638625534255E-4</v>
      </c>
    </row>
    <row r="885" spans="2:5" x14ac:dyDescent="0.3">
      <c r="B885" s="1">
        <v>854</v>
      </c>
      <c r="C885" s="1">
        <f t="shared" ca="1" si="39"/>
        <v>112.06415769504636</v>
      </c>
      <c r="D885" s="1">
        <f t="shared" si="40"/>
        <v>165.75038560645612</v>
      </c>
      <c r="E885" s="1">
        <f t="shared" ca="1" si="41"/>
        <v>1.0862202728791803E-3</v>
      </c>
    </row>
    <row r="886" spans="2:5" x14ac:dyDescent="0.3">
      <c r="B886" s="1">
        <v>855</v>
      </c>
      <c r="C886" s="1">
        <f t="shared" ca="1" si="39"/>
        <v>91.62686834661686</v>
      </c>
      <c r="D886" s="1">
        <f t="shared" si="40"/>
        <v>165.81572240169407</v>
      </c>
      <c r="E886" s="1">
        <f t="shared" ca="1" si="41"/>
        <v>1.3687346950670848E-5</v>
      </c>
    </row>
    <row r="887" spans="2:5" x14ac:dyDescent="0.3">
      <c r="B887" s="1">
        <v>856</v>
      </c>
      <c r="C887" s="1">
        <f t="shared" ca="1" si="39"/>
        <v>79.80568361618225</v>
      </c>
      <c r="D887" s="1">
        <f t="shared" si="40"/>
        <v>165.88136065310641</v>
      </c>
      <c r="E887" s="1">
        <f t="shared" ca="1" si="41"/>
        <v>4.672433990970895E-7</v>
      </c>
    </row>
    <row r="888" spans="2:5" x14ac:dyDescent="0.3">
      <c r="B888" s="1">
        <v>857</v>
      </c>
      <c r="C888" s="1">
        <f t="shared" ca="1" si="39"/>
        <v>81.884880005861532</v>
      </c>
      <c r="D888" s="1">
        <f t="shared" si="40"/>
        <v>165.94730442395223</v>
      </c>
      <c r="E888" s="1">
        <f t="shared" ca="1" si="41"/>
        <v>8.8527672201980095E-7</v>
      </c>
    </row>
    <row r="889" spans="2:5" x14ac:dyDescent="0.3">
      <c r="B889" s="1">
        <v>858</v>
      </c>
      <c r="C889" s="1">
        <f t="shared" ca="1" si="39"/>
        <v>114.8098576347266</v>
      </c>
      <c r="D889" s="1">
        <f t="shared" si="40"/>
        <v>166.01355785817213</v>
      </c>
      <c r="E889" s="1">
        <f t="shared" ca="1" si="41"/>
        <v>1.6970412247872958E-3</v>
      </c>
    </row>
    <row r="890" spans="2:5" x14ac:dyDescent="0.3">
      <c r="B890" s="1">
        <v>859</v>
      </c>
      <c r="C890" s="1">
        <f t="shared" ca="1" si="39"/>
        <v>90.352082359438015</v>
      </c>
      <c r="D890" s="1">
        <f t="shared" si="40"/>
        <v>166.08012518258565</v>
      </c>
      <c r="E890" s="1">
        <f t="shared" ca="1" si="41"/>
        <v>9.797575741484596E-6</v>
      </c>
    </row>
    <row r="891" spans="2:5" x14ac:dyDescent="0.3">
      <c r="B891" s="1">
        <v>860</v>
      </c>
      <c r="C891" s="1">
        <f t="shared" ca="1" si="39"/>
        <v>113.85703680832609</v>
      </c>
      <c r="D891" s="1">
        <f t="shared" si="40"/>
        <v>166.14701070916456</v>
      </c>
      <c r="E891" s="1">
        <f t="shared" ca="1" si="41"/>
        <v>1.4591396995695823E-3</v>
      </c>
    </row>
    <row r="892" spans="2:5" x14ac:dyDescent="0.3">
      <c r="B892" s="1">
        <v>861</v>
      </c>
      <c r="C892" s="1">
        <f t="shared" ca="1" si="39"/>
        <v>99.400421897116871</v>
      </c>
      <c r="D892" s="1">
        <f t="shared" si="40"/>
        <v>166.21421883738512</v>
      </c>
      <c r="E892" s="1">
        <f t="shared" ca="1" si="41"/>
        <v>8.9920667946351732E-5</v>
      </c>
    </row>
    <row r="893" spans="2:5" x14ac:dyDescent="0.3">
      <c r="B893" s="1">
        <v>862</v>
      </c>
      <c r="C893" s="1">
        <f t="shared" ca="1" si="39"/>
        <v>99.787428754909513</v>
      </c>
      <c r="D893" s="1">
        <f t="shared" si="40"/>
        <v>166.28175405666249</v>
      </c>
      <c r="E893" s="1">
        <f t="shared" ca="1" si="41"/>
        <v>9.8064732773560405E-5</v>
      </c>
    </row>
    <row r="894" spans="2:5" x14ac:dyDescent="0.3">
      <c r="B894" s="1">
        <v>863</v>
      </c>
      <c r="C894" s="1">
        <f t="shared" ca="1" si="39"/>
        <v>89.025646919872784</v>
      </c>
      <c r="D894" s="1">
        <f t="shared" si="40"/>
        <v>166.34962094887112</v>
      </c>
      <c r="E894" s="1">
        <f t="shared" ca="1" si="41"/>
        <v>6.8660202065125835E-6</v>
      </c>
    </row>
    <row r="895" spans="2:5" x14ac:dyDescent="0.3">
      <c r="B895" s="1">
        <v>864</v>
      </c>
      <c r="C895" s="1">
        <f t="shared" ca="1" si="39"/>
        <v>114.89858229939347</v>
      </c>
      <c r="D895" s="1">
        <f t="shared" si="40"/>
        <v>166.41782419095449</v>
      </c>
      <c r="E895" s="1">
        <f t="shared" ca="1" si="41"/>
        <v>1.7207244240253412E-3</v>
      </c>
    </row>
    <row r="896" spans="2:5" x14ac:dyDescent="0.3">
      <c r="B896" s="1">
        <v>865</v>
      </c>
      <c r="C896" s="1">
        <f t="shared" ca="1" si="39"/>
        <v>97.050049909592047</v>
      </c>
      <c r="D896" s="1">
        <f t="shared" si="40"/>
        <v>166.48636855762814</v>
      </c>
      <c r="E896" s="1">
        <f t="shared" ca="1" si="41"/>
        <v>5.2356891374406441E-5</v>
      </c>
    </row>
    <row r="897" spans="2:5" x14ac:dyDescent="0.3">
      <c r="B897" s="1">
        <v>866</v>
      </c>
      <c r="C897" s="1">
        <f t="shared" ca="1" si="39"/>
        <v>87.00211158614286</v>
      </c>
      <c r="D897" s="1">
        <f t="shared" si="40"/>
        <v>166.55525892418007</v>
      </c>
      <c r="E897" s="1">
        <f t="shared" ca="1" si="41"/>
        <v>3.9318618145846621E-6</v>
      </c>
    </row>
    <row r="898" spans="2:5" x14ac:dyDescent="0.3">
      <c r="B898" s="1">
        <v>867</v>
      </c>
      <c r="C898" s="1">
        <f t="shared" ca="1" si="39"/>
        <v>100.48588472475217</v>
      </c>
      <c r="D898" s="1">
        <f t="shared" si="40"/>
        <v>166.62450026937293</v>
      </c>
      <c r="E898" s="1">
        <f t="shared" ca="1" si="41"/>
        <v>1.1448181854033765E-4</v>
      </c>
    </row>
    <row r="899" spans="2:5" x14ac:dyDescent="0.3">
      <c r="B899" s="1">
        <v>868</v>
      </c>
      <c r="C899" s="1">
        <f t="shared" ca="1" si="39"/>
        <v>110.29537894455034</v>
      </c>
      <c r="D899" s="1">
        <f t="shared" si="40"/>
        <v>166.69409767845207</v>
      </c>
      <c r="E899" s="1">
        <f t="shared" ca="1" si="41"/>
        <v>8.0053815432676941E-4</v>
      </c>
    </row>
    <row r="900" spans="2:5" x14ac:dyDescent="0.3">
      <c r="B900" s="1">
        <v>869</v>
      </c>
      <c r="C900" s="1">
        <f t="shared" ca="1" si="39"/>
        <v>94.742655751089345</v>
      </c>
      <c r="D900" s="1">
        <f t="shared" si="40"/>
        <v>166.7640563462646</v>
      </c>
      <c r="E900" s="1">
        <f t="shared" ca="1" si="41"/>
        <v>3.0061523362968613E-5</v>
      </c>
    </row>
    <row r="901" spans="2:5" x14ac:dyDescent="0.3">
      <c r="B901" s="1">
        <v>870</v>
      </c>
      <c r="C901" s="1">
        <f t="shared" ca="1" si="39"/>
        <v>92.147546417213505</v>
      </c>
      <c r="D901" s="1">
        <f t="shared" si="40"/>
        <v>166.83438158049404</v>
      </c>
      <c r="E901" s="1">
        <f t="shared" ca="1" si="41"/>
        <v>1.5657531981677395E-5</v>
      </c>
    </row>
    <row r="902" spans="2:5" x14ac:dyDescent="0.3">
      <c r="B902" s="1">
        <v>871</v>
      </c>
      <c r="C902" s="1">
        <f t="shared" ca="1" si="39"/>
        <v>105.23973645330388</v>
      </c>
      <c r="D902" s="1">
        <f t="shared" si="40"/>
        <v>166.90507880501622</v>
      </c>
      <c r="E902" s="1">
        <f t="shared" ca="1" si="41"/>
        <v>3.099284285816585E-4</v>
      </c>
    </row>
    <row r="903" spans="2:5" x14ac:dyDescent="0.3">
      <c r="B903" s="1">
        <v>872</v>
      </c>
      <c r="C903" s="1">
        <f t="shared" ca="1" si="39"/>
        <v>112.35148296651774</v>
      </c>
      <c r="D903" s="1">
        <f t="shared" si="40"/>
        <v>166.97615356338156</v>
      </c>
      <c r="E903" s="1">
        <f t="shared" ca="1" si="41"/>
        <v>1.139927529211745E-3</v>
      </c>
    </row>
    <row r="904" spans="2:5" x14ac:dyDescent="0.3">
      <c r="B904" s="1">
        <v>873</v>
      </c>
      <c r="C904" s="1">
        <f t="shared" ca="1" si="39"/>
        <v>114.36463222588408</v>
      </c>
      <c r="D904" s="1">
        <f t="shared" si="40"/>
        <v>167.04761152242946</v>
      </c>
      <c r="E904" s="1">
        <f t="shared" ca="1" si="41"/>
        <v>1.582193604707938E-3</v>
      </c>
    </row>
    <row r="905" spans="2:5" x14ac:dyDescent="0.3">
      <c r="B905" s="1">
        <v>874</v>
      </c>
      <c r="C905" s="1">
        <f t="shared" ca="1" si="39"/>
        <v>84.944810484031635</v>
      </c>
      <c r="D905" s="1">
        <f t="shared" si="40"/>
        <v>167.11945847604142</v>
      </c>
      <c r="E905" s="1">
        <f t="shared" ca="1" si="41"/>
        <v>2.189520408281435E-6</v>
      </c>
    </row>
    <row r="906" spans="2:5" x14ac:dyDescent="0.3">
      <c r="B906" s="1">
        <v>875</v>
      </c>
      <c r="C906" s="1">
        <f t="shared" ca="1" si="39"/>
        <v>105.13420430701422</v>
      </c>
      <c r="D906" s="1">
        <f t="shared" si="40"/>
        <v>167.19170034903883</v>
      </c>
      <c r="E906" s="1">
        <f t="shared" ca="1" si="41"/>
        <v>3.0348210937517677E-4</v>
      </c>
    </row>
    <row r="907" spans="2:5" x14ac:dyDescent="0.3">
      <c r="B907" s="1">
        <v>876</v>
      </c>
      <c r="C907" s="1">
        <f t="shared" ca="1" si="39"/>
        <v>102.86487491208631</v>
      </c>
      <c r="D907" s="1">
        <f t="shared" si="40"/>
        <v>167.26434320123232</v>
      </c>
      <c r="E907" s="1">
        <f t="shared" ca="1" si="41"/>
        <v>1.9082680378587261E-4</v>
      </c>
    </row>
    <row r="908" spans="2:5" x14ac:dyDescent="0.3">
      <c r="B908" s="1">
        <v>877</v>
      </c>
      <c r="C908" s="1">
        <f t="shared" ca="1" si="39"/>
        <v>99.10174184429097</v>
      </c>
      <c r="D908" s="1">
        <f t="shared" si="40"/>
        <v>167.33739323163013</v>
      </c>
      <c r="E908" s="1">
        <f t="shared" ca="1" si="41"/>
        <v>8.406247776124129E-5</v>
      </c>
    </row>
    <row r="909" spans="2:5" x14ac:dyDescent="0.3">
      <c r="B909" s="1">
        <v>878</v>
      </c>
      <c r="C909" s="1">
        <f t="shared" ca="1" si="39"/>
        <v>96.5577533013535</v>
      </c>
      <c r="D909" s="1">
        <f t="shared" si="40"/>
        <v>167.41085678281269</v>
      </c>
      <c r="E909" s="1">
        <f t="shared" ca="1" si="41"/>
        <v>4.6604229912170495E-5</v>
      </c>
    </row>
    <row r="910" spans="2:5" x14ac:dyDescent="0.3">
      <c r="B910" s="1">
        <v>879</v>
      </c>
      <c r="C910" s="1">
        <f t="shared" ca="1" si="39"/>
        <v>113.52794959499447</v>
      </c>
      <c r="D910" s="1">
        <f t="shared" si="40"/>
        <v>167.48474034548155</v>
      </c>
      <c r="E910" s="1">
        <f t="shared" ca="1" si="41"/>
        <v>1.3836754089381028E-3</v>
      </c>
    </row>
    <row r="911" spans="2:5" x14ac:dyDescent="0.3">
      <c r="B911" s="1">
        <v>880</v>
      </c>
      <c r="C911" s="1">
        <f t="shared" ca="1" si="39"/>
        <v>115.08459083816015</v>
      </c>
      <c r="D911" s="1">
        <f t="shared" si="40"/>
        <v>167.55905056319125</v>
      </c>
      <c r="E911" s="1">
        <f t="shared" ca="1" si="41"/>
        <v>1.7712526283595715E-3</v>
      </c>
    </row>
    <row r="912" spans="2:5" x14ac:dyDescent="0.3">
      <c r="B912" s="1">
        <v>881</v>
      </c>
      <c r="C912" s="1">
        <f t="shared" ca="1" si="39"/>
        <v>90.347682499927089</v>
      </c>
      <c r="D912" s="1">
        <f t="shared" si="40"/>
        <v>167.63379423727281</v>
      </c>
      <c r="E912" s="1">
        <f t="shared" ca="1" si="41"/>
        <v>9.7861539834039263E-6</v>
      </c>
    </row>
    <row r="913" spans="2:5" x14ac:dyDescent="0.3">
      <c r="B913" s="1">
        <v>882</v>
      </c>
      <c r="C913" s="1">
        <f t="shared" ca="1" si="39"/>
        <v>101.55452275788544</v>
      </c>
      <c r="D913" s="1">
        <f t="shared" si="40"/>
        <v>167.70897833195858</v>
      </c>
      <c r="E913" s="1">
        <f t="shared" ca="1" si="41"/>
        <v>1.4446621568552656E-4</v>
      </c>
    </row>
    <row r="914" spans="2:5" x14ac:dyDescent="0.3">
      <c r="B914" s="1">
        <v>883</v>
      </c>
      <c r="C914" s="1">
        <f t="shared" ca="1" si="39"/>
        <v>92.17901032931394</v>
      </c>
      <c r="D914" s="1">
        <f t="shared" si="40"/>
        <v>167.78460997971811</v>
      </c>
      <c r="E914" s="1">
        <f t="shared" ca="1" si="41"/>
        <v>1.5784681470464518E-5</v>
      </c>
    </row>
    <row r="915" spans="2:5" x14ac:dyDescent="0.3">
      <c r="B915" s="1">
        <v>884</v>
      </c>
      <c r="C915" s="1">
        <f t="shared" ca="1" si="39"/>
        <v>109.89717381060197</v>
      </c>
      <c r="D915" s="1">
        <f t="shared" si="40"/>
        <v>167.86069648681581</v>
      </c>
      <c r="E915" s="1">
        <f t="shared" ca="1" si="41"/>
        <v>7.459529739358028E-4</v>
      </c>
    </row>
    <row r="916" spans="2:5" x14ac:dyDescent="0.3">
      <c r="B916" s="1">
        <v>885</v>
      </c>
      <c r="C916" s="1">
        <f t="shared" ca="1" si="39"/>
        <v>106.01136830809168</v>
      </c>
      <c r="D916" s="1">
        <f t="shared" si="40"/>
        <v>167.93724533910171</v>
      </c>
      <c r="E916" s="1">
        <f t="shared" ca="1" si="41"/>
        <v>3.6087168431744079E-4</v>
      </c>
    </row>
    <row r="917" spans="2:5" x14ac:dyDescent="0.3">
      <c r="B917" s="1">
        <v>886</v>
      </c>
      <c r="C917" s="1">
        <f t="shared" ca="1" si="39"/>
        <v>118.83944577494294</v>
      </c>
      <c r="D917" s="1">
        <f t="shared" si="40"/>
        <v>168.01426420804694</v>
      </c>
      <c r="E917" s="1">
        <f t="shared" ca="1" si="41"/>
        <v>3.0741637132265442E-3</v>
      </c>
    </row>
    <row r="918" spans="2:5" x14ac:dyDescent="0.3">
      <c r="B918" s="1">
        <v>887</v>
      </c>
      <c r="C918" s="1">
        <f t="shared" ca="1" si="39"/>
        <v>90.061472894844627</v>
      </c>
      <c r="D918" s="1">
        <f t="shared" si="40"/>
        <v>168.09176095703671</v>
      </c>
      <c r="E918" s="1">
        <f t="shared" ca="1" si="41"/>
        <v>9.06940080023055E-6</v>
      </c>
    </row>
    <row r="919" spans="2:5" x14ac:dyDescent="0.3">
      <c r="B919" s="1">
        <v>888</v>
      </c>
      <c r="C919" s="1">
        <f t="shared" ca="1" si="39"/>
        <v>93.099681786874811</v>
      </c>
      <c r="D919" s="1">
        <f t="shared" si="40"/>
        <v>168.16974364793415</v>
      </c>
      <c r="E919" s="1">
        <f t="shared" ca="1" si="41"/>
        <v>1.996044293920085E-5</v>
      </c>
    </row>
    <row r="920" spans="2:5" x14ac:dyDescent="0.3">
      <c r="B920" s="1">
        <v>889</v>
      </c>
      <c r="C920" s="1">
        <f t="shared" ca="1" si="39"/>
        <v>82.837508499599323</v>
      </c>
      <c r="D920" s="1">
        <f t="shared" si="40"/>
        <v>168.24822054792895</v>
      </c>
      <c r="E920" s="1">
        <f t="shared" ca="1" si="41"/>
        <v>1.1788286026396617E-6</v>
      </c>
    </row>
    <row r="921" spans="2:5" x14ac:dyDescent="0.3">
      <c r="B921" s="1">
        <v>890</v>
      </c>
      <c r="C921" s="1">
        <f t="shared" ca="1" si="39"/>
        <v>95.672059365646646</v>
      </c>
      <c r="D921" s="1">
        <f t="shared" si="40"/>
        <v>168.32720013668609</v>
      </c>
      <c r="E921" s="1">
        <f t="shared" ca="1" si="41"/>
        <v>3.769687057512253E-5</v>
      </c>
    </row>
    <row r="922" spans="2:5" x14ac:dyDescent="0.3">
      <c r="B922" s="1">
        <v>891</v>
      </c>
      <c r="C922" s="1">
        <f t="shared" ca="1" si="39"/>
        <v>101.4479373878106</v>
      </c>
      <c r="D922" s="1">
        <f t="shared" si="40"/>
        <v>168.40669111381072</v>
      </c>
      <c r="E922" s="1">
        <f t="shared" ca="1" si="41"/>
        <v>1.4118501491641646E-4</v>
      </c>
    </row>
    <row r="923" spans="2:5" x14ac:dyDescent="0.3">
      <c r="B923" s="1">
        <v>892</v>
      </c>
      <c r="C923" s="1">
        <f t="shared" ca="1" si="39"/>
        <v>95.078975113896519</v>
      </c>
      <c r="D923" s="1">
        <f t="shared" si="40"/>
        <v>168.48670240664586</v>
      </c>
      <c r="E923" s="1">
        <f t="shared" ca="1" si="41"/>
        <v>3.2641705126415686E-5</v>
      </c>
    </row>
    <row r="924" spans="2:5" x14ac:dyDescent="0.3">
      <c r="B924" s="1">
        <v>893</v>
      </c>
      <c r="C924" s="1">
        <f t="shared" ca="1" si="39"/>
        <v>80.183430245210872</v>
      </c>
      <c r="D924" s="1">
        <f t="shared" si="40"/>
        <v>168.56724317842117</v>
      </c>
      <c r="E924" s="1">
        <f t="shared" ca="1" si="41"/>
        <v>5.2551599672014857E-7</v>
      </c>
    </row>
    <row r="925" spans="2:5" x14ac:dyDescent="0.3">
      <c r="B925" s="1">
        <v>894</v>
      </c>
      <c r="C925" s="1">
        <f t="shared" ca="1" si="39"/>
        <v>111.67859531585152</v>
      </c>
      <c r="D925" s="1">
        <f t="shared" si="40"/>
        <v>168.64832283677197</v>
      </c>
      <c r="E925" s="1">
        <f t="shared" ca="1" si="41"/>
        <v>1.0175180910553482E-3</v>
      </c>
    </row>
    <row r="926" spans="2:5" x14ac:dyDescent="0.3">
      <c r="B926" s="1">
        <v>895</v>
      </c>
      <c r="C926" s="1">
        <f t="shared" ca="1" si="39"/>
        <v>91.19583356984819</v>
      </c>
      <c r="D926" s="1">
        <f t="shared" si="40"/>
        <v>168.72995104264945</v>
      </c>
      <c r="E926" s="1">
        <f t="shared" ca="1" si="41"/>
        <v>1.2234171242716652E-5</v>
      </c>
    </row>
    <row r="927" spans="2:5" x14ac:dyDescent="0.3">
      <c r="B927" s="1">
        <v>896</v>
      </c>
      <c r="C927" s="1">
        <f t="shared" ca="1" si="39"/>
        <v>98.653070138472955</v>
      </c>
      <c r="D927" s="1">
        <f t="shared" si="40"/>
        <v>168.81213771964275</v>
      </c>
      <c r="E927" s="1">
        <f t="shared" ca="1" si="41"/>
        <v>7.5915199478038655E-5</v>
      </c>
    </row>
    <row r="928" spans="2:5" x14ac:dyDescent="0.3">
      <c r="B928" s="1">
        <v>897</v>
      </c>
      <c r="C928" s="1">
        <f t="shared" ca="1" si="39"/>
        <v>94.474639530305325</v>
      </c>
      <c r="D928" s="1">
        <f t="shared" si="40"/>
        <v>168.89489306373747</v>
      </c>
      <c r="E928" s="1">
        <f t="shared" ca="1" si="41"/>
        <v>2.814204754698514E-5</v>
      </c>
    </row>
    <row r="929" spans="2:5" x14ac:dyDescent="0.3">
      <c r="B929" s="1">
        <v>898</v>
      </c>
      <c r="C929" s="1">
        <f t="shared" ref="C929:C992" ca="1" si="42">_xlfn.NORM.INV(RAND(),$C$28,$C$29)</f>
        <v>105.48217479788076</v>
      </c>
      <c r="D929" s="1">
        <f t="shared" ref="D929:D992" si="43">_xlfn.NORM.INV(B929/1001,$D$28,$D$29)</f>
        <v>168.97822755353454</v>
      </c>
      <c r="E929" s="1">
        <f t="shared" ref="E929:E992" ca="1" si="44">_xlfn.NORM.DIST(C929,$D$28,$D$29,0)</f>
        <v>3.2519992048227761E-4</v>
      </c>
    </row>
    <row r="930" spans="2:5" x14ac:dyDescent="0.3">
      <c r="B930" s="1">
        <v>899</v>
      </c>
      <c r="C930" s="1">
        <f t="shared" ca="1" si="42"/>
        <v>101.67663442393054</v>
      </c>
      <c r="D930" s="1">
        <f t="shared" si="43"/>
        <v>169.06215196095616</v>
      </c>
      <c r="E930" s="1">
        <f t="shared" ca="1" si="44"/>
        <v>1.4831001814593681E-4</v>
      </c>
    </row>
    <row r="931" spans="2:5" x14ac:dyDescent="0.3">
      <c r="B931" s="1">
        <v>900</v>
      </c>
      <c r="C931" s="1">
        <f t="shared" ca="1" si="42"/>
        <v>103.33660554135963</v>
      </c>
      <c r="D931" s="1">
        <f t="shared" si="43"/>
        <v>169.14667736246727</v>
      </c>
      <c r="E931" s="1">
        <f t="shared" ca="1" si="44"/>
        <v>2.1054392626734228E-4</v>
      </c>
    </row>
    <row r="932" spans="2:5" x14ac:dyDescent="0.3">
      <c r="B932" s="1">
        <v>901</v>
      </c>
      <c r="C932" s="1">
        <f t="shared" ca="1" si="42"/>
        <v>114.57683447860489</v>
      </c>
      <c r="D932" s="1">
        <f t="shared" si="43"/>
        <v>169.23181515084241</v>
      </c>
      <c r="E932" s="1">
        <f t="shared" ca="1" si="44"/>
        <v>1.6361086426105757E-3</v>
      </c>
    </row>
    <row r="933" spans="2:5" x14ac:dyDescent="0.3">
      <c r="B933" s="1">
        <v>902</v>
      </c>
      <c r="C933" s="1">
        <f t="shared" ca="1" si="42"/>
        <v>107.1650294287361</v>
      </c>
      <c r="D933" s="1">
        <f t="shared" si="43"/>
        <v>169.3175770475105</v>
      </c>
      <c r="E933" s="1">
        <f t="shared" ca="1" si="44"/>
        <v>4.5083948663032395E-4</v>
      </c>
    </row>
    <row r="934" spans="2:5" x14ac:dyDescent="0.3">
      <c r="B934" s="1">
        <v>903</v>
      </c>
      <c r="C934" s="1">
        <f t="shared" ca="1" si="42"/>
        <v>107.27867165745734</v>
      </c>
      <c r="D934" s="1">
        <f t="shared" si="43"/>
        <v>169.403975115512</v>
      </c>
      <c r="E934" s="1">
        <f t="shared" ca="1" si="44"/>
        <v>4.6068642789667748E-4</v>
      </c>
    </row>
    <row r="935" spans="2:5" x14ac:dyDescent="0.3">
      <c r="B935" s="1">
        <v>904</v>
      </c>
      <c r="C935" s="1">
        <f t="shared" ca="1" si="42"/>
        <v>112.14875502099049</v>
      </c>
      <c r="D935" s="1">
        <f t="shared" si="43"/>
        <v>169.49102177310542</v>
      </c>
      <c r="E935" s="1">
        <f t="shared" ca="1" si="44"/>
        <v>1.1018069925774192E-3</v>
      </c>
    </row>
    <row r="936" spans="2:5" x14ac:dyDescent="0.3">
      <c r="B936" s="1">
        <v>905</v>
      </c>
      <c r="C936" s="1">
        <f t="shared" ca="1" si="42"/>
        <v>82.227564112259131</v>
      </c>
      <c r="D936" s="1">
        <f t="shared" si="43"/>
        <v>169.578729808063</v>
      </c>
      <c r="E936" s="1">
        <f t="shared" ca="1" si="44"/>
        <v>9.8179389169371198E-7</v>
      </c>
    </row>
    <row r="937" spans="2:5" x14ac:dyDescent="0.3">
      <c r="B937" s="1">
        <v>906</v>
      </c>
      <c r="C937" s="1">
        <f t="shared" ca="1" si="42"/>
        <v>87.903936453932019</v>
      </c>
      <c r="D937" s="1">
        <f t="shared" si="43"/>
        <v>169.66711239269765</v>
      </c>
      <c r="E937" s="1">
        <f t="shared" ca="1" si="44"/>
        <v>5.052121481951405E-6</v>
      </c>
    </row>
    <row r="938" spans="2:5" x14ac:dyDescent="0.3">
      <c r="B938" s="1">
        <v>907</v>
      </c>
      <c r="C938" s="1">
        <f t="shared" ca="1" si="42"/>
        <v>106.71541422028318</v>
      </c>
      <c r="D938" s="1">
        <f t="shared" si="43"/>
        <v>169.75618309966734</v>
      </c>
      <c r="E938" s="1">
        <f t="shared" ca="1" si="44"/>
        <v>4.1366871761521656E-4</v>
      </c>
    </row>
    <row r="939" spans="2:5" x14ac:dyDescent="0.3">
      <c r="B939" s="1">
        <v>908</v>
      </c>
      <c r="C939" s="1">
        <f t="shared" ca="1" si="42"/>
        <v>98.048261265918057</v>
      </c>
      <c r="D939" s="1">
        <f t="shared" si="43"/>
        <v>169.84595591860528</v>
      </c>
      <c r="E939" s="1">
        <f t="shared" ca="1" si="44"/>
        <v>6.6074406198515787E-5</v>
      </c>
    </row>
    <row r="940" spans="2:5" x14ac:dyDescent="0.3">
      <c r="B940" s="1">
        <v>909</v>
      </c>
      <c r="C940" s="1">
        <f t="shared" ca="1" si="42"/>
        <v>92.779887527562238</v>
      </c>
      <c r="D940" s="1">
        <f t="shared" si="43"/>
        <v>169.93644527362889</v>
      </c>
      <c r="E940" s="1">
        <f t="shared" ca="1" si="44"/>
        <v>1.8405551512593302E-5</v>
      </c>
    </row>
    <row r="941" spans="2:5" x14ac:dyDescent="0.3">
      <c r="B941" s="1">
        <v>910</v>
      </c>
      <c r="C941" s="1">
        <f t="shared" ca="1" si="42"/>
        <v>100.79416941422993</v>
      </c>
      <c r="D941" s="1">
        <f t="shared" si="43"/>
        <v>170.02766604178404</v>
      </c>
      <c r="E941" s="1">
        <f t="shared" ca="1" si="44"/>
        <v>1.2249213126574031E-4</v>
      </c>
    </row>
    <row r="942" spans="2:5" x14ac:dyDescent="0.3">
      <c r="B942" s="1">
        <v>911</v>
      </c>
      <c r="C942" s="1">
        <f t="shared" ca="1" si="42"/>
        <v>96.073926453379102</v>
      </c>
      <c r="D942" s="1">
        <f t="shared" si="43"/>
        <v>170.11963357248544</v>
      </c>
      <c r="E942" s="1">
        <f t="shared" ca="1" si="44"/>
        <v>4.1523188397480934E-5</v>
      </c>
    </row>
    <row r="943" spans="2:5" x14ac:dyDescent="0.3">
      <c r="B943" s="1">
        <v>912</v>
      </c>
      <c r="C943" s="1">
        <f t="shared" ca="1" si="42"/>
        <v>96.856398208503762</v>
      </c>
      <c r="D943" s="1">
        <f t="shared" si="43"/>
        <v>170.2123637080185</v>
      </c>
      <c r="E943" s="1">
        <f t="shared" ca="1" si="44"/>
        <v>5.0020232629159756E-5</v>
      </c>
    </row>
    <row r="944" spans="2:5" x14ac:dyDescent="0.3">
      <c r="B944" s="1">
        <v>913</v>
      </c>
      <c r="C944" s="1">
        <f t="shared" ca="1" si="42"/>
        <v>105.09779893560386</v>
      </c>
      <c r="D944" s="1">
        <f t="shared" si="43"/>
        <v>170.30587280517392</v>
      </c>
      <c r="E944" s="1">
        <f t="shared" ca="1" si="44"/>
        <v>3.0128611337426544E-4</v>
      </c>
    </row>
    <row r="945" spans="2:5" x14ac:dyDescent="0.3">
      <c r="B945" s="1">
        <v>914</v>
      </c>
      <c r="C945" s="1">
        <f t="shared" ca="1" si="42"/>
        <v>98.06043529300716</v>
      </c>
      <c r="D945" s="1">
        <f t="shared" si="43"/>
        <v>170.40017775809059</v>
      </c>
      <c r="E945" s="1">
        <f t="shared" ca="1" si="44"/>
        <v>6.6260376961816341E-5</v>
      </c>
    </row>
    <row r="946" spans="2:5" x14ac:dyDescent="0.3">
      <c r="B946" s="1">
        <v>915</v>
      </c>
      <c r="C946" s="1">
        <f t="shared" ca="1" si="42"/>
        <v>100.82724151844413</v>
      </c>
      <c r="D946" s="1">
        <f t="shared" si="43"/>
        <v>170.49529602238937</v>
      </c>
      <c r="E946" s="1">
        <f t="shared" ca="1" si="44"/>
        <v>1.2338098245382703E-4</v>
      </c>
    </row>
    <row r="947" spans="2:5" x14ac:dyDescent="0.3">
      <c r="B947" s="1">
        <v>916</v>
      </c>
      <c r="C947" s="1">
        <f t="shared" ca="1" si="42"/>
        <v>99.992035905369207</v>
      </c>
      <c r="D947" s="1">
        <f t="shared" si="43"/>
        <v>170.59124564068713</v>
      </c>
      <c r="E947" s="1">
        <f t="shared" ca="1" si="44"/>
        <v>1.0263677797971247E-4</v>
      </c>
    </row>
    <row r="948" spans="2:5" x14ac:dyDescent="0.3">
      <c r="B948" s="1">
        <v>917</v>
      </c>
      <c r="C948" s="1">
        <f t="shared" ca="1" si="42"/>
        <v>96.827385982198479</v>
      </c>
      <c r="D948" s="1">
        <f t="shared" si="43"/>
        <v>170.68804526958627</v>
      </c>
      <c r="E948" s="1">
        <f t="shared" ca="1" si="44"/>
        <v>4.9678547403249046E-5</v>
      </c>
    </row>
    <row r="949" spans="2:5" x14ac:dyDescent="0.3">
      <c r="B949" s="1">
        <v>918</v>
      </c>
      <c r="C949" s="1">
        <f t="shared" ca="1" si="42"/>
        <v>83.760979713839532</v>
      </c>
      <c r="D949" s="1">
        <f t="shared" si="43"/>
        <v>170.78571420824511</v>
      </c>
      <c r="E949" s="1">
        <f t="shared" ca="1" si="44"/>
        <v>1.5500423440171897E-6</v>
      </c>
    </row>
    <row r="950" spans="2:5" x14ac:dyDescent="0.3">
      <c r="B950" s="1">
        <v>919</v>
      </c>
      <c r="C950" s="1">
        <f t="shared" ca="1" si="42"/>
        <v>95.622624446422847</v>
      </c>
      <c r="D950" s="1">
        <f t="shared" si="43"/>
        <v>170.88427242864086</v>
      </c>
      <c r="E950" s="1">
        <f t="shared" ca="1" si="44"/>
        <v>3.7249376968295387E-5</v>
      </c>
    </row>
    <row r="951" spans="2:5" x14ac:dyDescent="0.3">
      <c r="B951" s="1">
        <v>920</v>
      </c>
      <c r="C951" s="1">
        <f t="shared" ca="1" si="42"/>
        <v>84.081738405670109</v>
      </c>
      <c r="D951" s="1">
        <f t="shared" si="43"/>
        <v>170.98374060764837</v>
      </c>
      <c r="E951" s="1">
        <f t="shared" ca="1" si="44"/>
        <v>1.7031569794471137E-6</v>
      </c>
    </row>
    <row r="952" spans="2:5" x14ac:dyDescent="0.3">
      <c r="B952" s="1">
        <v>921</v>
      </c>
      <c r="C952" s="1">
        <f t="shared" ca="1" si="42"/>
        <v>90.071253166964865</v>
      </c>
      <c r="D952" s="1">
        <f t="shared" si="43"/>
        <v>171.08414016106707</v>
      </c>
      <c r="E952" s="1">
        <f t="shared" ca="1" si="44"/>
        <v>9.0930590972783803E-6</v>
      </c>
    </row>
    <row r="953" spans="2:5" x14ac:dyDescent="0.3">
      <c r="B953" s="1">
        <v>922</v>
      </c>
      <c r="C953" s="1">
        <f t="shared" ca="1" si="42"/>
        <v>116.59212354038397</v>
      </c>
      <c r="D953" s="1">
        <f t="shared" si="43"/>
        <v>171.18549327974102</v>
      </c>
      <c r="E953" s="1">
        <f t="shared" ca="1" si="44"/>
        <v>2.2268209110647393E-3</v>
      </c>
    </row>
    <row r="954" spans="2:5" x14ac:dyDescent="0.3">
      <c r="B954" s="1">
        <v>923</v>
      </c>
      <c r="C954" s="1">
        <f t="shared" ca="1" si="42"/>
        <v>83.040249018369934</v>
      </c>
      <c r="D954" s="1">
        <f t="shared" si="43"/>
        <v>171.28782296792849</v>
      </c>
      <c r="E954" s="1">
        <f t="shared" ca="1" si="44"/>
        <v>1.2522575111819389E-6</v>
      </c>
    </row>
    <row r="955" spans="2:5" x14ac:dyDescent="0.3">
      <c r="B955" s="1">
        <v>924</v>
      </c>
      <c r="C955" s="1">
        <f t="shared" ca="1" si="42"/>
        <v>92.219403224447859</v>
      </c>
      <c r="D955" s="1">
        <f t="shared" si="43"/>
        <v>171.39115308409274</v>
      </c>
      <c r="E955" s="1">
        <f t="shared" ca="1" si="44"/>
        <v>1.5949325993930797E-5</v>
      </c>
    </row>
    <row r="956" spans="2:5" x14ac:dyDescent="0.3">
      <c r="B956" s="1">
        <v>925</v>
      </c>
      <c r="C956" s="1">
        <f t="shared" ca="1" si="42"/>
        <v>105.03165684453923</v>
      </c>
      <c r="D956" s="1">
        <f t="shared" si="43"/>
        <v>171.49550838429997</v>
      </c>
      <c r="E956" s="1">
        <f t="shared" ca="1" si="44"/>
        <v>2.9733247750232092E-4</v>
      </c>
    </row>
    <row r="957" spans="2:5" x14ac:dyDescent="0.3">
      <c r="B957" s="1">
        <v>926</v>
      </c>
      <c r="C957" s="1">
        <f t="shared" ca="1" si="42"/>
        <v>117.12924475144379</v>
      </c>
      <c r="D957" s="1">
        <f t="shared" si="43"/>
        <v>171.60091456842898</v>
      </c>
      <c r="E957" s="1">
        <f t="shared" ca="1" si="44"/>
        <v>2.4101411664954149E-3</v>
      </c>
    </row>
    <row r="958" spans="2:5" x14ac:dyDescent="0.3">
      <c r="B958" s="1">
        <v>927</v>
      </c>
      <c r="C958" s="1">
        <f t="shared" ca="1" si="42"/>
        <v>113.25827727894796</v>
      </c>
      <c r="D958" s="1">
        <f t="shared" si="43"/>
        <v>171.70739832941311</v>
      </c>
      <c r="E958" s="1">
        <f t="shared" ca="1" si="44"/>
        <v>1.3242792484267354E-3</v>
      </c>
    </row>
    <row r="959" spans="2:5" x14ac:dyDescent="0.3">
      <c r="B959" s="1">
        <v>928</v>
      </c>
      <c r="C959" s="1">
        <f t="shared" ca="1" si="42"/>
        <v>108.35042115385576</v>
      </c>
      <c r="D959" s="1">
        <f t="shared" si="43"/>
        <v>171.81498740575972</v>
      </c>
      <c r="E959" s="1">
        <f t="shared" ca="1" si="44"/>
        <v>5.6321469396067715E-4</v>
      </c>
    </row>
    <row r="960" spans="2:5" x14ac:dyDescent="0.3">
      <c r="B960" s="1">
        <v>929</v>
      </c>
      <c r="C960" s="1">
        <f t="shared" ca="1" si="42"/>
        <v>97.286192406081796</v>
      </c>
      <c r="D960" s="1">
        <f t="shared" si="43"/>
        <v>171.92371063761209</v>
      </c>
      <c r="E960" s="1">
        <f t="shared" ca="1" si="44"/>
        <v>5.5341982576961829E-5</v>
      </c>
    </row>
    <row r="961" spans="2:5" x14ac:dyDescent="0.3">
      <c r="B961" s="1">
        <v>930</v>
      </c>
      <c r="C961" s="1">
        <f t="shared" ca="1" si="42"/>
        <v>96.662779648065708</v>
      </c>
      <c r="D961" s="1">
        <f t="shared" si="43"/>
        <v>172.03359802664644</v>
      </c>
      <c r="E961" s="1">
        <f t="shared" ca="1" si="44"/>
        <v>4.7780268834510486E-5</v>
      </c>
    </row>
    <row r="962" spans="2:5" x14ac:dyDescent="0.3">
      <c r="B962" s="1">
        <v>931</v>
      </c>
      <c r="C962" s="1">
        <f t="shared" ca="1" si="42"/>
        <v>109.3100554375588</v>
      </c>
      <c r="D962" s="1">
        <f t="shared" si="43"/>
        <v>172.14468080012466</v>
      </c>
      <c r="E962" s="1">
        <f t="shared" ca="1" si="44"/>
        <v>6.7132382892675453E-4</v>
      </c>
    </row>
    <row r="963" spans="2:5" x14ac:dyDescent="0.3">
      <c r="B963" s="1">
        <v>932</v>
      </c>
      <c r="C963" s="1">
        <f t="shared" ca="1" si="42"/>
        <v>111.55679401112579</v>
      </c>
      <c r="D963" s="1">
        <f t="shared" si="43"/>
        <v>172.25699147945485</v>
      </c>
      <c r="E963" s="1">
        <f t="shared" ca="1" si="44"/>
        <v>9.9659438652573325E-4</v>
      </c>
    </row>
    <row r="964" spans="2:5" x14ac:dyDescent="0.3">
      <c r="B964" s="1">
        <v>933</v>
      </c>
      <c r="C964" s="1">
        <f t="shared" ca="1" si="42"/>
        <v>102.77540292336784</v>
      </c>
      <c r="D964" s="1">
        <f t="shared" si="43"/>
        <v>172.37056395364817</v>
      </c>
      <c r="E964" s="1">
        <f t="shared" ca="1" si="44"/>
        <v>1.8728003377839651E-4</v>
      </c>
    </row>
    <row r="965" spans="2:5" x14ac:dyDescent="0.3">
      <c r="B965" s="1">
        <v>934</v>
      </c>
      <c r="C965" s="1">
        <f t="shared" ca="1" si="42"/>
        <v>87.316208086177753</v>
      </c>
      <c r="D965" s="1">
        <f t="shared" si="43"/>
        <v>172.48543355809898</v>
      </c>
      <c r="E965" s="1">
        <f t="shared" ca="1" si="44"/>
        <v>4.2923651293382395E-6</v>
      </c>
    </row>
    <row r="966" spans="2:5" x14ac:dyDescent="0.3">
      <c r="B966" s="1">
        <v>935</v>
      </c>
      <c r="C966" s="1">
        <f t="shared" ca="1" si="42"/>
        <v>108.63786118237861</v>
      </c>
      <c r="D966" s="1">
        <f t="shared" si="43"/>
        <v>172.60163715916028</v>
      </c>
      <c r="E966" s="1">
        <f t="shared" ca="1" si="44"/>
        <v>5.9388464236403158E-4</v>
      </c>
    </row>
    <row r="967" spans="2:5" x14ac:dyDescent="0.3">
      <c r="B967" s="1">
        <v>936</v>
      </c>
      <c r="C967" s="1">
        <f t="shared" ca="1" si="42"/>
        <v>101.69050538545763</v>
      </c>
      <c r="D967" s="1">
        <f t="shared" si="43"/>
        <v>172.71921324503654</v>
      </c>
      <c r="E967" s="1">
        <f t="shared" ca="1" si="44"/>
        <v>1.4875243976519593E-4</v>
      </c>
    </row>
    <row r="968" spans="2:5" x14ac:dyDescent="0.3">
      <c r="B968" s="1">
        <v>937</v>
      </c>
      <c r="C968" s="1">
        <f t="shared" ca="1" si="42"/>
        <v>107.05546788624011</v>
      </c>
      <c r="D968" s="1">
        <f t="shared" si="43"/>
        <v>172.83820202357063</v>
      </c>
      <c r="E968" s="1">
        <f t="shared" ca="1" si="44"/>
        <v>4.4152146051820826E-4</v>
      </c>
    </row>
    <row r="969" spans="2:5" x14ac:dyDescent="0.3">
      <c r="B969" s="1">
        <v>938</v>
      </c>
      <c r="C969" s="1">
        <f t="shared" ca="1" si="42"/>
        <v>99.462096413182493</v>
      </c>
      <c r="D969" s="1">
        <f t="shared" si="43"/>
        <v>172.95864552756515</v>
      </c>
      <c r="E969" s="1">
        <f t="shared" ca="1" si="44"/>
        <v>9.1175767936368203E-5</v>
      </c>
    </row>
    <row r="970" spans="2:5" x14ac:dyDescent="0.3">
      <c r="B970" s="1">
        <v>939</v>
      </c>
      <c r="C970" s="1">
        <f t="shared" ca="1" si="42"/>
        <v>99.16294731551092</v>
      </c>
      <c r="D970" s="1">
        <f t="shared" si="43"/>
        <v>173.08058772834914</v>
      </c>
      <c r="E970" s="1">
        <f t="shared" ca="1" si="44"/>
        <v>8.5233755308936572E-5</v>
      </c>
    </row>
    <row r="971" spans="2:5" x14ac:dyDescent="0.3">
      <c r="B971" s="1">
        <v>940</v>
      </c>
      <c r="C971" s="1">
        <f t="shared" ca="1" si="42"/>
        <v>97.59750324268667</v>
      </c>
      <c r="D971" s="1">
        <f t="shared" si="43"/>
        <v>173.20407465838036</v>
      </c>
      <c r="E971" s="1">
        <f t="shared" ca="1" si="44"/>
        <v>5.9516373161350199E-5</v>
      </c>
    </row>
    <row r="972" spans="2:5" x14ac:dyDescent="0.3">
      <c r="B972" s="1">
        <v>941</v>
      </c>
      <c r="C972" s="1">
        <f t="shared" ca="1" si="42"/>
        <v>100.76917430393027</v>
      </c>
      <c r="D972" s="1">
        <f t="shared" si="43"/>
        <v>173.32915454376342</v>
      </c>
      <c r="E972" s="1">
        <f t="shared" ca="1" si="44"/>
        <v>1.2182421680332355E-4</v>
      </c>
    </row>
    <row r="973" spans="2:5" x14ac:dyDescent="0.3">
      <c r="B973" s="1">
        <v>942</v>
      </c>
      <c r="C973" s="1">
        <f t="shared" ca="1" si="42"/>
        <v>110.03488389460652</v>
      </c>
      <c r="D973" s="1">
        <f t="shared" si="43"/>
        <v>173.45587794766726</v>
      </c>
      <c r="E973" s="1">
        <f t="shared" ca="1" si="44"/>
        <v>7.6445651632743182E-4</v>
      </c>
    </row>
    <row r="974" spans="2:5" x14ac:dyDescent="0.3">
      <c r="B974" s="1">
        <v>943</v>
      </c>
      <c r="C974" s="1">
        <f t="shared" ca="1" si="42"/>
        <v>115.96956895561317</v>
      </c>
      <c r="D974" s="1">
        <f t="shared" si="43"/>
        <v>173.58429792573946</v>
      </c>
      <c r="E974" s="1">
        <f t="shared" ca="1" si="44"/>
        <v>2.0284604959698396E-3</v>
      </c>
    </row>
    <row r="975" spans="2:5" x14ac:dyDescent="0.3">
      <c r="B975" s="1">
        <v>944</v>
      </c>
      <c r="C975" s="1">
        <f t="shared" ca="1" si="42"/>
        <v>88.031875195816554</v>
      </c>
      <c r="D975" s="1">
        <f t="shared" si="43"/>
        <v>173.71447019474857</v>
      </c>
      <c r="E975" s="1">
        <f t="shared" ca="1" si="44"/>
        <v>5.2335024104135283E-6</v>
      </c>
    </row>
    <row r="976" spans="2:5" x14ac:dyDescent="0.3">
      <c r="B976" s="1">
        <v>945</v>
      </c>
      <c r="C976" s="1">
        <f t="shared" ca="1" si="42"/>
        <v>89.826960429768761</v>
      </c>
      <c r="D976" s="1">
        <f t="shared" si="43"/>
        <v>173.84645331583434</v>
      </c>
      <c r="E976" s="1">
        <f t="shared" ca="1" si="44"/>
        <v>8.5191059419563313E-6</v>
      </c>
    </row>
    <row r="977" spans="2:5" x14ac:dyDescent="0.3">
      <c r="B977" s="1">
        <v>946</v>
      </c>
      <c r="C977" s="1">
        <f t="shared" ca="1" si="42"/>
        <v>112.9534747892564</v>
      </c>
      <c r="D977" s="1">
        <f t="shared" si="43"/>
        <v>173.98030889391873</v>
      </c>
      <c r="E977" s="1">
        <f t="shared" ca="1" si="44"/>
        <v>1.2597190246771087E-3</v>
      </c>
    </row>
    <row r="978" spans="2:5" x14ac:dyDescent="0.3">
      <c r="B978" s="1">
        <v>947</v>
      </c>
      <c r="C978" s="1">
        <f t="shared" ca="1" si="42"/>
        <v>81.973246491147975</v>
      </c>
      <c r="D978" s="1">
        <f t="shared" si="43"/>
        <v>174.11610179502551</v>
      </c>
      <c r="E978" s="1">
        <f t="shared" ca="1" si="44"/>
        <v>9.0926306398262426E-7</v>
      </c>
    </row>
    <row r="979" spans="2:5" x14ac:dyDescent="0.3">
      <c r="B979" s="1">
        <v>948</v>
      </c>
      <c r="C979" s="1">
        <f t="shared" ca="1" si="42"/>
        <v>105.19080904059228</v>
      </c>
      <c r="D979" s="1">
        <f t="shared" si="43"/>
        <v>174.25390038348331</v>
      </c>
      <c r="E979" s="1">
        <f t="shared" ca="1" si="44"/>
        <v>3.0692478725265936E-4</v>
      </c>
    </row>
    <row r="980" spans="2:5" x14ac:dyDescent="0.3">
      <c r="B980" s="1">
        <v>949</v>
      </c>
      <c r="C980" s="1">
        <f t="shared" ca="1" si="42"/>
        <v>99.342153495767505</v>
      </c>
      <c r="D980" s="1">
        <f t="shared" si="43"/>
        <v>174.39377678124549</v>
      </c>
      <c r="E980" s="1">
        <f t="shared" ca="1" si="44"/>
        <v>8.874938179715761E-5</v>
      </c>
    </row>
    <row r="981" spans="2:5" x14ac:dyDescent="0.3">
      <c r="B981" s="1">
        <v>950</v>
      </c>
      <c r="C981" s="1">
        <f t="shared" ca="1" si="42"/>
        <v>86.084729455942039</v>
      </c>
      <c r="D981" s="1">
        <f t="shared" si="43"/>
        <v>174.53580715185953</v>
      </c>
      <c r="E981" s="1">
        <f t="shared" ca="1" si="44"/>
        <v>3.0355252413731104E-6</v>
      </c>
    </row>
    <row r="982" spans="2:5" x14ac:dyDescent="0.3">
      <c r="B982" s="1">
        <v>951</v>
      </c>
      <c r="C982" s="1">
        <f t="shared" ca="1" si="42"/>
        <v>93.222986250454142</v>
      </c>
      <c r="D982" s="1">
        <f t="shared" si="43"/>
        <v>174.68007201196536</v>
      </c>
      <c r="E982" s="1">
        <f t="shared" ca="1" si="44"/>
        <v>2.0591969681528846E-5</v>
      </c>
    </row>
    <row r="983" spans="2:5" x14ac:dyDescent="0.3">
      <c r="B983" s="1">
        <v>952</v>
      </c>
      <c r="C983" s="1">
        <f t="shared" ca="1" si="42"/>
        <v>104.11071750420201</v>
      </c>
      <c r="D983" s="1">
        <f t="shared" si="43"/>
        <v>174.82665657360226</v>
      </c>
      <c r="E983" s="1">
        <f t="shared" ca="1" si="44"/>
        <v>2.4688137034689926E-4</v>
      </c>
    </row>
    <row r="984" spans="2:5" x14ac:dyDescent="0.3">
      <c r="B984" s="1">
        <v>953</v>
      </c>
      <c r="C984" s="1">
        <f t="shared" ca="1" si="42"/>
        <v>100.94675654709508</v>
      </c>
      <c r="D984" s="1">
        <f t="shared" si="43"/>
        <v>174.9756511210721</v>
      </c>
      <c r="E984" s="1">
        <f t="shared" ca="1" si="44"/>
        <v>1.2664206576518667E-4</v>
      </c>
    </row>
    <row r="985" spans="2:5" x14ac:dyDescent="0.3">
      <c r="B985" s="1">
        <v>954</v>
      </c>
      <c r="C985" s="1">
        <f t="shared" ca="1" si="42"/>
        <v>97.365248898391883</v>
      </c>
      <c r="D985" s="1">
        <f t="shared" si="43"/>
        <v>175.12715142664968</v>
      </c>
      <c r="E985" s="1">
        <f t="shared" ca="1" si="44"/>
        <v>5.637577523640996E-5</v>
      </c>
    </row>
    <row r="986" spans="2:5" x14ac:dyDescent="0.3">
      <c r="B986" s="1">
        <v>955</v>
      </c>
      <c r="C986" s="1">
        <f t="shared" ca="1" si="42"/>
        <v>114.1771472290916</v>
      </c>
      <c r="D986" s="1">
        <f t="shared" si="43"/>
        <v>175.28125921006873</v>
      </c>
      <c r="E986" s="1">
        <f t="shared" ca="1" si="44"/>
        <v>1.5357830257368176E-3</v>
      </c>
    </row>
    <row r="987" spans="2:5" x14ac:dyDescent="0.3">
      <c r="B987" s="1">
        <v>956</v>
      </c>
      <c r="C987" s="1">
        <f t="shared" ca="1" si="42"/>
        <v>100.40629144912978</v>
      </c>
      <c r="D987" s="1">
        <f t="shared" si="43"/>
        <v>175.43808264745945</v>
      </c>
      <c r="E987" s="1">
        <f t="shared" ca="1" si="44"/>
        <v>1.1249248602023272E-4</v>
      </c>
    </row>
    <row r="988" spans="2:5" x14ac:dyDescent="0.3">
      <c r="B988" s="1">
        <v>957</v>
      </c>
      <c r="C988" s="1">
        <f t="shared" ca="1" si="42"/>
        <v>88.332196356350053</v>
      </c>
      <c r="D988" s="1">
        <f t="shared" si="43"/>
        <v>175.59773693629336</v>
      </c>
      <c r="E988" s="1">
        <f t="shared" ca="1" si="44"/>
        <v>5.6836459585617473E-6</v>
      </c>
    </row>
    <row r="989" spans="2:5" x14ac:dyDescent="0.3">
      <c r="B989" s="1">
        <v>958</v>
      </c>
      <c r="C989" s="1">
        <f t="shared" ca="1" si="42"/>
        <v>103.63858270038219</v>
      </c>
      <c r="D989" s="1">
        <f t="shared" si="43"/>
        <v>175.76034492393183</v>
      </c>
      <c r="E989" s="1">
        <f t="shared" ca="1" si="44"/>
        <v>2.2410609323904261E-4</v>
      </c>
    </row>
    <row r="990" spans="2:5" x14ac:dyDescent="0.3">
      <c r="B990" s="1">
        <v>959</v>
      </c>
      <c r="C990" s="1">
        <f t="shared" ca="1" si="42"/>
        <v>110.25031834223159</v>
      </c>
      <c r="D990" s="1">
        <f t="shared" si="43"/>
        <v>175.92603780860838</v>
      </c>
      <c r="E990" s="1">
        <f t="shared" ca="1" si="44"/>
        <v>7.9419423825552525E-4</v>
      </c>
    </row>
    <row r="991" spans="2:5" x14ac:dyDescent="0.3">
      <c r="B991" s="1">
        <v>960</v>
      </c>
      <c r="C991" s="1">
        <f t="shared" ca="1" si="42"/>
        <v>96.027134220146067</v>
      </c>
      <c r="D991" s="1">
        <f t="shared" si="43"/>
        <v>176.09495592314286</v>
      </c>
      <c r="E991" s="1">
        <f t="shared" ca="1" si="44"/>
        <v>4.1059917418371937E-5</v>
      </c>
    </row>
    <row r="992" spans="2:5" x14ac:dyDescent="0.3">
      <c r="B992" s="1">
        <v>961</v>
      </c>
      <c r="C992" s="1">
        <f t="shared" ca="1" si="42"/>
        <v>122.35607520152111</v>
      </c>
      <c r="D992" s="1">
        <f t="shared" si="43"/>
        <v>176.26724961344155</v>
      </c>
      <c r="E992" s="1">
        <f t="shared" ca="1" si="44"/>
        <v>4.8674692874808214E-3</v>
      </c>
    </row>
    <row r="993" spans="2:5" x14ac:dyDescent="0.3">
      <c r="B993" s="1">
        <v>962</v>
      </c>
      <c r="C993" s="1">
        <f t="shared" ref="C993:C1031" ca="1" si="45">_xlfn.NORM.INV(RAND(),$C$28,$C$29)</f>
        <v>89.497326111385632</v>
      </c>
      <c r="D993" s="1">
        <f t="shared" ref="D993:D1031" si="46">_xlfn.NORM.INV(B993/1001,$D$28,$D$29)</f>
        <v>176.44308022594322</v>
      </c>
      <c r="E993" s="1">
        <f t="shared" ref="E993:E1031" ca="1" si="47">_xlfn.NORM.DIST(C993,$D$28,$D$29,0)</f>
        <v>7.7983637803610784E-6</v>
      </c>
    </row>
    <row r="994" spans="2:5" x14ac:dyDescent="0.3">
      <c r="B994" s="1">
        <v>963</v>
      </c>
      <c r="C994" s="1">
        <f t="shared" ca="1" si="45"/>
        <v>108.5574554400028</v>
      </c>
      <c r="D994" s="1">
        <f t="shared" si="46"/>
        <v>176.62262122071053</v>
      </c>
      <c r="E994" s="1">
        <f t="shared" ca="1" si="47"/>
        <v>5.8516250928722304E-4</v>
      </c>
    </row>
    <row r="995" spans="2:5" x14ac:dyDescent="0.3">
      <c r="B995" s="1">
        <v>964</v>
      </c>
      <c r="C995" s="1">
        <f t="shared" ca="1" si="45"/>
        <v>98.903085502638632</v>
      </c>
      <c r="D995" s="1">
        <f t="shared" si="46"/>
        <v>176.80605942993967</v>
      </c>
      <c r="E995" s="1">
        <f t="shared" ca="1" si="47"/>
        <v>8.036137622484636E-5</v>
      </c>
    </row>
    <row r="996" spans="2:5" x14ac:dyDescent="0.3">
      <c r="B996" s="1">
        <v>965</v>
      </c>
      <c r="C996" s="1">
        <f t="shared" ca="1" si="45"/>
        <v>104.59889559842776</v>
      </c>
      <c r="D996" s="1">
        <f t="shared" si="46"/>
        <v>176.99359648540212</v>
      </c>
      <c r="E996" s="1">
        <f t="shared" ca="1" si="47"/>
        <v>2.7258307272906617E-4</v>
      </c>
    </row>
    <row r="997" spans="2:5" x14ac:dyDescent="0.3">
      <c r="B997" s="1">
        <v>966</v>
      </c>
      <c r="C997" s="1">
        <f t="shared" ca="1" si="45"/>
        <v>115.63475006160739</v>
      </c>
      <c r="D997" s="1">
        <f t="shared" si="46"/>
        <v>177.18545044290494</v>
      </c>
      <c r="E997" s="1">
        <f t="shared" ca="1" si="47"/>
        <v>1.9278162210495083E-3</v>
      </c>
    </row>
    <row r="998" spans="2:5" x14ac:dyDescent="0.3">
      <c r="B998" s="1">
        <v>967</v>
      </c>
      <c r="C998" s="1">
        <f t="shared" ca="1" si="45"/>
        <v>98.253852774139887</v>
      </c>
      <c r="D998" s="1">
        <f t="shared" si="46"/>
        <v>177.38185763747609</v>
      </c>
      <c r="E998" s="1">
        <f t="shared" ca="1" si="47"/>
        <v>6.9280115314509041E-5</v>
      </c>
    </row>
    <row r="999" spans="2:5" x14ac:dyDescent="0.3">
      <c r="B999" s="1">
        <v>968</v>
      </c>
      <c r="C999" s="1">
        <f t="shared" ca="1" si="45"/>
        <v>103.95491396672128</v>
      </c>
      <c r="D999" s="1">
        <f t="shared" si="46"/>
        <v>177.58307480993014</v>
      </c>
      <c r="E999" s="1">
        <f t="shared" ca="1" si="47"/>
        <v>2.3914677748978371E-4</v>
      </c>
    </row>
    <row r="1000" spans="2:5" x14ac:dyDescent="0.3">
      <c r="B1000" s="1">
        <v>969</v>
      </c>
      <c r="C1000" s="1">
        <f t="shared" ca="1" si="45"/>
        <v>112.00481014475322</v>
      </c>
      <c r="D1000" s="1">
        <f t="shared" si="46"/>
        <v>177.78938155410682</v>
      </c>
      <c r="E1000" s="1">
        <f t="shared" ca="1" si="47"/>
        <v>1.0753970953259837E-3</v>
      </c>
    </row>
    <row r="1001" spans="2:5" x14ac:dyDescent="0.3">
      <c r="B1001" s="1">
        <v>970</v>
      </c>
      <c r="C1001" s="1">
        <f t="shared" ca="1" si="45"/>
        <v>106.6247654525213</v>
      </c>
      <c r="D1001" s="1">
        <f t="shared" si="46"/>
        <v>178.00108314488003</v>
      </c>
      <c r="E1001" s="1">
        <f t="shared" ca="1" si="47"/>
        <v>4.0651000955565679E-4</v>
      </c>
    </row>
    <row r="1002" spans="2:5" x14ac:dyDescent="0.3">
      <c r="B1002" s="1">
        <v>971</v>
      </c>
      <c r="C1002" s="1">
        <f t="shared" ca="1" si="45"/>
        <v>103.12526583722544</v>
      </c>
      <c r="D1002" s="1">
        <f t="shared" si="46"/>
        <v>178.21851382064398</v>
      </c>
      <c r="E1002" s="1">
        <f t="shared" ca="1" si="47"/>
        <v>2.0149502802242782E-4</v>
      </c>
    </row>
    <row r="1003" spans="2:5" x14ac:dyDescent="0.3">
      <c r="B1003" s="1">
        <v>972</v>
      </c>
      <c r="C1003" s="1">
        <f t="shared" ca="1" si="45"/>
        <v>94.304529399329013</v>
      </c>
      <c r="D1003" s="1">
        <f t="shared" si="46"/>
        <v>178.4420406112377</v>
      </c>
      <c r="E1003" s="1">
        <f t="shared" ca="1" si="47"/>
        <v>2.6983372252959874E-5</v>
      </c>
    </row>
    <row r="1004" spans="2:5" x14ac:dyDescent="0.3">
      <c r="B1004" s="1">
        <v>973</v>
      </c>
      <c r="C1004" s="1">
        <f t="shared" ca="1" si="45"/>
        <v>89.184543628927273</v>
      </c>
      <c r="D1004" s="1">
        <f t="shared" si="46"/>
        <v>178.67206782431236</v>
      </c>
      <c r="E1004" s="1">
        <f t="shared" ca="1" si="47"/>
        <v>7.1677305355944616E-6</v>
      </c>
    </row>
    <row r="1005" spans="2:5" x14ac:dyDescent="0.3">
      <c r="B1005" s="1">
        <v>974</v>
      </c>
      <c r="C1005" s="1">
        <f t="shared" ca="1" si="45"/>
        <v>85.671562686153351</v>
      </c>
      <c r="D1005" s="1">
        <f t="shared" si="46"/>
        <v>178.9090423315302</v>
      </c>
      <c r="E1005" s="1">
        <f t="shared" ca="1" si="47"/>
        <v>2.6983425622287087E-6</v>
      </c>
    </row>
    <row r="1006" spans="2:5" x14ac:dyDescent="0.3">
      <c r="B1006" s="1">
        <v>975</v>
      </c>
      <c r="C1006" s="1">
        <f t="shared" ca="1" si="45"/>
        <v>87.777664620559477</v>
      </c>
      <c r="D1006" s="1">
        <f t="shared" si="46"/>
        <v>179.15345983283785</v>
      </c>
      <c r="E1006" s="1">
        <f t="shared" ca="1" si="47"/>
        <v>4.8789205726850545E-6</v>
      </c>
    </row>
    <row r="1007" spans="2:5" x14ac:dyDescent="0.3">
      <c r="B1007" s="1">
        <v>976</v>
      </c>
      <c r="C1007" s="1">
        <f t="shared" ca="1" si="45"/>
        <v>86.156627673170391</v>
      </c>
      <c r="D1007" s="1">
        <f t="shared" si="46"/>
        <v>179.40587232534514</v>
      </c>
      <c r="E1007" s="1">
        <f t="shared" ca="1" si="47"/>
        <v>3.0981245881347264E-6</v>
      </c>
    </row>
    <row r="1008" spans="2:5" x14ac:dyDescent="0.3">
      <c r="B1008" s="1">
        <v>977</v>
      </c>
      <c r="C1008" s="1">
        <f t="shared" ca="1" si="45"/>
        <v>86.139761501558638</v>
      </c>
      <c r="D1008" s="1">
        <f t="shared" si="46"/>
        <v>179.66689706721803</v>
      </c>
      <c r="E1008" s="1">
        <f t="shared" ca="1" si="47"/>
        <v>3.0833312180489455E-6</v>
      </c>
    </row>
    <row r="1009" spans="2:5" x14ac:dyDescent="0.3">
      <c r="B1009" s="1">
        <v>978</v>
      </c>
      <c r="C1009" s="1">
        <f t="shared" ca="1" si="45"/>
        <v>106.03398129361902</v>
      </c>
      <c r="D1009" s="1">
        <f t="shared" si="46"/>
        <v>179.9372274123788</v>
      </c>
      <c r="E1009" s="1">
        <f t="shared" ca="1" si="47"/>
        <v>3.6247020076314595E-4</v>
      </c>
    </row>
    <row r="1010" spans="2:5" x14ac:dyDescent="0.3">
      <c r="B1010" s="1">
        <v>979</v>
      </c>
      <c r="C1010" s="1">
        <f t="shared" ca="1" si="45"/>
        <v>105.79828167157147</v>
      </c>
      <c r="D1010" s="1">
        <f t="shared" si="46"/>
        <v>180.21764600721519</v>
      </c>
      <c r="E1010" s="1">
        <f t="shared" ca="1" si="47"/>
        <v>3.4611186733525041E-4</v>
      </c>
    </row>
    <row r="1011" spans="2:5" x14ac:dyDescent="0.3">
      <c r="B1011" s="1">
        <v>980</v>
      </c>
      <c r="C1011" s="1">
        <f t="shared" ca="1" si="45"/>
        <v>101.83879018844929</v>
      </c>
      <c r="D1011" s="1">
        <f t="shared" si="46"/>
        <v>180.5090409983832</v>
      </c>
      <c r="E1011" s="1">
        <f t="shared" ca="1" si="47"/>
        <v>1.5355712455584575E-4</v>
      </c>
    </row>
    <row r="1012" spans="2:5" x14ac:dyDescent="0.3">
      <c r="B1012" s="1">
        <v>981</v>
      </c>
      <c r="C1012" s="1">
        <f t="shared" ca="1" si="45"/>
        <v>86.068851832650751</v>
      </c>
      <c r="D1012" s="1">
        <f t="shared" si="46"/>
        <v>180.81242611962159</v>
      </c>
      <c r="E1012" s="1">
        <f t="shared" ca="1" si="47"/>
        <v>3.021863179814535E-6</v>
      </c>
    </row>
    <row r="1013" spans="2:5" x14ac:dyDescent="0.3">
      <c r="B1013" s="1">
        <v>982</v>
      </c>
      <c r="C1013" s="1">
        <f t="shared" ca="1" si="45"/>
        <v>113.54805158691376</v>
      </c>
      <c r="D1013" s="1">
        <f t="shared" si="46"/>
        <v>181.12896583315123</v>
      </c>
      <c r="E1013" s="1">
        <f t="shared" ca="1" si="47"/>
        <v>1.3881902123855936E-3</v>
      </c>
    </row>
    <row r="1014" spans="2:5" x14ac:dyDescent="0.3">
      <c r="B1014" s="1">
        <v>983</v>
      </c>
      <c r="C1014" s="1">
        <f t="shared" ca="1" si="45"/>
        <v>107.5185986199119</v>
      </c>
      <c r="D1014" s="1">
        <f t="shared" si="46"/>
        <v>181.46000714052559</v>
      </c>
      <c r="E1014" s="1">
        <f t="shared" ca="1" si="47"/>
        <v>4.8209695184610638E-4</v>
      </c>
    </row>
    <row r="1015" spans="2:5" x14ac:dyDescent="0.3">
      <c r="B1015" s="1">
        <v>984</v>
      </c>
      <c r="C1015" s="1">
        <f t="shared" ca="1" si="45"/>
        <v>102.23803131112489</v>
      </c>
      <c r="D1015" s="1">
        <f t="shared" si="46"/>
        <v>181.80712031583937</v>
      </c>
      <c r="E1015" s="1">
        <f t="shared" ca="1" si="47"/>
        <v>1.6719753003431053E-4</v>
      </c>
    </row>
    <row r="1016" spans="2:5" x14ac:dyDescent="0.3">
      <c r="B1016" s="1">
        <v>985</v>
      </c>
      <c r="C1016" s="1">
        <f t="shared" ca="1" si="45"/>
        <v>101.11789188949004</v>
      </c>
      <c r="D1016" s="1">
        <f t="shared" si="46"/>
        <v>182.17215175844817</v>
      </c>
      <c r="E1016" s="1">
        <f t="shared" ca="1" si="47"/>
        <v>1.3144777392451833E-4</v>
      </c>
    </row>
    <row r="1017" spans="2:5" x14ac:dyDescent="0.3">
      <c r="B1017" s="1">
        <v>986</v>
      </c>
      <c r="C1017" s="1">
        <f t="shared" ca="1" si="45"/>
        <v>105.87059662700652</v>
      </c>
      <c r="D1017" s="1">
        <f t="shared" si="46"/>
        <v>182.55729358910671</v>
      </c>
      <c r="E1017" s="1">
        <f t="shared" ca="1" si="47"/>
        <v>3.5105989197243258E-4</v>
      </c>
    </row>
    <row r="1018" spans="2:5" x14ac:dyDescent="0.3">
      <c r="B1018" s="1">
        <v>987</v>
      </c>
      <c r="C1018" s="1">
        <f t="shared" ca="1" si="45"/>
        <v>84.991868057760726</v>
      </c>
      <c r="D1018" s="1">
        <f t="shared" si="46"/>
        <v>182.96517681974464</v>
      </c>
      <c r="E1018" s="1">
        <f t="shared" ca="1" si="47"/>
        <v>2.2195035839768031E-6</v>
      </c>
    </row>
    <row r="1019" spans="2:5" x14ac:dyDescent="0.3">
      <c r="B1019" s="1">
        <v>988</v>
      </c>
      <c r="C1019" s="1">
        <f t="shared" ca="1" si="45"/>
        <v>131.73635539846396</v>
      </c>
      <c r="D1019" s="1">
        <f t="shared" si="46"/>
        <v>183.39899842860095</v>
      </c>
      <c r="E1019" s="1">
        <f t="shared" ca="1" si="47"/>
        <v>1.2673592694237866E-2</v>
      </c>
    </row>
    <row r="1020" spans="2:5" x14ac:dyDescent="0.3">
      <c r="B1020" s="1">
        <v>989</v>
      </c>
      <c r="C1020" s="1">
        <f t="shared" ca="1" si="45"/>
        <v>76.617292481854193</v>
      </c>
      <c r="D1020" s="1">
        <f t="shared" si="46"/>
        <v>183.86269839476432</v>
      </c>
      <c r="E1020" s="1">
        <f t="shared" ca="1" si="47"/>
        <v>1.6894311733192059E-7</v>
      </c>
    </row>
    <row r="1021" spans="2:5" x14ac:dyDescent="0.3">
      <c r="B1021" s="1">
        <v>990</v>
      </c>
      <c r="C1021" s="1">
        <f t="shared" ca="1" si="45"/>
        <v>89.567088231008782</v>
      </c>
      <c r="D1021" s="1">
        <f t="shared" si="46"/>
        <v>184.36121241535329</v>
      </c>
      <c r="E1021" s="1">
        <f t="shared" ca="1" si="47"/>
        <v>7.9459487915599693E-6</v>
      </c>
    </row>
    <row r="1022" spans="2:5" x14ac:dyDescent="0.3">
      <c r="B1022" s="1">
        <v>991</v>
      </c>
      <c r="C1022" s="1">
        <f t="shared" ca="1" si="45"/>
        <v>99.697192578486735</v>
      </c>
      <c r="D1022" s="1">
        <f t="shared" si="46"/>
        <v>184.90084300649087</v>
      </c>
      <c r="E1022" s="1">
        <f t="shared" ca="1" si="47"/>
        <v>9.6107943307334337E-5</v>
      </c>
    </row>
    <row r="1023" spans="2:5" x14ac:dyDescent="0.3">
      <c r="B1023" s="1">
        <v>992</v>
      </c>
      <c r="C1023" s="1">
        <f t="shared" ca="1" si="45"/>
        <v>95.364350713521063</v>
      </c>
      <c r="D1023" s="1">
        <f t="shared" si="46"/>
        <v>185.48982286248437</v>
      </c>
      <c r="E1023" s="1">
        <f t="shared" ca="1" si="47"/>
        <v>3.4990202928583187E-5</v>
      </c>
    </row>
    <row r="1024" spans="2:5" x14ac:dyDescent="0.3">
      <c r="B1024" s="1">
        <v>993</v>
      </c>
      <c r="C1024" s="1">
        <f t="shared" ca="1" si="45"/>
        <v>112.22404855506478</v>
      </c>
      <c r="D1024" s="1">
        <f t="shared" si="46"/>
        <v>186.13920468221937</v>
      </c>
      <c r="E1024" s="1">
        <f t="shared" ca="1" si="47"/>
        <v>1.1158376927092094E-3</v>
      </c>
    </row>
    <row r="1025" spans="2:5" x14ac:dyDescent="0.3">
      <c r="B1025" s="1">
        <v>994</v>
      </c>
      <c r="C1025" s="1">
        <f t="shared" ca="1" si="45"/>
        <v>111.70823043445012</v>
      </c>
      <c r="D1025" s="1">
        <f t="shared" si="46"/>
        <v>186.86433606613329</v>
      </c>
      <c r="E1025" s="1">
        <f t="shared" ca="1" si="47"/>
        <v>1.0226648735156129E-3</v>
      </c>
    </row>
    <row r="1026" spans="2:5" x14ac:dyDescent="0.3">
      <c r="B1026" s="1">
        <v>995</v>
      </c>
      <c r="C1026" s="1">
        <f t="shared" ca="1" si="45"/>
        <v>96.287873233221092</v>
      </c>
      <c r="D1026" s="1">
        <f t="shared" si="46"/>
        <v>187.68745519788843</v>
      </c>
      <c r="E1026" s="1">
        <f t="shared" ca="1" si="47"/>
        <v>4.3703458544131693E-5</v>
      </c>
    </row>
    <row r="1027" spans="2:5" x14ac:dyDescent="0.3">
      <c r="B1027" s="1">
        <v>996</v>
      </c>
      <c r="C1027" s="1">
        <f t="shared" ca="1" si="45"/>
        <v>113.49100178426215</v>
      </c>
      <c r="D1027" s="1">
        <f t="shared" si="46"/>
        <v>188.64262349254921</v>
      </c>
      <c r="E1027" s="1">
        <f t="shared" ca="1" si="47"/>
        <v>1.3754089411392046E-3</v>
      </c>
    </row>
    <row r="1028" spans="2:5" x14ac:dyDescent="0.3">
      <c r="B1028" s="1">
        <v>997</v>
      </c>
      <c r="C1028" s="1">
        <f t="shared" ca="1" si="45"/>
        <v>97.782165524671356</v>
      </c>
      <c r="D1028" s="1">
        <f t="shared" si="46"/>
        <v>189.78610887173281</v>
      </c>
      <c r="E1028" s="1">
        <f t="shared" ca="1" si="47"/>
        <v>6.2127176534411868E-5</v>
      </c>
    </row>
    <row r="1029" spans="2:5" x14ac:dyDescent="0.3">
      <c r="B1029" s="1">
        <v>998</v>
      </c>
      <c r="C1029" s="1">
        <f t="shared" ca="1" si="45"/>
        <v>104.76675995492145</v>
      </c>
      <c r="D1029" s="1">
        <f t="shared" si="46"/>
        <v>191.22163654844363</v>
      </c>
      <c r="E1029" s="1">
        <f t="shared" ca="1" si="47"/>
        <v>2.8195653383224662E-4</v>
      </c>
    </row>
    <row r="1030" spans="2:5" x14ac:dyDescent="0.3">
      <c r="B1030" s="1">
        <v>999</v>
      </c>
      <c r="C1030" s="1">
        <f t="shared" ca="1" si="45"/>
        <v>114.4776913820949</v>
      </c>
      <c r="D1030" s="1">
        <f t="shared" si="46"/>
        <v>193.17715522149206</v>
      </c>
      <c r="E1030" s="1">
        <f t="shared" ca="1" si="47"/>
        <v>1.6107341663755886E-3</v>
      </c>
    </row>
    <row r="1031" spans="2:5" x14ac:dyDescent="0.3">
      <c r="B1031" s="1">
        <v>1000</v>
      </c>
      <c r="C1031" s="1">
        <f t="shared" ca="1" si="45"/>
        <v>99.833118442131365</v>
      </c>
      <c r="D1031" s="1">
        <f t="shared" si="46"/>
        <v>196.35793706887918</v>
      </c>
      <c r="E1031" s="1">
        <f t="shared" ca="1" si="47"/>
        <v>9.906929846830443E-5</v>
      </c>
    </row>
  </sheetData>
  <hyperlinks>
    <hyperlink ref="A1" r:id="rId1" xr:uid="{C9B59711-A6A0-1A4D-86C3-2C30A9F8093A}"/>
  </hyperlinks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4F07C-69A5-294C-95BC-8125AF026E84}">
  <sheetPr codeName="Sheet47">
    <tabColor rgb="FFFF0000"/>
  </sheetPr>
  <dimension ref="A1:C11"/>
  <sheetViews>
    <sheetView workbookViewId="0"/>
  </sheetViews>
  <sheetFormatPr baseColWidth="10" defaultRowHeight="26" x14ac:dyDescent="0.3"/>
  <cols>
    <col min="1" max="1" width="10.83203125" style="38"/>
    <col min="2" max="2" width="16" style="38" bestFit="1" customWidth="1"/>
    <col min="3" max="16384" width="10.83203125" style="38"/>
  </cols>
  <sheetData>
    <row r="1" spans="1:3" x14ac:dyDescent="0.3">
      <c r="A1" s="37" t="s">
        <v>229</v>
      </c>
    </row>
    <row r="3" spans="1:3" x14ac:dyDescent="0.3">
      <c r="B3" s="38" t="s">
        <v>230</v>
      </c>
    </row>
    <row r="5" spans="1:3" ht="30" x14ac:dyDescent="0.4">
      <c r="C5" s="38" t="s">
        <v>231</v>
      </c>
    </row>
    <row r="7" spans="1:3" ht="30" x14ac:dyDescent="0.4">
      <c r="C7" s="38" t="s">
        <v>232</v>
      </c>
    </row>
    <row r="9" spans="1:3" ht="31" x14ac:dyDescent="0.4">
      <c r="C9" s="38" t="s">
        <v>233</v>
      </c>
    </row>
    <row r="11" spans="1:3" x14ac:dyDescent="0.3">
      <c r="B11" s="39"/>
    </row>
  </sheetData>
  <hyperlinks>
    <hyperlink ref="A1" r:id="rId1" xr:uid="{7C2D8BBB-8EA1-A14E-9F1C-7E8B17276BA5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C0EC29-7212-434F-B1FB-712DA7D51AA7}">
  <sheetPr codeName="Sheet48">
    <tabColor rgb="FFFF0000"/>
  </sheetPr>
  <dimension ref="B2:D49"/>
  <sheetViews>
    <sheetView workbookViewId="0"/>
  </sheetViews>
  <sheetFormatPr baseColWidth="10" defaultColWidth="10.83203125" defaultRowHeight="26" x14ac:dyDescent="0.3"/>
  <cols>
    <col min="1" max="3" width="10.83203125" style="40"/>
    <col min="4" max="4" width="11.33203125" style="40" bestFit="1" customWidth="1"/>
    <col min="5" max="16384" width="10.83203125" style="40"/>
  </cols>
  <sheetData>
    <row r="2" spans="2:4" x14ac:dyDescent="0.3">
      <c r="B2" s="40" t="s">
        <v>234</v>
      </c>
    </row>
    <row r="4" spans="2:4" ht="29" x14ac:dyDescent="0.3">
      <c r="B4" s="40" t="s">
        <v>235</v>
      </c>
    </row>
    <row r="6" spans="2:4" x14ac:dyDescent="0.3">
      <c r="C6" s="40" t="s">
        <v>236</v>
      </c>
      <c r="D6" s="40" t="s">
        <v>228</v>
      </c>
    </row>
    <row r="7" spans="2:4" x14ac:dyDescent="0.3">
      <c r="C7" s="40">
        <v>66.2</v>
      </c>
      <c r="D7" s="40">
        <f>_xlfn.NORM.DIST(C7,68,2,FALSE)</f>
        <v>0.1330426249493776</v>
      </c>
    </row>
    <row r="8" spans="2:4" x14ac:dyDescent="0.3">
      <c r="C8" s="40">
        <v>68.3</v>
      </c>
      <c r="D8" s="40">
        <f>_xlfn.NORM.DIST(C8,68,2,FALSE)</f>
        <v>0.1972396654539445</v>
      </c>
    </row>
    <row r="9" spans="2:4" x14ac:dyDescent="0.3">
      <c r="C9" s="40">
        <v>69.099999999999994</v>
      </c>
      <c r="D9" s="40">
        <f>_xlfn.NORM.DIST(C9,68,2,FALSE)</f>
        <v>0.17147192750969223</v>
      </c>
    </row>
    <row r="11" spans="2:4" x14ac:dyDescent="0.3">
      <c r="B11" s="40" t="s">
        <v>237</v>
      </c>
    </row>
    <row r="13" spans="2:4" x14ac:dyDescent="0.3">
      <c r="D13" s="40" t="s">
        <v>210</v>
      </c>
    </row>
    <row r="14" spans="2:4" x14ac:dyDescent="0.3">
      <c r="D14" s="41">
        <f>PRODUCT(D7:D9)</f>
        <v>4.4996433482381876E-3</v>
      </c>
    </row>
    <row r="16" spans="2:4" x14ac:dyDescent="0.3">
      <c r="B16" s="40" t="s">
        <v>238</v>
      </c>
    </row>
    <row r="18" spans="2:4" x14ac:dyDescent="0.3">
      <c r="B18" s="40" t="s">
        <v>239</v>
      </c>
    </row>
    <row r="19" spans="2:4" x14ac:dyDescent="0.3">
      <c r="B19" s="40" t="s">
        <v>240</v>
      </c>
    </row>
    <row r="20" spans="2:4" x14ac:dyDescent="0.3">
      <c r="B20" s="40" t="s">
        <v>241</v>
      </c>
    </row>
    <row r="22" spans="2:4" x14ac:dyDescent="0.3">
      <c r="B22" s="40" t="s">
        <v>242</v>
      </c>
    </row>
    <row r="23" spans="2:4" x14ac:dyDescent="0.3">
      <c r="B23" s="40" t="s">
        <v>243</v>
      </c>
    </row>
    <row r="24" spans="2:4" x14ac:dyDescent="0.3">
      <c r="B24" s="40" t="s">
        <v>244</v>
      </c>
    </row>
    <row r="26" spans="2:4" x14ac:dyDescent="0.3">
      <c r="B26" s="40" t="s">
        <v>245</v>
      </c>
    </row>
    <row r="28" spans="2:4" x14ac:dyDescent="0.3">
      <c r="D28" s="40" t="s">
        <v>226</v>
      </c>
    </row>
    <row r="29" spans="2:4" x14ac:dyDescent="0.3">
      <c r="D29" s="40">
        <f t="array" ref="D29">SUM(LOG(D7:D9))</f>
        <v>-2.3468219080092103</v>
      </c>
    </row>
    <row r="31" spans="2:4" x14ac:dyDescent="0.3">
      <c r="B31" s="40" t="s">
        <v>246</v>
      </c>
    </row>
    <row r="33" spans="2:3" x14ac:dyDescent="0.3">
      <c r="B33" s="42" t="s">
        <v>247</v>
      </c>
    </row>
    <row r="34" spans="2:3" x14ac:dyDescent="0.3">
      <c r="B34" s="40" t="s">
        <v>248</v>
      </c>
    </row>
    <row r="35" spans="2:3" x14ac:dyDescent="0.3">
      <c r="C35" s="42"/>
    </row>
    <row r="36" spans="2:3" x14ac:dyDescent="0.3">
      <c r="B36" s="43" t="s">
        <v>34</v>
      </c>
      <c r="C36" s="43" t="s">
        <v>221</v>
      </c>
    </row>
    <row r="37" spans="2:3" x14ac:dyDescent="0.3">
      <c r="B37" s="40">
        <v>1</v>
      </c>
      <c r="C37" s="40">
        <f t="shared" ref="C37:C46" si="0">LN(B37)</f>
        <v>0</v>
      </c>
    </row>
    <row r="38" spans="2:3" x14ac:dyDescent="0.3">
      <c r="B38" s="40">
        <v>2</v>
      </c>
      <c r="C38" s="40">
        <f t="shared" si="0"/>
        <v>0.69314718055994529</v>
      </c>
    </row>
    <row r="39" spans="2:3" x14ac:dyDescent="0.3">
      <c r="B39" s="40">
        <v>3</v>
      </c>
      <c r="C39" s="40">
        <f t="shared" si="0"/>
        <v>1.0986122886681098</v>
      </c>
    </row>
    <row r="40" spans="2:3" x14ac:dyDescent="0.3">
      <c r="B40" s="40">
        <v>4</v>
      </c>
      <c r="C40" s="40">
        <f t="shared" si="0"/>
        <v>1.3862943611198906</v>
      </c>
    </row>
    <row r="41" spans="2:3" x14ac:dyDescent="0.3">
      <c r="B41" s="40">
        <v>5</v>
      </c>
      <c r="C41" s="40">
        <f t="shared" si="0"/>
        <v>1.6094379124341003</v>
      </c>
    </row>
    <row r="42" spans="2:3" x14ac:dyDescent="0.3">
      <c r="B42" s="40">
        <v>6</v>
      </c>
      <c r="C42" s="40">
        <f t="shared" si="0"/>
        <v>1.791759469228055</v>
      </c>
    </row>
    <row r="43" spans="2:3" x14ac:dyDescent="0.3">
      <c r="B43" s="40">
        <v>7</v>
      </c>
      <c r="C43" s="40">
        <f t="shared" si="0"/>
        <v>1.9459101490553132</v>
      </c>
    </row>
    <row r="44" spans="2:3" x14ac:dyDescent="0.3">
      <c r="B44" s="40">
        <v>8</v>
      </c>
      <c r="C44" s="40">
        <f t="shared" si="0"/>
        <v>2.0794415416798357</v>
      </c>
    </row>
    <row r="45" spans="2:3" x14ac:dyDescent="0.3">
      <c r="B45" s="40">
        <v>9</v>
      </c>
      <c r="C45" s="40">
        <f t="shared" si="0"/>
        <v>2.1972245773362196</v>
      </c>
    </row>
    <row r="46" spans="2:3" x14ac:dyDescent="0.3">
      <c r="B46" s="40">
        <v>10</v>
      </c>
      <c r="C46" s="40">
        <f t="shared" si="0"/>
        <v>2.3025850929940459</v>
      </c>
    </row>
    <row r="48" spans="2:3" x14ac:dyDescent="0.3">
      <c r="B48" s="44" t="s">
        <v>249</v>
      </c>
    </row>
    <row r="49" spans="2:2" x14ac:dyDescent="0.3">
      <c r="B49" s="44" t="s">
        <v>250</v>
      </c>
    </row>
  </sheetData>
  <hyperlinks>
    <hyperlink ref="B48" r:id="rId1" xr:uid="{A21D5483-DE51-D64E-BDC2-DA67B3DC3E5B}"/>
    <hyperlink ref="B49" r:id="rId2" xr:uid="{E84F7E35-7B7A-9E49-8740-3C2E4495ED47}"/>
  </hyperlinks>
  <pageMargins left="0.7" right="0.7" top="0.75" bottom="0.75" header="0.3" footer="0.3"/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22FC50-DE44-E24F-90F1-8C4FA8A3025B}">
  <sheetPr codeName="Sheet4">
    <tabColor rgb="FF002060"/>
  </sheetPr>
  <dimension ref="A1:A1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1029</v>
      </c>
    </row>
    <row r="2" spans="1:1" x14ac:dyDescent="0.3">
      <c r="A2" s="1" t="s">
        <v>23</v>
      </c>
    </row>
    <row r="3" spans="1:1" x14ac:dyDescent="0.3">
      <c r="A3" s="1" t="s">
        <v>0</v>
      </c>
    </row>
    <row r="4" spans="1:1" x14ac:dyDescent="0.3">
      <c r="A4" s="1" t="s">
        <v>155</v>
      </c>
    </row>
    <row r="5" spans="1:1" x14ac:dyDescent="0.3">
      <c r="A5" s="1" t="s">
        <v>24</v>
      </c>
    </row>
    <row r="6" spans="1:1" x14ac:dyDescent="0.3">
      <c r="A6" s="1" t="s">
        <v>25</v>
      </c>
    </row>
    <row r="7" spans="1:1" x14ac:dyDescent="0.3">
      <c r="A7" s="1" t="s">
        <v>165</v>
      </c>
    </row>
    <row r="8" spans="1:1" x14ac:dyDescent="0.3">
      <c r="A8" s="1" t="s">
        <v>1020</v>
      </c>
    </row>
    <row r="9" spans="1:1" x14ac:dyDescent="0.3">
      <c r="A9" s="1" t="s">
        <v>1021</v>
      </c>
    </row>
    <row r="10" spans="1:1" x14ac:dyDescent="0.3">
      <c r="A10" s="1" t="s">
        <v>26</v>
      </c>
    </row>
    <row r="11" spans="1:1" x14ac:dyDescent="0.3">
      <c r="A11" s="1" t="s">
        <v>27</v>
      </c>
    </row>
  </sheetData>
  <phoneticPr fontId="6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B45F23-06EB-8A43-B5DB-D1DA319BB604}">
  <sheetPr>
    <tabColor rgb="FFFF0000"/>
  </sheetPr>
  <dimension ref="B2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46" t="s">
        <v>1005</v>
      </c>
    </row>
  </sheetData>
  <hyperlinks>
    <hyperlink ref="B2" r:id="rId1" xr:uid="{4554CDD0-E4EB-0745-BD0A-0B4D68E58DAC}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9405AB-30AE-3046-B121-1DE6D95CC7E1}">
  <sheetPr codeName="Sheet5">
    <tabColor rgb="FFFF0000"/>
  </sheetPr>
  <dimension ref="A1"/>
  <sheetViews>
    <sheetView workbookViewId="0"/>
  </sheetViews>
  <sheetFormatPr baseColWidth="10" defaultRowHeight="26" x14ac:dyDescent="0.3"/>
  <cols>
    <col min="1" max="1" width="1.83203125" style="1" customWidth="1"/>
    <col min="2" max="16384" width="10.83203125" style="1"/>
  </cols>
  <sheetData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43133-8707-CC49-9F84-08A6318673FC}">
  <sheetPr codeName="Sheet6">
    <tabColor rgb="FFFF0000"/>
  </sheetPr>
  <dimension ref="B1"/>
  <sheetViews>
    <sheetView workbookViewId="0"/>
  </sheetViews>
  <sheetFormatPr baseColWidth="10" defaultRowHeight="26" x14ac:dyDescent="0.3"/>
  <cols>
    <col min="1" max="1" width="1.83203125" style="1" customWidth="1"/>
    <col min="2" max="16384" width="10.83203125" style="1"/>
  </cols>
  <sheetData>
    <row r="1" spans="2:2" x14ac:dyDescent="0.3">
      <c r="B1" s="9" t="s">
        <v>0</v>
      </c>
    </row>
  </sheetData>
  <hyperlinks>
    <hyperlink ref="B1" r:id="rId1" xr:uid="{EA4246FA-8DF9-B942-8FC9-E8E398D0A612}"/>
  </hyperlinks>
  <pageMargins left="0.7" right="0.7" top="0.75" bottom="0.75" header="0.3" footer="0.3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5D2D1C-AEFB-944F-8B14-5DCEB7443916}">
  <sheetPr codeName="Sheet40">
    <tabColor rgb="FFFF0000"/>
  </sheetPr>
  <dimension ref="B1:F1"/>
  <sheetViews>
    <sheetView zoomScaleNormal="100" workbookViewId="0"/>
  </sheetViews>
  <sheetFormatPr baseColWidth="10" defaultRowHeight="26" x14ac:dyDescent="0.3"/>
  <cols>
    <col min="1" max="1" width="1.83203125" style="1" customWidth="1"/>
    <col min="2" max="16384" width="10.83203125" style="1"/>
  </cols>
  <sheetData>
    <row r="1" spans="2:6" x14ac:dyDescent="0.3">
      <c r="B1" s="160" t="s">
        <v>981</v>
      </c>
      <c r="C1" s="159"/>
      <c r="D1" s="160" t="s">
        <v>982</v>
      </c>
      <c r="E1" s="159"/>
      <c r="F1" s="161"/>
    </row>
  </sheetData>
  <hyperlinks>
    <hyperlink ref="B1" r:id="rId1" display="https://drive.google.com/open?id=1IPhpm0bG6SdjD2skEmwafvyE9jCfQsm-&amp;authuser=davethemovie%40gmail.com&amp;usp=drive_fs" xr:uid="{DCAC246C-E02F-9B49-8C4C-C5BC63EC282B}"/>
    <hyperlink ref="D1" r:id="rId2" display="https://drive.google.com/open?id=1I_hDTBBsvzuY9XQPICpP68tYX_-76xvs&amp;authuser=davethemovie%40gmail.com&amp;usp=drive_fs" xr:uid="{C62C628D-40B7-5847-B189-04A94007720E}"/>
  </hyperlinks>
  <pageMargins left="0.7" right="0.7" top="0.75" bottom="0.75" header="0.3" footer="0.3"/>
  <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6CAAF2-5445-E54D-BDB9-36BDDF18DB18}">
  <sheetPr codeName="Sheet7">
    <tabColor rgb="FFFF0000"/>
  </sheetPr>
  <dimension ref="B1"/>
  <sheetViews>
    <sheetView workbookViewId="0"/>
  </sheetViews>
  <sheetFormatPr baseColWidth="10" defaultRowHeight="26" x14ac:dyDescent="0.3"/>
  <cols>
    <col min="1" max="1" width="1.83203125" style="1" customWidth="1"/>
    <col min="2" max="16384" width="10.83203125" style="1"/>
  </cols>
  <sheetData>
    <row r="1" spans="2:2" x14ac:dyDescent="0.3">
      <c r="B1" s="9" t="s">
        <v>983</v>
      </c>
    </row>
  </sheetData>
  <hyperlinks>
    <hyperlink ref="B1" r:id="rId1" xr:uid="{9407D465-EECB-594F-A8A5-725329F41F66}"/>
  </hyperlinks>
  <pageMargins left="0.7" right="0.7" top="0.75" bottom="0.75" header="0.3" footer="0.3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242DCC-052A-934F-93BF-EB8259086E68}">
  <sheetPr codeName="Sheet8">
    <tabColor rgb="FFFF0000"/>
  </sheetPr>
  <dimension ref="B1"/>
  <sheetViews>
    <sheetView workbookViewId="0">
      <selection activeCell="B1" sqref="B1"/>
    </sheetView>
  </sheetViews>
  <sheetFormatPr baseColWidth="10" defaultRowHeight="26" x14ac:dyDescent="0.3"/>
  <cols>
    <col min="1" max="1" width="1.83203125" style="1" customWidth="1"/>
    <col min="2" max="16384" width="10.83203125" style="1"/>
  </cols>
  <sheetData>
    <row r="1" spans="2:2" x14ac:dyDescent="0.3">
      <c r="B1" s="9" t="s">
        <v>25</v>
      </c>
    </row>
  </sheetData>
  <hyperlinks>
    <hyperlink ref="B1" r:id="rId1" xr:uid="{C8DF88E0-7913-9541-B612-6702EC62CAD3}"/>
  </hyperlinks>
  <pageMargins left="0.7" right="0.7" top="0.75" bottom="0.75" header="0.3" footer="0.3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BB7CE4-77E9-1C4A-B9BE-FDD3D34CCBEB}">
  <sheetPr codeName="Sheet41">
    <tabColor rgb="FFFF0000"/>
  </sheetPr>
  <dimension ref="B1"/>
  <sheetViews>
    <sheetView workbookViewId="0">
      <selection activeCell="B1" sqref="B1"/>
    </sheetView>
  </sheetViews>
  <sheetFormatPr baseColWidth="10" defaultRowHeight="26" x14ac:dyDescent="0.3"/>
  <cols>
    <col min="1" max="1" width="1.83203125" style="1" customWidth="1"/>
    <col min="2" max="16384" width="10.83203125" style="1"/>
  </cols>
  <sheetData>
    <row r="1" spans="2:2" x14ac:dyDescent="0.3">
      <c r="B1" s="9" t="s">
        <v>984</v>
      </c>
    </row>
  </sheetData>
  <hyperlinks>
    <hyperlink ref="B1" r:id="rId1" xr:uid="{DADCA3A1-5F06-CD4B-AE94-3A1F56AA2066}"/>
  </hyperlinks>
  <pageMargins left="0.7" right="0.7" top="0.75" bottom="0.75" header="0.3" footer="0.3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F1FB35-DF81-2F46-BF7A-C47285DC2055}">
  <sheetPr codeName="Sheet208">
    <tabColor rgb="FFFF0000"/>
  </sheetPr>
  <dimension ref="A1:R201"/>
  <sheetViews>
    <sheetView workbookViewId="0">
      <selection activeCell="B1" sqref="B1"/>
    </sheetView>
  </sheetViews>
  <sheetFormatPr baseColWidth="10" defaultRowHeight="16" x14ac:dyDescent="0.2"/>
  <cols>
    <col min="1" max="1" width="4.1640625" style="2" bestFit="1" customWidth="1"/>
    <col min="6" max="16384" width="10.83203125" style="2"/>
  </cols>
  <sheetData>
    <row r="1" spans="1:18" x14ac:dyDescent="0.2">
      <c r="B1" s="24" t="s">
        <v>985</v>
      </c>
      <c r="C1" s="24" t="s">
        <v>986</v>
      </c>
      <c r="D1" s="24" t="s">
        <v>987</v>
      </c>
      <c r="E1" s="24" t="s">
        <v>988</v>
      </c>
      <c r="G1" s="2" t="s">
        <v>137</v>
      </c>
    </row>
    <row r="2" spans="1:18" x14ac:dyDescent="0.2">
      <c r="A2" s="2">
        <v>1</v>
      </c>
      <c r="B2">
        <v>276.12</v>
      </c>
      <c r="C2">
        <v>45.36</v>
      </c>
      <c r="D2">
        <v>83.04</v>
      </c>
      <c r="E2">
        <v>26.52</v>
      </c>
      <c r="G2" s="2" cm="1">
        <f t="array" ref="G2:G201">TREND(y,X,X,TRUE)</f>
        <v>24.628769291658195</v>
      </c>
      <c r="I2" s="4" cm="1">
        <f t="array" ref="I2:L6">LINEST(y,X,TRUE,TRUE)</f>
        <v>-1.0374930424763289E-3</v>
      </c>
      <c r="J2" s="4">
        <v>0.18853001691820423</v>
      </c>
      <c r="K2" s="4">
        <v>4.576464545539758E-2</v>
      </c>
      <c r="L2" s="4">
        <v>3.5266672433513042</v>
      </c>
    </row>
    <row r="3" spans="1:18" x14ac:dyDescent="0.2">
      <c r="A3" s="2">
        <v>2</v>
      </c>
      <c r="B3">
        <v>53.4</v>
      </c>
      <c r="C3">
        <v>47.16</v>
      </c>
      <c r="D3">
        <v>54.12</v>
      </c>
      <c r="E3">
        <v>12.48</v>
      </c>
      <c r="G3" s="2">
        <v>14.805425785073226</v>
      </c>
      <c r="I3" s="4">
        <v>5.8710096470863697E-3</v>
      </c>
      <c r="J3" s="4">
        <v>8.6112339673019428E-3</v>
      </c>
      <c r="K3" s="4">
        <v>1.3948968069749745E-3</v>
      </c>
      <c r="L3" s="4">
        <v>0.37428988358614923</v>
      </c>
      <c r="O3" s="162"/>
      <c r="P3" s="163"/>
      <c r="Q3" s="163"/>
      <c r="R3" s="164"/>
    </row>
    <row r="4" spans="1:18" x14ac:dyDescent="0.2">
      <c r="A4" s="2">
        <v>3</v>
      </c>
      <c r="B4">
        <v>20.64</v>
      </c>
      <c r="C4">
        <v>55.08</v>
      </c>
      <c r="D4">
        <v>83.16</v>
      </c>
      <c r="E4">
        <v>11.16</v>
      </c>
      <c r="G4" s="2">
        <v>14.769204935993066</v>
      </c>
      <c r="I4" s="4">
        <v>0.89721063817895208</v>
      </c>
      <c r="J4" s="4">
        <v>2.0226124480976928</v>
      </c>
      <c r="K4" s="4" t="e">
        <v>#N/A</v>
      </c>
      <c r="L4" s="4" t="e">
        <v>#N/A</v>
      </c>
      <c r="O4" s="165"/>
      <c r="P4" s="2" t="s">
        <v>989</v>
      </c>
      <c r="R4" s="166"/>
    </row>
    <row r="5" spans="1:18" x14ac:dyDescent="0.2">
      <c r="A5" s="2">
        <v>4</v>
      </c>
      <c r="B5">
        <v>181.8</v>
      </c>
      <c r="C5">
        <v>49.56</v>
      </c>
      <c r="D5">
        <v>70.2</v>
      </c>
      <c r="E5">
        <v>22.2</v>
      </c>
      <c r="G5" s="2">
        <v>21.117395414026952</v>
      </c>
      <c r="I5" s="4">
        <v>570.27070365909424</v>
      </c>
      <c r="J5" s="4">
        <v>196</v>
      </c>
      <c r="K5" s="4" t="e">
        <v>#N/A</v>
      </c>
      <c r="L5" s="4" t="e">
        <v>#N/A</v>
      </c>
      <c r="O5" s="165"/>
      <c r="P5" s="167" t="s">
        <v>990</v>
      </c>
      <c r="R5" s="166"/>
    </row>
    <row r="6" spans="1:18" x14ac:dyDescent="0.2">
      <c r="A6" s="2">
        <v>5</v>
      </c>
      <c r="B6">
        <v>216.96</v>
      </c>
      <c r="C6">
        <v>12.96</v>
      </c>
      <c r="D6">
        <v>70.08</v>
      </c>
      <c r="E6">
        <v>15.48</v>
      </c>
      <c r="G6" s="2">
        <v>15.826406228197548</v>
      </c>
      <c r="I6" s="4">
        <v>6998.8658214208499</v>
      </c>
      <c r="J6" s="4">
        <v>801.82837857914956</v>
      </c>
      <c r="K6" s="4" t="e">
        <v>#N/A</v>
      </c>
      <c r="L6" s="4" t="e">
        <v>#N/A</v>
      </c>
      <c r="O6" s="165"/>
      <c r="R6" s="166"/>
    </row>
    <row r="7" spans="1:18" x14ac:dyDescent="0.2">
      <c r="A7" s="2">
        <v>6</v>
      </c>
      <c r="B7">
        <v>10.44</v>
      </c>
      <c r="C7">
        <v>58.68</v>
      </c>
      <c r="D7">
        <v>90</v>
      </c>
      <c r="E7">
        <v>8.64</v>
      </c>
      <c r="G7" s="2">
        <v>14.974017160843008</v>
      </c>
      <c r="O7" s="168"/>
      <c r="P7" s="169"/>
      <c r="Q7" s="169"/>
      <c r="R7" s="170"/>
    </row>
    <row r="8" spans="1:18" x14ac:dyDescent="0.2">
      <c r="A8" s="2">
        <v>7</v>
      </c>
      <c r="B8">
        <v>69</v>
      </c>
      <c r="C8">
        <v>39.36</v>
      </c>
      <c r="D8">
        <v>28.2</v>
      </c>
      <c r="E8">
        <v>14.16</v>
      </c>
      <c r="G8" s="2">
        <v>14.075711941876424</v>
      </c>
    </row>
    <row r="9" spans="1:18" x14ac:dyDescent="0.2">
      <c r="A9" s="2">
        <v>8</v>
      </c>
      <c r="B9">
        <v>144.24</v>
      </c>
      <c r="C9">
        <v>23.52</v>
      </c>
      <c r="D9">
        <v>13.92</v>
      </c>
      <c r="E9">
        <v>15.84</v>
      </c>
      <c r="G9" s="2">
        <v>14.547543798602742</v>
      </c>
    </row>
    <row r="10" spans="1:18" x14ac:dyDescent="0.2">
      <c r="A10" s="2">
        <v>9</v>
      </c>
      <c r="B10">
        <v>10.32</v>
      </c>
      <c r="C10">
        <v>2.52</v>
      </c>
      <c r="D10">
        <v>1.2</v>
      </c>
      <c r="E10">
        <v>5.76</v>
      </c>
      <c r="G10" s="2">
        <v>4.4728090354339098</v>
      </c>
    </row>
    <row r="11" spans="1:18" x14ac:dyDescent="0.2">
      <c r="A11" s="2">
        <v>10</v>
      </c>
      <c r="B11">
        <v>239.76</v>
      </c>
      <c r="C11">
        <v>3.12</v>
      </c>
      <c r="D11">
        <v>25.44</v>
      </c>
      <c r="E11">
        <v>12.72</v>
      </c>
      <c r="G11" s="2">
        <v>15.061018467521627</v>
      </c>
    </row>
    <row r="12" spans="1:18" x14ac:dyDescent="0.2">
      <c r="A12" s="2">
        <v>11</v>
      </c>
      <c r="B12">
        <v>79.319999999999993</v>
      </c>
      <c r="C12">
        <v>6.96</v>
      </c>
      <c r="D12">
        <v>29.04</v>
      </c>
      <c r="E12">
        <v>10.32</v>
      </c>
      <c r="G12" s="2">
        <v>8.4387590406706288</v>
      </c>
    </row>
    <row r="13" spans="1:18" x14ac:dyDescent="0.2">
      <c r="A13" s="2">
        <v>12</v>
      </c>
      <c r="B13">
        <v>257.64</v>
      </c>
      <c r="C13">
        <v>28.8</v>
      </c>
      <c r="D13">
        <v>4.8</v>
      </c>
      <c r="E13">
        <v>20.88</v>
      </c>
      <c r="G13" s="2">
        <v>20.742155019120332</v>
      </c>
    </row>
    <row r="14" spans="1:18" x14ac:dyDescent="0.2">
      <c r="A14" s="2">
        <v>13</v>
      </c>
      <c r="B14">
        <v>28.56</v>
      </c>
      <c r="C14">
        <v>42.12</v>
      </c>
      <c r="D14">
        <v>79.08</v>
      </c>
      <c r="E14">
        <v>11.04</v>
      </c>
      <c r="G14" s="2">
        <v>12.692544880353193</v>
      </c>
    </row>
    <row r="15" spans="1:18" x14ac:dyDescent="0.2">
      <c r="A15" s="2">
        <v>14</v>
      </c>
      <c r="B15">
        <v>117</v>
      </c>
      <c r="C15">
        <v>9.1199999999999992</v>
      </c>
      <c r="D15">
        <v>8.64</v>
      </c>
      <c r="E15">
        <v>11.64</v>
      </c>
      <c r="G15" s="2">
        <v>10.591560576039848</v>
      </c>
      <c r="I15" s="2" t="s">
        <v>991</v>
      </c>
    </row>
    <row r="16" spans="1:18" x14ac:dyDescent="0.2">
      <c r="A16" s="2">
        <v>15</v>
      </c>
      <c r="B16">
        <v>244.92</v>
      </c>
      <c r="C16">
        <v>39.479999999999997</v>
      </c>
      <c r="D16">
        <v>55.2</v>
      </c>
      <c r="E16">
        <v>22.8</v>
      </c>
      <c r="G16" s="2">
        <v>22.121239660273289</v>
      </c>
      <c r="I16" s="2" cm="1">
        <f t="array" ref="I16">SUMSQ(y-yhat)</f>
        <v>801.8283785791499</v>
      </c>
    </row>
    <row r="17" spans="1:9" x14ac:dyDescent="0.2">
      <c r="A17" s="2">
        <v>16</v>
      </c>
      <c r="B17">
        <v>234.48</v>
      </c>
      <c r="C17">
        <v>57.24</v>
      </c>
      <c r="D17">
        <v>63.48</v>
      </c>
      <c r="E17">
        <v>26.88</v>
      </c>
      <c r="G17" s="2">
        <v>24.983159419794543</v>
      </c>
    </row>
    <row r="18" spans="1:9" x14ac:dyDescent="0.2">
      <c r="A18" s="2">
        <v>17</v>
      </c>
      <c r="B18">
        <v>81.36</v>
      </c>
      <c r="C18">
        <v>43.92</v>
      </c>
      <c r="D18">
        <v>136.80000000000001</v>
      </c>
      <c r="E18">
        <v>15</v>
      </c>
      <c r="G18" s="2">
        <v>15.388388092439222</v>
      </c>
      <c r="I18" s="2" t="s">
        <v>145</v>
      </c>
    </row>
    <row r="19" spans="1:9" x14ac:dyDescent="0.2">
      <c r="A19" s="2">
        <v>18</v>
      </c>
      <c r="B19">
        <v>337.68</v>
      </c>
      <c r="C19">
        <v>47.52</v>
      </c>
      <c r="D19">
        <v>66.959999999999994</v>
      </c>
      <c r="E19">
        <v>29.28</v>
      </c>
      <c r="G19" s="2">
        <v>27.869948590558813</v>
      </c>
      <c r="I19" s="2">
        <f>I16/COUNT(A:A)</f>
        <v>4.0091418928957498</v>
      </c>
    </row>
    <row r="20" spans="1:9" x14ac:dyDescent="0.2">
      <c r="A20" s="2">
        <v>19</v>
      </c>
      <c r="B20">
        <v>83.04</v>
      </c>
      <c r="C20">
        <v>24.6</v>
      </c>
      <c r="D20">
        <v>21.96</v>
      </c>
      <c r="E20">
        <v>13.56</v>
      </c>
      <c r="G20" s="2">
        <v>11.942018470942564</v>
      </c>
    </row>
    <row r="21" spans="1:9" x14ac:dyDescent="0.2">
      <c r="A21" s="2">
        <v>20</v>
      </c>
      <c r="B21">
        <v>176.76</v>
      </c>
      <c r="C21">
        <v>28.68</v>
      </c>
      <c r="D21">
        <v>22.92</v>
      </c>
      <c r="E21">
        <v>17.52</v>
      </c>
      <c r="G21" s="2">
        <v>16.999287518727918</v>
      </c>
    </row>
    <row r="22" spans="1:9" x14ac:dyDescent="0.2">
      <c r="A22" s="2">
        <v>21</v>
      </c>
      <c r="B22">
        <v>262.08</v>
      </c>
      <c r="C22">
        <v>33.24</v>
      </c>
      <c r="D22">
        <v>64.08</v>
      </c>
      <c r="E22">
        <v>21.6</v>
      </c>
      <c r="G22" s="2">
        <v>21.720920732501128</v>
      </c>
    </row>
    <row r="23" spans="1:9" x14ac:dyDescent="0.2">
      <c r="A23" s="2">
        <v>22</v>
      </c>
      <c r="B23">
        <v>284.88</v>
      </c>
      <c r="C23">
        <v>6.12</v>
      </c>
      <c r="D23">
        <v>28.2</v>
      </c>
      <c r="E23">
        <v>15</v>
      </c>
      <c r="G23" s="2">
        <v>17.688645840426545</v>
      </c>
    </row>
    <row r="24" spans="1:9" x14ac:dyDescent="0.2">
      <c r="A24" s="2">
        <v>23</v>
      </c>
      <c r="B24">
        <v>15.84</v>
      </c>
      <c r="C24">
        <v>19.079999999999998</v>
      </c>
      <c r="D24">
        <v>59.52</v>
      </c>
      <c r="E24">
        <v>6.72</v>
      </c>
      <c r="G24" s="2">
        <v>7.786980364275947</v>
      </c>
    </row>
    <row r="25" spans="1:9" x14ac:dyDescent="0.2">
      <c r="A25" s="2">
        <v>24</v>
      </c>
      <c r="B25">
        <v>273.95999999999998</v>
      </c>
      <c r="C25">
        <v>20.28</v>
      </c>
      <c r="D25">
        <v>31.44</v>
      </c>
      <c r="E25">
        <v>18.600000000000001</v>
      </c>
      <c r="G25" s="2">
        <v>19.855119474157753</v>
      </c>
    </row>
    <row r="26" spans="1:9" x14ac:dyDescent="0.2">
      <c r="A26" s="2">
        <v>25</v>
      </c>
      <c r="B26">
        <v>74.760000000000005</v>
      </c>
      <c r="C26">
        <v>15.12</v>
      </c>
      <c r="D26">
        <v>21.96</v>
      </c>
      <c r="E26">
        <v>11.64</v>
      </c>
      <c r="G26" s="2">
        <v>9.7758226461872955</v>
      </c>
    </row>
    <row r="27" spans="1:9" x14ac:dyDescent="0.2">
      <c r="A27" s="2">
        <v>26</v>
      </c>
      <c r="B27">
        <v>315.48</v>
      </c>
      <c r="C27">
        <v>4.2</v>
      </c>
      <c r="D27">
        <v>23.4</v>
      </c>
      <c r="E27">
        <v>14.4</v>
      </c>
      <c r="G27" s="2">
        <v>18.732046325482646</v>
      </c>
    </row>
    <row r="28" spans="1:9" x14ac:dyDescent="0.2">
      <c r="A28" s="2">
        <v>27</v>
      </c>
      <c r="B28">
        <v>171.48</v>
      </c>
      <c r="C28">
        <v>35.159999999999997</v>
      </c>
      <c r="D28">
        <v>15.12</v>
      </c>
      <c r="E28">
        <v>18</v>
      </c>
      <c r="G28" s="2">
        <v>17.987417146084699</v>
      </c>
    </row>
    <row r="29" spans="1:9" x14ac:dyDescent="0.2">
      <c r="A29" s="2">
        <v>28</v>
      </c>
      <c r="B29">
        <v>288.12</v>
      </c>
      <c r="C29">
        <v>20.04</v>
      </c>
      <c r="D29">
        <v>27.48</v>
      </c>
      <c r="E29">
        <v>19.079999999999998</v>
      </c>
      <c r="G29" s="2">
        <v>20.462008122194021</v>
      </c>
    </row>
    <row r="30" spans="1:9" x14ac:dyDescent="0.2">
      <c r="A30" s="2">
        <v>29</v>
      </c>
      <c r="B30">
        <v>298.56</v>
      </c>
      <c r="C30">
        <v>32.520000000000003</v>
      </c>
      <c r="D30">
        <v>27.48</v>
      </c>
      <c r="E30">
        <v>22.68</v>
      </c>
      <c r="G30" s="2">
        <v>23.292645631887559</v>
      </c>
    </row>
    <row r="31" spans="1:9" x14ac:dyDescent="0.2">
      <c r="A31" s="2">
        <v>30</v>
      </c>
      <c r="B31">
        <v>84.72</v>
      </c>
      <c r="C31">
        <v>19.2</v>
      </c>
      <c r="D31">
        <v>48.96</v>
      </c>
      <c r="E31">
        <v>12.6</v>
      </c>
      <c r="G31" s="2">
        <v>10.972828671802468</v>
      </c>
    </row>
    <row r="32" spans="1:9" x14ac:dyDescent="0.2">
      <c r="A32" s="2">
        <v>31</v>
      </c>
      <c r="B32">
        <v>351.48</v>
      </c>
      <c r="C32">
        <v>33.96</v>
      </c>
      <c r="D32">
        <v>51.84</v>
      </c>
      <c r="E32">
        <v>25.68</v>
      </c>
      <c r="G32" s="2">
        <v>25.960720563234691</v>
      </c>
    </row>
    <row r="33" spans="1:7" x14ac:dyDescent="0.2">
      <c r="A33" s="2">
        <v>32</v>
      </c>
      <c r="B33">
        <v>135.47999999999999</v>
      </c>
      <c r="C33">
        <v>20.88</v>
      </c>
      <c r="D33">
        <v>46.32</v>
      </c>
      <c r="E33">
        <v>14.28</v>
      </c>
      <c r="G33" s="2">
        <v>13.615311485173169</v>
      </c>
    </row>
    <row r="34" spans="1:7" x14ac:dyDescent="0.2">
      <c r="A34" s="2">
        <v>33</v>
      </c>
      <c r="B34">
        <v>116.64</v>
      </c>
      <c r="C34">
        <v>1.8</v>
      </c>
      <c r="D34">
        <v>36</v>
      </c>
      <c r="E34">
        <v>11.52</v>
      </c>
      <c r="G34" s="2">
        <v>9.1666597701924974</v>
      </c>
    </row>
    <row r="35" spans="1:7" x14ac:dyDescent="0.2">
      <c r="A35" s="2">
        <v>34</v>
      </c>
      <c r="B35">
        <v>318.72000000000003</v>
      </c>
      <c r="C35">
        <v>24</v>
      </c>
      <c r="D35">
        <v>0.36</v>
      </c>
      <c r="E35">
        <v>20.88</v>
      </c>
      <c r="G35" s="2">
        <v>22.637121951437233</v>
      </c>
    </row>
    <row r="36" spans="1:7" x14ac:dyDescent="0.2">
      <c r="A36" s="2">
        <v>35</v>
      </c>
      <c r="B36">
        <v>114.84</v>
      </c>
      <c r="C36">
        <v>1.68</v>
      </c>
      <c r="D36">
        <v>8.8800000000000008</v>
      </c>
      <c r="E36">
        <v>11.4</v>
      </c>
      <c r="G36" s="2">
        <v>9.0897966176545566</v>
      </c>
    </row>
    <row r="37" spans="1:7" x14ac:dyDescent="0.2">
      <c r="A37" s="2">
        <v>36</v>
      </c>
      <c r="B37">
        <v>348.84</v>
      </c>
      <c r="C37">
        <v>4.92</v>
      </c>
      <c r="D37">
        <v>10.199999999999999</v>
      </c>
      <c r="E37">
        <v>15.36</v>
      </c>
      <c r="G37" s="2">
        <v>20.4081914182165</v>
      </c>
    </row>
    <row r="38" spans="1:7" x14ac:dyDescent="0.2">
      <c r="A38" s="2">
        <v>37</v>
      </c>
      <c r="B38">
        <v>320.27999999999997</v>
      </c>
      <c r="C38">
        <v>52.56</v>
      </c>
      <c r="D38">
        <v>6</v>
      </c>
      <c r="E38">
        <v>30.48</v>
      </c>
      <c r="G38" s="2">
        <v>28.087080620771996</v>
      </c>
    </row>
    <row r="39" spans="1:7" x14ac:dyDescent="0.2">
      <c r="A39" s="2">
        <v>38</v>
      </c>
      <c r="B39">
        <v>89.64</v>
      </c>
      <c r="C39">
        <v>59.28</v>
      </c>
      <c r="D39">
        <v>54.84</v>
      </c>
      <c r="E39">
        <v>17.64</v>
      </c>
      <c r="G39" s="2">
        <v>18.748173346434889</v>
      </c>
    </row>
    <row r="40" spans="1:7" x14ac:dyDescent="0.2">
      <c r="A40" s="2">
        <v>39</v>
      </c>
      <c r="B40">
        <v>51.72</v>
      </c>
      <c r="C40">
        <v>32.04</v>
      </c>
      <c r="D40">
        <v>42.12</v>
      </c>
      <c r="E40">
        <v>12.12</v>
      </c>
      <c r="G40" s="2">
        <v>11.890417241414628</v>
      </c>
    </row>
    <row r="41" spans="1:7" x14ac:dyDescent="0.2">
      <c r="A41" s="2">
        <v>40</v>
      </c>
      <c r="B41">
        <v>273.60000000000002</v>
      </c>
      <c r="C41">
        <v>45.24</v>
      </c>
      <c r="D41">
        <v>38.4</v>
      </c>
      <c r="E41">
        <v>25.8</v>
      </c>
      <c r="G41" s="2">
        <v>24.537132472496552</v>
      </c>
    </row>
    <row r="42" spans="1:7" x14ac:dyDescent="0.2">
      <c r="A42" s="2">
        <v>41</v>
      </c>
      <c r="B42">
        <v>243</v>
      </c>
      <c r="C42">
        <v>26.76</v>
      </c>
      <c r="D42">
        <v>37.92</v>
      </c>
      <c r="E42">
        <v>19.920000000000002</v>
      </c>
      <c r="G42" s="2">
        <v>19.653197605573361</v>
      </c>
    </row>
    <row r="43" spans="1:7" x14ac:dyDescent="0.2">
      <c r="A43" s="2">
        <v>42</v>
      </c>
      <c r="B43">
        <v>212.4</v>
      </c>
      <c r="C43">
        <v>40.08</v>
      </c>
      <c r="D43">
        <v>46.44</v>
      </c>
      <c r="E43">
        <v>20.52</v>
      </c>
      <c r="G43" s="2">
        <v>20.755179839266777</v>
      </c>
    </row>
    <row r="44" spans="1:7" x14ac:dyDescent="0.2">
      <c r="A44" s="2">
        <v>43</v>
      </c>
      <c r="B44">
        <v>352.32</v>
      </c>
      <c r="C44">
        <v>33.24</v>
      </c>
      <c r="D44">
        <v>2.16</v>
      </c>
      <c r="E44">
        <v>24.84</v>
      </c>
      <c r="G44" s="2">
        <v>25.91496390758634</v>
      </c>
    </row>
    <row r="45" spans="1:7" x14ac:dyDescent="0.2">
      <c r="A45" s="2">
        <v>44</v>
      </c>
      <c r="B45">
        <v>248.28</v>
      </c>
      <c r="C45">
        <v>10.08</v>
      </c>
      <c r="D45">
        <v>31.68</v>
      </c>
      <c r="E45">
        <v>15.48</v>
      </c>
      <c r="G45" s="2">
        <v>16.756628207967264</v>
      </c>
    </row>
    <row r="46" spans="1:7" x14ac:dyDescent="0.2">
      <c r="A46" s="2">
        <v>45</v>
      </c>
      <c r="B46">
        <v>30.12</v>
      </c>
      <c r="C46">
        <v>30.84</v>
      </c>
      <c r="D46">
        <v>51.96</v>
      </c>
      <c r="E46">
        <v>10.199999999999999</v>
      </c>
      <c r="G46" s="2">
        <v>10.665455947738227</v>
      </c>
    </row>
    <row r="47" spans="1:7" x14ac:dyDescent="0.2">
      <c r="A47" s="2">
        <v>46</v>
      </c>
      <c r="B47">
        <v>210.12</v>
      </c>
      <c r="C47">
        <v>27</v>
      </c>
      <c r="D47">
        <v>37.799999999999997</v>
      </c>
      <c r="E47">
        <v>17.88</v>
      </c>
      <c r="G47" s="2">
        <v>18.193827766225354</v>
      </c>
    </row>
    <row r="48" spans="1:7" x14ac:dyDescent="0.2">
      <c r="A48" s="2">
        <v>47</v>
      </c>
      <c r="B48">
        <v>107.64</v>
      </c>
      <c r="C48">
        <v>11.88</v>
      </c>
      <c r="D48">
        <v>42.84</v>
      </c>
      <c r="E48">
        <v>12.72</v>
      </c>
      <c r="G48" s="2">
        <v>10.64806407921888</v>
      </c>
    </row>
    <row r="49" spans="1:7" x14ac:dyDescent="0.2">
      <c r="A49" s="2">
        <v>48</v>
      </c>
      <c r="B49">
        <v>287.88</v>
      </c>
      <c r="C49">
        <v>49.8</v>
      </c>
      <c r="D49">
        <v>22.2</v>
      </c>
      <c r="E49">
        <v>27.84</v>
      </c>
      <c r="G49" s="2">
        <v>26.067155874034754</v>
      </c>
    </row>
    <row r="50" spans="1:7" x14ac:dyDescent="0.2">
      <c r="A50" s="2">
        <v>49</v>
      </c>
      <c r="B50">
        <v>272.64</v>
      </c>
      <c r="C50">
        <v>18.96</v>
      </c>
      <c r="D50">
        <v>59.88</v>
      </c>
      <c r="E50">
        <v>17.760000000000002</v>
      </c>
      <c r="G50" s="2">
        <v>19.516344217696567</v>
      </c>
    </row>
    <row r="51" spans="1:7" x14ac:dyDescent="0.2">
      <c r="A51" s="2">
        <v>50</v>
      </c>
      <c r="B51">
        <v>80.28</v>
      </c>
      <c r="C51">
        <v>14.04</v>
      </c>
      <c r="D51">
        <v>44.16</v>
      </c>
      <c r="E51">
        <v>11.64</v>
      </c>
      <c r="G51" s="2">
        <v>9.8017987252864547</v>
      </c>
    </row>
    <row r="52" spans="1:7" x14ac:dyDescent="0.2">
      <c r="A52" s="2">
        <v>51</v>
      </c>
      <c r="B52">
        <v>239.76</v>
      </c>
      <c r="C52">
        <v>3.72</v>
      </c>
      <c r="D52">
        <v>41.52</v>
      </c>
      <c r="E52">
        <v>13.68</v>
      </c>
      <c r="G52" s="2">
        <v>15.157453589549529</v>
      </c>
    </row>
    <row r="53" spans="1:7" x14ac:dyDescent="0.2">
      <c r="A53" s="2">
        <v>52</v>
      </c>
      <c r="B53">
        <v>120.48</v>
      </c>
      <c r="C53">
        <v>11.52</v>
      </c>
      <c r="D53">
        <v>4.32</v>
      </c>
      <c r="E53">
        <v>12.84</v>
      </c>
      <c r="G53" s="2">
        <v>11.207775552771819</v>
      </c>
    </row>
    <row r="54" spans="1:7" x14ac:dyDescent="0.2">
      <c r="A54" s="2">
        <v>53</v>
      </c>
      <c r="B54">
        <v>259.68</v>
      </c>
      <c r="C54">
        <v>50.04</v>
      </c>
      <c r="D54">
        <v>47.52</v>
      </c>
      <c r="E54">
        <v>27.12</v>
      </c>
      <c r="G54" s="2">
        <v>24.795570752417415</v>
      </c>
    </row>
    <row r="55" spans="1:7" x14ac:dyDescent="0.2">
      <c r="A55" s="2">
        <v>54</v>
      </c>
      <c r="B55">
        <v>219.12</v>
      </c>
      <c r="C55">
        <v>55.44</v>
      </c>
      <c r="D55">
        <v>70.44</v>
      </c>
      <c r="E55">
        <v>25.44</v>
      </c>
      <c r="G55" s="2">
        <v>23.93363948357123</v>
      </c>
    </row>
    <row r="56" spans="1:7" x14ac:dyDescent="0.2">
      <c r="A56" s="2">
        <v>55</v>
      </c>
      <c r="B56">
        <v>315.24</v>
      </c>
      <c r="C56">
        <v>34.56</v>
      </c>
      <c r="D56">
        <v>19.079999999999998</v>
      </c>
      <c r="E56">
        <v>24.24</v>
      </c>
      <c r="G56" s="2">
        <v>24.449316094153527</v>
      </c>
    </row>
    <row r="57" spans="1:7" x14ac:dyDescent="0.2">
      <c r="A57" s="2">
        <v>56</v>
      </c>
      <c r="B57">
        <v>238.68</v>
      </c>
      <c r="C57">
        <v>59.28</v>
      </c>
      <c r="D57">
        <v>72</v>
      </c>
      <c r="E57">
        <v>28.44</v>
      </c>
      <c r="G57" s="2">
        <v>25.551132724498455</v>
      </c>
    </row>
    <row r="58" spans="1:7" x14ac:dyDescent="0.2">
      <c r="A58" s="2">
        <v>57</v>
      </c>
      <c r="B58">
        <v>8.76</v>
      </c>
      <c r="C58">
        <v>33.72</v>
      </c>
      <c r="D58">
        <v>49.68</v>
      </c>
      <c r="E58">
        <v>6.6</v>
      </c>
      <c r="G58" s="2">
        <v>10.23325505367221</v>
      </c>
    </row>
    <row r="59" spans="1:7" x14ac:dyDescent="0.2">
      <c r="A59" s="2">
        <v>58</v>
      </c>
      <c r="B59">
        <v>163.44</v>
      </c>
      <c r="C59">
        <v>23.04</v>
      </c>
      <c r="D59">
        <v>19.920000000000002</v>
      </c>
      <c r="E59">
        <v>15.84</v>
      </c>
      <c r="G59" s="2">
        <v>15.329505624970782</v>
      </c>
    </row>
    <row r="60" spans="1:7" x14ac:dyDescent="0.2">
      <c r="A60" s="2">
        <v>59</v>
      </c>
      <c r="B60">
        <v>252.96</v>
      </c>
      <c r="C60">
        <v>59.52</v>
      </c>
      <c r="D60">
        <v>45.24</v>
      </c>
      <c r="E60">
        <v>28.56</v>
      </c>
      <c r="G60" s="2">
        <v>26.277662379478564</v>
      </c>
    </row>
    <row r="61" spans="1:7" x14ac:dyDescent="0.2">
      <c r="A61" s="2">
        <v>60</v>
      </c>
      <c r="B61">
        <v>252.84</v>
      </c>
      <c r="C61">
        <v>35.4</v>
      </c>
      <c r="D61">
        <v>11.16</v>
      </c>
      <c r="E61">
        <v>22.08</v>
      </c>
      <c r="G61" s="2">
        <v>21.760184376844425</v>
      </c>
    </row>
    <row r="62" spans="1:7" x14ac:dyDescent="0.2">
      <c r="A62" s="2">
        <v>61</v>
      </c>
      <c r="B62">
        <v>64.2</v>
      </c>
      <c r="C62">
        <v>2.4</v>
      </c>
      <c r="D62">
        <v>25.68</v>
      </c>
      <c r="E62">
        <v>9.7200000000000006</v>
      </c>
      <c r="G62" s="2">
        <v>6.8905867008607267</v>
      </c>
    </row>
    <row r="63" spans="1:7" x14ac:dyDescent="0.2">
      <c r="A63" s="2">
        <v>62</v>
      </c>
      <c r="B63">
        <v>313.56</v>
      </c>
      <c r="C63">
        <v>51.24</v>
      </c>
      <c r="D63">
        <v>65.64</v>
      </c>
      <c r="E63">
        <v>29.04</v>
      </c>
      <c r="G63" s="2">
        <v>27.468806495926408</v>
      </c>
    </row>
    <row r="64" spans="1:7" x14ac:dyDescent="0.2">
      <c r="A64" s="2">
        <v>63</v>
      </c>
      <c r="B64">
        <v>287.16000000000003</v>
      </c>
      <c r="C64">
        <v>18.600000000000001</v>
      </c>
      <c r="D64">
        <v>32.76</v>
      </c>
      <c r="E64">
        <v>18.84</v>
      </c>
      <c r="G64" s="2">
        <v>20.14111287493035</v>
      </c>
    </row>
    <row r="65" spans="1:7" x14ac:dyDescent="0.2">
      <c r="A65" s="2">
        <v>64</v>
      </c>
      <c r="B65">
        <v>123.24</v>
      </c>
      <c r="C65">
        <v>35.520000000000003</v>
      </c>
      <c r="D65">
        <v>10.08</v>
      </c>
      <c r="E65">
        <v>16.8</v>
      </c>
      <c r="G65" s="2">
        <v>15.852830420340954</v>
      </c>
    </row>
    <row r="66" spans="1:7" x14ac:dyDescent="0.2">
      <c r="A66" s="2">
        <v>65</v>
      </c>
      <c r="B66">
        <v>157.32</v>
      </c>
      <c r="C66">
        <v>51.36</v>
      </c>
      <c r="D66">
        <v>34.68</v>
      </c>
      <c r="E66">
        <v>21.6</v>
      </c>
      <c r="G66" s="2">
        <v>20.373282676600343</v>
      </c>
    </row>
    <row r="67" spans="1:7" x14ac:dyDescent="0.2">
      <c r="A67" s="2">
        <v>66</v>
      </c>
      <c r="B67">
        <v>82.8</v>
      </c>
      <c r="C67">
        <v>11.16</v>
      </c>
      <c r="D67">
        <v>1.08</v>
      </c>
      <c r="E67">
        <v>11.16</v>
      </c>
      <c r="G67" s="2">
        <v>9.4188543833795073</v>
      </c>
    </row>
    <row r="68" spans="1:7" x14ac:dyDescent="0.2">
      <c r="A68" s="2">
        <v>67</v>
      </c>
      <c r="B68">
        <v>37.799999999999997</v>
      </c>
      <c r="C68">
        <v>29.52</v>
      </c>
      <c r="D68">
        <v>2.64</v>
      </c>
      <c r="E68">
        <v>11.4</v>
      </c>
      <c r="G68" s="2">
        <v>10.819237959358585</v>
      </c>
    </row>
    <row r="69" spans="1:7" x14ac:dyDescent="0.2">
      <c r="A69" s="2">
        <v>68</v>
      </c>
      <c r="B69">
        <v>167.16</v>
      </c>
      <c r="C69">
        <v>17.399999999999999</v>
      </c>
      <c r="D69">
        <v>12.24</v>
      </c>
      <c r="E69">
        <v>16.079999999999998</v>
      </c>
      <c r="G69" s="2">
        <v>14.444408757212408</v>
      </c>
    </row>
    <row r="70" spans="1:7" x14ac:dyDescent="0.2">
      <c r="A70" s="2">
        <v>69</v>
      </c>
      <c r="B70">
        <v>284.88</v>
      </c>
      <c r="C70">
        <v>33</v>
      </c>
      <c r="D70">
        <v>13.2</v>
      </c>
      <c r="E70">
        <v>22.68</v>
      </c>
      <c r="G70" s="2">
        <v>22.771895090825019</v>
      </c>
    </row>
    <row r="71" spans="1:7" x14ac:dyDescent="0.2">
      <c r="A71" s="2">
        <v>70</v>
      </c>
      <c r="B71">
        <v>260.16000000000003</v>
      </c>
      <c r="C71">
        <v>52.68</v>
      </c>
      <c r="D71">
        <v>32.64</v>
      </c>
      <c r="E71">
        <v>26.76</v>
      </c>
      <c r="G71" s="2">
        <v>25.330694923372111</v>
      </c>
    </row>
    <row r="72" spans="1:7" x14ac:dyDescent="0.2">
      <c r="A72" s="2">
        <v>71</v>
      </c>
      <c r="B72">
        <v>238.92</v>
      </c>
      <c r="C72">
        <v>36.72</v>
      </c>
      <c r="D72">
        <v>46.44</v>
      </c>
      <c r="E72">
        <v>21.96</v>
      </c>
      <c r="G72" s="2">
        <v>21.335397379898751</v>
      </c>
    </row>
    <row r="73" spans="1:7" x14ac:dyDescent="0.2">
      <c r="A73" s="2">
        <v>72</v>
      </c>
      <c r="B73">
        <v>131.76</v>
      </c>
      <c r="C73">
        <v>17.16</v>
      </c>
      <c r="D73">
        <v>38.04</v>
      </c>
      <c r="E73">
        <v>14.88</v>
      </c>
      <c r="G73" s="2">
        <v>12.752325783535074</v>
      </c>
    </row>
    <row r="74" spans="1:7" x14ac:dyDescent="0.2">
      <c r="A74" s="2">
        <v>73</v>
      </c>
      <c r="B74">
        <v>32.159999999999997</v>
      </c>
      <c r="C74">
        <v>39.6</v>
      </c>
      <c r="D74">
        <v>23.16</v>
      </c>
      <c r="E74">
        <v>10.56</v>
      </c>
      <c r="G74" s="2">
        <v>12.440218572294025</v>
      </c>
    </row>
    <row r="75" spans="1:7" x14ac:dyDescent="0.2">
      <c r="A75" s="2">
        <v>74</v>
      </c>
      <c r="B75">
        <v>155.28</v>
      </c>
      <c r="C75">
        <v>6.84</v>
      </c>
      <c r="D75">
        <v>37.56</v>
      </c>
      <c r="E75">
        <v>13.2</v>
      </c>
      <c r="G75" s="2">
        <v>11.883578466710546</v>
      </c>
    </row>
    <row r="76" spans="1:7" x14ac:dyDescent="0.2">
      <c r="A76" s="2">
        <v>75</v>
      </c>
      <c r="B76">
        <v>256.08</v>
      </c>
      <c r="C76">
        <v>29.52</v>
      </c>
      <c r="D76">
        <v>15.72</v>
      </c>
      <c r="E76">
        <v>20.399999999999999</v>
      </c>
      <c r="G76" s="2">
        <v>20.795174360367177</v>
      </c>
    </row>
    <row r="77" spans="1:7" x14ac:dyDescent="0.2">
      <c r="A77" s="2">
        <v>76</v>
      </c>
      <c r="B77">
        <v>20.28</v>
      </c>
      <c r="C77">
        <v>52.44</v>
      </c>
      <c r="D77">
        <v>107.28</v>
      </c>
      <c r="E77">
        <v>10.44</v>
      </c>
      <c r="G77" s="2">
        <v>14.229986086780535</v>
      </c>
    </row>
    <row r="78" spans="1:7" x14ac:dyDescent="0.2">
      <c r="A78" s="2">
        <v>77</v>
      </c>
      <c r="B78">
        <v>33</v>
      </c>
      <c r="C78">
        <v>1.92</v>
      </c>
      <c r="D78">
        <v>24.84</v>
      </c>
      <c r="E78">
        <v>8.2799999999999994</v>
      </c>
      <c r="G78" s="2">
        <v>5.3731068486872644</v>
      </c>
    </row>
    <row r="79" spans="1:7" x14ac:dyDescent="0.2">
      <c r="A79" s="2">
        <v>78</v>
      </c>
      <c r="B79">
        <v>144.6</v>
      </c>
      <c r="C79">
        <v>34.200000000000003</v>
      </c>
      <c r="D79">
        <v>17.04</v>
      </c>
      <c r="E79">
        <v>17.04</v>
      </c>
      <c r="G79" s="2">
        <v>16.574282673360582</v>
      </c>
    </row>
    <row r="80" spans="1:7" x14ac:dyDescent="0.2">
      <c r="A80" s="2">
        <v>79</v>
      </c>
      <c r="B80">
        <v>6.48</v>
      </c>
      <c r="C80">
        <v>35.880000000000003</v>
      </c>
      <c r="D80">
        <v>11.28</v>
      </c>
      <c r="E80">
        <v>6.36</v>
      </c>
      <c r="G80" s="2">
        <v>10.575976231408315</v>
      </c>
    </row>
    <row r="81" spans="1:7" x14ac:dyDescent="0.2">
      <c r="A81" s="2">
        <v>80</v>
      </c>
      <c r="B81">
        <v>139.19999999999999</v>
      </c>
      <c r="C81">
        <v>9.24</v>
      </c>
      <c r="D81">
        <v>27.72</v>
      </c>
      <c r="E81">
        <v>13.2</v>
      </c>
      <c r="G81" s="2">
        <v>11.61036393992941</v>
      </c>
    </row>
    <row r="82" spans="1:7" x14ac:dyDescent="0.2">
      <c r="A82" s="2">
        <v>81</v>
      </c>
      <c r="B82">
        <v>91.68</v>
      </c>
      <c r="C82">
        <v>32.04</v>
      </c>
      <c r="D82">
        <v>26.76</v>
      </c>
      <c r="E82">
        <v>14.16</v>
      </c>
      <c r="G82" s="2">
        <v>13.73510836694475</v>
      </c>
    </row>
    <row r="83" spans="1:7" x14ac:dyDescent="0.2">
      <c r="A83" s="2">
        <v>82</v>
      </c>
      <c r="B83">
        <v>287.76</v>
      </c>
      <c r="C83">
        <v>4.92</v>
      </c>
      <c r="D83">
        <v>44.28</v>
      </c>
      <c r="E83">
        <v>14.76</v>
      </c>
      <c r="G83" s="2">
        <v>17.577529110913222</v>
      </c>
    </row>
    <row r="84" spans="1:7" x14ac:dyDescent="0.2">
      <c r="A84" s="2">
        <v>83</v>
      </c>
      <c r="B84">
        <v>90.36</v>
      </c>
      <c r="C84">
        <v>24.36</v>
      </c>
      <c r="D84">
        <v>39</v>
      </c>
      <c r="E84">
        <v>13.56</v>
      </c>
      <c r="G84" s="2">
        <v>12.214089590171909</v>
      </c>
    </row>
    <row r="85" spans="1:7" x14ac:dyDescent="0.2">
      <c r="A85" s="2">
        <v>84</v>
      </c>
      <c r="B85">
        <v>82.08</v>
      </c>
      <c r="C85">
        <v>53.4</v>
      </c>
      <c r="D85">
        <v>42.72</v>
      </c>
      <c r="E85">
        <v>16.32</v>
      </c>
      <c r="G85" s="2">
        <v>17.306210542987856</v>
      </c>
    </row>
    <row r="86" spans="1:7" x14ac:dyDescent="0.2">
      <c r="A86" s="2">
        <v>85</v>
      </c>
      <c r="B86">
        <v>256.2</v>
      </c>
      <c r="C86">
        <v>51.6</v>
      </c>
      <c r="D86">
        <v>40.56</v>
      </c>
      <c r="E86">
        <v>26.04</v>
      </c>
      <c r="G86" s="2">
        <v>24.937637564200664</v>
      </c>
    </row>
    <row r="87" spans="1:7" x14ac:dyDescent="0.2">
      <c r="A87" s="2">
        <v>86</v>
      </c>
      <c r="B87">
        <v>231.84</v>
      </c>
      <c r="C87">
        <v>22.08</v>
      </c>
      <c r="D87">
        <v>78.84</v>
      </c>
      <c r="E87">
        <v>18.239999999999998</v>
      </c>
      <c r="G87" s="2">
        <v>18.217689467815795</v>
      </c>
    </row>
    <row r="88" spans="1:7" x14ac:dyDescent="0.2">
      <c r="A88" s="2">
        <v>87</v>
      </c>
      <c r="B88">
        <v>91.56</v>
      </c>
      <c r="C88">
        <v>33</v>
      </c>
      <c r="D88">
        <v>19.2</v>
      </c>
      <c r="E88">
        <v>14.4</v>
      </c>
      <c r="G88" s="2">
        <v>13.9184488731327</v>
      </c>
    </row>
    <row r="89" spans="1:7" x14ac:dyDescent="0.2">
      <c r="A89" s="2">
        <v>88</v>
      </c>
      <c r="B89">
        <v>132.84</v>
      </c>
      <c r="C89">
        <v>48.72</v>
      </c>
      <c r="D89">
        <v>75.84</v>
      </c>
      <c r="E89">
        <v>19.2</v>
      </c>
      <c r="G89" s="2">
        <v>18.712541697559825</v>
      </c>
    </row>
    <row r="90" spans="1:7" x14ac:dyDescent="0.2">
      <c r="A90" s="2">
        <v>89</v>
      </c>
      <c r="B90">
        <v>105.96</v>
      </c>
      <c r="C90">
        <v>30.6</v>
      </c>
      <c r="D90">
        <v>88.08</v>
      </c>
      <c r="E90">
        <v>15.48</v>
      </c>
      <c r="G90" s="2">
        <v>14.053525206320966</v>
      </c>
    </row>
    <row r="91" spans="1:7" x14ac:dyDescent="0.2">
      <c r="A91" s="2">
        <v>90</v>
      </c>
      <c r="B91">
        <v>131.76</v>
      </c>
      <c r="C91">
        <v>57.36</v>
      </c>
      <c r="D91">
        <v>61.68</v>
      </c>
      <c r="E91">
        <v>20.04</v>
      </c>
      <c r="G91" s="2">
        <v>20.306706128122745</v>
      </c>
    </row>
    <row r="92" spans="1:7" x14ac:dyDescent="0.2">
      <c r="A92" s="2">
        <v>91</v>
      </c>
      <c r="B92">
        <v>161.16</v>
      </c>
      <c r="C92">
        <v>5.88</v>
      </c>
      <c r="D92">
        <v>11.16</v>
      </c>
      <c r="E92">
        <v>13.44</v>
      </c>
      <c r="G92" s="2">
        <v>11.999075582068183</v>
      </c>
    </row>
    <row r="93" spans="1:7" x14ac:dyDescent="0.2">
      <c r="A93" s="2">
        <v>92</v>
      </c>
      <c r="B93">
        <v>34.32</v>
      </c>
      <c r="C93">
        <v>1.8</v>
      </c>
      <c r="D93">
        <v>39.6</v>
      </c>
      <c r="E93">
        <v>8.76</v>
      </c>
      <c r="G93" s="2">
        <v>5.3955791813512537</v>
      </c>
    </row>
    <row r="94" spans="1:7" x14ac:dyDescent="0.2">
      <c r="A94" s="2">
        <v>93</v>
      </c>
      <c r="B94">
        <v>261.24</v>
      </c>
      <c r="C94">
        <v>40.200000000000003</v>
      </c>
      <c r="D94">
        <v>70.8</v>
      </c>
      <c r="E94">
        <v>23.28</v>
      </c>
      <c r="G94" s="2">
        <v>22.987675394823857</v>
      </c>
    </row>
    <row r="95" spans="1:7" x14ac:dyDescent="0.2">
      <c r="A95" s="2">
        <v>94</v>
      </c>
      <c r="B95">
        <v>301.08</v>
      </c>
      <c r="C95">
        <v>43.8</v>
      </c>
      <c r="D95">
        <v>86.76</v>
      </c>
      <c r="E95">
        <v>26.64</v>
      </c>
      <c r="G95" s="2">
        <v>25.47308854171451</v>
      </c>
    </row>
    <row r="96" spans="1:7" x14ac:dyDescent="0.2">
      <c r="A96" s="2">
        <v>95</v>
      </c>
      <c r="B96">
        <v>128.88</v>
      </c>
      <c r="C96">
        <v>16.8</v>
      </c>
      <c r="D96">
        <v>13.08</v>
      </c>
      <c r="E96">
        <v>13.8</v>
      </c>
      <c r="G96" s="2">
        <v>12.578548624873186</v>
      </c>
    </row>
    <row r="97" spans="1:7" x14ac:dyDescent="0.2">
      <c r="A97" s="2">
        <v>96</v>
      </c>
      <c r="B97">
        <v>195.96</v>
      </c>
      <c r="C97">
        <v>37.92</v>
      </c>
      <c r="D97">
        <v>63.48</v>
      </c>
      <c r="E97">
        <v>20.28</v>
      </c>
      <c r="G97" s="2">
        <v>19.577905349992921</v>
      </c>
    </row>
    <row r="98" spans="1:7" x14ac:dyDescent="0.2">
      <c r="A98" s="2">
        <v>97</v>
      </c>
      <c r="B98">
        <v>237.12</v>
      </c>
      <c r="C98">
        <v>4.2</v>
      </c>
      <c r="D98">
        <v>7.08</v>
      </c>
      <c r="E98">
        <v>14.04</v>
      </c>
      <c r="G98" s="2">
        <v>15.162860594050905</v>
      </c>
    </row>
    <row r="99" spans="1:7" x14ac:dyDescent="0.2">
      <c r="A99" s="2">
        <v>98</v>
      </c>
      <c r="B99">
        <v>221.88</v>
      </c>
      <c r="C99">
        <v>25.2</v>
      </c>
      <c r="D99">
        <v>26.4</v>
      </c>
      <c r="E99">
        <v>18.600000000000001</v>
      </c>
      <c r="G99" s="2">
        <v>18.404493387012291</v>
      </c>
    </row>
    <row r="100" spans="1:7" x14ac:dyDescent="0.2">
      <c r="A100" s="2">
        <v>99</v>
      </c>
      <c r="B100">
        <v>347.64</v>
      </c>
      <c r="C100">
        <v>50.76</v>
      </c>
      <c r="D100">
        <v>61.44</v>
      </c>
      <c r="E100">
        <v>30.48</v>
      </c>
      <c r="G100" s="2">
        <v>28.942328675704019</v>
      </c>
    </row>
    <row r="101" spans="1:7" x14ac:dyDescent="0.2">
      <c r="A101" s="2">
        <v>100</v>
      </c>
      <c r="B101">
        <v>162.24</v>
      </c>
      <c r="C101">
        <v>50.04</v>
      </c>
      <c r="D101">
        <v>55.08</v>
      </c>
      <c r="E101">
        <v>20.64</v>
      </c>
      <c r="G101" s="2">
        <v>20.328420251842353</v>
      </c>
    </row>
    <row r="102" spans="1:7" x14ac:dyDescent="0.2">
      <c r="A102" s="2">
        <v>101</v>
      </c>
      <c r="B102">
        <v>266.88</v>
      </c>
      <c r="C102">
        <v>5.16</v>
      </c>
      <c r="D102">
        <v>59.76</v>
      </c>
      <c r="E102">
        <v>14.04</v>
      </c>
      <c r="G102" s="2">
        <v>16.651150125567359</v>
      </c>
    </row>
    <row r="103" spans="1:7" x14ac:dyDescent="0.2">
      <c r="A103" s="2">
        <v>102</v>
      </c>
      <c r="B103">
        <v>355.68</v>
      </c>
      <c r="C103">
        <v>43.56</v>
      </c>
      <c r="D103">
        <v>121.08</v>
      </c>
      <c r="E103">
        <v>28.56</v>
      </c>
      <c r="G103" s="2">
        <v>27.89098421830106</v>
      </c>
    </row>
    <row r="104" spans="1:7" x14ac:dyDescent="0.2">
      <c r="A104" s="2">
        <v>103</v>
      </c>
      <c r="B104">
        <v>336.24</v>
      </c>
      <c r="C104">
        <v>12.12</v>
      </c>
      <c r="D104">
        <v>25.68</v>
      </c>
      <c r="E104">
        <v>17.760000000000002</v>
      </c>
      <c r="G104" s="2">
        <v>21.172912614992029</v>
      </c>
    </row>
    <row r="105" spans="1:7" x14ac:dyDescent="0.2">
      <c r="A105" s="2">
        <v>104</v>
      </c>
      <c r="B105">
        <v>225.48</v>
      </c>
      <c r="C105">
        <v>20.64</v>
      </c>
      <c r="D105">
        <v>21.48</v>
      </c>
      <c r="E105">
        <v>17.64</v>
      </c>
      <c r="G105" s="2">
        <v>17.714653699273693</v>
      </c>
    </row>
    <row r="106" spans="1:7" x14ac:dyDescent="0.2">
      <c r="A106" s="2">
        <v>105</v>
      </c>
      <c r="B106">
        <v>285.83999999999997</v>
      </c>
      <c r="C106">
        <v>41.16</v>
      </c>
      <c r="D106">
        <v>6.36</v>
      </c>
      <c r="E106">
        <v>24.84</v>
      </c>
      <c r="G106" s="2">
        <v>24.361330540925284</v>
      </c>
    </row>
    <row r="107" spans="1:7" x14ac:dyDescent="0.2">
      <c r="A107" s="2">
        <v>106</v>
      </c>
      <c r="B107">
        <v>165.48</v>
      </c>
      <c r="C107">
        <v>55.68</v>
      </c>
      <c r="D107">
        <v>70.8</v>
      </c>
      <c r="E107">
        <v>23.04</v>
      </c>
      <c r="G107" s="2">
        <v>21.523697607908783</v>
      </c>
    </row>
    <row r="108" spans="1:7" x14ac:dyDescent="0.2">
      <c r="A108" s="2">
        <v>107</v>
      </c>
      <c r="B108">
        <v>30</v>
      </c>
      <c r="C108">
        <v>13.2</v>
      </c>
      <c r="D108">
        <v>35.64</v>
      </c>
      <c r="E108">
        <v>8.64</v>
      </c>
      <c r="G108" s="2">
        <v>7.3512265782996709</v>
      </c>
    </row>
    <row r="109" spans="1:7" x14ac:dyDescent="0.2">
      <c r="A109" s="2">
        <v>108</v>
      </c>
      <c r="B109">
        <v>108.48</v>
      </c>
      <c r="C109">
        <v>0.36</v>
      </c>
      <c r="D109">
        <v>27.84</v>
      </c>
      <c r="E109">
        <v>10.44</v>
      </c>
      <c r="G109" s="2">
        <v>8.530202982140846</v>
      </c>
    </row>
    <row r="110" spans="1:7" x14ac:dyDescent="0.2">
      <c r="A110" s="2">
        <v>109</v>
      </c>
      <c r="B110">
        <v>15.72</v>
      </c>
      <c r="C110">
        <v>0.48</v>
      </c>
      <c r="D110">
        <v>30.72</v>
      </c>
      <c r="E110">
        <v>6.36</v>
      </c>
      <c r="G110" s="2">
        <v>4.3047100917660197</v>
      </c>
    </row>
    <row r="111" spans="1:7" x14ac:dyDescent="0.2">
      <c r="A111" s="2">
        <v>110</v>
      </c>
      <c r="B111">
        <v>306.48</v>
      </c>
      <c r="C111">
        <v>32.28</v>
      </c>
      <c r="D111">
        <v>6.6</v>
      </c>
      <c r="E111">
        <v>23.76</v>
      </c>
      <c r="G111" s="2">
        <v>23.631517274560846</v>
      </c>
    </row>
    <row r="112" spans="1:7" x14ac:dyDescent="0.2">
      <c r="A112" s="2">
        <v>111</v>
      </c>
      <c r="B112">
        <v>270.95999999999998</v>
      </c>
      <c r="C112">
        <v>9.84</v>
      </c>
      <c r="D112">
        <v>67.8</v>
      </c>
      <c r="E112">
        <v>16.079999999999998</v>
      </c>
      <c r="G112" s="2">
        <v>17.711848914141065</v>
      </c>
    </row>
    <row r="113" spans="1:7" x14ac:dyDescent="0.2">
      <c r="A113" s="2">
        <v>112</v>
      </c>
      <c r="B113">
        <v>290.04000000000002</v>
      </c>
      <c r="C113">
        <v>45.6</v>
      </c>
      <c r="D113">
        <v>27.84</v>
      </c>
      <c r="E113">
        <v>26.16</v>
      </c>
      <c r="G113" s="2">
        <v>25.368329976402389</v>
      </c>
    </row>
    <row r="114" spans="1:7" x14ac:dyDescent="0.2">
      <c r="A114" s="2">
        <v>113</v>
      </c>
      <c r="B114">
        <v>210.84</v>
      </c>
      <c r="C114">
        <v>18.48</v>
      </c>
      <c r="D114">
        <v>2.88</v>
      </c>
      <c r="E114">
        <v>16.920000000000002</v>
      </c>
      <c r="G114" s="2">
        <v>16.656731823853413</v>
      </c>
    </row>
    <row r="115" spans="1:7" x14ac:dyDescent="0.2">
      <c r="A115" s="2">
        <v>114</v>
      </c>
      <c r="B115">
        <v>251.52</v>
      </c>
      <c r="C115">
        <v>24.72</v>
      </c>
      <c r="D115">
        <v>12.84</v>
      </c>
      <c r="E115">
        <v>19.079999999999998</v>
      </c>
      <c r="G115" s="2">
        <v>19.684531475845517</v>
      </c>
    </row>
    <row r="116" spans="1:7" x14ac:dyDescent="0.2">
      <c r="A116" s="2">
        <v>115</v>
      </c>
      <c r="B116">
        <v>93.84</v>
      </c>
      <c r="C116">
        <v>56.16</v>
      </c>
      <c r="D116">
        <v>41.4</v>
      </c>
      <c r="E116">
        <v>17.52</v>
      </c>
      <c r="G116" s="2">
        <v>18.366115111053642</v>
      </c>
    </row>
    <row r="117" spans="1:7" x14ac:dyDescent="0.2">
      <c r="A117" s="2">
        <v>116</v>
      </c>
      <c r="B117">
        <v>90.12</v>
      </c>
      <c r="C117">
        <v>42</v>
      </c>
      <c r="D117">
        <v>63.24</v>
      </c>
      <c r="E117">
        <v>15.12</v>
      </c>
      <c r="G117" s="2">
        <v>15.503626742350107</v>
      </c>
    </row>
    <row r="118" spans="1:7" x14ac:dyDescent="0.2">
      <c r="A118" s="2">
        <v>117</v>
      </c>
      <c r="B118">
        <v>167.04</v>
      </c>
      <c r="C118">
        <v>17.16</v>
      </c>
      <c r="D118">
        <v>30.72</v>
      </c>
      <c r="E118">
        <v>14.64</v>
      </c>
      <c r="G118" s="2">
        <v>14.374496924272428</v>
      </c>
    </row>
    <row r="119" spans="1:7" x14ac:dyDescent="0.2">
      <c r="A119" s="2">
        <v>118</v>
      </c>
      <c r="B119">
        <v>91.68</v>
      </c>
      <c r="C119">
        <v>0.96</v>
      </c>
      <c r="D119">
        <v>17.760000000000002</v>
      </c>
      <c r="E119">
        <v>11.28</v>
      </c>
      <c r="G119" s="2">
        <v>7.8849328785092512</v>
      </c>
    </row>
    <row r="120" spans="1:7" x14ac:dyDescent="0.2">
      <c r="A120" s="2">
        <v>119</v>
      </c>
      <c r="B120">
        <v>150.84</v>
      </c>
      <c r="C120">
        <v>44.28</v>
      </c>
      <c r="D120">
        <v>95.04</v>
      </c>
      <c r="E120">
        <v>19.079999999999998</v>
      </c>
      <c r="G120" s="2">
        <v>18.679312174224609</v>
      </c>
    </row>
    <row r="121" spans="1:7" x14ac:dyDescent="0.2">
      <c r="A121" s="2">
        <v>120</v>
      </c>
      <c r="B121">
        <v>23.28</v>
      </c>
      <c r="C121">
        <v>19.2</v>
      </c>
      <c r="D121">
        <v>26.76</v>
      </c>
      <c r="E121">
        <v>7.92</v>
      </c>
      <c r="G121" s="2">
        <v>8.1840812005658137</v>
      </c>
    </row>
    <row r="122" spans="1:7" x14ac:dyDescent="0.2">
      <c r="A122" s="2">
        <v>121</v>
      </c>
      <c r="B122">
        <v>169.56</v>
      </c>
      <c r="C122">
        <v>32.159999999999997</v>
      </c>
      <c r="D122">
        <v>55.44</v>
      </c>
      <c r="E122">
        <v>18.600000000000001</v>
      </c>
      <c r="G122" s="2">
        <v>17.292127256583079</v>
      </c>
    </row>
    <row r="123" spans="1:7" x14ac:dyDescent="0.2">
      <c r="A123" s="2">
        <v>122</v>
      </c>
      <c r="B123">
        <v>22.56</v>
      </c>
      <c r="C123">
        <v>26.04</v>
      </c>
      <c r="D123">
        <v>60.48</v>
      </c>
      <c r="E123">
        <v>8.4</v>
      </c>
      <c r="G123" s="2">
        <v>9.4056917061661434</v>
      </c>
    </row>
    <row r="124" spans="1:7" x14ac:dyDescent="0.2">
      <c r="A124" s="2">
        <v>123</v>
      </c>
      <c r="B124">
        <v>268.8</v>
      </c>
      <c r="C124">
        <v>2.88</v>
      </c>
      <c r="D124">
        <v>18.72</v>
      </c>
      <c r="E124">
        <v>13.92</v>
      </c>
      <c r="G124" s="2">
        <v>16.351748520731448</v>
      </c>
    </row>
    <row r="125" spans="1:7" x14ac:dyDescent="0.2">
      <c r="A125" s="2">
        <v>124</v>
      </c>
      <c r="B125">
        <v>147.72</v>
      </c>
      <c r="C125">
        <v>41.52</v>
      </c>
      <c r="D125">
        <v>14.88</v>
      </c>
      <c r="E125">
        <v>18.239999999999998</v>
      </c>
      <c r="G125" s="2">
        <v>18.099349075994429</v>
      </c>
    </row>
    <row r="126" spans="1:7" x14ac:dyDescent="0.2">
      <c r="A126" s="2">
        <v>125</v>
      </c>
      <c r="B126">
        <v>275.39999999999998</v>
      </c>
      <c r="C126">
        <v>38.76</v>
      </c>
      <c r="D126">
        <v>89.04</v>
      </c>
      <c r="E126">
        <v>23.64</v>
      </c>
      <c r="G126" s="2">
        <v>23.345295677015301</v>
      </c>
    </row>
    <row r="127" spans="1:7" x14ac:dyDescent="0.2">
      <c r="A127" s="2">
        <v>126</v>
      </c>
      <c r="B127">
        <v>104.64</v>
      </c>
      <c r="C127">
        <v>14.16</v>
      </c>
      <c r="D127">
        <v>31.08</v>
      </c>
      <c r="E127">
        <v>12.72</v>
      </c>
      <c r="G127" s="2">
        <v>10.952819499605715</v>
      </c>
    </row>
    <row r="128" spans="1:7" x14ac:dyDescent="0.2">
      <c r="A128" s="2">
        <v>127</v>
      </c>
      <c r="B128">
        <v>9.36</v>
      </c>
      <c r="C128">
        <v>46.68</v>
      </c>
      <c r="D128">
        <v>60.72</v>
      </c>
      <c r="E128">
        <v>7.92</v>
      </c>
      <c r="G128" s="2">
        <v>12.692608937016438</v>
      </c>
    </row>
    <row r="129" spans="1:7" x14ac:dyDescent="0.2">
      <c r="A129" s="2">
        <v>128</v>
      </c>
      <c r="B129">
        <v>96.24</v>
      </c>
      <c r="C129">
        <v>0</v>
      </c>
      <c r="D129">
        <v>11.04</v>
      </c>
      <c r="E129">
        <v>10.56</v>
      </c>
      <c r="G129" s="2">
        <v>7.9196027987898283</v>
      </c>
    </row>
    <row r="130" spans="1:7" x14ac:dyDescent="0.2">
      <c r="A130" s="2">
        <v>129</v>
      </c>
      <c r="B130">
        <v>264.36</v>
      </c>
      <c r="C130">
        <v>58.8</v>
      </c>
      <c r="D130">
        <v>3.84</v>
      </c>
      <c r="E130">
        <v>29.64</v>
      </c>
      <c r="G130" s="2">
        <v>26.706589937447507</v>
      </c>
    </row>
    <row r="131" spans="1:7" x14ac:dyDescent="0.2">
      <c r="A131" s="2">
        <v>130</v>
      </c>
      <c r="B131">
        <v>71.52</v>
      </c>
      <c r="C131">
        <v>14.4</v>
      </c>
      <c r="D131">
        <v>51.72</v>
      </c>
      <c r="E131">
        <v>11.64</v>
      </c>
      <c r="G131" s="2">
        <v>9.460927789786604</v>
      </c>
    </row>
    <row r="132" spans="1:7" x14ac:dyDescent="0.2">
      <c r="A132" s="2">
        <v>131</v>
      </c>
      <c r="B132">
        <v>0.84</v>
      </c>
      <c r="C132">
        <v>47.52</v>
      </c>
      <c r="D132">
        <v>10.44</v>
      </c>
      <c r="E132">
        <v>1.92</v>
      </c>
      <c r="G132" s="2">
        <v>12.513224522123451</v>
      </c>
    </row>
    <row r="133" spans="1:7" x14ac:dyDescent="0.2">
      <c r="A133" s="2">
        <v>132</v>
      </c>
      <c r="B133">
        <v>318.24</v>
      </c>
      <c r="C133">
        <v>3.48</v>
      </c>
      <c r="D133">
        <v>51.6</v>
      </c>
      <c r="E133">
        <v>15.24</v>
      </c>
      <c r="G133" s="2">
        <v>18.693357830960604</v>
      </c>
    </row>
    <row r="134" spans="1:7" x14ac:dyDescent="0.2">
      <c r="A134" s="2">
        <v>133</v>
      </c>
      <c r="B134">
        <v>10.08</v>
      </c>
      <c r="C134">
        <v>32.64</v>
      </c>
      <c r="D134">
        <v>2.52</v>
      </c>
      <c r="E134">
        <v>6.84</v>
      </c>
      <c r="G134" s="2">
        <v>10.138980139284858</v>
      </c>
    </row>
    <row r="135" spans="1:7" x14ac:dyDescent="0.2">
      <c r="A135" s="2">
        <v>134</v>
      </c>
      <c r="B135">
        <v>263.76</v>
      </c>
      <c r="C135">
        <v>40.200000000000003</v>
      </c>
      <c r="D135">
        <v>54.12</v>
      </c>
      <c r="E135">
        <v>23.52</v>
      </c>
      <c r="G135" s="2">
        <v>23.120307685319961</v>
      </c>
    </row>
    <row r="136" spans="1:7" x14ac:dyDescent="0.2">
      <c r="A136" s="2">
        <v>135</v>
      </c>
      <c r="B136">
        <v>44.28</v>
      </c>
      <c r="C136">
        <v>46.32</v>
      </c>
      <c r="D136">
        <v>78.72</v>
      </c>
      <c r="E136">
        <v>12.96</v>
      </c>
      <c r="G136" s="2">
        <v>14.204164675463794</v>
      </c>
    </row>
    <row r="137" spans="1:7" x14ac:dyDescent="0.2">
      <c r="A137" s="2">
        <v>136</v>
      </c>
      <c r="B137">
        <v>57.96</v>
      </c>
      <c r="C137">
        <v>56.4</v>
      </c>
      <c r="D137">
        <v>10.199999999999999</v>
      </c>
      <c r="E137">
        <v>13.92</v>
      </c>
      <c r="G137" s="2">
        <v>16.801696619099609</v>
      </c>
    </row>
    <row r="138" spans="1:7" x14ac:dyDescent="0.2">
      <c r="A138" s="2">
        <v>137</v>
      </c>
      <c r="B138">
        <v>30.72</v>
      </c>
      <c r="C138">
        <v>46.8</v>
      </c>
      <c r="D138">
        <v>11.16</v>
      </c>
      <c r="E138">
        <v>11.4</v>
      </c>
      <c r="G138" s="2">
        <v>13.744183521159037</v>
      </c>
    </row>
    <row r="139" spans="1:7" x14ac:dyDescent="0.2">
      <c r="A139" s="2">
        <v>138</v>
      </c>
      <c r="B139">
        <v>328.44</v>
      </c>
      <c r="C139">
        <v>34.68</v>
      </c>
      <c r="D139">
        <v>71.64</v>
      </c>
      <c r="E139">
        <v>24.96</v>
      </c>
      <c r="G139" s="2">
        <v>25.021502381882403</v>
      </c>
    </row>
    <row r="140" spans="1:7" x14ac:dyDescent="0.2">
      <c r="A140" s="2">
        <v>139</v>
      </c>
      <c r="B140">
        <v>51.6</v>
      </c>
      <c r="C140">
        <v>31.08</v>
      </c>
      <c r="D140">
        <v>24.6</v>
      </c>
      <c r="E140">
        <v>11.52</v>
      </c>
      <c r="G140" s="2">
        <v>11.72211354582269</v>
      </c>
    </row>
    <row r="141" spans="1:7" x14ac:dyDescent="0.2">
      <c r="A141" s="2">
        <v>140</v>
      </c>
      <c r="B141">
        <v>221.88</v>
      </c>
      <c r="C141">
        <v>52.68</v>
      </c>
      <c r="D141">
        <v>2.04</v>
      </c>
      <c r="E141">
        <v>24.84</v>
      </c>
      <c r="G141" s="2">
        <v>23.610571582439263</v>
      </c>
    </row>
    <row r="142" spans="1:7" x14ac:dyDescent="0.2">
      <c r="A142" s="2">
        <v>141</v>
      </c>
      <c r="B142">
        <v>88.08</v>
      </c>
      <c r="C142">
        <v>20.399999999999999</v>
      </c>
      <c r="D142">
        <v>15.48</v>
      </c>
      <c r="E142">
        <v>13.08</v>
      </c>
      <c r="G142" s="2">
        <v>11.387569167896554</v>
      </c>
    </row>
    <row r="143" spans="1:7" x14ac:dyDescent="0.2">
      <c r="A143" s="2">
        <v>142</v>
      </c>
      <c r="B143">
        <v>232.44</v>
      </c>
      <c r="C143">
        <v>42.48</v>
      </c>
      <c r="D143">
        <v>90.72</v>
      </c>
      <c r="E143">
        <v>23.04</v>
      </c>
      <c r="G143" s="2">
        <v>22.078835182875778</v>
      </c>
    </row>
    <row r="144" spans="1:7" x14ac:dyDescent="0.2">
      <c r="A144" s="2">
        <v>143</v>
      </c>
      <c r="B144">
        <v>264.60000000000002</v>
      </c>
      <c r="C144">
        <v>39.840000000000003</v>
      </c>
      <c r="D144">
        <v>45.48</v>
      </c>
      <c r="E144">
        <v>24.12</v>
      </c>
      <c r="G144" s="2">
        <v>23.099843121298939</v>
      </c>
    </row>
    <row r="145" spans="1:7" x14ac:dyDescent="0.2">
      <c r="A145" s="2">
        <v>144</v>
      </c>
      <c r="B145">
        <v>125.52</v>
      </c>
      <c r="C145">
        <v>6.84</v>
      </c>
      <c r="D145">
        <v>41.28</v>
      </c>
      <c r="E145">
        <v>12.48</v>
      </c>
      <c r="G145" s="2">
        <v>10.517763143839904</v>
      </c>
    </row>
    <row r="146" spans="1:7" x14ac:dyDescent="0.2">
      <c r="A146" s="2">
        <v>145</v>
      </c>
      <c r="B146">
        <v>115.44</v>
      </c>
      <c r="C146">
        <v>17.760000000000002</v>
      </c>
      <c r="D146">
        <v>46.68</v>
      </c>
      <c r="E146">
        <v>13.68</v>
      </c>
      <c r="G146" s="2">
        <v>12.109600839966916</v>
      </c>
    </row>
    <row r="147" spans="1:7" x14ac:dyDescent="0.2">
      <c r="A147" s="2">
        <v>146</v>
      </c>
      <c r="B147">
        <v>168.36</v>
      </c>
      <c r="C147">
        <v>2.2799999999999998</v>
      </c>
      <c r="D147">
        <v>10.8</v>
      </c>
      <c r="E147">
        <v>12.36</v>
      </c>
      <c r="G147" s="2">
        <v>11.650246465936803</v>
      </c>
    </row>
    <row r="148" spans="1:7" x14ac:dyDescent="0.2">
      <c r="A148" s="2">
        <v>147</v>
      </c>
      <c r="B148">
        <v>288.12</v>
      </c>
      <c r="C148">
        <v>8.76</v>
      </c>
      <c r="D148">
        <v>10.44</v>
      </c>
      <c r="E148">
        <v>15.84</v>
      </c>
      <c r="G148" s="2">
        <v>18.353068412800472</v>
      </c>
    </row>
    <row r="149" spans="1:7" x14ac:dyDescent="0.2">
      <c r="A149" s="2">
        <v>148</v>
      </c>
      <c r="B149">
        <v>291.83999999999997</v>
      </c>
      <c r="C149">
        <v>58.8</v>
      </c>
      <c r="D149">
        <v>53.16</v>
      </c>
      <c r="E149">
        <v>30.48</v>
      </c>
      <c r="G149" s="2">
        <v>27.913033237706902</v>
      </c>
    </row>
    <row r="150" spans="1:7" x14ac:dyDescent="0.2">
      <c r="A150" s="2">
        <v>149</v>
      </c>
      <c r="B150">
        <v>45.6</v>
      </c>
      <c r="C150">
        <v>48.36</v>
      </c>
      <c r="D150">
        <v>14.28</v>
      </c>
      <c r="E150">
        <v>13.08</v>
      </c>
      <c r="G150" s="2">
        <v>14.716031293635229</v>
      </c>
    </row>
    <row r="151" spans="1:7" x14ac:dyDescent="0.2">
      <c r="A151" s="2">
        <v>150</v>
      </c>
      <c r="B151">
        <v>53.64</v>
      </c>
      <c r="C151">
        <v>30.96</v>
      </c>
      <c r="D151">
        <v>24.72</v>
      </c>
      <c r="E151">
        <v>12.12</v>
      </c>
      <c r="G151" s="2">
        <v>11.792725321356418</v>
      </c>
    </row>
    <row r="152" spans="1:7" x14ac:dyDescent="0.2">
      <c r="A152" s="2">
        <v>151</v>
      </c>
      <c r="B152">
        <v>336.84</v>
      </c>
      <c r="C152">
        <v>16.68</v>
      </c>
      <c r="D152">
        <v>44.4</v>
      </c>
      <c r="E152">
        <v>19.32</v>
      </c>
      <c r="G152" s="2">
        <v>22.040646409657121</v>
      </c>
    </row>
    <row r="153" spans="1:7" x14ac:dyDescent="0.2">
      <c r="A153" s="2">
        <v>152</v>
      </c>
      <c r="B153">
        <v>145.19999999999999</v>
      </c>
      <c r="C153">
        <v>10.08</v>
      </c>
      <c r="D153">
        <v>58.44</v>
      </c>
      <c r="E153">
        <v>13.92</v>
      </c>
      <c r="G153" s="2">
        <v>12.011445240608214</v>
      </c>
    </row>
    <row r="154" spans="1:7" x14ac:dyDescent="0.2">
      <c r="A154" s="2">
        <v>153</v>
      </c>
      <c r="B154">
        <v>237.12</v>
      </c>
      <c r="C154">
        <v>27.96</v>
      </c>
      <c r="D154">
        <v>17.04</v>
      </c>
      <c r="E154">
        <v>19.920000000000002</v>
      </c>
      <c r="G154" s="2">
        <v>19.632000365324377</v>
      </c>
    </row>
    <row r="155" spans="1:7" x14ac:dyDescent="0.2">
      <c r="A155" s="2">
        <v>154</v>
      </c>
      <c r="B155">
        <v>205.56</v>
      </c>
      <c r="C155">
        <v>47.64</v>
      </c>
      <c r="D155">
        <v>45.24</v>
      </c>
      <c r="E155">
        <v>22.8</v>
      </c>
      <c r="G155" s="2">
        <v>21.868681583904451</v>
      </c>
    </row>
    <row r="156" spans="1:7" x14ac:dyDescent="0.2">
      <c r="A156" s="2">
        <v>155</v>
      </c>
      <c r="B156">
        <v>225.36</v>
      </c>
      <c r="C156">
        <v>25.32</v>
      </c>
      <c r="D156">
        <v>11.4</v>
      </c>
      <c r="E156">
        <v>18.72</v>
      </c>
      <c r="G156" s="2">
        <v>18.601940350864403</v>
      </c>
    </row>
    <row r="157" spans="1:7" x14ac:dyDescent="0.2">
      <c r="A157" s="2">
        <v>156</v>
      </c>
      <c r="B157">
        <v>4.92</v>
      </c>
      <c r="C157">
        <v>13.92</v>
      </c>
      <c r="D157">
        <v>6.84</v>
      </c>
      <c r="E157">
        <v>3.84</v>
      </c>
      <c r="G157" s="2">
        <v>6.3690706820827252</v>
      </c>
    </row>
    <row r="158" spans="1:7" x14ac:dyDescent="0.2">
      <c r="A158" s="2">
        <v>157</v>
      </c>
      <c r="B158">
        <v>112.68</v>
      </c>
      <c r="C158">
        <v>52.2</v>
      </c>
      <c r="D158">
        <v>60.6</v>
      </c>
      <c r="E158">
        <v>18.36</v>
      </c>
      <c r="G158" s="2">
        <v>18.461822298021701</v>
      </c>
    </row>
    <row r="159" spans="1:7" x14ac:dyDescent="0.2">
      <c r="A159" s="2">
        <v>158</v>
      </c>
      <c r="B159">
        <v>179.76</v>
      </c>
      <c r="C159">
        <v>1.56</v>
      </c>
      <c r="D159">
        <v>29.16</v>
      </c>
      <c r="E159">
        <v>12.12</v>
      </c>
      <c r="G159" s="2">
        <v>12.017173439687362</v>
      </c>
    </row>
    <row r="160" spans="1:7" x14ac:dyDescent="0.2">
      <c r="A160" s="2">
        <v>159</v>
      </c>
      <c r="B160">
        <v>14.04</v>
      </c>
      <c r="C160">
        <v>44.28</v>
      </c>
      <c r="D160">
        <v>54.24</v>
      </c>
      <c r="E160">
        <v>8.76</v>
      </c>
      <c r="G160" s="2">
        <v>12.461038392059255</v>
      </c>
    </row>
    <row r="161" spans="1:7" x14ac:dyDescent="0.2">
      <c r="A161" s="2">
        <v>160</v>
      </c>
      <c r="B161">
        <v>158.04</v>
      </c>
      <c r="C161">
        <v>22.08</v>
      </c>
      <c r="D161">
        <v>41.52</v>
      </c>
      <c r="E161">
        <v>15.48</v>
      </c>
      <c r="G161" s="2">
        <v>14.878977873552671</v>
      </c>
    </row>
    <row r="162" spans="1:7" x14ac:dyDescent="0.2">
      <c r="A162" s="2">
        <v>161</v>
      </c>
      <c r="B162">
        <v>207</v>
      </c>
      <c r="C162">
        <v>21.72</v>
      </c>
      <c r="D162">
        <v>36.840000000000003</v>
      </c>
      <c r="E162">
        <v>17.28</v>
      </c>
      <c r="G162" s="2">
        <v>17.056599576397172</v>
      </c>
    </row>
    <row r="163" spans="1:7" x14ac:dyDescent="0.2">
      <c r="A163" s="2">
        <v>162</v>
      </c>
      <c r="B163">
        <v>102.84</v>
      </c>
      <c r="C163">
        <v>42.96</v>
      </c>
      <c r="D163">
        <v>59.16</v>
      </c>
      <c r="E163">
        <v>15.96</v>
      </c>
      <c r="G163" s="2">
        <v>16.270974820397544</v>
      </c>
    </row>
    <row r="164" spans="1:7" x14ac:dyDescent="0.2">
      <c r="A164" s="2">
        <v>163</v>
      </c>
      <c r="B164">
        <v>226.08</v>
      </c>
      <c r="C164">
        <v>21.72</v>
      </c>
      <c r="D164">
        <v>30.72</v>
      </c>
      <c r="E164">
        <v>17.88</v>
      </c>
      <c r="G164" s="2">
        <v>17.936138469106112</v>
      </c>
    </row>
    <row r="165" spans="1:7" x14ac:dyDescent="0.2">
      <c r="A165" s="2">
        <v>164</v>
      </c>
      <c r="B165">
        <v>196.2</v>
      </c>
      <c r="C165">
        <v>44.16</v>
      </c>
      <c r="D165">
        <v>8.8800000000000008</v>
      </c>
      <c r="E165">
        <v>21.6</v>
      </c>
      <c r="G165" s="2">
        <v>20.821963290591022</v>
      </c>
    </row>
    <row r="166" spans="1:7" x14ac:dyDescent="0.2">
      <c r="A166" s="2">
        <v>165</v>
      </c>
      <c r="B166">
        <v>140.63999999999999</v>
      </c>
      <c r="C166">
        <v>17.64</v>
      </c>
      <c r="D166">
        <v>6.48</v>
      </c>
      <c r="E166">
        <v>14.28</v>
      </c>
      <c r="G166" s="2">
        <v>13.281953523720293</v>
      </c>
    </row>
    <row r="167" spans="1:7" x14ac:dyDescent="0.2">
      <c r="A167" s="2">
        <v>166</v>
      </c>
      <c r="B167">
        <v>281.39999999999998</v>
      </c>
      <c r="C167">
        <v>4.08</v>
      </c>
      <c r="D167">
        <v>101.76</v>
      </c>
      <c r="E167">
        <v>14.28</v>
      </c>
      <c r="G167" s="2">
        <v>17.068465651524065</v>
      </c>
    </row>
    <row r="168" spans="1:7" x14ac:dyDescent="0.2">
      <c r="A168" s="2">
        <v>167</v>
      </c>
      <c r="B168">
        <v>21.48</v>
      </c>
      <c r="C168">
        <v>45.12</v>
      </c>
      <c r="D168">
        <v>25.92</v>
      </c>
      <c r="E168">
        <v>9.6</v>
      </c>
      <c r="G168" s="2">
        <v>12.989274371421633</v>
      </c>
    </row>
    <row r="169" spans="1:7" x14ac:dyDescent="0.2">
      <c r="A169" s="2">
        <v>168</v>
      </c>
      <c r="B169">
        <v>248.16</v>
      </c>
      <c r="C169">
        <v>6.24</v>
      </c>
      <c r="D169">
        <v>23.28</v>
      </c>
      <c r="E169">
        <v>14.64</v>
      </c>
      <c r="G169" s="2">
        <v>16.035896127103513</v>
      </c>
    </row>
    <row r="170" spans="1:7" x14ac:dyDescent="0.2">
      <c r="A170" s="2">
        <v>169</v>
      </c>
      <c r="B170">
        <v>258.48</v>
      </c>
      <c r="C170">
        <v>28.32</v>
      </c>
      <c r="D170">
        <v>69.12</v>
      </c>
      <c r="E170">
        <v>20.52</v>
      </c>
      <c r="G170" s="2">
        <v>20.623371360690054</v>
      </c>
    </row>
    <row r="171" spans="1:7" x14ac:dyDescent="0.2">
      <c r="A171" s="2">
        <v>170</v>
      </c>
      <c r="B171">
        <v>341.16</v>
      </c>
      <c r="C171">
        <v>12.72</v>
      </c>
      <c r="D171">
        <v>7.68</v>
      </c>
      <c r="E171">
        <v>18</v>
      </c>
      <c r="G171" s="2">
        <v>21.529867555548087</v>
      </c>
    </row>
    <row r="172" spans="1:7" x14ac:dyDescent="0.2">
      <c r="A172" s="2">
        <v>171</v>
      </c>
      <c r="B172">
        <v>60</v>
      </c>
      <c r="C172">
        <v>13.92</v>
      </c>
      <c r="D172">
        <v>22.08</v>
      </c>
      <c r="E172">
        <v>10.08</v>
      </c>
      <c r="G172" s="2">
        <v>8.8739759597986847</v>
      </c>
    </row>
    <row r="173" spans="1:7" x14ac:dyDescent="0.2">
      <c r="A173" s="2">
        <v>172</v>
      </c>
      <c r="B173">
        <v>197.4</v>
      </c>
      <c r="C173">
        <v>25.08</v>
      </c>
      <c r="D173">
        <v>56.88</v>
      </c>
      <c r="E173">
        <v>17.399999999999999</v>
      </c>
      <c r="G173" s="2">
        <v>17.229928476299296</v>
      </c>
    </row>
    <row r="174" spans="1:7" x14ac:dyDescent="0.2">
      <c r="A174" s="2">
        <v>173</v>
      </c>
      <c r="B174">
        <v>23.52</v>
      </c>
      <c r="C174">
        <v>24.12</v>
      </c>
      <c r="D174">
        <v>20.399999999999999</v>
      </c>
      <c r="E174">
        <v>9.1199999999999992</v>
      </c>
      <c r="G174" s="2">
        <v>9.1292308544628256</v>
      </c>
    </row>
    <row r="175" spans="1:7" x14ac:dyDescent="0.2">
      <c r="A175" s="2">
        <v>174</v>
      </c>
      <c r="B175">
        <v>202.08</v>
      </c>
      <c r="C175">
        <v>8.52</v>
      </c>
      <c r="D175">
        <v>15.36</v>
      </c>
      <c r="E175">
        <v>14.04</v>
      </c>
      <c r="G175" s="2">
        <v>14.36512664798871</v>
      </c>
    </row>
    <row r="176" spans="1:7" x14ac:dyDescent="0.2">
      <c r="A176" s="2">
        <v>175</v>
      </c>
      <c r="B176">
        <v>266.88</v>
      </c>
      <c r="C176">
        <v>4.08</v>
      </c>
      <c r="D176">
        <v>15.72</v>
      </c>
      <c r="E176">
        <v>13.8</v>
      </c>
      <c r="G176" s="2">
        <v>16.493228900886358</v>
      </c>
    </row>
    <row r="177" spans="1:7" x14ac:dyDescent="0.2">
      <c r="A177" s="2">
        <v>176</v>
      </c>
      <c r="B177">
        <v>332.28</v>
      </c>
      <c r="C177">
        <v>58.68</v>
      </c>
      <c r="D177">
        <v>50.16</v>
      </c>
      <c r="E177">
        <v>32.4</v>
      </c>
      <c r="G177" s="2">
        <v>29.744244377020422</v>
      </c>
    </row>
    <row r="178" spans="1:7" x14ac:dyDescent="0.2">
      <c r="A178" s="2">
        <v>177</v>
      </c>
      <c r="B178">
        <v>298.08</v>
      </c>
      <c r="C178">
        <v>36.24</v>
      </c>
      <c r="D178">
        <v>24.36</v>
      </c>
      <c r="E178">
        <v>24.24</v>
      </c>
      <c r="G178" s="2">
        <v>23.975247243297215</v>
      </c>
    </row>
    <row r="179" spans="1:7" x14ac:dyDescent="0.2">
      <c r="A179" s="2">
        <v>178</v>
      </c>
      <c r="B179">
        <v>204.24</v>
      </c>
      <c r="C179">
        <v>9.36</v>
      </c>
      <c r="D179">
        <v>42.24</v>
      </c>
      <c r="E179">
        <v>14.04</v>
      </c>
      <c r="G179" s="2">
        <v>14.594455683401897</v>
      </c>
    </row>
    <row r="180" spans="1:7" x14ac:dyDescent="0.2">
      <c r="A180" s="2">
        <v>179</v>
      </c>
      <c r="B180">
        <v>332.04</v>
      </c>
      <c r="C180">
        <v>2.76</v>
      </c>
      <c r="D180">
        <v>28.44</v>
      </c>
      <c r="E180">
        <v>14.16</v>
      </c>
      <c r="G180" s="2">
        <v>19.213196664927732</v>
      </c>
    </row>
    <row r="181" spans="1:7" x14ac:dyDescent="0.2">
      <c r="A181" s="2">
        <v>180</v>
      </c>
      <c r="B181">
        <v>198.72</v>
      </c>
      <c r="C181">
        <v>12</v>
      </c>
      <c r="D181">
        <v>21.12</v>
      </c>
      <c r="E181">
        <v>15.12</v>
      </c>
      <c r="G181" s="2">
        <v>14.861465938209264</v>
      </c>
    </row>
    <row r="182" spans="1:7" x14ac:dyDescent="0.2">
      <c r="A182" s="2">
        <v>181</v>
      </c>
      <c r="B182">
        <v>187.92</v>
      </c>
      <c r="C182">
        <v>3.12</v>
      </c>
      <c r="D182">
        <v>9.9600000000000009</v>
      </c>
      <c r="E182">
        <v>12.6</v>
      </c>
      <c r="G182" s="2">
        <v>12.704639639411351</v>
      </c>
    </row>
    <row r="183" spans="1:7" x14ac:dyDescent="0.2">
      <c r="A183" s="2">
        <v>182</v>
      </c>
      <c r="B183">
        <v>262.2</v>
      </c>
      <c r="C183">
        <v>6.48</v>
      </c>
      <c r="D183">
        <v>32.880000000000003</v>
      </c>
      <c r="E183">
        <v>14.64</v>
      </c>
      <c r="G183" s="2">
        <v>16.713719020149892</v>
      </c>
    </row>
    <row r="184" spans="1:7" x14ac:dyDescent="0.2">
      <c r="A184" s="2">
        <v>183</v>
      </c>
      <c r="B184">
        <v>67.44</v>
      </c>
      <c r="C184">
        <v>6.84</v>
      </c>
      <c r="D184">
        <v>35.64</v>
      </c>
      <c r="E184">
        <v>10.44</v>
      </c>
      <c r="G184" s="2">
        <v>7.8656039965499778</v>
      </c>
    </row>
    <row r="185" spans="1:7" x14ac:dyDescent="0.2">
      <c r="A185" s="2">
        <v>184</v>
      </c>
      <c r="B185">
        <v>345.12</v>
      </c>
      <c r="C185">
        <v>51.6</v>
      </c>
      <c r="D185">
        <v>86.16</v>
      </c>
      <c r="E185">
        <v>31.44</v>
      </c>
      <c r="G185" s="2">
        <v>28.959720155357697</v>
      </c>
    </row>
    <row r="186" spans="1:7" x14ac:dyDescent="0.2">
      <c r="A186" s="2">
        <v>185</v>
      </c>
      <c r="B186">
        <v>304.56</v>
      </c>
      <c r="C186">
        <v>25.56</v>
      </c>
      <c r="D186">
        <v>36</v>
      </c>
      <c r="E186">
        <v>21.12</v>
      </c>
      <c r="G186" s="2">
        <v>22.246225146147342</v>
      </c>
    </row>
    <row r="187" spans="1:7" x14ac:dyDescent="0.2">
      <c r="A187" s="2">
        <v>186</v>
      </c>
      <c r="B187">
        <v>246</v>
      </c>
      <c r="C187">
        <v>54.12</v>
      </c>
      <c r="D187">
        <v>23.52</v>
      </c>
      <c r="E187">
        <v>27.12</v>
      </c>
      <c r="G187" s="2">
        <v>24.963612704633281</v>
      </c>
    </row>
    <row r="188" spans="1:7" x14ac:dyDescent="0.2">
      <c r="A188" s="2">
        <v>187</v>
      </c>
      <c r="B188">
        <v>167.4</v>
      </c>
      <c r="C188">
        <v>2.52</v>
      </c>
      <c r="D188">
        <v>31.92</v>
      </c>
      <c r="E188">
        <v>12.36</v>
      </c>
      <c r="G188" s="2">
        <v>11.629647757302891</v>
      </c>
    </row>
    <row r="189" spans="1:7" x14ac:dyDescent="0.2">
      <c r="A189" s="2">
        <v>188</v>
      </c>
      <c r="B189">
        <v>229.32</v>
      </c>
      <c r="C189">
        <v>34.44</v>
      </c>
      <c r="D189">
        <v>21.84</v>
      </c>
      <c r="E189">
        <v>20.76</v>
      </c>
      <c r="G189" s="2">
        <v>20.491730673798347</v>
      </c>
    </row>
    <row r="190" spans="1:7" x14ac:dyDescent="0.2">
      <c r="A190" s="2">
        <v>189</v>
      </c>
      <c r="B190">
        <v>343.2</v>
      </c>
      <c r="C190">
        <v>16.68</v>
      </c>
      <c r="D190">
        <v>4.4400000000000004</v>
      </c>
      <c r="E190">
        <v>19.079999999999998</v>
      </c>
      <c r="G190" s="2">
        <v>22.373167776730806</v>
      </c>
    </row>
    <row r="191" spans="1:7" x14ac:dyDescent="0.2">
      <c r="A191" s="2">
        <v>190</v>
      </c>
      <c r="B191">
        <v>22.44</v>
      </c>
      <c r="C191">
        <v>14.52</v>
      </c>
      <c r="D191">
        <v>28.08</v>
      </c>
      <c r="E191">
        <v>8.0399999999999991</v>
      </c>
      <c r="G191" s="2">
        <v>7.2619489283900158</v>
      </c>
    </row>
    <row r="192" spans="1:7" x14ac:dyDescent="0.2">
      <c r="A192" s="2">
        <v>191</v>
      </c>
      <c r="B192">
        <v>47.4</v>
      </c>
      <c r="C192">
        <v>49.32</v>
      </c>
      <c r="D192">
        <v>6.96</v>
      </c>
      <c r="E192">
        <v>12.96</v>
      </c>
      <c r="G192" s="2">
        <v>14.986990920767347</v>
      </c>
    </row>
    <row r="193" spans="1:7" x14ac:dyDescent="0.2">
      <c r="A193" s="2">
        <v>192</v>
      </c>
      <c r="B193">
        <v>90.6</v>
      </c>
      <c r="C193">
        <v>12.96</v>
      </c>
      <c r="D193">
        <v>7.2</v>
      </c>
      <c r="E193">
        <v>11.88</v>
      </c>
      <c r="G193" s="2">
        <v>10.108823190964422</v>
      </c>
    </row>
    <row r="194" spans="1:7" x14ac:dyDescent="0.2">
      <c r="A194" s="2">
        <v>193</v>
      </c>
      <c r="B194">
        <v>20.64</v>
      </c>
      <c r="C194">
        <v>4.92</v>
      </c>
      <c r="D194">
        <v>37.92</v>
      </c>
      <c r="E194">
        <v>7.08</v>
      </c>
      <c r="G194" s="2">
        <v>5.3594754726175724</v>
      </c>
    </row>
    <row r="195" spans="1:7" x14ac:dyDescent="0.2">
      <c r="A195" s="2">
        <v>194</v>
      </c>
      <c r="B195">
        <v>200.16</v>
      </c>
      <c r="C195">
        <v>50.4</v>
      </c>
      <c r="D195">
        <v>4.32</v>
      </c>
      <c r="E195">
        <v>23.52</v>
      </c>
      <c r="G195" s="2">
        <v>22.184349560437678</v>
      </c>
    </row>
    <row r="196" spans="1:7" x14ac:dyDescent="0.2">
      <c r="A196" s="2">
        <v>195</v>
      </c>
      <c r="B196">
        <v>179.64</v>
      </c>
      <c r="C196">
        <v>42.72</v>
      </c>
      <c r="D196">
        <v>7.2</v>
      </c>
      <c r="E196">
        <v>20.76</v>
      </c>
      <c r="G196" s="2">
        <v>19.794360525798783</v>
      </c>
    </row>
    <row r="197" spans="1:7" x14ac:dyDescent="0.2">
      <c r="A197" s="2">
        <v>196</v>
      </c>
      <c r="B197">
        <v>45.84</v>
      </c>
      <c r="C197">
        <v>4.4400000000000004</v>
      </c>
      <c r="D197">
        <v>16.559999999999999</v>
      </c>
      <c r="E197">
        <v>9.1199999999999992</v>
      </c>
      <c r="G197" s="2">
        <v>6.4444109813601482</v>
      </c>
    </row>
    <row r="198" spans="1:7" x14ac:dyDescent="0.2">
      <c r="A198" s="2">
        <v>197</v>
      </c>
      <c r="B198">
        <v>113.04</v>
      </c>
      <c r="C198">
        <v>5.88</v>
      </c>
      <c r="D198">
        <v>9.7200000000000006</v>
      </c>
      <c r="E198">
        <v>11.64</v>
      </c>
      <c r="G198" s="2">
        <v>9.7983748327356182</v>
      </c>
    </row>
    <row r="199" spans="1:7" x14ac:dyDescent="0.2">
      <c r="A199" s="2">
        <v>198</v>
      </c>
      <c r="B199">
        <v>212.4</v>
      </c>
      <c r="C199">
        <v>11.16</v>
      </c>
      <c r="D199">
        <v>7.68</v>
      </c>
      <c r="E199">
        <v>15.36</v>
      </c>
      <c r="G199" s="2">
        <v>15.343104980318692</v>
      </c>
    </row>
    <row r="200" spans="1:7" x14ac:dyDescent="0.2">
      <c r="A200" s="2">
        <v>199</v>
      </c>
      <c r="B200">
        <v>340.32</v>
      </c>
      <c r="C200">
        <v>50.4</v>
      </c>
      <c r="D200">
        <v>79.44</v>
      </c>
      <c r="E200">
        <v>30.6</v>
      </c>
      <c r="G200" s="2">
        <v>28.520785790115379</v>
      </c>
    </row>
    <row r="201" spans="1:7" x14ac:dyDescent="0.2">
      <c r="A201" s="2">
        <v>200</v>
      </c>
      <c r="B201">
        <v>278.52</v>
      </c>
      <c r="C201">
        <v>10.32</v>
      </c>
      <c r="D201">
        <v>10.44</v>
      </c>
      <c r="E201">
        <v>16.079999999999998</v>
      </c>
      <c r="G201" s="2">
        <v>18.207834642821055</v>
      </c>
    </row>
  </sheetData>
  <hyperlinks>
    <hyperlink ref="P5" r:id="rId1" xr:uid="{E0876ADB-D859-8045-B0AB-44A632560135}"/>
  </hyperlinks>
  <pageMargins left="0.7" right="0.7" top="0.75" bottom="0.75" header="0.3" footer="0.3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BF85A-480F-794A-BA18-AF9F04A539A8}">
  <sheetPr codeName="Sheet209">
    <tabColor rgb="FFFF0000"/>
  </sheetPr>
  <dimension ref="A1:T201"/>
  <sheetViews>
    <sheetView workbookViewId="0">
      <selection activeCell="B1" sqref="B1"/>
    </sheetView>
  </sheetViews>
  <sheetFormatPr baseColWidth="10" defaultRowHeight="16" x14ac:dyDescent="0.2"/>
  <cols>
    <col min="1" max="1" width="4.1640625" style="2" bestFit="1" customWidth="1"/>
    <col min="2" max="11" width="10.83203125" style="2"/>
    <col min="12" max="12" width="18.33203125" style="17" bestFit="1" customWidth="1"/>
    <col min="13" max="13" width="10.83203125" style="2"/>
    <col min="14" max="14" width="4.1640625" style="2" bestFit="1" customWidth="1"/>
    <col min="15" max="16384" width="10.83203125" style="2"/>
  </cols>
  <sheetData>
    <row r="1" spans="1:15" x14ac:dyDescent="0.2">
      <c r="A1" s="2">
        <v>0</v>
      </c>
      <c r="B1" s="7" t="s">
        <v>985</v>
      </c>
      <c r="C1" s="7" t="s">
        <v>986</v>
      </c>
      <c r="D1" s="7" t="s">
        <v>987</v>
      </c>
      <c r="E1" s="7" t="s">
        <v>988</v>
      </c>
      <c r="G1" s="17" t="s">
        <v>992</v>
      </c>
      <c r="I1" s="2" t="s">
        <v>993</v>
      </c>
      <c r="J1" s="2" t="s">
        <v>137</v>
      </c>
      <c r="M1" s="17"/>
      <c r="N1" s="4"/>
      <c r="O1" s="4" t="e">
        <f>L21</f>
        <v>#REF!</v>
      </c>
    </row>
    <row r="2" spans="1:15" x14ac:dyDescent="0.2">
      <c r="A2" s="2">
        <v>1</v>
      </c>
      <c r="B2" s="2" cm="1">
        <f t="array" aca="1" ref="B2:E2" ca="1">OFFSET(CooksDistance_Excel0!$A$1,A2,1,1,4)</f>
        <v>276.12</v>
      </c>
      <c r="C2" s="2">
        <f ca="1"/>
        <v>45.36</v>
      </c>
      <c r="D2" s="2">
        <f ca="1"/>
        <v>83.04</v>
      </c>
      <c r="E2" s="2">
        <f ca="1"/>
        <v>26.52</v>
      </c>
      <c r="G2" s="17">
        <v>5</v>
      </c>
      <c r="I2" s="2">
        <v>24.634232253408356</v>
      </c>
      <c r="J2" s="2">
        <v>24.628769291658195</v>
      </c>
      <c r="L2" s="17" t="s">
        <v>5</v>
      </c>
      <c r="M2" s="17"/>
      <c r="N2" s="4">
        <v>1</v>
      </c>
      <c r="O2" s="3" t="e">
        <f t="dataTable" ref="O2:O201" dt2D="0" dtr="0" r1="G2"/>
        <v>#REF!</v>
      </c>
    </row>
    <row r="3" spans="1:15" x14ac:dyDescent="0.2">
      <c r="A3" s="2">
        <v>2</v>
      </c>
      <c r="B3" s="2" cm="1">
        <f t="array" aca="1" ref="B3:E3" ca="1">OFFSET(CooksDistance_Excel0!$A$1,A3,1,1,4)</f>
        <v>53.4</v>
      </c>
      <c r="C3" s="2">
        <f ca="1"/>
        <v>47.16</v>
      </c>
      <c r="D3" s="2">
        <f ca="1"/>
        <v>54.12</v>
      </c>
      <c r="E3" s="2">
        <f ca="1"/>
        <v>12.48</v>
      </c>
      <c r="I3" s="2">
        <v>14.805656432875828</v>
      </c>
      <c r="J3" s="2">
        <v>14.805425785073226</v>
      </c>
      <c r="L3" s="17">
        <v>3</v>
      </c>
      <c r="N3" s="4">
        <v>2</v>
      </c>
      <c r="O3" s="3" t="e">
        <v>#REF!</v>
      </c>
    </row>
    <row r="4" spans="1:15" x14ac:dyDescent="0.2">
      <c r="A4" s="2">
        <v>3</v>
      </c>
      <c r="B4" s="2" cm="1">
        <f t="array" aca="1" ref="B4:E4" ca="1">OFFSET(CooksDistance_Excel0!$A$1,A4,1,1,4)</f>
        <v>20.64</v>
      </c>
      <c r="C4" s="2">
        <f ca="1"/>
        <v>55.08</v>
      </c>
      <c r="D4" s="2">
        <f ca="1"/>
        <v>83.16</v>
      </c>
      <c r="E4" s="2">
        <f ca="1"/>
        <v>11.16</v>
      </c>
      <c r="I4" s="2">
        <v>14.771578567594347</v>
      </c>
      <c r="J4" s="2">
        <v>14.769204935993066</v>
      </c>
      <c r="N4" s="4">
        <v>3</v>
      </c>
      <c r="O4" s="3" t="e">
        <v>#REF!</v>
      </c>
    </row>
    <row r="5" spans="1:15" x14ac:dyDescent="0.2">
      <c r="A5" s="2">
        <v>4</v>
      </c>
      <c r="B5" s="2" cm="1">
        <f t="array" aca="1" ref="B5:E5" ca="1">OFFSET(CooksDistance_Excel0!$A$1,A5,1,1,4)</f>
        <v>181.8</v>
      </c>
      <c r="C5" s="2">
        <f ca="1"/>
        <v>49.56</v>
      </c>
      <c r="D5" s="2">
        <f ca="1"/>
        <v>70.2</v>
      </c>
      <c r="E5" s="2">
        <f ca="1"/>
        <v>22.2</v>
      </c>
      <c r="I5" s="2">
        <v>21.120057010953676</v>
      </c>
      <c r="J5" s="2">
        <v>21.117395414026952</v>
      </c>
      <c r="L5" s="17" t="s">
        <v>143</v>
      </c>
      <c r="N5" s="4">
        <v>4</v>
      </c>
      <c r="O5" s="3" t="e">
        <v>#REF!</v>
      </c>
    </row>
    <row r="6" spans="1:15" x14ac:dyDescent="0.2">
      <c r="A6" s="2">
        <v>6</v>
      </c>
      <c r="B6" s="2" cm="1">
        <f t="array" aca="1" ref="B6:E6" ca="1">OFFSET(CooksDistance_Excel0!$A$1,A6,1,1,4)</f>
        <v>10.44</v>
      </c>
      <c r="C6" s="2">
        <f ca="1"/>
        <v>58.68</v>
      </c>
      <c r="D6" s="2">
        <f ca="1"/>
        <v>90</v>
      </c>
      <c r="E6" s="2">
        <f ca="1"/>
        <v>8.64</v>
      </c>
      <c r="I6" s="2">
        <v>15.834745889945905</v>
      </c>
      <c r="J6" s="2">
        <v>15.826406228197548</v>
      </c>
      <c r="L6" s="17">
        <f>COUNT(y_orig)</f>
        <v>200</v>
      </c>
      <c r="N6" s="4">
        <v>5</v>
      </c>
      <c r="O6" s="3" t="e">
        <v>#REF!</v>
      </c>
    </row>
    <row r="7" spans="1:15" x14ac:dyDescent="0.2">
      <c r="A7" s="2">
        <v>7</v>
      </c>
      <c r="B7" s="2" cm="1">
        <f t="array" aca="1" ref="B7:E7" ca="1">OFFSET(CooksDistance_Excel0!$A$1,A7,1,1,4)</f>
        <v>69</v>
      </c>
      <c r="C7" s="2">
        <f ca="1"/>
        <v>39.36</v>
      </c>
      <c r="D7" s="2">
        <f ca="1"/>
        <v>28.2</v>
      </c>
      <c r="E7" s="2">
        <f ca="1"/>
        <v>14.16</v>
      </c>
      <c r="I7" s="2">
        <v>14.976620469646926</v>
      </c>
      <c r="J7" s="2">
        <v>14.974017160843008</v>
      </c>
      <c r="N7" s="4">
        <v>6</v>
      </c>
      <c r="O7" s="3" t="e">
        <v>#REF!</v>
      </c>
    </row>
    <row r="8" spans="1:15" x14ac:dyDescent="0.2">
      <c r="A8" s="2">
        <v>8</v>
      </c>
      <c r="B8" s="2" cm="1">
        <f t="array" aca="1" ref="B8:E8" ca="1">OFFSET(CooksDistance_Excel0!$A$1,A8,1,1,4)</f>
        <v>144.24</v>
      </c>
      <c r="C8" s="2">
        <f ca="1"/>
        <v>23.52</v>
      </c>
      <c r="D8" s="2">
        <f ca="1"/>
        <v>13.92</v>
      </c>
      <c r="E8" s="2">
        <f ca="1"/>
        <v>15.84</v>
      </c>
      <c r="I8" s="2">
        <v>14.074050756435366</v>
      </c>
      <c r="J8" s="2">
        <v>14.075711941876424</v>
      </c>
      <c r="L8" s="17" t="s">
        <v>994</v>
      </c>
      <c r="N8" s="4">
        <v>7</v>
      </c>
      <c r="O8" s="3" t="e">
        <v>#REF!</v>
      </c>
    </row>
    <row r="9" spans="1:15" x14ac:dyDescent="0.2">
      <c r="A9" s="2">
        <v>9</v>
      </c>
      <c r="B9" s="2" cm="1">
        <f t="array" aca="1" ref="B9:E9" ca="1">OFFSET(CooksDistance_Excel0!$A$1,A9,1,1,4)</f>
        <v>10.32</v>
      </c>
      <c r="C9" s="2">
        <f ca="1"/>
        <v>2.52</v>
      </c>
      <c r="D9" s="2">
        <f ca="1"/>
        <v>1.2</v>
      </c>
      <c r="E9" s="2">
        <f ca="1"/>
        <v>5.76</v>
      </c>
      <c r="I9" s="2">
        <v>14.546995049524069</v>
      </c>
      <c r="J9" s="2">
        <v>14.547543798602742</v>
      </c>
      <c r="L9" s="17" t="e" cm="1">
        <f t="array" ref="L9">SUMSQ(yhat - yhat_i)</f>
        <v>#REF!</v>
      </c>
      <c r="N9" s="4">
        <v>8</v>
      </c>
      <c r="O9" s="3" t="e">
        <v>#REF!</v>
      </c>
    </row>
    <row r="10" spans="1:15" x14ac:dyDescent="0.2">
      <c r="A10" s="2">
        <v>10</v>
      </c>
      <c r="B10" s="2" cm="1">
        <f t="array" aca="1" ref="B10:E10" ca="1">OFFSET(CooksDistance_Excel0!$A$1,A10,1,1,4)</f>
        <v>239.76</v>
      </c>
      <c r="C10" s="2">
        <f ca="1"/>
        <v>3.12</v>
      </c>
      <c r="D10" s="2">
        <f ca="1"/>
        <v>25.44</v>
      </c>
      <c r="E10" s="2">
        <f ca="1"/>
        <v>12.72</v>
      </c>
      <c r="I10" s="2">
        <v>4.4729803593604149</v>
      </c>
      <c r="J10" s="2">
        <v>4.4728090354339098</v>
      </c>
      <c r="N10" s="4">
        <v>9</v>
      </c>
      <c r="O10" s="3" t="e">
        <v>#REF!</v>
      </c>
    </row>
    <row r="11" spans="1:15" x14ac:dyDescent="0.2">
      <c r="A11" s="2">
        <v>11</v>
      </c>
      <c r="B11" s="2" cm="1">
        <f t="array" aca="1" ref="B11:E11" ca="1">OFFSET(CooksDistance_Excel0!$A$1,A11,1,1,4)</f>
        <v>79.319999999999993</v>
      </c>
      <c r="C11" s="2">
        <f ca="1"/>
        <v>6.96</v>
      </c>
      <c r="D11" s="2">
        <f ca="1"/>
        <v>29.04</v>
      </c>
      <c r="E11" s="2">
        <f ca="1"/>
        <v>10.32</v>
      </c>
      <c r="I11" s="2">
        <v>15.065537096804874</v>
      </c>
      <c r="J11" s="2">
        <v>15.061018467521627</v>
      </c>
      <c r="L11" s="17" t="s">
        <v>995</v>
      </c>
      <c r="N11" s="4">
        <v>10</v>
      </c>
      <c r="O11" s="3" t="e">
        <v>#REF!</v>
      </c>
    </row>
    <row r="12" spans="1:15" x14ac:dyDescent="0.2">
      <c r="A12" s="2">
        <v>12</v>
      </c>
      <c r="B12" s="2" cm="1">
        <f t="array" aca="1" ref="B12:E12" ca="1">OFFSET(CooksDistance_Excel0!$A$1,A12,1,1,4)</f>
        <v>257.64</v>
      </c>
      <c r="C12" s="2">
        <f ca="1"/>
        <v>28.8</v>
      </c>
      <c r="D12" s="2">
        <f ca="1"/>
        <v>4.8</v>
      </c>
      <c r="E12" s="2">
        <f ca="1"/>
        <v>20.88</v>
      </c>
      <c r="I12" s="2">
        <v>8.4421050301654397</v>
      </c>
      <c r="J12" s="2">
        <v>8.4387590406706288</v>
      </c>
      <c r="L12" s="17" t="e">
        <f>L9/L3</f>
        <v>#REF!</v>
      </c>
      <c r="N12" s="4">
        <v>11</v>
      </c>
      <c r="O12" s="3" t="e">
        <v>#REF!</v>
      </c>
    </row>
    <row r="13" spans="1:15" x14ac:dyDescent="0.2">
      <c r="A13" s="2">
        <v>13</v>
      </c>
      <c r="B13" s="2" cm="1">
        <f t="array" aca="1" ref="B13:E13" ca="1">OFFSET(CooksDistance_Excel0!$A$1,A13,1,1,4)</f>
        <v>28.56</v>
      </c>
      <c r="C13" s="2">
        <f ca="1"/>
        <v>42.12</v>
      </c>
      <c r="D13" s="2">
        <f ca="1"/>
        <v>79.08</v>
      </c>
      <c r="E13" s="2">
        <f ca="1"/>
        <v>11.04</v>
      </c>
      <c r="I13" s="2">
        <v>20.74044038350797</v>
      </c>
      <c r="J13" s="2">
        <v>20.742155019120332</v>
      </c>
      <c r="N13" s="4">
        <v>12</v>
      </c>
      <c r="O13" s="3" t="e">
        <v>#REF!</v>
      </c>
    </row>
    <row r="14" spans="1:15" x14ac:dyDescent="0.2">
      <c r="A14" s="2">
        <v>14</v>
      </c>
      <c r="B14" s="2" cm="1">
        <f t="array" aca="1" ref="B14:E14" ca="1">OFFSET(CooksDistance_Excel0!$A$1,A14,1,1,4)</f>
        <v>117</v>
      </c>
      <c r="C14" s="2">
        <f ca="1"/>
        <v>9.1199999999999992</v>
      </c>
      <c r="D14" s="2">
        <f ca="1"/>
        <v>8.64</v>
      </c>
      <c r="E14" s="2">
        <f ca="1"/>
        <v>11.64</v>
      </c>
      <c r="I14" s="2">
        <v>12.696407971102092</v>
      </c>
      <c r="J14" s="2">
        <v>12.692544880353193</v>
      </c>
      <c r="L14" s="17" t="s">
        <v>996</v>
      </c>
      <c r="N14" s="4">
        <v>13</v>
      </c>
      <c r="O14" s="3" t="e">
        <v>#REF!</v>
      </c>
    </row>
    <row r="15" spans="1:15" x14ac:dyDescent="0.2">
      <c r="A15" s="2">
        <v>15</v>
      </c>
      <c r="B15" s="2" cm="1">
        <f t="array" aca="1" ref="B15:E15" ca="1">OFFSET(CooksDistance_Excel0!$A$1,A15,1,1,4)</f>
        <v>244.92</v>
      </c>
      <c r="C15" s="2">
        <f ca="1"/>
        <v>39.479999999999997</v>
      </c>
      <c r="D15" s="2">
        <f ca="1"/>
        <v>55.2</v>
      </c>
      <c r="E15" s="2">
        <f ca="1"/>
        <v>22.8</v>
      </c>
      <c r="I15" s="2">
        <v>10.592342708563699</v>
      </c>
      <c r="J15" s="2">
        <v>10.591560576039848</v>
      </c>
      <c r="L15" s="17">
        <v>801.8283785791499</v>
      </c>
      <c r="N15" s="4">
        <v>14</v>
      </c>
      <c r="O15" s="3" t="e">
        <v>#REF!</v>
      </c>
    </row>
    <row r="16" spans="1:15" x14ac:dyDescent="0.2">
      <c r="A16" s="2">
        <v>16</v>
      </c>
      <c r="B16" s="2" cm="1">
        <f t="array" aca="1" ref="B16:E16" ca="1">OFFSET(CooksDistance_Excel0!$A$1,A16,1,1,4)</f>
        <v>234.48</v>
      </c>
      <c r="C16" s="2">
        <f ca="1"/>
        <v>57.24</v>
      </c>
      <c r="D16" s="2">
        <f ca="1"/>
        <v>63.48</v>
      </c>
      <c r="E16" s="2">
        <f ca="1"/>
        <v>26.88</v>
      </c>
      <c r="I16" s="2">
        <v>22.12398748438244</v>
      </c>
      <c r="J16" s="2">
        <v>22.121239660273289</v>
      </c>
      <c r="N16" s="4">
        <v>15</v>
      </c>
      <c r="O16" s="3" t="e">
        <v>#REF!</v>
      </c>
    </row>
    <row r="17" spans="1:20" x14ac:dyDescent="0.2">
      <c r="A17" s="2">
        <v>17</v>
      </c>
      <c r="B17" s="2" cm="1">
        <f t="array" aca="1" ref="B17:E17" ca="1">OFFSET(CooksDistance_Excel0!$A$1,A17,1,1,4)</f>
        <v>81.36</v>
      </c>
      <c r="C17" s="2">
        <f ca="1"/>
        <v>43.92</v>
      </c>
      <c r="D17" s="2">
        <f ca="1"/>
        <v>136.80000000000001</v>
      </c>
      <c r="E17" s="2">
        <f ca="1"/>
        <v>15</v>
      </c>
      <c r="I17" s="2">
        <v>24.984196355939368</v>
      </c>
      <c r="J17" s="2">
        <v>24.983159419794543</v>
      </c>
      <c r="L17" s="17" t="s">
        <v>997</v>
      </c>
      <c r="N17" s="4">
        <v>16</v>
      </c>
      <c r="O17" s="3" t="e">
        <v>#REF!</v>
      </c>
    </row>
    <row r="18" spans="1:20" x14ac:dyDescent="0.2">
      <c r="A18" s="2">
        <v>18</v>
      </c>
      <c r="B18" s="2" cm="1">
        <f t="array" aca="1" ref="B18:E18" ca="1">OFFSET(CooksDistance_Excel0!$A$1,A18,1,1,4)</f>
        <v>337.68</v>
      </c>
      <c r="C18" s="2">
        <f ca="1"/>
        <v>47.52</v>
      </c>
      <c r="D18" s="2">
        <f ca="1"/>
        <v>66.959999999999994</v>
      </c>
      <c r="E18" s="2">
        <f ca="1"/>
        <v>29.28</v>
      </c>
      <c r="I18" s="2">
        <v>15.399355133939393</v>
      </c>
      <c r="J18" s="2">
        <v>15.388388092439222</v>
      </c>
      <c r="L18" s="17">
        <v>4.0091418928957498</v>
      </c>
      <c r="N18" s="4">
        <v>17</v>
      </c>
      <c r="O18" s="3" t="e">
        <v>#REF!</v>
      </c>
      <c r="Q18" s="2" t="s">
        <v>998</v>
      </c>
    </row>
    <row r="19" spans="1:20" x14ac:dyDescent="0.2">
      <c r="A19" s="2">
        <v>19</v>
      </c>
      <c r="B19" s="2" cm="1">
        <f t="array" aca="1" ref="B19:E19" ca="1">OFFSET(CooksDistance_Excel0!$A$1,A19,1,1,4)</f>
        <v>83.04</v>
      </c>
      <c r="C19" s="2">
        <f ca="1"/>
        <v>24.6</v>
      </c>
      <c r="D19" s="2">
        <f ca="1"/>
        <v>21.96</v>
      </c>
      <c r="E19" s="2">
        <f ca="1"/>
        <v>13.56</v>
      </c>
      <c r="I19" s="2">
        <v>27.87352840239523</v>
      </c>
      <c r="J19" s="2">
        <v>27.869948590558813</v>
      </c>
      <c r="N19" s="4">
        <v>18</v>
      </c>
      <c r="O19" s="3" t="e">
        <v>#REF!</v>
      </c>
      <c r="Q19" s="2">
        <v>2.6497516433979507</v>
      </c>
    </row>
    <row r="20" spans="1:20" x14ac:dyDescent="0.2">
      <c r="A20" s="2">
        <v>20</v>
      </c>
      <c r="B20" s="2" cm="1">
        <f t="array" aca="1" ref="B20:E20" ca="1">OFFSET(CooksDistance_Excel0!$A$1,A20,1,1,4)</f>
        <v>176.76</v>
      </c>
      <c r="C20" s="2">
        <f ca="1"/>
        <v>28.68</v>
      </c>
      <c r="D20" s="2">
        <f ca="1"/>
        <v>22.92</v>
      </c>
      <c r="E20" s="2">
        <f ca="1"/>
        <v>17.52</v>
      </c>
      <c r="I20" s="2">
        <v>11.941891991616377</v>
      </c>
      <c r="J20" s="2">
        <v>11.942018470942564</v>
      </c>
      <c r="L20" s="17" t="s">
        <v>165</v>
      </c>
      <c r="N20" s="4">
        <v>19</v>
      </c>
      <c r="O20" s="3" t="e">
        <v>#REF!</v>
      </c>
    </row>
    <row r="21" spans="1:20" x14ac:dyDescent="0.2">
      <c r="A21" s="2">
        <v>21</v>
      </c>
      <c r="B21" s="2" cm="1">
        <f t="array" aca="1" ref="B21:E21" ca="1">OFFSET(CooksDistance_Excel0!$A$1,A21,1,1,4)</f>
        <v>262.08</v>
      </c>
      <c r="C21" s="2">
        <f ca="1"/>
        <v>33.24</v>
      </c>
      <c r="D21" s="2">
        <f ca="1"/>
        <v>64.08</v>
      </c>
      <c r="E21" s="2">
        <f ca="1"/>
        <v>21.6</v>
      </c>
      <c r="I21" s="2">
        <v>16.999274948970157</v>
      </c>
      <c r="J21" s="2">
        <v>16.999287518727918</v>
      </c>
      <c r="L21" s="17" t="e">
        <f>L12/L18</f>
        <v>#REF!</v>
      </c>
      <c r="N21" s="4">
        <v>20</v>
      </c>
      <c r="O21" s="3" t="e">
        <v>#REF!</v>
      </c>
    </row>
    <row r="22" spans="1:20" x14ac:dyDescent="0.2">
      <c r="A22" s="2">
        <v>22</v>
      </c>
      <c r="B22" s="2" cm="1">
        <f t="array" aca="1" ref="B22:E22" ca="1">OFFSET(CooksDistance_Excel0!$A$1,A22,1,1,4)</f>
        <v>284.88</v>
      </c>
      <c r="C22" s="2">
        <f ca="1"/>
        <v>6.12</v>
      </c>
      <c r="D22" s="2">
        <f ca="1"/>
        <v>28.2</v>
      </c>
      <c r="E22" s="2">
        <f ca="1"/>
        <v>15</v>
      </c>
      <c r="I22" s="2">
        <v>21.725793058438821</v>
      </c>
      <c r="J22" s="2">
        <v>21.720920732501128</v>
      </c>
      <c r="N22" s="4">
        <v>21</v>
      </c>
      <c r="O22" s="3" t="e">
        <v>#REF!</v>
      </c>
    </row>
    <row r="23" spans="1:20" x14ac:dyDescent="0.2">
      <c r="A23" s="2">
        <v>23</v>
      </c>
      <c r="B23" s="2" cm="1">
        <f t="array" aca="1" ref="B23:E23" ca="1">OFFSET(CooksDistance_Excel0!$A$1,A23,1,1,4)</f>
        <v>15.84</v>
      </c>
      <c r="C23" s="2">
        <f ca="1"/>
        <v>19.079999999999998</v>
      </c>
      <c r="D23" s="2">
        <f ca="1"/>
        <v>59.52</v>
      </c>
      <c r="E23" s="2">
        <f ca="1"/>
        <v>6.72</v>
      </c>
      <c r="I23" s="2">
        <v>17.693344558679357</v>
      </c>
      <c r="J23" s="2">
        <v>17.688645840426545</v>
      </c>
      <c r="N23" s="4">
        <v>22</v>
      </c>
      <c r="O23" s="3" t="e">
        <v>#REF!</v>
      </c>
    </row>
    <row r="24" spans="1:20" x14ac:dyDescent="0.2">
      <c r="A24" s="2">
        <v>24</v>
      </c>
      <c r="B24" s="2" cm="1">
        <f t="array" aca="1" ref="B24:E24" ca="1">OFFSET(CooksDistance_Excel0!$A$1,A24,1,1,4)</f>
        <v>273.95999999999998</v>
      </c>
      <c r="C24" s="2">
        <f ca="1"/>
        <v>20.28</v>
      </c>
      <c r="D24" s="2">
        <f ca="1"/>
        <v>31.44</v>
      </c>
      <c r="E24" s="2">
        <f ca="1"/>
        <v>18.600000000000001</v>
      </c>
      <c r="I24" s="2">
        <v>7.7918188857182447</v>
      </c>
      <c r="J24" s="2">
        <v>7.786980364275947</v>
      </c>
      <c r="N24" s="4">
        <v>23</v>
      </c>
      <c r="O24" s="3" t="e">
        <v>#REF!</v>
      </c>
      <c r="Q24" s="162"/>
      <c r="R24" s="163"/>
      <c r="S24" s="163"/>
      <c r="T24" s="164"/>
    </row>
    <row r="25" spans="1:20" x14ac:dyDescent="0.2">
      <c r="A25" s="2">
        <v>25</v>
      </c>
      <c r="B25" s="2" cm="1">
        <f t="array" aca="1" ref="B25:E25" ca="1">OFFSET(CooksDistance_Excel0!$A$1,A25,1,1,4)</f>
        <v>74.760000000000005</v>
      </c>
      <c r="C25" s="2">
        <f ca="1"/>
        <v>15.12</v>
      </c>
      <c r="D25" s="2">
        <f ca="1"/>
        <v>21.96</v>
      </c>
      <c r="E25" s="2">
        <f ca="1"/>
        <v>11.64</v>
      </c>
      <c r="I25" s="2">
        <v>19.858027814341504</v>
      </c>
      <c r="J25" s="2">
        <v>19.855119474157753</v>
      </c>
      <c r="N25" s="4">
        <v>24</v>
      </c>
      <c r="O25" s="3" t="e">
        <v>#REF!</v>
      </c>
      <c r="Q25" s="165"/>
      <c r="R25" s="2" t="s">
        <v>989</v>
      </c>
      <c r="T25" s="166"/>
    </row>
    <row r="26" spans="1:20" x14ac:dyDescent="0.2">
      <c r="A26" s="2">
        <v>26</v>
      </c>
      <c r="B26" s="2" cm="1">
        <f t="array" aca="1" ref="B26:E26" ca="1">OFFSET(CooksDistance_Excel0!$A$1,A26,1,1,4)</f>
        <v>315.48</v>
      </c>
      <c r="C26" s="2">
        <f ca="1"/>
        <v>4.2</v>
      </c>
      <c r="D26" s="2">
        <f ca="1"/>
        <v>23.4</v>
      </c>
      <c r="E26" s="2">
        <f ca="1"/>
        <v>14.4</v>
      </c>
      <c r="I26" s="2">
        <v>9.7770582007266924</v>
      </c>
      <c r="J26" s="2">
        <v>9.7758226461872955</v>
      </c>
      <c r="N26" s="4">
        <v>25</v>
      </c>
      <c r="O26" s="3" t="e">
        <v>#REF!</v>
      </c>
      <c r="Q26" s="165"/>
      <c r="R26" s="167" t="s">
        <v>999</v>
      </c>
      <c r="T26" s="166"/>
    </row>
    <row r="27" spans="1:20" x14ac:dyDescent="0.2">
      <c r="A27" s="2">
        <v>27</v>
      </c>
      <c r="B27" s="2" cm="1">
        <f t="array" aca="1" ref="B27:E27" ca="1">OFFSET(CooksDistance_Excel0!$A$1,A27,1,1,4)</f>
        <v>171.48</v>
      </c>
      <c r="C27" s="2">
        <f ca="1"/>
        <v>35.159999999999997</v>
      </c>
      <c r="D27" s="2">
        <f ca="1"/>
        <v>15.12</v>
      </c>
      <c r="E27" s="2">
        <f ca="1"/>
        <v>18</v>
      </c>
      <c r="I27" s="2">
        <v>18.736644959623</v>
      </c>
      <c r="J27" s="2">
        <v>18.732046325482646</v>
      </c>
      <c r="N27" s="4">
        <v>26</v>
      </c>
      <c r="O27" s="3" t="e">
        <v>#REF!</v>
      </c>
      <c r="Q27" s="165"/>
      <c r="T27" s="166"/>
    </row>
    <row r="28" spans="1:20" x14ac:dyDescent="0.2">
      <c r="A28" s="2">
        <v>28</v>
      </c>
      <c r="B28" s="2" cm="1">
        <f t="array" aca="1" ref="B28:E28" ca="1">OFFSET(CooksDistance_Excel0!$A$1,A28,1,1,4)</f>
        <v>288.12</v>
      </c>
      <c r="C28" s="2">
        <f ca="1"/>
        <v>20.04</v>
      </c>
      <c r="D28" s="2">
        <f ca="1"/>
        <v>27.48</v>
      </c>
      <c r="E28" s="2">
        <f ca="1"/>
        <v>19.079999999999998</v>
      </c>
      <c r="I28" s="2">
        <v>17.985452641107496</v>
      </c>
      <c r="J28" s="2">
        <v>17.987417146084699</v>
      </c>
      <c r="N28" s="4">
        <v>27</v>
      </c>
      <c r="O28" s="3" t="e">
        <v>#REF!</v>
      </c>
      <c r="Q28" s="168"/>
      <c r="R28" s="169"/>
      <c r="S28" s="169"/>
      <c r="T28" s="170"/>
    </row>
    <row r="29" spans="1:20" x14ac:dyDescent="0.2">
      <c r="A29" s="2">
        <v>29</v>
      </c>
      <c r="B29" s="2" cm="1">
        <f t="array" aca="1" ref="B29:E29" ca="1">OFFSET(CooksDistance_Excel0!$A$1,A29,1,1,4)</f>
        <v>298.56</v>
      </c>
      <c r="C29" s="2">
        <f ca="1"/>
        <v>32.520000000000003</v>
      </c>
      <c r="D29" s="2">
        <f ca="1"/>
        <v>27.48</v>
      </c>
      <c r="E29" s="2">
        <f ca="1"/>
        <v>22.68</v>
      </c>
      <c r="I29" s="2">
        <v>20.46456150055274</v>
      </c>
      <c r="J29" s="2">
        <v>20.462008122194021</v>
      </c>
      <c r="N29" s="4">
        <v>28</v>
      </c>
      <c r="O29" s="3" t="e">
        <v>#REF!</v>
      </c>
    </row>
    <row r="30" spans="1:20" x14ac:dyDescent="0.2">
      <c r="A30" s="2">
        <v>30</v>
      </c>
      <c r="B30" s="2" cm="1">
        <f t="array" aca="1" ref="B30:E30" ca="1">OFFSET(CooksDistance_Excel0!$A$1,A30,1,1,4)</f>
        <v>84.72</v>
      </c>
      <c r="C30" s="2">
        <f ca="1"/>
        <v>19.2</v>
      </c>
      <c r="D30" s="2">
        <f ca="1"/>
        <v>48.96</v>
      </c>
      <c r="E30" s="2">
        <f ca="1"/>
        <v>12.6</v>
      </c>
      <c r="I30" s="2">
        <v>23.29340297595413</v>
      </c>
      <c r="J30" s="2">
        <v>23.292645631887559</v>
      </c>
      <c r="N30" s="4">
        <v>29</v>
      </c>
      <c r="O30" s="3" t="e">
        <v>#REF!</v>
      </c>
    </row>
    <row r="31" spans="1:20" x14ac:dyDescent="0.2">
      <c r="A31" s="2">
        <v>31</v>
      </c>
      <c r="B31" s="2" cm="1">
        <f t="array" aca="1" ref="B31:E31" ca="1">OFFSET(CooksDistance_Excel0!$A$1,A31,1,1,4)</f>
        <v>351.48</v>
      </c>
      <c r="C31" s="2">
        <f ca="1"/>
        <v>33.96</v>
      </c>
      <c r="D31" s="2">
        <f ca="1"/>
        <v>51.84</v>
      </c>
      <c r="E31" s="2">
        <f ca="1"/>
        <v>25.68</v>
      </c>
      <c r="I31" s="2">
        <v>10.976808435369296</v>
      </c>
      <c r="J31" s="2">
        <v>10.972828671802468</v>
      </c>
      <c r="N31" s="4">
        <v>30</v>
      </c>
      <c r="O31" s="3" t="e">
        <v>#REF!</v>
      </c>
    </row>
    <row r="32" spans="1:20" x14ac:dyDescent="0.2">
      <c r="A32" s="2">
        <v>32</v>
      </c>
      <c r="B32" s="2" cm="1">
        <f t="array" aca="1" ref="B32:E32" ca="1">OFFSET(CooksDistance_Excel0!$A$1,A32,1,1,4)</f>
        <v>135.47999999999999</v>
      </c>
      <c r="C32" s="2">
        <f ca="1"/>
        <v>20.88</v>
      </c>
      <c r="D32" s="2">
        <f ca="1"/>
        <v>46.32</v>
      </c>
      <c r="E32" s="2">
        <f ca="1"/>
        <v>14.28</v>
      </c>
      <c r="I32" s="2">
        <v>25.964572615691452</v>
      </c>
      <c r="J32" s="2">
        <v>25.960720563234691</v>
      </c>
      <c r="N32" s="4">
        <v>31</v>
      </c>
      <c r="O32" s="3" t="e">
        <v>#REF!</v>
      </c>
    </row>
    <row r="33" spans="1:15" x14ac:dyDescent="0.2">
      <c r="A33" s="2">
        <v>33</v>
      </c>
      <c r="B33" s="2" cm="1">
        <f t="array" aca="1" ref="B33:E33" ca="1">OFFSET(CooksDistance_Excel0!$A$1,A33,1,1,4)</f>
        <v>116.64</v>
      </c>
      <c r="C33" s="2">
        <f ca="1"/>
        <v>1.8</v>
      </c>
      <c r="D33" s="2">
        <f ca="1"/>
        <v>36</v>
      </c>
      <c r="E33" s="2">
        <f ca="1"/>
        <v>11.52</v>
      </c>
      <c r="I33" s="2">
        <v>13.619047121185808</v>
      </c>
      <c r="J33" s="2">
        <v>13.615311485173169</v>
      </c>
      <c r="N33" s="4">
        <v>32</v>
      </c>
      <c r="O33" s="3" t="e">
        <v>#REF!</v>
      </c>
    </row>
    <row r="34" spans="1:15" x14ac:dyDescent="0.2">
      <c r="A34" s="2">
        <v>34</v>
      </c>
      <c r="B34" s="2" cm="1">
        <f t="array" aca="1" ref="B34:E34" ca="1">OFFSET(CooksDistance_Excel0!$A$1,A34,1,1,4)</f>
        <v>318.72000000000003</v>
      </c>
      <c r="C34" s="2">
        <f ca="1"/>
        <v>24</v>
      </c>
      <c r="D34" s="2">
        <f ca="1"/>
        <v>0.36</v>
      </c>
      <c r="E34" s="2">
        <f ca="1"/>
        <v>20.88</v>
      </c>
      <c r="I34" s="2">
        <v>9.171865506023309</v>
      </c>
      <c r="J34" s="2">
        <v>9.1666597701924974</v>
      </c>
      <c r="N34" s="4">
        <v>33</v>
      </c>
      <c r="O34" s="3" t="e">
        <v>#REF!</v>
      </c>
    </row>
    <row r="35" spans="1:15" x14ac:dyDescent="0.2">
      <c r="A35" s="2">
        <v>35</v>
      </c>
      <c r="B35" s="2" cm="1">
        <f t="array" aca="1" ref="B35:E35" ca="1">OFFSET(CooksDistance_Excel0!$A$1,A35,1,1,4)</f>
        <v>114.84</v>
      </c>
      <c r="C35" s="2">
        <f ca="1"/>
        <v>1.68</v>
      </c>
      <c r="D35" s="2">
        <f ca="1"/>
        <v>8.8800000000000008</v>
      </c>
      <c r="E35" s="2">
        <f ca="1"/>
        <v>11.4</v>
      </c>
      <c r="I35" s="2">
        <v>22.635978291967746</v>
      </c>
      <c r="J35" s="2">
        <v>22.637121951437233</v>
      </c>
      <c r="N35" s="4">
        <v>34</v>
      </c>
      <c r="O35" s="3" t="e">
        <v>#REF!</v>
      </c>
    </row>
    <row r="36" spans="1:15" x14ac:dyDescent="0.2">
      <c r="A36" s="2">
        <v>36</v>
      </c>
      <c r="B36" s="2" cm="1">
        <f t="array" aca="1" ref="B36:E36" ca="1">OFFSET(CooksDistance_Excel0!$A$1,A36,1,1,4)</f>
        <v>348.84</v>
      </c>
      <c r="C36" s="2">
        <f ca="1"/>
        <v>4.92</v>
      </c>
      <c r="D36" s="2">
        <f ca="1"/>
        <v>10.199999999999999</v>
      </c>
      <c r="E36" s="2">
        <f ca="1"/>
        <v>15.36</v>
      </c>
      <c r="I36" s="2">
        <v>9.0917049848615772</v>
      </c>
      <c r="J36" s="2">
        <v>9.0897966176545566</v>
      </c>
      <c r="N36" s="4">
        <v>35</v>
      </c>
      <c r="O36" s="3" t="e">
        <v>#REF!</v>
      </c>
    </row>
    <row r="37" spans="1:15" x14ac:dyDescent="0.2">
      <c r="A37" s="2">
        <v>37</v>
      </c>
      <c r="B37" s="2" cm="1">
        <f t="array" aca="1" ref="B37:E37" ca="1">OFFSET(CooksDistance_Excel0!$A$1,A37,1,1,4)</f>
        <v>320.27999999999997</v>
      </c>
      <c r="C37" s="2">
        <f ca="1"/>
        <v>52.56</v>
      </c>
      <c r="D37" s="2">
        <f ca="1"/>
        <v>6</v>
      </c>
      <c r="E37" s="2">
        <f ca="1"/>
        <v>30.48</v>
      </c>
      <c r="I37" s="2">
        <v>20.411290352679377</v>
      </c>
      <c r="J37" s="2">
        <v>20.4081914182165</v>
      </c>
      <c r="N37" s="4">
        <v>36</v>
      </c>
      <c r="O37" s="3" t="e">
        <v>#REF!</v>
      </c>
    </row>
    <row r="38" spans="1:15" x14ac:dyDescent="0.2">
      <c r="A38" s="2">
        <v>38</v>
      </c>
      <c r="B38" s="2" cm="1">
        <f t="array" aca="1" ref="B38:E38" ca="1">OFFSET(CooksDistance_Excel0!$A$1,A38,1,1,4)</f>
        <v>89.64</v>
      </c>
      <c r="C38" s="2">
        <f ca="1"/>
        <v>59.28</v>
      </c>
      <c r="D38" s="2">
        <f ca="1"/>
        <v>54.84</v>
      </c>
      <c r="E38" s="2">
        <f ca="1"/>
        <v>17.64</v>
      </c>
      <c r="I38" s="2">
        <v>28.082369400143637</v>
      </c>
      <c r="J38" s="2">
        <v>28.087080620771996</v>
      </c>
      <c r="N38" s="4">
        <v>37</v>
      </c>
      <c r="O38" s="3" t="e">
        <v>#REF!</v>
      </c>
    </row>
    <row r="39" spans="1:15" x14ac:dyDescent="0.2">
      <c r="A39" s="2">
        <v>39</v>
      </c>
      <c r="B39" s="2" cm="1">
        <f t="array" aca="1" ref="B39:E39" ca="1">OFFSET(CooksDistance_Excel0!$A$1,A39,1,1,4)</f>
        <v>51.72</v>
      </c>
      <c r="C39" s="2">
        <f ca="1"/>
        <v>32.04</v>
      </c>
      <c r="D39" s="2">
        <f ca="1"/>
        <v>42.12</v>
      </c>
      <c r="E39" s="2">
        <f ca="1"/>
        <v>12.12</v>
      </c>
      <c r="I39" s="2">
        <v>18.746916305862594</v>
      </c>
      <c r="J39" s="2">
        <v>18.748173346434889</v>
      </c>
      <c r="N39" s="4">
        <v>38</v>
      </c>
      <c r="O39" s="3" t="e">
        <v>#REF!</v>
      </c>
    </row>
    <row r="40" spans="1:15" x14ac:dyDescent="0.2">
      <c r="A40" s="2">
        <v>40</v>
      </c>
      <c r="B40" s="2" cm="1">
        <f t="array" aca="1" ref="B40:E40" ca="1">OFFSET(CooksDistance_Excel0!$A$1,A40,1,1,4)</f>
        <v>273.60000000000002</v>
      </c>
      <c r="C40" s="2">
        <f ca="1"/>
        <v>45.24</v>
      </c>
      <c r="D40" s="2">
        <f ca="1"/>
        <v>38.4</v>
      </c>
      <c r="E40" s="2">
        <f ca="1"/>
        <v>25.8</v>
      </c>
      <c r="I40" s="2">
        <v>11.891433011405041</v>
      </c>
      <c r="J40" s="2">
        <v>11.890417241414628</v>
      </c>
      <c r="N40" s="4">
        <v>39</v>
      </c>
      <c r="O40" s="3" t="e">
        <v>#REF!</v>
      </c>
    </row>
    <row r="41" spans="1:15" x14ac:dyDescent="0.2">
      <c r="A41" s="2">
        <v>41</v>
      </c>
      <c r="B41" s="2" cm="1">
        <f t="array" aca="1" ref="B41:E41" ca="1">OFFSET(CooksDistance_Excel0!$A$1,A41,1,1,4)</f>
        <v>243</v>
      </c>
      <c r="C41" s="2">
        <f ca="1"/>
        <v>26.76</v>
      </c>
      <c r="D41" s="2">
        <f ca="1"/>
        <v>37.92</v>
      </c>
      <c r="E41" s="2">
        <f ca="1"/>
        <v>19.920000000000002</v>
      </c>
      <c r="I41" s="2">
        <v>24.537159195584806</v>
      </c>
      <c r="J41" s="2">
        <v>24.537132472496552</v>
      </c>
      <c r="N41" s="4">
        <v>40</v>
      </c>
      <c r="O41" s="3" t="e">
        <v>#REF!</v>
      </c>
    </row>
    <row r="42" spans="1:15" x14ac:dyDescent="0.2">
      <c r="A42" s="2">
        <v>42</v>
      </c>
      <c r="B42" s="2" cm="1">
        <f t="array" aca="1" ref="B42:E42" ca="1">OFFSET(CooksDistance_Excel0!$A$1,A42,1,1,4)</f>
        <v>212.4</v>
      </c>
      <c r="C42" s="2">
        <f ca="1"/>
        <v>40.08</v>
      </c>
      <c r="D42" s="2">
        <f ca="1"/>
        <v>46.44</v>
      </c>
      <c r="E42" s="2">
        <f ca="1"/>
        <v>20.52</v>
      </c>
      <c r="I42" s="2">
        <v>19.65572743449259</v>
      </c>
      <c r="J42" s="2">
        <v>19.653197605573361</v>
      </c>
      <c r="N42" s="4">
        <v>41</v>
      </c>
      <c r="O42" s="3" t="e">
        <v>#REF!</v>
      </c>
    </row>
    <row r="43" spans="1:15" x14ac:dyDescent="0.2">
      <c r="A43" s="2">
        <v>43</v>
      </c>
      <c r="B43" s="2" cm="1">
        <f t="array" aca="1" ref="B43:E43" ca="1">OFFSET(CooksDistance_Excel0!$A$1,A43,1,1,4)</f>
        <v>352.32</v>
      </c>
      <c r="C43" s="2">
        <f ca="1"/>
        <v>33.24</v>
      </c>
      <c r="D43" s="2">
        <f ca="1"/>
        <v>2.16</v>
      </c>
      <c r="E43" s="2">
        <f ca="1"/>
        <v>24.84</v>
      </c>
      <c r="I43" s="2">
        <v>20.756560613732432</v>
      </c>
      <c r="J43" s="2">
        <v>20.755179839266777</v>
      </c>
      <c r="N43" s="4">
        <v>42</v>
      </c>
      <c r="O43" s="3" t="e">
        <v>#REF!</v>
      </c>
    </row>
    <row r="44" spans="1:15" x14ac:dyDescent="0.2">
      <c r="A44" s="2">
        <v>44</v>
      </c>
      <c r="B44" s="2" cm="1">
        <f t="array" aca="1" ref="B44:E44" ca="1">OFFSET(CooksDistance_Excel0!$A$1,A44,1,1,4)</f>
        <v>248.28</v>
      </c>
      <c r="C44" s="2">
        <f ca="1"/>
        <v>10.08</v>
      </c>
      <c r="D44" s="2">
        <f ca="1"/>
        <v>31.68</v>
      </c>
      <c r="E44" s="2">
        <f ca="1"/>
        <v>15.48</v>
      </c>
      <c r="I44" s="2">
        <v>25.912877097578708</v>
      </c>
      <c r="J44" s="2">
        <v>25.91496390758634</v>
      </c>
      <c r="N44" s="4">
        <v>43</v>
      </c>
      <c r="O44" s="3" t="e">
        <v>#REF!</v>
      </c>
    </row>
    <row r="45" spans="1:15" x14ac:dyDescent="0.2">
      <c r="A45" s="2">
        <v>45</v>
      </c>
      <c r="B45" s="2" cm="1">
        <f t="array" aca="1" ref="B45:E45" ca="1">OFFSET(CooksDistance_Excel0!$A$1,A45,1,1,4)</f>
        <v>30.12</v>
      </c>
      <c r="C45" s="2">
        <f ca="1"/>
        <v>30.84</v>
      </c>
      <c r="D45" s="2">
        <f ca="1"/>
        <v>51.96</v>
      </c>
      <c r="E45" s="2">
        <f ca="1"/>
        <v>10.199999999999999</v>
      </c>
      <c r="I45" s="2">
        <v>16.760922782810951</v>
      </c>
      <c r="J45" s="2">
        <v>16.756628207967264</v>
      </c>
      <c r="N45" s="4">
        <v>44</v>
      </c>
      <c r="O45" s="3" t="e">
        <v>#REF!</v>
      </c>
    </row>
    <row r="46" spans="1:15" x14ac:dyDescent="0.2">
      <c r="A46" s="2">
        <v>46</v>
      </c>
      <c r="B46" s="2" cm="1">
        <f t="array" aca="1" ref="B46:E46" ca="1">OFFSET(CooksDistance_Excel0!$A$1,A46,1,1,4)</f>
        <v>210.12</v>
      </c>
      <c r="C46" s="2">
        <f ca="1"/>
        <v>27</v>
      </c>
      <c r="D46" s="2">
        <f ca="1"/>
        <v>37.799999999999997</v>
      </c>
      <c r="E46" s="2">
        <f ca="1"/>
        <v>17.88</v>
      </c>
      <c r="I46" s="2">
        <v>10.66770985891938</v>
      </c>
      <c r="J46" s="2">
        <v>10.665455947738227</v>
      </c>
      <c r="N46" s="4">
        <v>45</v>
      </c>
      <c r="O46" s="3" t="e">
        <v>#REF!</v>
      </c>
    </row>
    <row r="47" spans="1:15" x14ac:dyDescent="0.2">
      <c r="A47" s="2">
        <v>47</v>
      </c>
      <c r="B47" s="2" cm="1">
        <f t="array" aca="1" ref="B47:E47" ca="1">OFFSET(CooksDistance_Excel0!$A$1,A47,1,1,4)</f>
        <v>107.64</v>
      </c>
      <c r="C47" s="2">
        <f ca="1"/>
        <v>11.88</v>
      </c>
      <c r="D47" s="2">
        <f ca="1"/>
        <v>42.84</v>
      </c>
      <c r="E47" s="2">
        <f ca="1"/>
        <v>12.72</v>
      </c>
      <c r="I47" s="2">
        <v>18.196094462086499</v>
      </c>
      <c r="J47" s="2">
        <v>18.193827766225354</v>
      </c>
      <c r="N47" s="4">
        <v>46</v>
      </c>
      <c r="O47" s="3" t="e">
        <v>#REF!</v>
      </c>
    </row>
    <row r="48" spans="1:15" x14ac:dyDescent="0.2">
      <c r="A48" s="2">
        <v>48</v>
      </c>
      <c r="B48" s="2" cm="1">
        <f t="array" aca="1" ref="B48:E48" ca="1">OFFSET(CooksDistance_Excel0!$A$1,A48,1,1,4)</f>
        <v>287.88</v>
      </c>
      <c r="C48" s="2">
        <f ca="1"/>
        <v>49.8</v>
      </c>
      <c r="D48" s="2">
        <f ca="1"/>
        <v>22.2</v>
      </c>
      <c r="E48" s="2">
        <f ca="1"/>
        <v>27.84</v>
      </c>
      <c r="I48" s="2">
        <v>10.652539634821771</v>
      </c>
      <c r="J48" s="2">
        <v>10.64806407921888</v>
      </c>
      <c r="N48" s="4">
        <v>47</v>
      </c>
      <c r="O48" s="3" t="e">
        <v>#REF!</v>
      </c>
    </row>
    <row r="49" spans="1:15" x14ac:dyDescent="0.2">
      <c r="A49" s="2">
        <v>49</v>
      </c>
      <c r="B49" s="2" cm="1">
        <f t="array" aca="1" ref="B49:E49" ca="1">OFFSET(CooksDistance_Excel0!$A$1,A49,1,1,4)</f>
        <v>272.64</v>
      </c>
      <c r="C49" s="2">
        <f ca="1"/>
        <v>18.96</v>
      </c>
      <c r="D49" s="2">
        <f ca="1"/>
        <v>59.88</v>
      </c>
      <c r="E49" s="2">
        <f ca="1"/>
        <v>17.760000000000002</v>
      </c>
      <c r="I49" s="2">
        <v>26.064620630968044</v>
      </c>
      <c r="J49" s="2">
        <v>26.067155874034754</v>
      </c>
      <c r="N49" s="4">
        <v>48</v>
      </c>
      <c r="O49" s="3" t="e">
        <v>#REF!</v>
      </c>
    </row>
    <row r="50" spans="1:15" x14ac:dyDescent="0.2">
      <c r="A50" s="2">
        <v>50</v>
      </c>
      <c r="B50" s="2" cm="1">
        <f t="array" aca="1" ref="B50:E50" ca="1">OFFSET(CooksDistance_Excel0!$A$1,A50,1,1,4)</f>
        <v>80.28</v>
      </c>
      <c r="C50" s="2">
        <f ca="1"/>
        <v>14.04</v>
      </c>
      <c r="D50" s="2">
        <f ca="1"/>
        <v>44.16</v>
      </c>
      <c r="E50" s="2">
        <f ca="1"/>
        <v>11.64</v>
      </c>
      <c r="I50" s="2">
        <v>19.522905568825095</v>
      </c>
      <c r="J50" s="2">
        <v>19.516344217696567</v>
      </c>
      <c r="N50" s="4">
        <v>49</v>
      </c>
      <c r="O50" s="3" t="e">
        <v>#REF!</v>
      </c>
    </row>
    <row r="51" spans="1:15" x14ac:dyDescent="0.2">
      <c r="A51" s="2">
        <v>51</v>
      </c>
      <c r="B51" s="2" cm="1">
        <f t="array" aca="1" ref="B51:E51" ca="1">OFFSET(CooksDistance_Excel0!$A$1,A51,1,1,4)</f>
        <v>239.76</v>
      </c>
      <c r="C51" s="2">
        <f ca="1"/>
        <v>3.72</v>
      </c>
      <c r="D51" s="2">
        <f ca="1"/>
        <v>41.52</v>
      </c>
      <c r="E51" s="2">
        <f ca="1"/>
        <v>13.68</v>
      </c>
      <c r="I51" s="2">
        <v>9.8059355655152771</v>
      </c>
      <c r="J51" s="2">
        <v>9.8017987252864547</v>
      </c>
      <c r="N51" s="4">
        <v>50</v>
      </c>
      <c r="O51" s="3" t="e">
        <v>#REF!</v>
      </c>
    </row>
    <row r="52" spans="1:15" x14ac:dyDescent="0.2">
      <c r="A52" s="2">
        <v>52</v>
      </c>
      <c r="B52" s="2" cm="1">
        <f t="array" aca="1" ref="B52:E52" ca="1">OFFSET(CooksDistance_Excel0!$A$1,A52,1,1,4)</f>
        <v>120.48</v>
      </c>
      <c r="C52" s="2">
        <f ca="1"/>
        <v>11.52</v>
      </c>
      <c r="D52" s="2">
        <f ca="1"/>
        <v>4.32</v>
      </c>
      <c r="E52" s="2">
        <f ca="1"/>
        <v>12.84</v>
      </c>
      <c r="I52" s="2">
        <v>15.163841422558065</v>
      </c>
      <c r="J52" s="2">
        <v>15.157453589549529</v>
      </c>
      <c r="N52" s="4">
        <v>51</v>
      </c>
      <c r="O52" s="3" t="e">
        <v>#REF!</v>
      </c>
    </row>
    <row r="53" spans="1:15" x14ac:dyDescent="0.2">
      <c r="A53" s="2">
        <v>53</v>
      </c>
      <c r="B53" s="2" cm="1">
        <f t="array" aca="1" ref="B53:E53" ca="1">OFFSET(CooksDistance_Excel0!$A$1,A53,1,1,4)</f>
        <v>259.68</v>
      </c>
      <c r="C53" s="2">
        <f ca="1"/>
        <v>50.04</v>
      </c>
      <c r="D53" s="2">
        <f ca="1"/>
        <v>47.52</v>
      </c>
      <c r="E53" s="2">
        <f ca="1"/>
        <v>27.12</v>
      </c>
      <c r="I53" s="2">
        <v>11.207695573131206</v>
      </c>
      <c r="J53" s="2">
        <v>11.207775552771819</v>
      </c>
      <c r="N53" s="4">
        <v>52</v>
      </c>
      <c r="O53" s="3" t="e">
        <v>#REF!</v>
      </c>
    </row>
    <row r="54" spans="1:15" x14ac:dyDescent="0.2">
      <c r="A54" s="2">
        <v>54</v>
      </c>
      <c r="B54" s="2" cm="1">
        <f t="array" aca="1" ref="B54:E54" ca="1">OFFSET(CooksDistance_Excel0!$A$1,A54,1,1,4)</f>
        <v>219.12</v>
      </c>
      <c r="C54" s="2">
        <f ca="1"/>
        <v>55.44</v>
      </c>
      <c r="D54" s="2">
        <f ca="1"/>
        <v>70.44</v>
      </c>
      <c r="E54" s="2">
        <f ca="1"/>
        <v>25.44</v>
      </c>
      <c r="I54" s="2">
        <v>24.795901641922747</v>
      </c>
      <c r="J54" s="2">
        <v>24.795570752417415</v>
      </c>
      <c r="N54" s="4">
        <v>53</v>
      </c>
      <c r="O54" s="3" t="e">
        <v>#REF!</v>
      </c>
    </row>
    <row r="55" spans="1:15" x14ac:dyDescent="0.2">
      <c r="A55" s="2">
        <v>55</v>
      </c>
      <c r="B55" s="2" cm="1">
        <f t="array" aca="1" ref="B55:E55" ca="1">OFFSET(CooksDistance_Excel0!$A$1,A55,1,1,4)</f>
        <v>315.24</v>
      </c>
      <c r="C55" s="2">
        <f ca="1"/>
        <v>34.56</v>
      </c>
      <c r="D55" s="2">
        <f ca="1"/>
        <v>19.079999999999998</v>
      </c>
      <c r="E55" s="2">
        <f ca="1"/>
        <v>24.24</v>
      </c>
      <c r="I55" s="2">
        <v>23.935693687916778</v>
      </c>
      <c r="J55" s="2">
        <v>23.93363948357123</v>
      </c>
      <c r="N55" s="4">
        <v>54</v>
      </c>
      <c r="O55" s="3" t="e">
        <v>#REF!</v>
      </c>
    </row>
    <row r="56" spans="1:15" x14ac:dyDescent="0.2">
      <c r="A56" s="2">
        <v>56</v>
      </c>
      <c r="B56" s="2" cm="1">
        <f t="array" aca="1" ref="B56:E56" ca="1">OFFSET(CooksDistance_Excel0!$A$1,A56,1,1,4)</f>
        <v>238.68</v>
      </c>
      <c r="C56" s="2">
        <f ca="1"/>
        <v>59.28</v>
      </c>
      <c r="D56" s="2">
        <f ca="1"/>
        <v>72</v>
      </c>
      <c r="E56" s="2">
        <f ca="1"/>
        <v>28.44</v>
      </c>
      <c r="I56" s="2">
        <v>24.448853455652319</v>
      </c>
      <c r="J56" s="2">
        <v>24.449316094153527</v>
      </c>
      <c r="N56" s="4">
        <v>55</v>
      </c>
      <c r="O56" s="3" t="e">
        <v>#REF!</v>
      </c>
    </row>
    <row r="57" spans="1:15" x14ac:dyDescent="0.2">
      <c r="A57" s="2">
        <v>57</v>
      </c>
      <c r="B57" s="2" cm="1">
        <f t="array" aca="1" ref="B57:E57" ca="1">OFFSET(CooksDistance_Excel0!$A$1,A57,1,1,4)</f>
        <v>8.76</v>
      </c>
      <c r="C57" s="2">
        <f ca="1"/>
        <v>33.72</v>
      </c>
      <c r="D57" s="2">
        <f ca="1"/>
        <v>49.68</v>
      </c>
      <c r="E57" s="2">
        <f ca="1"/>
        <v>6.6</v>
      </c>
      <c r="I57" s="2">
        <v>25.552930077191082</v>
      </c>
      <c r="J57" s="2">
        <v>25.551132724498455</v>
      </c>
      <c r="N57" s="4">
        <v>56</v>
      </c>
      <c r="O57" s="3" t="e">
        <v>#REF!</v>
      </c>
    </row>
    <row r="58" spans="1:15" x14ac:dyDescent="0.2">
      <c r="A58" s="2">
        <v>58</v>
      </c>
      <c r="B58" s="2" cm="1">
        <f t="array" aca="1" ref="B58:E58" ca="1">OFFSET(CooksDistance_Excel0!$A$1,A58,1,1,4)</f>
        <v>163.44</v>
      </c>
      <c r="C58" s="2">
        <f ca="1"/>
        <v>23.04</v>
      </c>
      <c r="D58" s="2">
        <f ca="1"/>
        <v>19.920000000000002</v>
      </c>
      <c r="E58" s="2">
        <f ca="1"/>
        <v>15.84</v>
      </c>
      <c r="I58" s="2">
        <v>10.234663009069855</v>
      </c>
      <c r="J58" s="2">
        <v>10.23325505367221</v>
      </c>
      <c r="N58" s="4">
        <v>57</v>
      </c>
      <c r="O58" s="3" t="e">
        <v>#REF!</v>
      </c>
    </row>
    <row r="59" spans="1:15" x14ac:dyDescent="0.2">
      <c r="A59" s="2">
        <v>59</v>
      </c>
      <c r="B59" s="2" cm="1">
        <f t="array" aca="1" ref="B59:E59" ca="1">OFFSET(CooksDistance_Excel0!$A$1,A59,1,1,4)</f>
        <v>252.96</v>
      </c>
      <c r="C59" s="2">
        <f ca="1"/>
        <v>59.52</v>
      </c>
      <c r="D59" s="2">
        <f ca="1"/>
        <v>45.24</v>
      </c>
      <c r="E59" s="2">
        <f ca="1"/>
        <v>28.56</v>
      </c>
      <c r="I59" s="2">
        <v>15.32988363740626</v>
      </c>
      <c r="J59" s="2">
        <v>15.329505624970782</v>
      </c>
      <c r="N59" s="4">
        <v>58</v>
      </c>
      <c r="O59" s="3" t="e">
        <v>#REF!</v>
      </c>
    </row>
    <row r="60" spans="1:15" x14ac:dyDescent="0.2">
      <c r="A60" s="2">
        <v>60</v>
      </c>
      <c r="B60" s="2" cm="1">
        <f t="array" aca="1" ref="B60:E60" ca="1">OFFSET(CooksDistance_Excel0!$A$1,A60,1,1,4)</f>
        <v>252.84</v>
      </c>
      <c r="C60" s="2">
        <f ca="1"/>
        <v>35.4</v>
      </c>
      <c r="D60" s="2">
        <f ca="1"/>
        <v>11.16</v>
      </c>
      <c r="E60" s="2">
        <f ca="1"/>
        <v>22.08</v>
      </c>
      <c r="I60" s="2">
        <v>26.276256470722991</v>
      </c>
      <c r="J60" s="2">
        <v>26.277662379478564</v>
      </c>
      <c r="N60" s="4">
        <v>59</v>
      </c>
      <c r="O60" s="3" t="e">
        <v>#REF!</v>
      </c>
    </row>
    <row r="61" spans="1:15" x14ac:dyDescent="0.2">
      <c r="A61" s="2">
        <v>61</v>
      </c>
      <c r="B61" s="2" cm="1">
        <f t="array" aca="1" ref="B61:E61" ca="1">OFFSET(CooksDistance_Excel0!$A$1,A61,1,1,4)</f>
        <v>64.2</v>
      </c>
      <c r="C61" s="2">
        <f ca="1"/>
        <v>2.4</v>
      </c>
      <c r="D61" s="2">
        <f ca="1"/>
        <v>25.68</v>
      </c>
      <c r="E61" s="2">
        <f ca="1"/>
        <v>9.7200000000000006</v>
      </c>
      <c r="I61" s="2">
        <v>21.758227903685409</v>
      </c>
      <c r="J61" s="2">
        <v>21.760184376844425</v>
      </c>
      <c r="N61" s="4">
        <v>60</v>
      </c>
      <c r="O61" s="3" t="e">
        <v>#REF!</v>
      </c>
    </row>
    <row r="62" spans="1:15" x14ac:dyDescent="0.2">
      <c r="A62" s="2">
        <v>62</v>
      </c>
      <c r="B62" s="2" cm="1">
        <f t="array" aca="1" ref="B62:E62" ca="1">OFFSET(CooksDistance_Excel0!$A$1,A62,1,1,4)</f>
        <v>313.56</v>
      </c>
      <c r="C62" s="2">
        <f ca="1"/>
        <v>51.24</v>
      </c>
      <c r="D62" s="2">
        <f ca="1"/>
        <v>65.64</v>
      </c>
      <c r="E62" s="2">
        <f ca="1"/>
        <v>29.04</v>
      </c>
      <c r="I62" s="2">
        <v>6.8941065060393409</v>
      </c>
      <c r="J62" s="2">
        <v>6.8905867008607267</v>
      </c>
      <c r="N62" s="4">
        <v>61</v>
      </c>
      <c r="O62" s="3" t="e">
        <v>#REF!</v>
      </c>
    </row>
    <row r="63" spans="1:15" x14ac:dyDescent="0.2">
      <c r="A63" s="2">
        <v>63</v>
      </c>
      <c r="B63" s="2" cm="1">
        <f t="array" aca="1" ref="B63:E63" ca="1">OFFSET(CooksDistance_Excel0!$A$1,A63,1,1,4)</f>
        <v>287.16000000000003</v>
      </c>
      <c r="C63" s="2">
        <f ca="1"/>
        <v>18.600000000000001</v>
      </c>
      <c r="D63" s="2">
        <f ca="1"/>
        <v>32.76</v>
      </c>
      <c r="E63" s="2">
        <f ca="1"/>
        <v>18.84</v>
      </c>
      <c r="I63" s="2">
        <v>27.471514010525322</v>
      </c>
      <c r="J63" s="2">
        <v>27.468806495926408</v>
      </c>
      <c r="N63" s="4">
        <v>62</v>
      </c>
      <c r="O63" s="3" t="e">
        <v>#REF!</v>
      </c>
    </row>
    <row r="64" spans="1:15" x14ac:dyDescent="0.2">
      <c r="A64" s="2">
        <v>64</v>
      </c>
      <c r="B64" s="2" cm="1">
        <f t="array" aca="1" ref="B64:E64" ca="1">OFFSET(CooksDistance_Excel0!$A$1,A64,1,1,4)</f>
        <v>123.24</v>
      </c>
      <c r="C64" s="2">
        <f ca="1"/>
        <v>35.520000000000003</v>
      </c>
      <c r="D64" s="2">
        <f ca="1"/>
        <v>10.08</v>
      </c>
      <c r="E64" s="2">
        <f ca="1"/>
        <v>16.8</v>
      </c>
      <c r="I64" s="2">
        <v>20.144518257698433</v>
      </c>
      <c r="J64" s="2">
        <v>20.14111287493035</v>
      </c>
      <c r="N64" s="4">
        <v>63</v>
      </c>
      <c r="O64" s="3" t="e">
        <v>#REF!</v>
      </c>
    </row>
    <row r="65" spans="1:15" x14ac:dyDescent="0.2">
      <c r="A65" s="2">
        <v>65</v>
      </c>
      <c r="B65" s="2" cm="1">
        <f t="array" aca="1" ref="B65:E65" ca="1">OFFSET(CooksDistance_Excel0!$A$1,A65,1,1,4)</f>
        <v>157.32</v>
      </c>
      <c r="C65" s="2">
        <f ca="1"/>
        <v>51.36</v>
      </c>
      <c r="D65" s="2">
        <f ca="1"/>
        <v>34.68</v>
      </c>
      <c r="E65" s="2">
        <f ca="1"/>
        <v>21.6</v>
      </c>
      <c r="I65" s="2">
        <v>15.849886176728269</v>
      </c>
      <c r="J65" s="2">
        <v>15.852830420340954</v>
      </c>
      <c r="N65" s="4">
        <v>64</v>
      </c>
      <c r="O65" s="3" t="e">
        <v>#REF!</v>
      </c>
    </row>
    <row r="66" spans="1:15" x14ac:dyDescent="0.2">
      <c r="A66" s="2">
        <v>66</v>
      </c>
      <c r="B66" s="2" cm="1">
        <f t="array" aca="1" ref="B66:E66" ca="1">OFFSET(CooksDistance_Excel0!$A$1,A66,1,1,4)</f>
        <v>82.8</v>
      </c>
      <c r="C66" s="2">
        <f ca="1"/>
        <v>11.16</v>
      </c>
      <c r="D66" s="2">
        <f ca="1"/>
        <v>1.08</v>
      </c>
      <c r="E66" s="2">
        <f ca="1"/>
        <v>11.16</v>
      </c>
      <c r="I66" s="2">
        <v>20.371190249280534</v>
      </c>
      <c r="J66" s="2">
        <v>20.373282676600343</v>
      </c>
      <c r="N66" s="4">
        <v>65</v>
      </c>
      <c r="O66" s="3" t="e">
        <v>#REF!</v>
      </c>
    </row>
    <row r="67" spans="1:15" x14ac:dyDescent="0.2">
      <c r="A67" s="2">
        <v>67</v>
      </c>
      <c r="B67" s="2" cm="1">
        <f t="array" aca="1" ref="B67:E67" ca="1">OFFSET(CooksDistance_Excel0!$A$1,A67,1,1,4)</f>
        <v>37.799999999999997</v>
      </c>
      <c r="C67" s="2">
        <f ca="1"/>
        <v>29.52</v>
      </c>
      <c r="D67" s="2">
        <f ca="1"/>
        <v>2.64</v>
      </c>
      <c r="E67" s="2">
        <f ca="1"/>
        <v>11.4</v>
      </c>
      <c r="I67" s="2">
        <v>9.4181897519658193</v>
      </c>
      <c r="J67" s="2">
        <v>9.4188543833795073</v>
      </c>
      <c r="N67" s="4">
        <v>66</v>
      </c>
      <c r="O67" s="3" t="e">
        <v>#REF!</v>
      </c>
    </row>
    <row r="68" spans="1:15" x14ac:dyDescent="0.2">
      <c r="A68" s="2">
        <v>68</v>
      </c>
      <c r="B68" s="2" cm="1">
        <f t="array" aca="1" ref="B68:E68" ca="1">OFFSET(CooksDistance_Excel0!$A$1,A68,1,1,4)</f>
        <v>167.16</v>
      </c>
      <c r="C68" s="2">
        <f ca="1"/>
        <v>17.399999999999999</v>
      </c>
      <c r="D68" s="2">
        <f ca="1"/>
        <v>12.24</v>
      </c>
      <c r="E68" s="2">
        <f ca="1"/>
        <v>16.079999999999998</v>
      </c>
      <c r="I68" s="2">
        <v>10.815730699261634</v>
      </c>
      <c r="J68" s="2">
        <v>10.819237959358585</v>
      </c>
      <c r="N68" s="4">
        <v>67</v>
      </c>
      <c r="O68" s="3" t="e">
        <v>#REF!</v>
      </c>
    </row>
    <row r="69" spans="1:15" x14ac:dyDescent="0.2">
      <c r="A69" s="2">
        <v>69</v>
      </c>
      <c r="B69" s="2" cm="1">
        <f t="array" aca="1" ref="B69:E69" ca="1">OFFSET(CooksDistance_Excel0!$A$1,A69,1,1,4)</f>
        <v>284.88</v>
      </c>
      <c r="C69" s="2">
        <f ca="1"/>
        <v>33</v>
      </c>
      <c r="D69" s="2">
        <f ca="1"/>
        <v>13.2</v>
      </c>
      <c r="E69" s="2">
        <f ca="1"/>
        <v>22.68</v>
      </c>
      <c r="I69" s="2">
        <v>14.444717473561109</v>
      </c>
      <c r="J69" s="2">
        <v>14.444408757212408</v>
      </c>
      <c r="N69" s="4">
        <v>68</v>
      </c>
      <c r="O69" s="3" t="e">
        <v>#REF!</v>
      </c>
    </row>
    <row r="70" spans="1:15" x14ac:dyDescent="0.2">
      <c r="A70" s="2">
        <v>70</v>
      </c>
      <c r="B70" s="2" cm="1">
        <f t="array" aca="1" ref="B70:E70" ca="1">OFFSET(CooksDistance_Excel0!$A$1,A70,1,1,4)</f>
        <v>260.16000000000003</v>
      </c>
      <c r="C70" s="2">
        <f ca="1"/>
        <v>52.68</v>
      </c>
      <c r="D70" s="2">
        <f ca="1"/>
        <v>32.64</v>
      </c>
      <c r="E70" s="2">
        <f ca="1"/>
        <v>26.76</v>
      </c>
      <c r="I70" s="2">
        <v>22.77075274349469</v>
      </c>
      <c r="J70" s="2">
        <v>22.771895090825019</v>
      </c>
      <c r="N70" s="4">
        <v>69</v>
      </c>
      <c r="O70" s="3" t="e">
        <v>#REF!</v>
      </c>
    </row>
    <row r="71" spans="1:15" x14ac:dyDescent="0.2">
      <c r="A71" s="2">
        <v>71</v>
      </c>
      <c r="B71" s="2" cm="1">
        <f t="array" aca="1" ref="B71:E71" ca="1">OFFSET(CooksDistance_Excel0!$A$1,A71,1,1,4)</f>
        <v>238.92</v>
      </c>
      <c r="C71" s="2">
        <f ca="1"/>
        <v>36.72</v>
      </c>
      <c r="D71" s="2">
        <f ca="1"/>
        <v>46.44</v>
      </c>
      <c r="E71" s="2">
        <f ca="1"/>
        <v>21.96</v>
      </c>
      <c r="I71" s="2">
        <v>25.328822083205566</v>
      </c>
      <c r="J71" s="2">
        <v>25.330694923372111</v>
      </c>
      <c r="N71" s="4">
        <v>70</v>
      </c>
      <c r="O71" s="3" t="e">
        <v>#REF!</v>
      </c>
    </row>
    <row r="72" spans="1:15" x14ac:dyDescent="0.2">
      <c r="A72" s="2">
        <v>72</v>
      </c>
      <c r="B72" s="2" cm="1">
        <f t="array" aca="1" ref="B72:E72" ca="1">OFFSET(CooksDistance_Excel0!$A$1,A72,1,1,4)</f>
        <v>131.76</v>
      </c>
      <c r="C72" s="2">
        <f ca="1"/>
        <v>17.16</v>
      </c>
      <c r="D72" s="2">
        <f ca="1"/>
        <v>38.04</v>
      </c>
      <c r="E72" s="2">
        <f ca="1"/>
        <v>14.88</v>
      </c>
      <c r="I72" s="2">
        <v>21.337451422008055</v>
      </c>
      <c r="J72" s="2">
        <v>21.335397379898751</v>
      </c>
      <c r="N72" s="4">
        <v>71</v>
      </c>
      <c r="O72" s="3" t="e">
        <v>#REF!</v>
      </c>
    </row>
    <row r="73" spans="1:15" x14ac:dyDescent="0.2">
      <c r="A73" s="2">
        <v>73</v>
      </c>
      <c r="B73" s="2" cm="1">
        <f t="array" aca="1" ref="B73:E73" ca="1">OFFSET(CooksDistance_Excel0!$A$1,A73,1,1,4)</f>
        <v>32.159999999999997</v>
      </c>
      <c r="C73" s="2">
        <f ca="1"/>
        <v>39.6</v>
      </c>
      <c r="D73" s="2">
        <f ca="1"/>
        <v>23.16</v>
      </c>
      <c r="E73" s="2">
        <f ca="1"/>
        <v>10.56</v>
      </c>
      <c r="I73" s="2">
        <v>12.755584207855922</v>
      </c>
      <c r="J73" s="2">
        <v>12.752325783535074</v>
      </c>
      <c r="N73" s="4">
        <v>72</v>
      </c>
      <c r="O73" s="3" t="e">
        <v>#REF!</v>
      </c>
    </row>
    <row r="74" spans="1:15" x14ac:dyDescent="0.2">
      <c r="A74" s="2">
        <v>74</v>
      </c>
      <c r="B74" s="2" cm="1">
        <f t="array" aca="1" ref="B74:E74" ca="1">OFFSET(CooksDistance_Excel0!$A$1,A74,1,1,4)</f>
        <v>155.28</v>
      </c>
      <c r="C74" s="2">
        <f ca="1"/>
        <v>6.84</v>
      </c>
      <c r="D74" s="2">
        <f ca="1"/>
        <v>37.56</v>
      </c>
      <c r="E74" s="2">
        <f ca="1"/>
        <v>13.2</v>
      </c>
      <c r="I74" s="2">
        <v>12.437669305611886</v>
      </c>
      <c r="J74" s="2">
        <v>12.440218572294025</v>
      </c>
      <c r="N74" s="4">
        <v>73</v>
      </c>
      <c r="O74" s="3" t="e">
        <v>#REF!</v>
      </c>
    </row>
    <row r="75" spans="1:15" x14ac:dyDescent="0.2">
      <c r="A75" s="2">
        <v>75</v>
      </c>
      <c r="B75" s="2" cm="1">
        <f t="array" aca="1" ref="B75:E75" ca="1">OFFSET(CooksDistance_Excel0!$A$1,A75,1,1,4)</f>
        <v>256.08</v>
      </c>
      <c r="C75" s="2">
        <f ca="1"/>
        <v>29.52</v>
      </c>
      <c r="D75" s="2">
        <f ca="1"/>
        <v>15.72</v>
      </c>
      <c r="E75" s="2">
        <f ca="1"/>
        <v>20.399999999999999</v>
      </c>
      <c r="I75" s="2">
        <v>11.88847157710603</v>
      </c>
      <c r="J75" s="2">
        <v>11.883578466710546</v>
      </c>
      <c r="N75" s="4">
        <v>74</v>
      </c>
      <c r="O75" s="3" t="e">
        <v>#REF!</v>
      </c>
    </row>
    <row r="76" spans="1:15" x14ac:dyDescent="0.2">
      <c r="A76" s="2">
        <v>76</v>
      </c>
      <c r="B76" s="2" cm="1">
        <f t="array" aca="1" ref="B76:E76" ca="1">OFFSET(CooksDistance_Excel0!$A$1,A76,1,1,4)</f>
        <v>20.28</v>
      </c>
      <c r="C76" s="2">
        <f ca="1"/>
        <v>52.44</v>
      </c>
      <c r="D76" s="2">
        <f ca="1"/>
        <v>107.28</v>
      </c>
      <c r="E76" s="2">
        <f ca="1"/>
        <v>10.44</v>
      </c>
      <c r="I76" s="2">
        <v>20.794672349525296</v>
      </c>
      <c r="J76" s="2">
        <v>20.795174360367177</v>
      </c>
      <c r="N76" s="4">
        <v>75</v>
      </c>
      <c r="O76" s="3" t="e">
        <v>#REF!</v>
      </c>
    </row>
    <row r="77" spans="1:15" x14ac:dyDescent="0.2">
      <c r="A77" s="2">
        <v>77</v>
      </c>
      <c r="B77" s="2" cm="1">
        <f t="array" aca="1" ref="B77:E77" ca="1">OFFSET(CooksDistance_Excel0!$A$1,A77,1,1,4)</f>
        <v>33</v>
      </c>
      <c r="C77" s="2">
        <f ca="1"/>
        <v>1.92</v>
      </c>
      <c r="D77" s="2">
        <f ca="1"/>
        <v>24.84</v>
      </c>
      <c r="E77" s="2">
        <f ca="1"/>
        <v>8.2799999999999994</v>
      </c>
      <c r="I77" s="2">
        <v>14.235689802268363</v>
      </c>
      <c r="J77" s="2">
        <v>14.229986086780535</v>
      </c>
      <c r="N77" s="4">
        <v>76</v>
      </c>
      <c r="O77" s="3" t="e">
        <v>#REF!</v>
      </c>
    </row>
    <row r="78" spans="1:15" x14ac:dyDescent="0.2">
      <c r="A78" s="2">
        <v>78</v>
      </c>
      <c r="B78" s="2" cm="1">
        <f t="array" aca="1" ref="B78:E78" ca="1">OFFSET(CooksDistance_Excel0!$A$1,A78,1,1,4)</f>
        <v>144.6</v>
      </c>
      <c r="C78" s="2">
        <f ca="1"/>
        <v>34.200000000000003</v>
      </c>
      <c r="D78" s="2">
        <f ca="1"/>
        <v>17.04</v>
      </c>
      <c r="E78" s="2">
        <f ca="1"/>
        <v>17.04</v>
      </c>
      <c r="I78" s="2">
        <v>5.3763941934228647</v>
      </c>
      <c r="J78" s="2">
        <v>5.3731068486872644</v>
      </c>
      <c r="N78" s="4">
        <v>77</v>
      </c>
      <c r="O78" s="3" t="e">
        <v>#REF!</v>
      </c>
    </row>
    <row r="79" spans="1:15" x14ac:dyDescent="0.2">
      <c r="A79" s="2">
        <v>79</v>
      </c>
      <c r="B79" s="2" cm="1">
        <f t="array" aca="1" ref="B79:E79" ca="1">OFFSET(CooksDistance_Excel0!$A$1,A79,1,1,4)</f>
        <v>6.48</v>
      </c>
      <c r="C79" s="2">
        <f ca="1"/>
        <v>35.880000000000003</v>
      </c>
      <c r="D79" s="2">
        <f ca="1"/>
        <v>11.28</v>
      </c>
      <c r="E79" s="2">
        <f ca="1"/>
        <v>6.36</v>
      </c>
      <c r="I79" s="2">
        <v>16.57252153808323</v>
      </c>
      <c r="J79" s="2">
        <v>16.574282673360582</v>
      </c>
      <c r="N79" s="4">
        <v>78</v>
      </c>
      <c r="O79" s="3" t="e">
        <v>#REF!</v>
      </c>
    </row>
    <row r="80" spans="1:15" x14ac:dyDescent="0.2">
      <c r="A80" s="2">
        <v>80</v>
      </c>
      <c r="B80" s="2" cm="1">
        <f t="array" aca="1" ref="B80:E80" ca="1">OFFSET(CooksDistance_Excel0!$A$1,A80,1,1,4)</f>
        <v>139.19999999999999</v>
      </c>
      <c r="C80" s="2">
        <f ca="1"/>
        <v>9.24</v>
      </c>
      <c r="D80" s="2">
        <f ca="1"/>
        <v>27.72</v>
      </c>
      <c r="E80" s="2">
        <f ca="1"/>
        <v>13.2</v>
      </c>
      <c r="I80" s="2">
        <v>10.572369172473985</v>
      </c>
      <c r="J80" s="2">
        <v>10.575976231408315</v>
      </c>
      <c r="N80" s="4">
        <v>79</v>
      </c>
      <c r="O80" s="3" t="e">
        <v>#REF!</v>
      </c>
    </row>
    <row r="81" spans="1:15" x14ac:dyDescent="0.2">
      <c r="A81" s="2">
        <v>81</v>
      </c>
      <c r="B81" s="2" cm="1">
        <f t="array" aca="1" ref="B81:E81" ca="1">OFFSET(CooksDistance_Excel0!$A$1,A81,1,1,4)</f>
        <v>91.68</v>
      </c>
      <c r="C81" s="2">
        <f ca="1"/>
        <v>32.04</v>
      </c>
      <c r="D81" s="2">
        <f ca="1"/>
        <v>26.76</v>
      </c>
      <c r="E81" s="2">
        <f ca="1"/>
        <v>14.16</v>
      </c>
      <c r="I81" s="2">
        <v>11.613595995156583</v>
      </c>
      <c r="J81" s="2">
        <v>11.61036393992941</v>
      </c>
      <c r="N81" s="4">
        <v>80</v>
      </c>
      <c r="O81" s="3" t="e">
        <v>#REF!</v>
      </c>
    </row>
    <row r="82" spans="1:15" x14ac:dyDescent="0.2">
      <c r="A82" s="2">
        <v>82</v>
      </c>
      <c r="B82" s="2" cm="1">
        <f t="array" aca="1" ref="B82:E82" ca="1">OFFSET(CooksDistance_Excel0!$A$1,A82,1,1,4)</f>
        <v>287.76</v>
      </c>
      <c r="C82" s="2">
        <f ca="1"/>
        <v>4.92</v>
      </c>
      <c r="D82" s="2">
        <f ca="1"/>
        <v>44.28</v>
      </c>
      <c r="E82" s="2">
        <f ca="1"/>
        <v>14.76</v>
      </c>
      <c r="I82" s="2">
        <v>13.734511519107981</v>
      </c>
      <c r="J82" s="2">
        <v>13.73510836694475</v>
      </c>
      <c r="N82" s="4">
        <v>81</v>
      </c>
      <c r="O82" s="3" t="e">
        <v>#REF!</v>
      </c>
    </row>
    <row r="83" spans="1:15" x14ac:dyDescent="0.2">
      <c r="A83" s="2">
        <v>83</v>
      </c>
      <c r="B83" s="2" cm="1">
        <f t="array" aca="1" ref="B83:E83" ca="1">OFFSET(CooksDistance_Excel0!$A$1,A83,1,1,4)</f>
        <v>90.36</v>
      </c>
      <c r="C83" s="2">
        <f ca="1"/>
        <v>24.36</v>
      </c>
      <c r="D83" s="2">
        <f ca="1"/>
        <v>39</v>
      </c>
      <c r="E83" s="2">
        <f ca="1"/>
        <v>13.56</v>
      </c>
      <c r="I83" s="2">
        <v>17.584384444730336</v>
      </c>
      <c r="J83" s="2">
        <v>17.577529110913222</v>
      </c>
      <c r="N83" s="4">
        <v>82</v>
      </c>
      <c r="O83" s="3" t="e">
        <v>#REF!</v>
      </c>
    </row>
    <row r="84" spans="1:15" x14ac:dyDescent="0.2">
      <c r="A84" s="2">
        <v>84</v>
      </c>
      <c r="B84" s="2" cm="1">
        <f t="array" aca="1" ref="B84:E84" ca="1">OFFSET(CooksDistance_Excel0!$A$1,A84,1,1,4)</f>
        <v>82.08</v>
      </c>
      <c r="C84" s="2">
        <f ca="1"/>
        <v>53.4</v>
      </c>
      <c r="D84" s="2">
        <f ca="1"/>
        <v>42.72</v>
      </c>
      <c r="E84" s="2">
        <f ca="1"/>
        <v>16.32</v>
      </c>
      <c r="I84" s="2">
        <v>12.216122037773568</v>
      </c>
      <c r="J84" s="2">
        <v>12.214089590171909</v>
      </c>
      <c r="N84" s="4">
        <v>83</v>
      </c>
      <c r="O84" s="3" t="e">
        <v>#REF!</v>
      </c>
    </row>
    <row r="85" spans="1:15" x14ac:dyDescent="0.2">
      <c r="A85" s="2">
        <v>85</v>
      </c>
      <c r="B85" s="2" cm="1">
        <f t="array" aca="1" ref="B85:E85" ca="1">OFFSET(CooksDistance_Excel0!$A$1,A85,1,1,4)</f>
        <v>256.2</v>
      </c>
      <c r="C85" s="2">
        <f ca="1"/>
        <v>51.6</v>
      </c>
      <c r="D85" s="2">
        <f ca="1"/>
        <v>40.56</v>
      </c>
      <c r="E85" s="2">
        <f ca="1"/>
        <v>26.04</v>
      </c>
      <c r="I85" s="2">
        <v>17.304306219596171</v>
      </c>
      <c r="J85" s="2">
        <v>17.306210542987856</v>
      </c>
      <c r="N85" s="4">
        <v>84</v>
      </c>
      <c r="O85" s="3" t="e">
        <v>#REF!</v>
      </c>
    </row>
    <row r="86" spans="1:15" x14ac:dyDescent="0.2">
      <c r="A86" s="2">
        <v>86</v>
      </c>
      <c r="B86" s="2" cm="1">
        <f t="array" aca="1" ref="B86:E86" ca="1">OFFSET(CooksDistance_Excel0!$A$1,A86,1,1,4)</f>
        <v>231.84</v>
      </c>
      <c r="C86" s="2">
        <f ca="1"/>
        <v>22.08</v>
      </c>
      <c r="D86" s="2">
        <f ca="1"/>
        <v>78.84</v>
      </c>
      <c r="E86" s="2">
        <f ca="1"/>
        <v>18.239999999999998</v>
      </c>
      <c r="I86" s="2">
        <v>24.936865160658304</v>
      </c>
      <c r="J86" s="2">
        <v>24.937637564200664</v>
      </c>
      <c r="N86" s="4">
        <v>85</v>
      </c>
      <c r="O86" s="3" t="e">
        <v>#REF!</v>
      </c>
    </row>
    <row r="87" spans="1:15" x14ac:dyDescent="0.2">
      <c r="A87" s="2">
        <v>87</v>
      </c>
      <c r="B87" s="2" cm="1">
        <f t="array" aca="1" ref="B87:E87" ca="1">OFFSET(CooksDistance_Excel0!$A$1,A87,1,1,4)</f>
        <v>91.56</v>
      </c>
      <c r="C87" s="2">
        <f ca="1"/>
        <v>33</v>
      </c>
      <c r="D87" s="2">
        <f ca="1"/>
        <v>19.2</v>
      </c>
      <c r="E87" s="2">
        <f ca="1"/>
        <v>14.4</v>
      </c>
      <c r="I87" s="2">
        <v>18.225830649485452</v>
      </c>
      <c r="J87" s="2">
        <v>18.217689467815795</v>
      </c>
      <c r="N87" s="4">
        <v>86</v>
      </c>
      <c r="O87" s="3" t="e">
        <v>#REF!</v>
      </c>
    </row>
    <row r="88" spans="1:15" x14ac:dyDescent="0.2">
      <c r="A88" s="2">
        <v>88</v>
      </c>
      <c r="B88" s="2" cm="1">
        <f t="array" aca="1" ref="B88:E88" ca="1">OFFSET(CooksDistance_Excel0!$A$1,A88,1,1,4)</f>
        <v>132.84</v>
      </c>
      <c r="C88" s="2">
        <f ca="1"/>
        <v>48.72</v>
      </c>
      <c r="D88" s="2">
        <f ca="1"/>
        <v>75.84</v>
      </c>
      <c r="E88" s="2">
        <f ca="1"/>
        <v>19.2</v>
      </c>
      <c r="I88" s="2">
        <v>13.91678697061109</v>
      </c>
      <c r="J88" s="2">
        <v>13.9184488731327</v>
      </c>
      <c r="N88" s="4">
        <v>87</v>
      </c>
      <c r="O88" s="3" t="e">
        <v>#REF!</v>
      </c>
    </row>
    <row r="89" spans="1:15" x14ac:dyDescent="0.2">
      <c r="A89" s="2">
        <v>89</v>
      </c>
      <c r="B89" s="2" cm="1">
        <f t="array" aca="1" ref="B89:E89" ca="1">OFFSET(CooksDistance_Excel0!$A$1,A89,1,1,4)</f>
        <v>105.96</v>
      </c>
      <c r="C89" s="2">
        <f ca="1"/>
        <v>30.6</v>
      </c>
      <c r="D89" s="2">
        <f ca="1"/>
        <v>88.08</v>
      </c>
      <c r="E89" s="2">
        <f ca="1"/>
        <v>15.48</v>
      </c>
      <c r="I89" s="2">
        <v>18.715699080231673</v>
      </c>
      <c r="J89" s="2">
        <v>18.712541697559825</v>
      </c>
      <c r="N89" s="4">
        <v>88</v>
      </c>
      <c r="O89" s="3" t="e">
        <v>#REF!</v>
      </c>
    </row>
    <row r="90" spans="1:15" x14ac:dyDescent="0.2">
      <c r="A90" s="2">
        <v>90</v>
      </c>
      <c r="B90" s="2" cm="1">
        <f t="array" aca="1" ref="B90:E90" ca="1">OFFSET(CooksDistance_Excel0!$A$1,A90,1,1,4)</f>
        <v>131.76</v>
      </c>
      <c r="C90" s="2">
        <f ca="1"/>
        <v>57.36</v>
      </c>
      <c r="D90" s="2">
        <f ca="1"/>
        <v>61.68</v>
      </c>
      <c r="E90" s="2">
        <f ca="1"/>
        <v>20.04</v>
      </c>
      <c r="I90" s="2">
        <v>14.060705497248179</v>
      </c>
      <c r="J90" s="2">
        <v>14.053525206320966</v>
      </c>
      <c r="N90" s="4">
        <v>89</v>
      </c>
      <c r="O90" s="3" t="e">
        <v>#REF!</v>
      </c>
    </row>
    <row r="91" spans="1:15" x14ac:dyDescent="0.2">
      <c r="A91" s="2">
        <v>91</v>
      </c>
      <c r="B91" s="2" cm="1">
        <f t="array" aca="1" ref="B91:E91" ca="1">OFFSET(CooksDistance_Excel0!$A$1,A91,1,1,4)</f>
        <v>161.16</v>
      </c>
      <c r="C91" s="2">
        <f ca="1"/>
        <v>5.88</v>
      </c>
      <c r="D91" s="2">
        <f ca="1"/>
        <v>11.16</v>
      </c>
      <c r="E91" s="2">
        <f ca="1"/>
        <v>13.44</v>
      </c>
      <c r="I91" s="2">
        <v>20.306841454096862</v>
      </c>
      <c r="J91" s="2">
        <v>20.306706128122745</v>
      </c>
      <c r="N91" s="4">
        <v>90</v>
      </c>
      <c r="O91" s="3" t="e">
        <v>#REF!</v>
      </c>
    </row>
    <row r="92" spans="1:15" x14ac:dyDescent="0.2">
      <c r="A92" s="2">
        <v>92</v>
      </c>
      <c r="B92" s="2" cm="1">
        <f t="array" aca="1" ref="B92:E92" ca="1">OFFSET(CooksDistance_Excel0!$A$1,A92,1,1,4)</f>
        <v>34.32</v>
      </c>
      <c r="C92" s="2">
        <f ca="1"/>
        <v>1.8</v>
      </c>
      <c r="D92" s="2">
        <f ca="1"/>
        <v>39.6</v>
      </c>
      <c r="E92" s="2">
        <f ca="1"/>
        <v>8.76</v>
      </c>
      <c r="I92" s="2">
        <v>12.000934139834463</v>
      </c>
      <c r="J92" s="2">
        <v>11.999075582068183</v>
      </c>
      <c r="N92" s="4">
        <v>91</v>
      </c>
      <c r="O92" s="3" t="e">
        <v>#REF!</v>
      </c>
    </row>
    <row r="93" spans="1:15" x14ac:dyDescent="0.2">
      <c r="A93" s="2">
        <v>93</v>
      </c>
      <c r="B93" s="2" cm="1">
        <f t="array" aca="1" ref="B93:E93" ca="1">OFFSET(CooksDistance_Excel0!$A$1,A93,1,1,4)</f>
        <v>261.24</v>
      </c>
      <c r="C93" s="2">
        <f ca="1"/>
        <v>40.200000000000003</v>
      </c>
      <c r="D93" s="2">
        <f ca="1"/>
        <v>70.8</v>
      </c>
      <c r="E93" s="2">
        <f ca="1"/>
        <v>23.28</v>
      </c>
      <c r="I93" s="2">
        <v>5.4006909843606632</v>
      </c>
      <c r="J93" s="2">
        <v>5.3955791813512537</v>
      </c>
      <c r="N93" s="4">
        <v>92</v>
      </c>
      <c r="O93" s="3" t="e">
        <v>#REF!</v>
      </c>
    </row>
    <row r="94" spans="1:15" x14ac:dyDescent="0.2">
      <c r="A94" s="2">
        <v>94</v>
      </c>
      <c r="B94" s="2" cm="1">
        <f t="array" aca="1" ref="B94:E94" ca="1">OFFSET(CooksDistance_Excel0!$A$1,A94,1,1,4)</f>
        <v>301.08</v>
      </c>
      <c r="C94" s="2">
        <f ca="1"/>
        <v>43.8</v>
      </c>
      <c r="D94" s="2">
        <f ca="1"/>
        <v>86.76</v>
      </c>
      <c r="E94" s="2">
        <f ca="1"/>
        <v>26.64</v>
      </c>
      <c r="I94" s="2">
        <v>22.992321594703995</v>
      </c>
      <c r="J94" s="2">
        <v>22.987675394823857</v>
      </c>
      <c r="N94" s="4">
        <v>93</v>
      </c>
      <c r="O94" s="3" t="e">
        <v>#REF!</v>
      </c>
    </row>
    <row r="95" spans="1:15" x14ac:dyDescent="0.2">
      <c r="A95" s="2">
        <v>95</v>
      </c>
      <c r="B95" s="2" cm="1">
        <f t="array" aca="1" ref="B95:E95" ca="1">OFFSET(CooksDistance_Excel0!$A$1,A95,1,1,4)</f>
        <v>128.88</v>
      </c>
      <c r="C95" s="2">
        <f ca="1"/>
        <v>16.8</v>
      </c>
      <c r="D95" s="2">
        <f ca="1"/>
        <v>13.08</v>
      </c>
      <c r="E95" s="2">
        <f ca="1"/>
        <v>13.8</v>
      </c>
      <c r="I95" s="2">
        <v>25.479399052200552</v>
      </c>
      <c r="J95" s="2">
        <v>25.47308854171451</v>
      </c>
      <c r="N95" s="4">
        <v>94</v>
      </c>
      <c r="O95" s="3" t="e">
        <v>#REF!</v>
      </c>
    </row>
    <row r="96" spans="1:15" x14ac:dyDescent="0.2">
      <c r="A96" s="2">
        <v>96</v>
      </c>
      <c r="B96" s="2" cm="1">
        <f t="array" aca="1" ref="B96:E96" ca="1">OFFSET(CooksDistance_Excel0!$A$1,A96,1,1,4)</f>
        <v>195.96</v>
      </c>
      <c r="C96" s="2">
        <f ca="1"/>
        <v>37.92</v>
      </c>
      <c r="D96" s="2">
        <f ca="1"/>
        <v>63.48</v>
      </c>
      <c r="E96" s="2">
        <f ca="1"/>
        <v>20.28</v>
      </c>
      <c r="I96" s="2">
        <v>12.578801654705291</v>
      </c>
      <c r="J96" s="2">
        <v>12.578548624873186</v>
      </c>
      <c r="N96" s="4">
        <v>95</v>
      </c>
      <c r="O96" s="3" t="e">
        <v>#REF!</v>
      </c>
    </row>
    <row r="97" spans="1:15" x14ac:dyDescent="0.2">
      <c r="A97" s="2">
        <v>97</v>
      </c>
      <c r="B97" s="2" cm="1">
        <f t="array" aca="1" ref="B97:E97" ca="1">OFFSET(CooksDistance_Excel0!$A$1,A97,1,1,4)</f>
        <v>237.12</v>
      </c>
      <c r="C97" s="2">
        <f ca="1"/>
        <v>4.2</v>
      </c>
      <c r="D97" s="2">
        <f ca="1"/>
        <v>7.08</v>
      </c>
      <c r="E97" s="2">
        <f ca="1"/>
        <v>14.04</v>
      </c>
      <c r="I97" s="2">
        <v>19.58157806683154</v>
      </c>
      <c r="J97" s="2">
        <v>19.577905349992921</v>
      </c>
      <c r="N97" s="4">
        <v>96</v>
      </c>
      <c r="O97" s="3" t="e">
        <v>#REF!</v>
      </c>
    </row>
    <row r="98" spans="1:15" x14ac:dyDescent="0.2">
      <c r="A98" s="2">
        <v>98</v>
      </c>
      <c r="B98" s="2" cm="1">
        <f t="array" aca="1" ref="B98:E98" ca="1">OFFSET(CooksDistance_Excel0!$A$1,A98,1,1,4)</f>
        <v>221.88</v>
      </c>
      <c r="C98" s="2">
        <f ca="1"/>
        <v>25.2</v>
      </c>
      <c r="D98" s="2">
        <f ca="1"/>
        <v>26.4</v>
      </c>
      <c r="E98" s="2">
        <f ca="1"/>
        <v>18.600000000000001</v>
      </c>
      <c r="I98" s="2">
        <v>15.164964339006239</v>
      </c>
      <c r="J98" s="2">
        <v>15.162860594050905</v>
      </c>
      <c r="N98" s="4">
        <v>97</v>
      </c>
      <c r="O98" s="3" t="e">
        <v>#REF!</v>
      </c>
    </row>
    <row r="99" spans="1:15" x14ac:dyDescent="0.2">
      <c r="A99" s="2">
        <v>99</v>
      </c>
      <c r="B99" s="2" cm="1">
        <f t="array" aca="1" ref="B99:E99" ca="1">OFFSET(CooksDistance_Excel0!$A$1,A99,1,1,4)</f>
        <v>347.64</v>
      </c>
      <c r="C99" s="2">
        <f ca="1"/>
        <v>50.76</v>
      </c>
      <c r="D99" s="2">
        <f ca="1"/>
        <v>61.44</v>
      </c>
      <c r="E99" s="2">
        <f ca="1"/>
        <v>30.48</v>
      </c>
      <c r="I99" s="2">
        <v>18.405716232981973</v>
      </c>
      <c r="J99" s="2">
        <v>18.404493387012291</v>
      </c>
      <c r="N99" s="4">
        <v>98</v>
      </c>
      <c r="O99" s="3" t="e">
        <v>#REF!</v>
      </c>
    </row>
    <row r="100" spans="1:15" x14ac:dyDescent="0.2">
      <c r="A100" s="2">
        <v>100</v>
      </c>
      <c r="B100" s="2" cm="1">
        <f t="array" aca="1" ref="B100:E100" ca="1">OFFSET(CooksDistance_Excel0!$A$1,A100,1,1,4)</f>
        <v>162.24</v>
      </c>
      <c r="C100" s="2">
        <f ca="1"/>
        <v>50.04</v>
      </c>
      <c r="D100" s="2">
        <f ca="1"/>
        <v>55.08</v>
      </c>
      <c r="E100" s="2">
        <f ca="1"/>
        <v>20.64</v>
      </c>
      <c r="I100" s="2">
        <v>28.944816678796009</v>
      </c>
      <c r="J100" s="2">
        <v>28.942328675704019</v>
      </c>
      <c r="N100" s="4">
        <v>99</v>
      </c>
      <c r="O100" s="3" t="e">
        <v>#REF!</v>
      </c>
    </row>
    <row r="101" spans="1:15" x14ac:dyDescent="0.2">
      <c r="A101" s="2">
        <v>101</v>
      </c>
      <c r="B101" s="2" cm="1">
        <f t="array" aca="1" ref="B101:E101" ca="1">OFFSET(CooksDistance_Excel0!$A$1,A101,1,1,4)</f>
        <v>266.88</v>
      </c>
      <c r="C101" s="2">
        <f ca="1"/>
        <v>5.16</v>
      </c>
      <c r="D101" s="2">
        <f ca="1"/>
        <v>59.76</v>
      </c>
      <c r="E101" s="2">
        <f ca="1"/>
        <v>14.04</v>
      </c>
      <c r="I101" s="2">
        <v>20.32904179854679</v>
      </c>
      <c r="J101" s="2">
        <v>20.328420251842353</v>
      </c>
      <c r="N101" s="4">
        <v>100</v>
      </c>
      <c r="O101" s="3" t="e">
        <v>#REF!</v>
      </c>
    </row>
    <row r="102" spans="1:15" x14ac:dyDescent="0.2">
      <c r="A102" s="2">
        <v>102</v>
      </c>
      <c r="B102" s="2" cm="1">
        <f t="array" aca="1" ref="B102:E102" ca="1">OFFSET(CooksDistance_Excel0!$A$1,A102,1,1,4)</f>
        <v>355.68</v>
      </c>
      <c r="C102" s="2">
        <f ca="1"/>
        <v>43.56</v>
      </c>
      <c r="D102" s="2">
        <f ca="1"/>
        <v>121.08</v>
      </c>
      <c r="E102" s="2">
        <f ca="1"/>
        <v>28.56</v>
      </c>
      <c r="I102" s="2">
        <v>16.659720272344817</v>
      </c>
      <c r="J102" s="2">
        <v>16.651150125567359</v>
      </c>
      <c r="N102" s="4">
        <v>101</v>
      </c>
      <c r="O102" s="3" t="e">
        <v>#REF!</v>
      </c>
    </row>
    <row r="103" spans="1:15" x14ac:dyDescent="0.2">
      <c r="A103" s="2">
        <v>103</v>
      </c>
      <c r="B103" s="2" cm="1">
        <f t="array" aca="1" ref="B103:E103" ca="1">OFFSET(CooksDistance_Excel0!$A$1,A103,1,1,4)</f>
        <v>336.24</v>
      </c>
      <c r="C103" s="2">
        <f ca="1"/>
        <v>12.12</v>
      </c>
      <c r="D103" s="2">
        <f ca="1"/>
        <v>25.68</v>
      </c>
      <c r="E103" s="2">
        <f ca="1"/>
        <v>17.760000000000002</v>
      </c>
      <c r="I103" s="2">
        <v>27.901864453587667</v>
      </c>
      <c r="J103" s="2">
        <v>27.89098421830106</v>
      </c>
      <c r="N103" s="4">
        <v>102</v>
      </c>
      <c r="O103" s="3" t="e">
        <v>#REF!</v>
      </c>
    </row>
    <row r="104" spans="1:15" x14ac:dyDescent="0.2">
      <c r="A104" s="2">
        <v>104</v>
      </c>
      <c r="B104" s="2" cm="1">
        <f t="array" aca="1" ref="B104:E104" ca="1">OFFSET(CooksDistance_Excel0!$A$1,A104,1,1,4)</f>
        <v>225.48</v>
      </c>
      <c r="C104" s="2">
        <f ca="1"/>
        <v>20.64</v>
      </c>
      <c r="D104" s="2">
        <f ca="1"/>
        <v>21.48</v>
      </c>
      <c r="E104" s="2">
        <f ca="1"/>
        <v>17.64</v>
      </c>
      <c r="I104" s="2">
        <v>21.176740624975114</v>
      </c>
      <c r="J104" s="2">
        <v>21.172912614992029</v>
      </c>
      <c r="N104" s="4">
        <v>103</v>
      </c>
      <c r="O104" s="3" t="e">
        <v>#REF!</v>
      </c>
    </row>
    <row r="105" spans="1:15" x14ac:dyDescent="0.2">
      <c r="A105" s="2">
        <v>105</v>
      </c>
      <c r="B105" s="2" cm="1">
        <f t="array" aca="1" ref="B105:E105" ca="1">OFFSET(CooksDistance_Excel0!$A$1,A105,1,1,4)</f>
        <v>285.83999999999997</v>
      </c>
      <c r="C105" s="2">
        <f ca="1"/>
        <v>41.16</v>
      </c>
      <c r="D105" s="2">
        <f ca="1"/>
        <v>6.36</v>
      </c>
      <c r="E105" s="2">
        <f ca="1"/>
        <v>24.84</v>
      </c>
      <c r="I105" s="2">
        <v>17.715981414681352</v>
      </c>
      <c r="J105" s="2">
        <v>17.714653699273693</v>
      </c>
      <c r="N105" s="4">
        <v>104</v>
      </c>
      <c r="O105" s="3" t="e">
        <v>#REF!</v>
      </c>
    </row>
    <row r="106" spans="1:15" x14ac:dyDescent="0.2">
      <c r="A106" s="2">
        <v>106</v>
      </c>
      <c r="B106" s="2" cm="1">
        <f t="array" aca="1" ref="B106:E106" ca="1">OFFSET(CooksDistance_Excel0!$A$1,A106,1,1,4)</f>
        <v>165.48</v>
      </c>
      <c r="C106" s="2">
        <f ca="1"/>
        <v>55.68</v>
      </c>
      <c r="D106" s="2">
        <f ca="1"/>
        <v>70.8</v>
      </c>
      <c r="E106" s="2">
        <f ca="1"/>
        <v>23.04</v>
      </c>
      <c r="I106" s="2">
        <v>24.358142699398389</v>
      </c>
      <c r="J106" s="2">
        <v>24.361330540925284</v>
      </c>
      <c r="N106" s="4">
        <v>105</v>
      </c>
      <c r="O106" s="3" t="e">
        <v>#REF!</v>
      </c>
    </row>
    <row r="107" spans="1:15" x14ac:dyDescent="0.2">
      <c r="A107" s="2">
        <v>107</v>
      </c>
      <c r="B107" s="2" cm="1">
        <f t="array" aca="1" ref="B107:E107" ca="1">OFFSET(CooksDistance_Excel0!$A$1,A107,1,1,4)</f>
        <v>30</v>
      </c>
      <c r="C107" s="2">
        <f ca="1"/>
        <v>13.2</v>
      </c>
      <c r="D107" s="2">
        <f ca="1"/>
        <v>35.64</v>
      </c>
      <c r="E107" s="2">
        <f ca="1"/>
        <v>8.64</v>
      </c>
      <c r="I107" s="2">
        <v>21.525412869061256</v>
      </c>
      <c r="J107" s="2">
        <v>21.523697607908783</v>
      </c>
      <c r="N107" s="4">
        <v>106</v>
      </c>
      <c r="O107" s="3" t="e">
        <v>#REF!</v>
      </c>
    </row>
    <row r="108" spans="1:15" x14ac:dyDescent="0.2">
      <c r="A108" s="2">
        <v>108</v>
      </c>
      <c r="B108" s="2" cm="1">
        <f t="array" aca="1" ref="B108:E108" ca="1">OFFSET(CooksDistance_Excel0!$A$1,A108,1,1,4)</f>
        <v>108.48</v>
      </c>
      <c r="C108" s="2">
        <f ca="1"/>
        <v>0.36</v>
      </c>
      <c r="D108" s="2">
        <f ca="1"/>
        <v>27.84</v>
      </c>
      <c r="E108" s="2">
        <f ca="1"/>
        <v>10.44</v>
      </c>
      <c r="I108" s="2">
        <v>7.3541257543590106</v>
      </c>
      <c r="J108" s="2">
        <v>7.3512265782996709</v>
      </c>
      <c r="N108" s="4">
        <v>107</v>
      </c>
      <c r="O108" s="3" t="e">
        <v>#REF!</v>
      </c>
    </row>
    <row r="109" spans="1:15" x14ac:dyDescent="0.2">
      <c r="A109" s="2">
        <v>109</v>
      </c>
      <c r="B109" s="2" cm="1">
        <f t="array" aca="1" ref="B109:E109" ca="1">OFFSET(CooksDistance_Excel0!$A$1,A109,1,1,4)</f>
        <v>15.72</v>
      </c>
      <c r="C109" s="2">
        <f ca="1"/>
        <v>0.48</v>
      </c>
      <c r="D109" s="2">
        <f ca="1"/>
        <v>30.72</v>
      </c>
      <c r="E109" s="2">
        <f ca="1"/>
        <v>6.36</v>
      </c>
      <c r="I109" s="2">
        <v>8.5345769462937042</v>
      </c>
      <c r="J109" s="2">
        <v>8.530202982140846</v>
      </c>
      <c r="N109" s="4">
        <v>108</v>
      </c>
      <c r="O109" s="3" t="e">
        <v>#REF!</v>
      </c>
    </row>
    <row r="110" spans="1:15" x14ac:dyDescent="0.2">
      <c r="A110" s="2">
        <v>110</v>
      </c>
      <c r="B110" s="2" cm="1">
        <f t="array" aca="1" ref="B110:E110" ca="1">OFFSET(CooksDistance_Excel0!$A$1,A110,1,1,4)</f>
        <v>306.48</v>
      </c>
      <c r="C110" s="2">
        <f ca="1"/>
        <v>32.28</v>
      </c>
      <c r="D110" s="2">
        <f ca="1"/>
        <v>6.6</v>
      </c>
      <c r="E110" s="2">
        <f ca="1"/>
        <v>23.76</v>
      </c>
      <c r="I110" s="2">
        <v>4.3088169678842361</v>
      </c>
      <c r="J110" s="2">
        <v>4.3047100917660197</v>
      </c>
      <c r="N110" s="4">
        <v>109</v>
      </c>
      <c r="O110" s="3" t="e">
        <v>#REF!</v>
      </c>
    </row>
    <row r="111" spans="1:15" x14ac:dyDescent="0.2">
      <c r="A111" s="2">
        <v>111</v>
      </c>
      <c r="B111" s="2" cm="1">
        <f t="array" aca="1" ref="B111:E111" ca="1">OFFSET(CooksDistance_Excel0!$A$1,A111,1,1,4)</f>
        <v>270.95999999999998</v>
      </c>
      <c r="C111" s="2">
        <f ca="1"/>
        <v>9.84</v>
      </c>
      <c r="D111" s="2">
        <f ca="1"/>
        <v>67.8</v>
      </c>
      <c r="E111" s="2">
        <f ca="1"/>
        <v>16.079999999999998</v>
      </c>
      <c r="I111" s="2">
        <v>23.629818171279943</v>
      </c>
      <c r="J111" s="2">
        <v>23.631517274560846</v>
      </c>
      <c r="N111" s="4">
        <v>110</v>
      </c>
      <c r="O111" s="3" t="e">
        <v>#REF!</v>
      </c>
    </row>
    <row r="112" spans="1:15" x14ac:dyDescent="0.2">
      <c r="A112" s="2">
        <v>112</v>
      </c>
      <c r="B112" s="2" cm="1">
        <f t="array" aca="1" ref="B112:E112" ca="1">OFFSET(CooksDistance_Excel0!$A$1,A112,1,1,4)</f>
        <v>290.04000000000002</v>
      </c>
      <c r="C112" s="2">
        <f ca="1"/>
        <v>45.6</v>
      </c>
      <c r="D112" s="2">
        <f ca="1"/>
        <v>27.84</v>
      </c>
      <c r="E112" s="2">
        <f ca="1"/>
        <v>26.16</v>
      </c>
      <c r="I112" s="2">
        <v>17.720726014383125</v>
      </c>
      <c r="J112" s="2">
        <v>17.711848914141065</v>
      </c>
      <c r="N112" s="4">
        <v>111</v>
      </c>
      <c r="O112" s="3" t="e">
        <v>#REF!</v>
      </c>
    </row>
    <row r="113" spans="1:15" x14ac:dyDescent="0.2">
      <c r="A113" s="2">
        <v>113</v>
      </c>
      <c r="B113" s="2" cm="1">
        <f t="array" aca="1" ref="B113:E113" ca="1">OFFSET(CooksDistance_Excel0!$A$1,A113,1,1,4)</f>
        <v>210.84</v>
      </c>
      <c r="C113" s="2">
        <f ca="1"/>
        <v>18.48</v>
      </c>
      <c r="D113" s="2">
        <f ca="1"/>
        <v>2.88</v>
      </c>
      <c r="E113" s="2">
        <f ca="1"/>
        <v>16.920000000000002</v>
      </c>
      <c r="I113" s="2">
        <v>25.367122906682184</v>
      </c>
      <c r="J113" s="2">
        <v>25.368329976402389</v>
      </c>
      <c r="N113" s="4">
        <v>112</v>
      </c>
      <c r="O113" s="3" t="e">
        <v>#REF!</v>
      </c>
    </row>
    <row r="114" spans="1:15" x14ac:dyDescent="0.2">
      <c r="A114" s="2">
        <v>114</v>
      </c>
      <c r="B114" s="2" cm="1">
        <f t="array" aca="1" ref="B114:E114" ca="1">OFFSET(CooksDistance_Excel0!$A$1,A114,1,1,4)</f>
        <v>251.52</v>
      </c>
      <c r="C114" s="2">
        <f ca="1"/>
        <v>24.72</v>
      </c>
      <c r="D114" s="2">
        <f ca="1"/>
        <v>12.84</v>
      </c>
      <c r="E114" s="2">
        <f ca="1"/>
        <v>19.079999999999998</v>
      </c>
      <c r="I114" s="2">
        <v>16.656021609338723</v>
      </c>
      <c r="J114" s="2">
        <v>16.656731823853413</v>
      </c>
      <c r="N114" s="4">
        <v>113</v>
      </c>
      <c r="O114" s="3" t="e">
        <v>#REF!</v>
      </c>
    </row>
    <row r="115" spans="1:15" x14ac:dyDescent="0.2">
      <c r="A115" s="2">
        <v>115</v>
      </c>
      <c r="B115" s="2" cm="1">
        <f t="array" aca="1" ref="B115:E115" ca="1">OFFSET(CooksDistance_Excel0!$A$1,A115,1,1,4)</f>
        <v>93.84</v>
      </c>
      <c r="C115" s="2">
        <f ca="1"/>
        <v>56.16</v>
      </c>
      <c r="D115" s="2">
        <f ca="1"/>
        <v>41.4</v>
      </c>
      <c r="E115" s="2">
        <f ca="1"/>
        <v>17.52</v>
      </c>
      <c r="I115" s="2">
        <v>19.684365895180271</v>
      </c>
      <c r="J115" s="2">
        <v>19.684531475845517</v>
      </c>
      <c r="N115" s="4">
        <v>114</v>
      </c>
      <c r="O115" s="3" t="e">
        <v>#REF!</v>
      </c>
    </row>
    <row r="116" spans="1:15" x14ac:dyDescent="0.2">
      <c r="A116" s="2">
        <v>116</v>
      </c>
      <c r="B116" s="2" cm="1">
        <f t="array" aca="1" ref="B116:E116" ca="1">OFFSET(CooksDistance_Excel0!$A$1,A116,1,1,4)</f>
        <v>90.12</v>
      </c>
      <c r="C116" s="2">
        <f ca="1"/>
        <v>42</v>
      </c>
      <c r="D116" s="2">
        <f ca="1"/>
        <v>63.24</v>
      </c>
      <c r="E116" s="2">
        <f ca="1"/>
        <v>15.12</v>
      </c>
      <c r="I116" s="2">
        <v>18.363713923723488</v>
      </c>
      <c r="J116" s="2">
        <v>18.366115111053642</v>
      </c>
      <c r="N116" s="4">
        <v>115</v>
      </c>
      <c r="O116" s="3" t="e">
        <v>#REF!</v>
      </c>
    </row>
    <row r="117" spans="1:15" x14ac:dyDescent="0.2">
      <c r="A117" s="2">
        <v>117</v>
      </c>
      <c r="B117" s="2" cm="1">
        <f t="array" aca="1" ref="B117:E117" ca="1">OFFSET(CooksDistance_Excel0!$A$1,A117,1,1,4)</f>
        <v>167.04</v>
      </c>
      <c r="C117" s="2">
        <f ca="1"/>
        <v>17.16</v>
      </c>
      <c r="D117" s="2">
        <f ca="1"/>
        <v>30.72</v>
      </c>
      <c r="E117" s="2">
        <f ca="1"/>
        <v>14.64</v>
      </c>
      <c r="I117" s="2">
        <v>15.505976377648624</v>
      </c>
      <c r="J117" s="2">
        <v>15.503626742350107</v>
      </c>
      <c r="N117" s="4">
        <v>116</v>
      </c>
      <c r="O117" s="3" t="e">
        <v>#REF!</v>
      </c>
    </row>
    <row r="118" spans="1:15" x14ac:dyDescent="0.2">
      <c r="A118" s="2">
        <v>118</v>
      </c>
      <c r="B118" s="2" cm="1">
        <f t="array" aca="1" ref="B118:E118" ca="1">OFFSET(CooksDistance_Excel0!$A$1,A118,1,1,4)</f>
        <v>91.68</v>
      </c>
      <c r="C118" s="2">
        <f ca="1"/>
        <v>0.96</v>
      </c>
      <c r="D118" s="2">
        <f ca="1"/>
        <v>17.760000000000002</v>
      </c>
      <c r="E118" s="2">
        <f ca="1"/>
        <v>11.28</v>
      </c>
      <c r="I118" s="2">
        <v>14.377091858220526</v>
      </c>
      <c r="J118" s="2">
        <v>14.374496924272428</v>
      </c>
      <c r="N118" s="4">
        <v>117</v>
      </c>
      <c r="O118" s="3" t="e">
        <v>#REF!</v>
      </c>
    </row>
    <row r="119" spans="1:15" x14ac:dyDescent="0.2">
      <c r="A119" s="2">
        <v>119</v>
      </c>
      <c r="B119" s="2" cm="1">
        <f t="array" aca="1" ref="B119:E119" ca="1">OFFSET(CooksDistance_Excel0!$A$1,A119,1,1,4)</f>
        <v>150.84</v>
      </c>
      <c r="C119" s="2">
        <f ca="1"/>
        <v>44.28</v>
      </c>
      <c r="D119" s="2">
        <f ca="1"/>
        <v>95.04</v>
      </c>
      <c r="E119" s="2">
        <f ca="1"/>
        <v>19.079999999999998</v>
      </c>
      <c r="I119" s="2">
        <v>7.887880677692614</v>
      </c>
      <c r="J119" s="2">
        <v>7.8849328785092512</v>
      </c>
      <c r="N119" s="4">
        <v>118</v>
      </c>
      <c r="O119" s="3" t="e">
        <v>#REF!</v>
      </c>
    </row>
    <row r="120" spans="1:15" x14ac:dyDescent="0.2">
      <c r="A120" s="2">
        <v>120</v>
      </c>
      <c r="B120" s="2" cm="1">
        <f t="array" aca="1" ref="B120:E120" ca="1">OFFSET(CooksDistance_Excel0!$A$1,A120,1,1,4)</f>
        <v>23.28</v>
      </c>
      <c r="C120" s="2">
        <f ca="1"/>
        <v>19.2</v>
      </c>
      <c r="D120" s="2">
        <f ca="1"/>
        <v>26.76</v>
      </c>
      <c r="E120" s="2">
        <f ca="1"/>
        <v>7.92</v>
      </c>
      <c r="I120" s="2">
        <v>18.685587848015373</v>
      </c>
      <c r="J120" s="2">
        <v>18.679312174224609</v>
      </c>
      <c r="N120" s="4">
        <v>119</v>
      </c>
      <c r="O120" s="3" t="e">
        <v>#REF!</v>
      </c>
    </row>
    <row r="121" spans="1:15" x14ac:dyDescent="0.2">
      <c r="A121" s="2">
        <v>121</v>
      </c>
      <c r="B121" s="2" cm="1">
        <f t="array" aca="1" ref="B121:E121" ca="1">OFFSET(CooksDistance_Excel0!$A$1,A121,1,1,4)</f>
        <v>169.56</v>
      </c>
      <c r="C121" s="2">
        <f ca="1"/>
        <v>32.159999999999997</v>
      </c>
      <c r="D121" s="2">
        <f ca="1"/>
        <v>55.44</v>
      </c>
      <c r="E121" s="2">
        <f ca="1"/>
        <v>18.600000000000001</v>
      </c>
      <c r="I121" s="2">
        <v>8.184959241509091</v>
      </c>
      <c r="J121" s="2">
        <v>8.1840812005658137</v>
      </c>
      <c r="N121" s="4">
        <v>120</v>
      </c>
      <c r="O121" s="3" t="e">
        <v>#REF!</v>
      </c>
    </row>
    <row r="122" spans="1:15" x14ac:dyDescent="0.2">
      <c r="A122" s="2">
        <v>122</v>
      </c>
      <c r="B122" s="2" cm="1">
        <f t="array" aca="1" ref="B122:E122" ca="1">OFFSET(CooksDistance_Excel0!$A$1,A122,1,1,4)</f>
        <v>22.56</v>
      </c>
      <c r="C122" s="2">
        <f ca="1"/>
        <v>26.04</v>
      </c>
      <c r="D122" s="2">
        <f ca="1"/>
        <v>60.48</v>
      </c>
      <c r="E122" s="2">
        <f ca="1"/>
        <v>8.4</v>
      </c>
      <c r="I122" s="2">
        <v>17.295509917599382</v>
      </c>
      <c r="J122" s="2">
        <v>17.292127256583079</v>
      </c>
      <c r="N122" s="4">
        <v>121</v>
      </c>
      <c r="O122" s="3" t="e">
        <v>#REF!</v>
      </c>
    </row>
    <row r="123" spans="1:15" x14ac:dyDescent="0.2">
      <c r="A123" s="2">
        <v>123</v>
      </c>
      <c r="B123" s="2" cm="1">
        <f t="array" aca="1" ref="B123:E123" ca="1">OFFSET(CooksDistance_Excel0!$A$1,A123,1,1,4)</f>
        <v>268.8</v>
      </c>
      <c r="C123" s="2">
        <f ca="1"/>
        <v>2.88</v>
      </c>
      <c r="D123" s="2">
        <f ca="1"/>
        <v>18.72</v>
      </c>
      <c r="E123" s="2">
        <f ca="1"/>
        <v>13.92</v>
      </c>
      <c r="I123" s="2">
        <v>9.4096513428052813</v>
      </c>
      <c r="J123" s="2">
        <v>9.4056917061661434</v>
      </c>
      <c r="N123" s="4">
        <v>122</v>
      </c>
      <c r="O123" s="3" t="e">
        <v>#REF!</v>
      </c>
    </row>
    <row r="124" spans="1:15" x14ac:dyDescent="0.2">
      <c r="A124" s="2">
        <v>124</v>
      </c>
      <c r="B124" s="2" cm="1">
        <f t="array" aca="1" ref="B124:E124" ca="1">OFFSET(CooksDistance_Excel0!$A$1,A124,1,1,4)</f>
        <v>147.72</v>
      </c>
      <c r="C124" s="2">
        <f ca="1"/>
        <v>41.52</v>
      </c>
      <c r="D124" s="2">
        <f ca="1"/>
        <v>14.88</v>
      </c>
      <c r="E124" s="2">
        <f ca="1"/>
        <v>18.239999999999998</v>
      </c>
      <c r="I124" s="2">
        <v>16.355672224742932</v>
      </c>
      <c r="J124" s="2">
        <v>16.351748520731448</v>
      </c>
      <c r="N124" s="4">
        <v>123</v>
      </c>
      <c r="O124" s="3" t="e">
        <v>#REF!</v>
      </c>
    </row>
    <row r="125" spans="1:15" x14ac:dyDescent="0.2">
      <c r="A125" s="2">
        <v>125</v>
      </c>
      <c r="B125" s="2" cm="1">
        <f t="array" aca="1" ref="B125:E125" ca="1">OFFSET(CooksDistance_Excel0!$A$1,A125,1,1,4)</f>
        <v>275.39999999999998</v>
      </c>
      <c r="C125" s="2">
        <f ca="1"/>
        <v>38.76</v>
      </c>
      <c r="D125" s="2">
        <f ca="1"/>
        <v>89.04</v>
      </c>
      <c r="E125" s="2">
        <f ca="1"/>
        <v>23.64</v>
      </c>
      <c r="I125" s="2">
        <v>18.096251948128867</v>
      </c>
      <c r="J125" s="2">
        <v>18.099349075994429</v>
      </c>
      <c r="N125" s="4">
        <v>124</v>
      </c>
      <c r="O125" s="3" t="e">
        <v>#REF!</v>
      </c>
    </row>
    <row r="126" spans="1:15" x14ac:dyDescent="0.2">
      <c r="A126" s="2">
        <v>126</v>
      </c>
      <c r="B126" s="2" cm="1">
        <f t="array" aca="1" ref="B126:E126" ca="1">OFFSET(CooksDistance_Excel0!$A$1,A126,1,1,4)</f>
        <v>104.64</v>
      </c>
      <c r="C126" s="2">
        <f ca="1"/>
        <v>14.16</v>
      </c>
      <c r="D126" s="2">
        <f ca="1"/>
        <v>31.08</v>
      </c>
      <c r="E126" s="2">
        <f ca="1"/>
        <v>12.72</v>
      </c>
      <c r="I126" s="2">
        <v>23.35247041467111</v>
      </c>
      <c r="J126" s="2">
        <v>23.345295677015301</v>
      </c>
      <c r="N126" s="4">
        <v>125</v>
      </c>
      <c r="O126" s="3" t="e">
        <v>#REF!</v>
      </c>
    </row>
    <row r="127" spans="1:15" x14ac:dyDescent="0.2">
      <c r="A127" s="2">
        <v>127</v>
      </c>
      <c r="B127" s="2" cm="1">
        <f t="array" aca="1" ref="B127:E127" ca="1">OFFSET(CooksDistance_Excel0!$A$1,A127,1,1,4)</f>
        <v>9.36</v>
      </c>
      <c r="C127" s="2">
        <f ca="1"/>
        <v>46.68</v>
      </c>
      <c r="D127" s="2">
        <f ca="1"/>
        <v>60.72</v>
      </c>
      <c r="E127" s="2">
        <f ca="1"/>
        <v>7.92</v>
      </c>
      <c r="I127" s="2">
        <v>10.955502637821748</v>
      </c>
      <c r="J127" s="2">
        <v>10.952819499605715</v>
      </c>
      <c r="N127" s="4">
        <v>126</v>
      </c>
      <c r="O127" s="3" t="e">
        <v>#REF!</v>
      </c>
    </row>
    <row r="128" spans="1:15" x14ac:dyDescent="0.2">
      <c r="A128" s="2">
        <v>128</v>
      </c>
      <c r="B128" s="2" cm="1">
        <f t="array" aca="1" ref="B128:E128" ca="1">OFFSET(CooksDistance_Excel0!$A$1,A128,1,1,4)</f>
        <v>96.24</v>
      </c>
      <c r="C128" s="2">
        <f ca="1"/>
        <v>0</v>
      </c>
      <c r="D128" s="2">
        <f ca="1"/>
        <v>11.04</v>
      </c>
      <c r="E128" s="2">
        <f ca="1"/>
        <v>10.56</v>
      </c>
      <c r="I128" s="2">
        <v>12.693430381094386</v>
      </c>
      <c r="J128" s="2">
        <v>12.692608937016438</v>
      </c>
      <c r="N128" s="4">
        <v>127</v>
      </c>
      <c r="O128" s="3" t="e">
        <v>#REF!</v>
      </c>
    </row>
    <row r="129" spans="1:15" x14ac:dyDescent="0.2">
      <c r="A129" s="2">
        <v>129</v>
      </c>
      <c r="B129" s="2" cm="1">
        <f t="array" aca="1" ref="B129:E129" ca="1">OFFSET(CooksDistance_Excel0!$A$1,A129,1,1,4)</f>
        <v>264.36</v>
      </c>
      <c r="C129" s="2">
        <f ca="1"/>
        <v>58.8</v>
      </c>
      <c r="D129" s="2">
        <f ca="1"/>
        <v>3.84</v>
      </c>
      <c r="E129" s="2">
        <f ca="1"/>
        <v>29.64</v>
      </c>
      <c r="I129" s="2">
        <v>7.9219048422030234</v>
      </c>
      <c r="J129" s="2">
        <v>7.9196027987898283</v>
      </c>
      <c r="N129" s="4">
        <v>128</v>
      </c>
      <c r="O129" s="3" t="e">
        <v>#REF!</v>
      </c>
    </row>
    <row r="130" spans="1:15" x14ac:dyDescent="0.2">
      <c r="A130" s="2">
        <v>130</v>
      </c>
      <c r="B130" s="2" cm="1">
        <f t="array" aca="1" ref="B130:E130" ca="1">OFFSET(CooksDistance_Excel0!$A$1,A130,1,1,4)</f>
        <v>71.52</v>
      </c>
      <c r="C130" s="2">
        <f ca="1"/>
        <v>14.4</v>
      </c>
      <c r="D130" s="2">
        <f ca="1"/>
        <v>51.72</v>
      </c>
      <c r="E130" s="2">
        <f ca="1"/>
        <v>11.64</v>
      </c>
      <c r="I130" s="2">
        <v>26.700322106229002</v>
      </c>
      <c r="J130" s="2">
        <v>26.706589937447507</v>
      </c>
      <c r="N130" s="4">
        <v>129</v>
      </c>
      <c r="O130" s="3" t="e">
        <v>#REF!</v>
      </c>
    </row>
    <row r="131" spans="1:15" x14ac:dyDescent="0.2">
      <c r="A131" s="2">
        <v>131</v>
      </c>
      <c r="B131" s="2" cm="1">
        <f t="array" aca="1" ref="B131:E131" ca="1">OFFSET(CooksDistance_Excel0!$A$1,A131,1,1,4)</f>
        <v>0.84</v>
      </c>
      <c r="C131" s="2">
        <f ca="1"/>
        <v>47.52</v>
      </c>
      <c r="D131" s="2">
        <f ca="1"/>
        <v>10.44</v>
      </c>
      <c r="E131" s="2">
        <f ca="1"/>
        <v>1.92</v>
      </c>
      <c r="I131" s="2">
        <v>9.4658751386250763</v>
      </c>
      <c r="J131" s="2">
        <v>9.460927789786604</v>
      </c>
      <c r="N131" s="4">
        <v>130</v>
      </c>
      <c r="O131" s="3" t="e">
        <v>#REF!</v>
      </c>
    </row>
    <row r="132" spans="1:15" x14ac:dyDescent="0.2">
      <c r="A132" s="2">
        <v>132</v>
      </c>
      <c r="B132" s="2" cm="1">
        <f t="array" aca="1" ref="B132:E132" ca="1">OFFSET(CooksDistance_Excel0!$A$1,A132,1,1,4)</f>
        <v>318.24</v>
      </c>
      <c r="C132" s="2">
        <f ca="1"/>
        <v>3.48</v>
      </c>
      <c r="D132" s="2">
        <f ca="1"/>
        <v>51.6</v>
      </c>
      <c r="E132" s="2">
        <f ca="1"/>
        <v>15.24</v>
      </c>
      <c r="I132" s="2">
        <v>12.507740525645543</v>
      </c>
      <c r="J132" s="2">
        <v>12.513224522123451</v>
      </c>
      <c r="N132" s="4">
        <v>131</v>
      </c>
      <c r="O132" s="3" t="e">
        <v>#REF!</v>
      </c>
    </row>
    <row r="133" spans="1:15" x14ac:dyDescent="0.2">
      <c r="A133" s="2">
        <v>133</v>
      </c>
      <c r="B133" s="2" cm="1">
        <f t="array" aca="1" ref="B133:E133" ca="1">OFFSET(CooksDistance_Excel0!$A$1,A133,1,1,4)</f>
        <v>10.08</v>
      </c>
      <c r="C133" s="2">
        <f ca="1"/>
        <v>32.64</v>
      </c>
      <c r="D133" s="2">
        <f ca="1"/>
        <v>2.52</v>
      </c>
      <c r="E133" s="2">
        <f ca="1"/>
        <v>6.84</v>
      </c>
      <c r="I133" s="2">
        <v>18.701517036493133</v>
      </c>
      <c r="J133" s="2">
        <v>18.693357830960604</v>
      </c>
      <c r="N133" s="4">
        <v>132</v>
      </c>
      <c r="O133" s="3" t="e">
        <v>#REF!</v>
      </c>
    </row>
    <row r="134" spans="1:15" x14ac:dyDescent="0.2">
      <c r="A134" s="2">
        <v>134</v>
      </c>
      <c r="B134" s="2" cm="1">
        <f t="array" aca="1" ref="B134:E134" ca="1">OFFSET(CooksDistance_Excel0!$A$1,A134,1,1,4)</f>
        <v>263.76</v>
      </c>
      <c r="C134" s="2">
        <f ca="1"/>
        <v>40.200000000000003</v>
      </c>
      <c r="D134" s="2">
        <f ca="1"/>
        <v>54.12</v>
      </c>
      <c r="E134" s="2">
        <f ca="1"/>
        <v>23.52</v>
      </c>
      <c r="I134" s="2">
        <v>10.134813069453548</v>
      </c>
      <c r="J134" s="2">
        <v>10.138980139284858</v>
      </c>
      <c r="N134" s="4">
        <v>133</v>
      </c>
      <c r="O134" s="3" t="e">
        <v>#REF!</v>
      </c>
    </row>
    <row r="135" spans="1:15" x14ac:dyDescent="0.2">
      <c r="A135" s="2">
        <v>135</v>
      </c>
      <c r="B135" s="2" cm="1">
        <f t="array" aca="1" ref="B135:E135" ca="1">OFFSET(CooksDistance_Excel0!$A$1,A135,1,1,4)</f>
        <v>44.28</v>
      </c>
      <c r="C135" s="2">
        <f ca="1"/>
        <v>46.32</v>
      </c>
      <c r="D135" s="2">
        <f ca="1"/>
        <v>78.72</v>
      </c>
      <c r="E135" s="2">
        <f ca="1"/>
        <v>12.96</v>
      </c>
      <c r="I135" s="2">
        <v>23.122938297699232</v>
      </c>
      <c r="J135" s="2">
        <v>23.120307685319961</v>
      </c>
      <c r="N135" s="4">
        <v>134</v>
      </c>
      <c r="O135" s="3" t="e">
        <v>#REF!</v>
      </c>
    </row>
    <row r="136" spans="1:15" x14ac:dyDescent="0.2">
      <c r="A136" s="2">
        <v>136</v>
      </c>
      <c r="B136" s="2" cm="1">
        <f t="array" aca="1" ref="B136:E136" ca="1">OFFSET(CooksDistance_Excel0!$A$1,A136,1,1,4)</f>
        <v>57.96</v>
      </c>
      <c r="C136" s="2">
        <f ca="1"/>
        <v>56.4</v>
      </c>
      <c r="D136" s="2">
        <f ca="1"/>
        <v>10.199999999999999</v>
      </c>
      <c r="E136" s="2">
        <f ca="1"/>
        <v>13.92</v>
      </c>
      <c r="I136" s="2">
        <v>14.207458433348501</v>
      </c>
      <c r="J136" s="2">
        <v>14.204164675463794</v>
      </c>
      <c r="N136" s="4">
        <v>135</v>
      </c>
      <c r="O136" s="3" t="e">
        <v>#REF!</v>
      </c>
    </row>
    <row r="137" spans="1:15" x14ac:dyDescent="0.2">
      <c r="A137" s="2">
        <v>137</v>
      </c>
      <c r="B137" s="2" cm="1">
        <f t="array" aca="1" ref="B137:E137" ca="1">OFFSET(CooksDistance_Excel0!$A$1,A137,1,1,4)</f>
        <v>30.72</v>
      </c>
      <c r="C137" s="2">
        <f ca="1"/>
        <v>46.8</v>
      </c>
      <c r="D137" s="2">
        <f ca="1"/>
        <v>11.16</v>
      </c>
      <c r="E137" s="2">
        <f ca="1"/>
        <v>11.4</v>
      </c>
      <c r="I137" s="2">
        <v>16.795226858681126</v>
      </c>
      <c r="J137" s="2">
        <v>16.801696619099609</v>
      </c>
      <c r="N137" s="4">
        <v>136</v>
      </c>
      <c r="O137" s="3" t="e">
        <v>#REF!</v>
      </c>
    </row>
    <row r="138" spans="1:15" x14ac:dyDescent="0.2">
      <c r="A138" s="2">
        <v>138</v>
      </c>
      <c r="B138" s="2" cm="1">
        <f t="array" aca="1" ref="B138:E138" ca="1">OFFSET(CooksDistance_Excel0!$A$1,A138,1,1,4)</f>
        <v>328.44</v>
      </c>
      <c r="C138" s="2">
        <f ca="1"/>
        <v>34.68</v>
      </c>
      <c r="D138" s="2">
        <f ca="1"/>
        <v>71.64</v>
      </c>
      <c r="E138" s="2">
        <f ca="1"/>
        <v>24.96</v>
      </c>
      <c r="I138" s="2">
        <v>13.739088017857735</v>
      </c>
      <c r="J138" s="2">
        <v>13.744183521159037</v>
      </c>
      <c r="N138" s="4">
        <v>137</v>
      </c>
      <c r="O138" s="3" t="e">
        <v>#REF!</v>
      </c>
    </row>
    <row r="139" spans="1:15" x14ac:dyDescent="0.2">
      <c r="A139" s="2">
        <v>139</v>
      </c>
      <c r="B139" s="2" cm="1">
        <f t="array" aca="1" ref="B139:E139" ca="1">OFFSET(CooksDistance_Excel0!$A$1,A139,1,1,4)</f>
        <v>51.6</v>
      </c>
      <c r="C139" s="2">
        <f ca="1"/>
        <v>31.08</v>
      </c>
      <c r="D139" s="2">
        <f ca="1"/>
        <v>24.6</v>
      </c>
      <c r="E139" s="2">
        <f ca="1"/>
        <v>11.52</v>
      </c>
      <c r="I139" s="2">
        <v>25.027509844550398</v>
      </c>
      <c r="J139" s="2">
        <v>25.021502381882403</v>
      </c>
      <c r="N139" s="4">
        <v>138</v>
      </c>
      <c r="O139" s="3" t="e">
        <v>#REF!</v>
      </c>
    </row>
    <row r="140" spans="1:15" x14ac:dyDescent="0.2">
      <c r="A140" s="2">
        <v>140</v>
      </c>
      <c r="B140" s="2" cm="1">
        <f t="array" aca="1" ref="B140:E140" ca="1">OFFSET(CooksDistance_Excel0!$A$1,A140,1,1,4)</f>
        <v>221.88</v>
      </c>
      <c r="C140" s="2">
        <f ca="1"/>
        <v>52.68</v>
      </c>
      <c r="D140" s="2">
        <f ca="1"/>
        <v>2.04</v>
      </c>
      <c r="E140" s="2">
        <f ca="1"/>
        <v>24.84</v>
      </c>
      <c r="I140" s="2">
        <v>11.721137677768782</v>
      </c>
      <c r="J140" s="2">
        <v>11.72211354582269</v>
      </c>
      <c r="N140" s="4">
        <v>139</v>
      </c>
      <c r="O140" s="3" t="e">
        <v>#REF!</v>
      </c>
    </row>
    <row r="141" spans="1:15" x14ac:dyDescent="0.2">
      <c r="A141" s="2">
        <v>141</v>
      </c>
      <c r="B141" s="2" cm="1">
        <f t="array" aca="1" ref="B141:E141" ca="1">OFFSET(CooksDistance_Excel0!$A$1,A141,1,1,4)</f>
        <v>88.08</v>
      </c>
      <c r="C141" s="2">
        <f ca="1"/>
        <v>20.399999999999999</v>
      </c>
      <c r="D141" s="2">
        <f ca="1"/>
        <v>15.48</v>
      </c>
      <c r="E141" s="2">
        <f ca="1"/>
        <v>13.08</v>
      </c>
      <c r="I141" s="2">
        <v>23.604723572522683</v>
      </c>
      <c r="J141" s="2">
        <v>23.610571582439263</v>
      </c>
      <c r="N141" s="4">
        <v>140</v>
      </c>
      <c r="O141" s="3" t="e">
        <v>#REF!</v>
      </c>
    </row>
    <row r="142" spans="1:15" x14ac:dyDescent="0.2">
      <c r="A142" s="2">
        <v>142</v>
      </c>
      <c r="B142" s="2" cm="1">
        <f t="array" aca="1" ref="B142:E142" ca="1">OFFSET(CooksDistance_Excel0!$A$1,A142,1,1,4)</f>
        <v>232.44</v>
      </c>
      <c r="C142" s="2">
        <f ca="1"/>
        <v>42.48</v>
      </c>
      <c r="D142" s="2">
        <f ca="1"/>
        <v>90.72</v>
      </c>
      <c r="E142" s="2">
        <f ca="1"/>
        <v>23.04</v>
      </c>
      <c r="I142" s="2">
        <v>11.387313083062445</v>
      </c>
      <c r="J142" s="2">
        <v>11.387569167896554</v>
      </c>
      <c r="N142" s="4">
        <v>141</v>
      </c>
      <c r="O142" s="3" t="e">
        <v>#REF!</v>
      </c>
    </row>
    <row r="143" spans="1:15" x14ac:dyDescent="0.2">
      <c r="A143" s="2">
        <v>143</v>
      </c>
      <c r="B143" s="2" cm="1">
        <f t="array" aca="1" ref="B143:E143" ca="1">OFFSET(CooksDistance_Excel0!$A$1,A143,1,1,4)</f>
        <v>264.60000000000002</v>
      </c>
      <c r="C143" s="2">
        <f ca="1"/>
        <v>39.840000000000003</v>
      </c>
      <c r="D143" s="2">
        <f ca="1"/>
        <v>45.48</v>
      </c>
      <c r="E143" s="2">
        <f ca="1"/>
        <v>24.12</v>
      </c>
      <c r="I143" s="2">
        <v>22.085381208101325</v>
      </c>
      <c r="J143" s="2">
        <v>22.078835182875778</v>
      </c>
      <c r="N143" s="4">
        <v>142</v>
      </c>
      <c r="O143" s="3" t="e">
        <v>#REF!</v>
      </c>
    </row>
    <row r="144" spans="1:15" x14ac:dyDescent="0.2">
      <c r="A144" s="2">
        <v>144</v>
      </c>
      <c r="B144" s="2" cm="1">
        <f t="array" aca="1" ref="B144:E144" ca="1">OFFSET(CooksDistance_Excel0!$A$1,A144,1,1,4)</f>
        <v>125.52</v>
      </c>
      <c r="C144" s="2">
        <f ca="1"/>
        <v>6.84</v>
      </c>
      <c r="D144" s="2">
        <f ca="1"/>
        <v>41.28</v>
      </c>
      <c r="E144" s="2">
        <f ca="1"/>
        <v>12.48</v>
      </c>
      <c r="I144" s="2">
        <v>23.101480435136878</v>
      </c>
      <c r="J144" s="2">
        <v>23.099843121298939</v>
      </c>
      <c r="N144" s="4">
        <v>143</v>
      </c>
      <c r="O144" s="3" t="e">
        <v>#REF!</v>
      </c>
    </row>
    <row r="145" spans="1:15" x14ac:dyDescent="0.2">
      <c r="A145" s="2">
        <v>145</v>
      </c>
      <c r="B145" s="2" cm="1">
        <f t="array" aca="1" ref="B145:E145" ca="1">OFFSET(CooksDistance_Excel0!$A$1,A145,1,1,4)</f>
        <v>115.44</v>
      </c>
      <c r="C145" s="2">
        <f ca="1"/>
        <v>17.760000000000002</v>
      </c>
      <c r="D145" s="2">
        <f ca="1"/>
        <v>46.68</v>
      </c>
      <c r="E145" s="2">
        <f ca="1"/>
        <v>13.68</v>
      </c>
      <c r="I145" s="2">
        <v>10.522916912683449</v>
      </c>
      <c r="J145" s="2">
        <v>10.517763143839904</v>
      </c>
      <c r="N145" s="4">
        <v>144</v>
      </c>
      <c r="O145" s="3" t="e">
        <v>#REF!</v>
      </c>
    </row>
    <row r="146" spans="1:15" x14ac:dyDescent="0.2">
      <c r="A146" s="2">
        <v>146</v>
      </c>
      <c r="B146" s="2" cm="1">
        <f t="array" aca="1" ref="B146:E146" ca="1">OFFSET(CooksDistance_Excel0!$A$1,A146,1,1,4)</f>
        <v>168.36</v>
      </c>
      <c r="C146" s="2">
        <f ca="1"/>
        <v>2.2799999999999998</v>
      </c>
      <c r="D146" s="2">
        <f ca="1"/>
        <v>10.8</v>
      </c>
      <c r="E146" s="2">
        <f ca="1"/>
        <v>12.36</v>
      </c>
      <c r="I146" s="2">
        <v>12.113716595930157</v>
      </c>
      <c r="J146" s="2">
        <v>12.109600839966916</v>
      </c>
      <c r="N146" s="4">
        <v>145</v>
      </c>
      <c r="O146" s="3" t="e">
        <v>#REF!</v>
      </c>
    </row>
    <row r="147" spans="1:15" x14ac:dyDescent="0.2">
      <c r="A147" s="2">
        <v>147</v>
      </c>
      <c r="B147" s="2" cm="1">
        <f t="array" aca="1" ref="B147:E147" ca="1">OFFSET(CooksDistance_Excel0!$A$1,A147,1,1,4)</f>
        <v>288.12</v>
      </c>
      <c r="C147" s="2">
        <f ca="1"/>
        <v>8.76</v>
      </c>
      <c r="D147" s="2">
        <f ca="1"/>
        <v>10.44</v>
      </c>
      <c r="E147" s="2">
        <f ca="1"/>
        <v>15.84</v>
      </c>
      <c r="I147" s="2">
        <v>11.652645308031014</v>
      </c>
      <c r="J147" s="2">
        <v>11.650246465936803</v>
      </c>
      <c r="N147" s="4">
        <v>146</v>
      </c>
      <c r="O147" s="3" t="e">
        <v>#REF!</v>
      </c>
    </row>
    <row r="148" spans="1:15" x14ac:dyDescent="0.2">
      <c r="A148" s="2">
        <v>148</v>
      </c>
      <c r="B148" s="2" cm="1">
        <f t="array" aca="1" ref="B148:E148" ca="1">OFFSET(CooksDistance_Excel0!$A$1,A148,1,1,4)</f>
        <v>291.83999999999997</v>
      </c>
      <c r="C148" s="2">
        <f ca="1"/>
        <v>58.8</v>
      </c>
      <c r="D148" s="2">
        <f ca="1"/>
        <v>53.16</v>
      </c>
      <c r="E148" s="2">
        <f ca="1"/>
        <v>30.48</v>
      </c>
      <c r="I148" s="2">
        <v>18.355230424351817</v>
      </c>
      <c r="J148" s="2">
        <v>18.353068412800472</v>
      </c>
      <c r="N148" s="4">
        <v>147</v>
      </c>
      <c r="O148" s="3" t="e">
        <v>#REF!</v>
      </c>
    </row>
    <row r="149" spans="1:15" x14ac:dyDescent="0.2">
      <c r="A149" s="2">
        <v>149</v>
      </c>
      <c r="B149" s="2" cm="1">
        <f t="array" aca="1" ref="B149:E149" ca="1">OFFSET(CooksDistance_Excel0!$A$1,A149,1,1,4)</f>
        <v>45.6</v>
      </c>
      <c r="C149" s="2">
        <f ca="1"/>
        <v>48.36</v>
      </c>
      <c r="D149" s="2">
        <f ca="1"/>
        <v>14.28</v>
      </c>
      <c r="E149" s="2">
        <f ca="1"/>
        <v>13.08</v>
      </c>
      <c r="I149" s="2">
        <v>27.91295111052824</v>
      </c>
      <c r="J149" s="2">
        <v>27.913033237706902</v>
      </c>
      <c r="N149" s="4">
        <v>148</v>
      </c>
      <c r="O149" s="3" t="e">
        <v>#REF!</v>
      </c>
    </row>
    <row r="150" spans="1:15" x14ac:dyDescent="0.2">
      <c r="A150" s="2">
        <v>150</v>
      </c>
      <c r="B150" s="2" cm="1">
        <f t="array" aca="1" ref="B150:E150" ca="1">OFFSET(CooksDistance_Excel0!$A$1,A150,1,1,4)</f>
        <v>53.64</v>
      </c>
      <c r="C150" s="2">
        <f ca="1"/>
        <v>30.96</v>
      </c>
      <c r="D150" s="2">
        <f ca="1"/>
        <v>24.72</v>
      </c>
      <c r="E150" s="2">
        <f ca="1"/>
        <v>12.12</v>
      </c>
      <c r="I150" s="2">
        <v>14.71117915840262</v>
      </c>
      <c r="J150" s="2">
        <v>14.716031293635229</v>
      </c>
      <c r="N150" s="4">
        <v>149</v>
      </c>
      <c r="O150" s="3" t="e">
        <v>#REF!</v>
      </c>
    </row>
    <row r="151" spans="1:15" x14ac:dyDescent="0.2">
      <c r="A151" s="2">
        <v>151</v>
      </c>
      <c r="B151" s="2" cm="1">
        <f t="array" aca="1" ref="B151:E151" ca="1">OFFSET(CooksDistance_Excel0!$A$1,A151,1,1,4)</f>
        <v>336.84</v>
      </c>
      <c r="C151" s="2">
        <f ca="1"/>
        <v>16.68</v>
      </c>
      <c r="D151" s="2">
        <f ca="1"/>
        <v>44.4</v>
      </c>
      <c r="E151" s="2">
        <f ca="1"/>
        <v>19.32</v>
      </c>
      <c r="I151" s="2">
        <v>11.791795185389843</v>
      </c>
      <c r="J151" s="2">
        <v>11.792725321356418</v>
      </c>
      <c r="N151" s="4">
        <v>150</v>
      </c>
      <c r="O151" s="3" t="e">
        <v>#REF!</v>
      </c>
    </row>
    <row r="152" spans="1:15" x14ac:dyDescent="0.2">
      <c r="A152" s="2">
        <v>152</v>
      </c>
      <c r="B152" s="2" cm="1">
        <f t="array" aca="1" ref="B152:E152" ca="1">OFFSET(CooksDistance_Excel0!$A$1,A152,1,1,4)</f>
        <v>145.19999999999999</v>
      </c>
      <c r="C152" s="2">
        <f ca="1"/>
        <v>10.08</v>
      </c>
      <c r="D152" s="2">
        <f ca="1"/>
        <v>58.44</v>
      </c>
      <c r="E152" s="2">
        <f ca="1"/>
        <v>13.92</v>
      </c>
      <c r="I152" s="2">
        <v>22.046077775105729</v>
      </c>
      <c r="J152" s="2">
        <v>22.040646409657121</v>
      </c>
      <c r="N152" s="4">
        <v>151</v>
      </c>
      <c r="O152" s="3" t="e">
        <v>#REF!</v>
      </c>
    </row>
    <row r="153" spans="1:15" x14ac:dyDescent="0.2">
      <c r="A153" s="2">
        <v>153</v>
      </c>
      <c r="B153" s="2" cm="1">
        <f t="array" aca="1" ref="B153:E153" ca="1">OFFSET(CooksDistance_Excel0!$A$1,A153,1,1,4)</f>
        <v>237.12</v>
      </c>
      <c r="C153" s="2">
        <f ca="1"/>
        <v>27.96</v>
      </c>
      <c r="D153" s="2">
        <f ca="1"/>
        <v>17.04</v>
      </c>
      <c r="E153" s="2">
        <f ca="1"/>
        <v>19.920000000000002</v>
      </c>
      <c r="I153" s="2">
        <v>12.01833285490763</v>
      </c>
      <c r="J153" s="2">
        <v>12.011445240608214</v>
      </c>
      <c r="N153" s="4">
        <v>152</v>
      </c>
      <c r="O153" s="3" t="e">
        <v>#REF!</v>
      </c>
    </row>
    <row r="154" spans="1:15" x14ac:dyDescent="0.2">
      <c r="A154" s="2">
        <v>154</v>
      </c>
      <c r="B154" s="2" cm="1">
        <f t="array" aca="1" ref="B154:E154" ca="1">OFFSET(CooksDistance_Excel0!$A$1,A154,1,1,4)</f>
        <v>205.56</v>
      </c>
      <c r="C154" s="2">
        <f ca="1"/>
        <v>47.64</v>
      </c>
      <c r="D154" s="2">
        <f ca="1"/>
        <v>45.24</v>
      </c>
      <c r="E154" s="2">
        <f ca="1"/>
        <v>22.8</v>
      </c>
      <c r="I154" s="2">
        <v>19.631769457951993</v>
      </c>
      <c r="J154" s="2">
        <v>19.632000365324377</v>
      </c>
      <c r="N154" s="4">
        <v>153</v>
      </c>
      <c r="O154" s="3" t="e">
        <v>#REF!</v>
      </c>
    </row>
    <row r="155" spans="1:15" x14ac:dyDescent="0.2">
      <c r="A155" s="2">
        <v>155</v>
      </c>
      <c r="B155" s="2" cm="1">
        <f t="array" aca="1" ref="B155:E155" ca="1">OFFSET(CooksDistance_Excel0!$A$1,A155,1,1,4)</f>
        <v>225.36</v>
      </c>
      <c r="C155" s="2">
        <f ca="1"/>
        <v>25.32</v>
      </c>
      <c r="D155" s="2">
        <f ca="1"/>
        <v>11.4</v>
      </c>
      <c r="E155" s="2">
        <f ca="1"/>
        <v>18.72</v>
      </c>
      <c r="I155" s="2">
        <v>21.868743047019969</v>
      </c>
      <c r="J155" s="2">
        <v>21.868681583904451</v>
      </c>
      <c r="N155" s="4">
        <v>154</v>
      </c>
      <c r="O155" s="3" t="e">
        <v>#REF!</v>
      </c>
    </row>
    <row r="156" spans="1:15" x14ac:dyDescent="0.2">
      <c r="A156" s="2">
        <v>156</v>
      </c>
      <c r="B156" s="2" cm="1">
        <f t="array" aca="1" ref="B156:E156" ca="1">OFFSET(CooksDistance_Excel0!$A$1,A156,1,1,4)</f>
        <v>4.92</v>
      </c>
      <c r="C156" s="2">
        <f ca="1"/>
        <v>13.92</v>
      </c>
      <c r="D156" s="2">
        <f ca="1"/>
        <v>6.84</v>
      </c>
      <c r="E156" s="2">
        <f ca="1"/>
        <v>3.84</v>
      </c>
      <c r="I156" s="2">
        <v>18.601340550564188</v>
      </c>
      <c r="J156" s="2">
        <v>18.601940350864403</v>
      </c>
      <c r="N156" s="4">
        <v>155</v>
      </c>
      <c r="O156" s="3" t="e">
        <v>#REF!</v>
      </c>
    </row>
    <row r="157" spans="1:15" x14ac:dyDescent="0.2">
      <c r="A157" s="2">
        <v>157</v>
      </c>
      <c r="B157" s="2" cm="1">
        <f t="array" aca="1" ref="B157:E157" ca="1">OFFSET(CooksDistance_Excel0!$A$1,A157,1,1,4)</f>
        <v>112.68</v>
      </c>
      <c r="C157" s="2">
        <f ca="1"/>
        <v>52.2</v>
      </c>
      <c r="D157" s="2">
        <f ca="1"/>
        <v>60.6</v>
      </c>
      <c r="E157" s="2">
        <f ca="1"/>
        <v>18.36</v>
      </c>
      <c r="I157" s="2">
        <v>6.3681918250137528</v>
      </c>
      <c r="J157" s="2">
        <v>6.3690706820827252</v>
      </c>
      <c r="N157" s="4">
        <v>156</v>
      </c>
      <c r="O157" s="3" t="e">
        <v>#REF!</v>
      </c>
    </row>
    <row r="158" spans="1:15" x14ac:dyDescent="0.2">
      <c r="A158" s="2">
        <v>158</v>
      </c>
      <c r="B158" s="2" cm="1">
        <f t="array" aca="1" ref="B158:E158" ca="1">OFFSET(CooksDistance_Excel0!$A$1,A158,1,1,4)</f>
        <v>179.76</v>
      </c>
      <c r="C158" s="2">
        <f ca="1"/>
        <v>1.56</v>
      </c>
      <c r="D158" s="2">
        <f ca="1"/>
        <v>29.16</v>
      </c>
      <c r="E158" s="2">
        <f ca="1"/>
        <v>12.12</v>
      </c>
      <c r="I158" s="2">
        <v>18.462473159665265</v>
      </c>
      <c r="J158" s="2">
        <v>18.461822298021701</v>
      </c>
      <c r="N158" s="4">
        <v>157</v>
      </c>
      <c r="O158" s="3" t="e">
        <v>#REF!</v>
      </c>
    </row>
    <row r="159" spans="1:15" x14ac:dyDescent="0.2">
      <c r="A159" s="2">
        <v>159</v>
      </c>
      <c r="B159" s="2" cm="1">
        <f t="array" aca="1" ref="B159:E159" ca="1">OFFSET(CooksDistance_Excel0!$A$1,A159,1,1,4)</f>
        <v>14.04</v>
      </c>
      <c r="C159" s="2">
        <f ca="1"/>
        <v>44.28</v>
      </c>
      <c r="D159" s="2">
        <f ca="1"/>
        <v>54.24</v>
      </c>
      <c r="E159" s="2">
        <f ca="1"/>
        <v>8.76</v>
      </c>
      <c r="I159" s="2">
        <v>12.021990071706128</v>
      </c>
      <c r="J159" s="2">
        <v>12.017173439687362</v>
      </c>
      <c r="N159" s="4">
        <v>158</v>
      </c>
      <c r="O159" s="3" t="e">
        <v>#REF!</v>
      </c>
    </row>
    <row r="160" spans="1:15" x14ac:dyDescent="0.2">
      <c r="A160" s="2">
        <v>160</v>
      </c>
      <c r="B160" s="2" cm="1">
        <f t="array" aca="1" ref="B160:E160" ca="1">OFFSET(CooksDistance_Excel0!$A$1,A160,1,1,4)</f>
        <v>158.04</v>
      </c>
      <c r="C160" s="2">
        <f ca="1"/>
        <v>22.08</v>
      </c>
      <c r="D160" s="2">
        <f ca="1"/>
        <v>41.52</v>
      </c>
      <c r="E160" s="2">
        <f ca="1"/>
        <v>15.48</v>
      </c>
      <c r="I160" s="2">
        <v>12.461459118883498</v>
      </c>
      <c r="J160" s="2">
        <v>12.461038392059255</v>
      </c>
      <c r="N160" s="4">
        <v>159</v>
      </c>
      <c r="O160" s="3" t="e">
        <v>#REF!</v>
      </c>
    </row>
    <row r="161" spans="1:15" x14ac:dyDescent="0.2">
      <c r="A161" s="2">
        <v>161</v>
      </c>
      <c r="B161" s="2" cm="1">
        <f t="array" aca="1" ref="B161:E161" ca="1">OFFSET(CooksDistance_Excel0!$A$1,A161,1,1,4)</f>
        <v>207</v>
      </c>
      <c r="C161" s="2">
        <f ca="1"/>
        <v>21.72</v>
      </c>
      <c r="D161" s="2">
        <f ca="1"/>
        <v>36.840000000000003</v>
      </c>
      <c r="E161" s="2">
        <f ca="1"/>
        <v>17.28</v>
      </c>
      <c r="I161" s="2">
        <v>14.882095529581033</v>
      </c>
      <c r="J161" s="2">
        <v>14.878977873552671</v>
      </c>
      <c r="N161" s="4">
        <v>160</v>
      </c>
      <c r="O161" s="3" t="e">
        <v>#REF!</v>
      </c>
    </row>
    <row r="162" spans="1:15" x14ac:dyDescent="0.2">
      <c r="A162" s="2">
        <v>162</v>
      </c>
      <c r="B162" s="2" cm="1">
        <f t="array" aca="1" ref="B162:E162" ca="1">OFFSET(CooksDistance_Excel0!$A$1,A162,1,1,4)</f>
        <v>102.84</v>
      </c>
      <c r="C162" s="2">
        <f ca="1"/>
        <v>42.96</v>
      </c>
      <c r="D162" s="2">
        <f ca="1"/>
        <v>59.16</v>
      </c>
      <c r="E162" s="2">
        <f ca="1"/>
        <v>15.96</v>
      </c>
      <c r="I162" s="2">
        <v>17.059517578625318</v>
      </c>
      <c r="J162" s="2">
        <v>17.056599576397172</v>
      </c>
      <c r="N162" s="4">
        <v>161</v>
      </c>
      <c r="O162" s="3" t="e">
        <v>#REF!</v>
      </c>
    </row>
    <row r="163" spans="1:15" x14ac:dyDescent="0.2">
      <c r="A163" s="2">
        <v>163</v>
      </c>
      <c r="B163" s="2" cm="1">
        <f t="array" aca="1" ref="B163:E163" ca="1">OFFSET(CooksDistance_Excel0!$A$1,A163,1,1,4)</f>
        <v>226.08</v>
      </c>
      <c r="C163" s="2">
        <f ca="1"/>
        <v>21.72</v>
      </c>
      <c r="D163" s="2">
        <f ca="1"/>
        <v>30.72</v>
      </c>
      <c r="E163" s="2">
        <f ca="1"/>
        <v>17.88</v>
      </c>
      <c r="I163" s="2">
        <v>16.27276637286166</v>
      </c>
      <c r="J163" s="2">
        <v>16.270974820397544</v>
      </c>
      <c r="N163" s="4">
        <v>162</v>
      </c>
      <c r="O163" s="3" t="e">
        <v>#REF!</v>
      </c>
    </row>
    <row r="164" spans="1:15" x14ac:dyDescent="0.2">
      <c r="A164" s="2">
        <v>164</v>
      </c>
      <c r="B164" s="2" cm="1">
        <f t="array" aca="1" ref="B164:E164" ca="1">OFFSET(CooksDistance_Excel0!$A$1,A164,1,1,4)</f>
        <v>196.2</v>
      </c>
      <c r="C164" s="2">
        <f ca="1"/>
        <v>44.16</v>
      </c>
      <c r="D164" s="2">
        <f ca="1"/>
        <v>8.8800000000000008</v>
      </c>
      <c r="E164" s="2">
        <f ca="1"/>
        <v>21.6</v>
      </c>
      <c r="I164" s="2">
        <v>17.938434373611486</v>
      </c>
      <c r="J164" s="2">
        <v>17.936138469106112</v>
      </c>
      <c r="N164" s="4">
        <v>163</v>
      </c>
      <c r="O164" s="3" t="e">
        <v>#REF!</v>
      </c>
    </row>
    <row r="165" spans="1:15" x14ac:dyDescent="0.2">
      <c r="A165" s="2">
        <v>165</v>
      </c>
      <c r="B165" s="2" cm="1">
        <f t="array" aca="1" ref="B165:E165" ca="1">OFFSET(CooksDistance_Excel0!$A$1,A165,1,1,4)</f>
        <v>140.63999999999999</v>
      </c>
      <c r="C165" s="2">
        <f ca="1"/>
        <v>17.64</v>
      </c>
      <c r="D165" s="2">
        <f ca="1"/>
        <v>6.48</v>
      </c>
      <c r="E165" s="2">
        <f ca="1"/>
        <v>14.28</v>
      </c>
      <c r="I165" s="2">
        <v>20.818054635350556</v>
      </c>
      <c r="J165" s="2">
        <v>20.821963290591022</v>
      </c>
      <c r="N165" s="4">
        <v>164</v>
      </c>
      <c r="O165" s="3" t="e">
        <v>#REF!</v>
      </c>
    </row>
    <row r="166" spans="1:15" x14ac:dyDescent="0.2">
      <c r="A166" s="2">
        <v>166</v>
      </c>
      <c r="B166" s="2" cm="1">
        <f t="array" aca="1" ref="B166:E166" ca="1">OFFSET(CooksDistance_Excel0!$A$1,A166,1,1,4)</f>
        <v>281.39999999999998</v>
      </c>
      <c r="C166" s="2">
        <f ca="1"/>
        <v>4.08</v>
      </c>
      <c r="D166" s="2">
        <f ca="1"/>
        <v>101.76</v>
      </c>
      <c r="E166" s="2">
        <f ca="1"/>
        <v>14.28</v>
      </c>
      <c r="I166" s="2">
        <v>13.281353204212508</v>
      </c>
      <c r="J166" s="2">
        <v>13.281953523720293</v>
      </c>
      <c r="N166" s="4">
        <v>165</v>
      </c>
      <c r="O166" s="3" t="e">
        <v>#REF!</v>
      </c>
    </row>
    <row r="167" spans="1:15" x14ac:dyDescent="0.2">
      <c r="A167" s="2">
        <v>167</v>
      </c>
      <c r="B167" s="2" cm="1">
        <f t="array" aca="1" ref="B167:E167" ca="1">OFFSET(CooksDistance_Excel0!$A$1,A167,1,1,4)</f>
        <v>21.48</v>
      </c>
      <c r="C167" s="2">
        <f ca="1"/>
        <v>45.12</v>
      </c>
      <c r="D167" s="2">
        <f ca="1"/>
        <v>25.92</v>
      </c>
      <c r="E167" s="2">
        <f ca="1"/>
        <v>9.6</v>
      </c>
      <c r="I167" s="2">
        <v>17.082407251509103</v>
      </c>
      <c r="J167" s="2">
        <v>17.068465651524065</v>
      </c>
      <c r="N167" s="4">
        <v>166</v>
      </c>
      <c r="O167" s="3" t="e">
        <v>#REF!</v>
      </c>
    </row>
    <row r="168" spans="1:15" x14ac:dyDescent="0.2">
      <c r="A168" s="2">
        <v>168</v>
      </c>
      <c r="B168" s="2" cm="1">
        <f t="array" aca="1" ref="B168:E168" ca="1">OFFSET(CooksDistance_Excel0!$A$1,A168,1,1,4)</f>
        <v>248.16</v>
      </c>
      <c r="C168" s="2">
        <f ca="1"/>
        <v>6.24</v>
      </c>
      <c r="D168" s="2">
        <f ca="1"/>
        <v>23.28</v>
      </c>
      <c r="E168" s="2">
        <f ca="1"/>
        <v>14.64</v>
      </c>
      <c r="I168" s="2">
        <v>12.986167966647777</v>
      </c>
      <c r="J168" s="2">
        <v>12.989274371421633</v>
      </c>
      <c r="N168" s="4">
        <v>167</v>
      </c>
      <c r="O168" s="3" t="e">
        <v>#REF!</v>
      </c>
    </row>
    <row r="169" spans="1:15" x14ac:dyDescent="0.2">
      <c r="A169" s="2">
        <v>169</v>
      </c>
      <c r="B169" s="2" cm="1">
        <f t="array" aca="1" ref="B169:E169" ca="1">OFFSET(CooksDistance_Excel0!$A$1,A169,1,1,4)</f>
        <v>258.48</v>
      </c>
      <c r="C169" s="2">
        <f ca="1"/>
        <v>28.32</v>
      </c>
      <c r="D169" s="2">
        <f ca="1"/>
        <v>69.12</v>
      </c>
      <c r="E169" s="2">
        <f ca="1"/>
        <v>20.52</v>
      </c>
      <c r="I169" s="2">
        <v>16.03974007708392</v>
      </c>
      <c r="J169" s="2">
        <v>16.035896127103513</v>
      </c>
      <c r="N169" s="4">
        <v>168</v>
      </c>
      <c r="O169" s="3" t="e">
        <v>#REF!</v>
      </c>
    </row>
    <row r="170" spans="1:15" x14ac:dyDescent="0.2">
      <c r="A170" s="2">
        <v>170</v>
      </c>
      <c r="B170" s="2" cm="1">
        <f t="array" aca="1" ref="B170:E170" ca="1">OFFSET(CooksDistance_Excel0!$A$1,A170,1,1,4)</f>
        <v>341.16</v>
      </c>
      <c r="C170" s="2">
        <f ca="1"/>
        <v>12.72</v>
      </c>
      <c r="D170" s="2">
        <f ca="1"/>
        <v>7.68</v>
      </c>
      <c r="E170" s="2">
        <f ca="1"/>
        <v>18</v>
      </c>
      <c r="I170" s="2">
        <v>20.629569026400901</v>
      </c>
      <c r="J170" s="2">
        <v>20.623371360690054</v>
      </c>
      <c r="N170" s="4">
        <v>169</v>
      </c>
      <c r="O170" s="3" t="e">
        <v>#REF!</v>
      </c>
    </row>
    <row r="171" spans="1:15" x14ac:dyDescent="0.2">
      <c r="A171" s="2">
        <v>171</v>
      </c>
      <c r="B171" s="2" cm="1">
        <f t="array" aca="1" ref="B171:E171" ca="1">OFFSET(CooksDistance_Excel0!$A$1,A171,1,1,4)</f>
        <v>60</v>
      </c>
      <c r="C171" s="2">
        <f ca="1"/>
        <v>13.92</v>
      </c>
      <c r="D171" s="2">
        <f ca="1"/>
        <v>22.08</v>
      </c>
      <c r="E171" s="2">
        <f ca="1"/>
        <v>10.08</v>
      </c>
      <c r="I171" s="2">
        <v>21.531445110681638</v>
      </c>
      <c r="J171" s="2">
        <v>21.529867555548087</v>
      </c>
      <c r="N171" s="4">
        <v>170</v>
      </c>
      <c r="O171" s="3" t="e">
        <v>#REF!</v>
      </c>
    </row>
    <row r="172" spans="1:15" x14ac:dyDescent="0.2">
      <c r="A172" s="2">
        <v>172</v>
      </c>
      <c r="B172" s="2" cm="1">
        <f t="array" aca="1" ref="B172:E172" ca="1">OFFSET(CooksDistance_Excel0!$A$1,A172,1,1,4)</f>
        <v>197.4</v>
      </c>
      <c r="C172" s="2">
        <f ca="1"/>
        <v>25.08</v>
      </c>
      <c r="D172" s="2">
        <f ca="1"/>
        <v>56.88</v>
      </c>
      <c r="E172" s="2">
        <f ca="1"/>
        <v>17.399999999999999</v>
      </c>
      <c r="I172" s="2">
        <v>8.8753098490338242</v>
      </c>
      <c r="J172" s="2">
        <v>8.8739759597986847</v>
      </c>
      <c r="N172" s="4">
        <v>171</v>
      </c>
      <c r="O172" s="3" t="e">
        <v>#REF!</v>
      </c>
    </row>
    <row r="173" spans="1:15" x14ac:dyDescent="0.2">
      <c r="A173" s="2">
        <v>173</v>
      </c>
      <c r="B173" s="2" cm="1">
        <f t="array" aca="1" ref="B173:E173" ca="1">OFFSET(CooksDistance_Excel0!$A$1,A173,1,1,4)</f>
        <v>23.52</v>
      </c>
      <c r="C173" s="2">
        <f ca="1"/>
        <v>24.12</v>
      </c>
      <c r="D173" s="2">
        <f ca="1"/>
        <v>20.399999999999999</v>
      </c>
      <c r="E173" s="2">
        <f ca="1"/>
        <v>9.1199999999999992</v>
      </c>
      <c r="I173" s="2">
        <v>17.234723843059111</v>
      </c>
      <c r="J173" s="2">
        <v>17.229928476299296</v>
      </c>
      <c r="N173" s="4">
        <v>172</v>
      </c>
      <c r="O173" s="3" t="e">
        <v>#REF!</v>
      </c>
    </row>
    <row r="174" spans="1:15" x14ac:dyDescent="0.2">
      <c r="A174" s="2">
        <v>174</v>
      </c>
      <c r="B174" s="2" cm="1">
        <f t="array" aca="1" ref="B174:E174" ca="1">OFFSET(CooksDistance_Excel0!$A$1,A174,1,1,4)</f>
        <v>202.08</v>
      </c>
      <c r="C174" s="2">
        <f ca="1"/>
        <v>8.52</v>
      </c>
      <c r="D174" s="2">
        <f ca="1"/>
        <v>15.36</v>
      </c>
      <c r="E174" s="2">
        <f ca="1"/>
        <v>14.04</v>
      </c>
      <c r="I174" s="2">
        <v>9.1286010253153389</v>
      </c>
      <c r="J174" s="2">
        <v>9.1292308544628256</v>
      </c>
      <c r="N174" s="4">
        <v>173</v>
      </c>
      <c r="O174" s="3" t="e">
        <v>#REF!</v>
      </c>
    </row>
    <row r="175" spans="1:15" x14ac:dyDescent="0.2">
      <c r="A175" s="2">
        <v>175</v>
      </c>
      <c r="B175" s="2" cm="1">
        <f t="array" aca="1" ref="B175:E175" ca="1">OFFSET(CooksDistance_Excel0!$A$1,A175,1,1,4)</f>
        <v>266.88</v>
      </c>
      <c r="C175" s="2">
        <f ca="1"/>
        <v>4.08</v>
      </c>
      <c r="D175" s="2">
        <f ca="1"/>
        <v>15.72</v>
      </c>
      <c r="E175" s="2">
        <f ca="1"/>
        <v>13.8</v>
      </c>
      <c r="I175" s="2">
        <v>14.367367299291034</v>
      </c>
      <c r="J175" s="2">
        <v>14.36512664798871</v>
      </c>
      <c r="N175" s="4">
        <v>174</v>
      </c>
      <c r="O175" s="3" t="e">
        <v>#REF!</v>
      </c>
    </row>
    <row r="176" spans="1:15" x14ac:dyDescent="0.2">
      <c r="A176" s="2">
        <v>176</v>
      </c>
      <c r="B176" s="2" cm="1">
        <f t="array" aca="1" ref="B176:E176" ca="1">OFFSET(CooksDistance_Excel0!$A$1,A176,1,1,4)</f>
        <v>332.28</v>
      </c>
      <c r="C176" s="2">
        <f ca="1"/>
        <v>58.68</v>
      </c>
      <c r="D176" s="2">
        <f ca="1"/>
        <v>50.16</v>
      </c>
      <c r="E176" s="2">
        <f ca="1"/>
        <v>32.4</v>
      </c>
      <c r="I176" s="2">
        <v>16.496595549596158</v>
      </c>
      <c r="J176" s="2">
        <v>16.493228900886358</v>
      </c>
      <c r="N176" s="4">
        <v>175</v>
      </c>
      <c r="O176" s="3" t="e">
        <v>#REF!</v>
      </c>
    </row>
    <row r="177" spans="1:15" x14ac:dyDescent="0.2">
      <c r="A177" s="2">
        <v>177</v>
      </c>
      <c r="B177" s="2" cm="1">
        <f t="array" aca="1" ref="B177:E177" ca="1">OFFSET(CooksDistance_Excel0!$A$1,A177,1,1,4)</f>
        <v>298.08</v>
      </c>
      <c r="C177" s="2">
        <f ca="1"/>
        <v>36.24</v>
      </c>
      <c r="D177" s="2">
        <f ca="1"/>
        <v>24.36</v>
      </c>
      <c r="E177" s="2">
        <f ca="1"/>
        <v>24.24</v>
      </c>
      <c r="I177" s="2">
        <v>29.744076298996767</v>
      </c>
      <c r="J177" s="2">
        <v>29.744244377020422</v>
      </c>
      <c r="N177" s="4">
        <v>176</v>
      </c>
      <c r="O177" s="3" t="e">
        <v>#REF!</v>
      </c>
    </row>
    <row r="178" spans="1:15" x14ac:dyDescent="0.2">
      <c r="A178" s="2">
        <v>178</v>
      </c>
      <c r="B178" s="2" cm="1">
        <f t="array" aca="1" ref="B178:E178" ca="1">OFFSET(CooksDistance_Excel0!$A$1,A178,1,1,4)</f>
        <v>204.24</v>
      </c>
      <c r="C178" s="2">
        <f ca="1"/>
        <v>9.36</v>
      </c>
      <c r="D178" s="2">
        <f ca="1"/>
        <v>42.24</v>
      </c>
      <c r="E178" s="2">
        <f ca="1"/>
        <v>14.04</v>
      </c>
      <c r="I178" s="2">
        <v>23.975065932079282</v>
      </c>
      <c r="J178" s="2">
        <v>23.975247243297215</v>
      </c>
      <c r="N178" s="4">
        <v>177</v>
      </c>
      <c r="O178" s="3" t="e">
        <v>#REF!</v>
      </c>
    </row>
    <row r="179" spans="1:15" x14ac:dyDescent="0.2">
      <c r="A179" s="2">
        <v>179</v>
      </c>
      <c r="B179" s="2" cm="1">
        <f t="array" aca="1" ref="B179:E179" ca="1">OFFSET(CooksDistance_Excel0!$A$1,A179,1,1,4)</f>
        <v>332.04</v>
      </c>
      <c r="C179" s="2">
        <f ca="1"/>
        <v>2.76</v>
      </c>
      <c r="D179" s="2">
        <f ca="1"/>
        <v>28.44</v>
      </c>
      <c r="E179" s="2">
        <f ca="1"/>
        <v>14.16</v>
      </c>
      <c r="I179" s="2">
        <v>14.599859282855626</v>
      </c>
      <c r="J179" s="2">
        <v>14.594455683401897</v>
      </c>
      <c r="N179" s="4">
        <v>178</v>
      </c>
      <c r="O179" s="3" t="e">
        <v>#REF!</v>
      </c>
    </row>
    <row r="180" spans="1:15" x14ac:dyDescent="0.2">
      <c r="A180" s="2">
        <v>180</v>
      </c>
      <c r="B180" s="2" cm="1">
        <f t="array" aca="1" ref="B180:E180" ca="1">OFFSET(CooksDistance_Excel0!$A$1,A180,1,1,4)</f>
        <v>198.72</v>
      </c>
      <c r="C180" s="2">
        <f ca="1"/>
        <v>12</v>
      </c>
      <c r="D180" s="2">
        <f ca="1"/>
        <v>21.12</v>
      </c>
      <c r="E180" s="2">
        <f ca="1"/>
        <v>15.12</v>
      </c>
      <c r="I180" s="2">
        <v>19.218731392142427</v>
      </c>
      <c r="J180" s="2">
        <v>19.213196664927732</v>
      </c>
      <c r="N180" s="4">
        <v>179</v>
      </c>
      <c r="O180" s="3" t="e">
        <v>#REF!</v>
      </c>
    </row>
    <row r="181" spans="1:15" x14ac:dyDescent="0.2">
      <c r="A181" s="2">
        <v>181</v>
      </c>
      <c r="B181" s="2" cm="1">
        <f t="array" aca="1" ref="B181:E181" ca="1">OFFSET(CooksDistance_Excel0!$A$1,A181,1,1,4)</f>
        <v>187.92</v>
      </c>
      <c r="C181" s="2">
        <f ca="1"/>
        <v>3.12</v>
      </c>
      <c r="D181" s="2">
        <f ca="1"/>
        <v>9.9600000000000009</v>
      </c>
      <c r="E181" s="2">
        <f ca="1"/>
        <v>12.6</v>
      </c>
      <c r="I181" s="2">
        <v>14.863866867634583</v>
      </c>
      <c r="J181" s="2">
        <v>14.861465938209264</v>
      </c>
      <c r="N181" s="4">
        <v>180</v>
      </c>
      <c r="O181" s="3" t="e">
        <v>#REF!</v>
      </c>
    </row>
    <row r="182" spans="1:15" x14ac:dyDescent="0.2">
      <c r="A182" s="2">
        <v>182</v>
      </c>
      <c r="B182" s="2" cm="1">
        <f t="array" aca="1" ref="B182:E182" ca="1">OFFSET(CooksDistance_Excel0!$A$1,A182,1,1,4)</f>
        <v>262.2</v>
      </c>
      <c r="C182" s="2">
        <f ca="1"/>
        <v>6.48</v>
      </c>
      <c r="D182" s="2">
        <f ca="1"/>
        <v>32.880000000000003</v>
      </c>
      <c r="E182" s="2">
        <f ca="1"/>
        <v>14.64</v>
      </c>
      <c r="I182" s="2">
        <v>12.706937243860491</v>
      </c>
      <c r="J182" s="2">
        <v>12.704639639411351</v>
      </c>
      <c r="N182" s="4">
        <v>181</v>
      </c>
      <c r="O182" s="3" t="e">
        <v>#REF!</v>
      </c>
    </row>
    <row r="183" spans="1:15" x14ac:dyDescent="0.2">
      <c r="A183" s="2">
        <v>183</v>
      </c>
      <c r="B183" s="2" cm="1">
        <f t="array" aca="1" ref="B183:E183" ca="1">OFFSET(CooksDistance_Excel0!$A$1,A183,1,1,4)</f>
        <v>67.44</v>
      </c>
      <c r="C183" s="2">
        <f ca="1"/>
        <v>6.84</v>
      </c>
      <c r="D183" s="2">
        <f ca="1"/>
        <v>35.64</v>
      </c>
      <c r="E183" s="2">
        <f ca="1"/>
        <v>10.44</v>
      </c>
      <c r="I183" s="2">
        <v>16.718787378889473</v>
      </c>
      <c r="J183" s="2">
        <v>16.713719020149892</v>
      </c>
      <c r="N183" s="4">
        <v>182</v>
      </c>
      <c r="O183" s="3" t="e">
        <v>#REF!</v>
      </c>
    </row>
    <row r="184" spans="1:15" x14ac:dyDescent="0.2">
      <c r="A184" s="2">
        <v>184</v>
      </c>
      <c r="B184" s="2" cm="1">
        <f t="array" aca="1" ref="B184:E184" ca="1">OFFSET(CooksDistance_Excel0!$A$1,A184,1,1,4)</f>
        <v>345.12</v>
      </c>
      <c r="C184" s="2">
        <f ca="1"/>
        <v>51.6</v>
      </c>
      <c r="D184" s="2">
        <f ca="1"/>
        <v>86.16</v>
      </c>
      <c r="E184" s="2">
        <f ca="1"/>
        <v>31.44</v>
      </c>
      <c r="I184" s="2">
        <v>7.8696950459253534</v>
      </c>
      <c r="J184" s="2">
        <v>7.8656039965499778</v>
      </c>
      <c r="N184" s="4">
        <v>183</v>
      </c>
      <c r="O184" s="3" t="e">
        <v>#REF!</v>
      </c>
    </row>
    <row r="185" spans="1:15" x14ac:dyDescent="0.2">
      <c r="A185" s="2">
        <v>185</v>
      </c>
      <c r="B185" s="2" cm="1">
        <f t="array" aca="1" ref="B185:E185" ca="1">OFFSET(CooksDistance_Excel0!$A$1,A185,1,1,4)</f>
        <v>304.56</v>
      </c>
      <c r="C185" s="2">
        <f ca="1"/>
        <v>25.56</v>
      </c>
      <c r="D185" s="2">
        <f ca="1"/>
        <v>36</v>
      </c>
      <c r="E185" s="2">
        <f ca="1"/>
        <v>21.12</v>
      </c>
      <c r="I185" s="2">
        <v>28.965077712864883</v>
      </c>
      <c r="J185" s="2">
        <v>28.959720155357697</v>
      </c>
      <c r="N185" s="4">
        <v>184</v>
      </c>
      <c r="O185" s="3" t="e">
        <v>#REF!</v>
      </c>
    </row>
    <row r="186" spans="1:15" x14ac:dyDescent="0.2">
      <c r="A186" s="2">
        <v>186</v>
      </c>
      <c r="B186" s="2" cm="1">
        <f t="array" aca="1" ref="B186:E186" ca="1">OFFSET(CooksDistance_Excel0!$A$1,A186,1,1,4)</f>
        <v>246</v>
      </c>
      <c r="C186" s="2">
        <f ca="1"/>
        <v>54.12</v>
      </c>
      <c r="D186" s="2">
        <f ca="1"/>
        <v>23.52</v>
      </c>
      <c r="E186" s="2">
        <f ca="1"/>
        <v>27.12</v>
      </c>
      <c r="I186" s="2">
        <v>22.249098465490619</v>
      </c>
      <c r="J186" s="2">
        <v>22.246225146147342</v>
      </c>
      <c r="N186" s="4">
        <v>185</v>
      </c>
      <c r="O186" s="3" t="e">
        <v>#REF!</v>
      </c>
    </row>
    <row r="187" spans="1:15" x14ac:dyDescent="0.2">
      <c r="A187" s="2">
        <v>187</v>
      </c>
      <c r="B187" s="2" cm="1">
        <f t="array" aca="1" ref="B187:E187" ca="1">OFFSET(CooksDistance_Excel0!$A$1,A187,1,1,4)</f>
        <v>167.4</v>
      </c>
      <c r="C187" s="2">
        <f ca="1"/>
        <v>2.52</v>
      </c>
      <c r="D187" s="2">
        <f ca="1"/>
        <v>31.92</v>
      </c>
      <c r="E187" s="2">
        <f ca="1"/>
        <v>12.36</v>
      </c>
      <c r="I187" s="2">
        <v>24.960322286814453</v>
      </c>
      <c r="J187" s="2">
        <v>24.963612704633281</v>
      </c>
      <c r="N187" s="4">
        <v>186</v>
      </c>
      <c r="O187" s="3" t="e">
        <v>#REF!</v>
      </c>
    </row>
    <row r="188" spans="1:15" x14ac:dyDescent="0.2">
      <c r="A188" s="2">
        <v>188</v>
      </c>
      <c r="B188" s="2" cm="1">
        <f t="array" aca="1" ref="B188:E188" ca="1">OFFSET(CooksDistance_Excel0!$A$1,A188,1,1,4)</f>
        <v>229.32</v>
      </c>
      <c r="C188" s="2">
        <f ca="1"/>
        <v>34.44</v>
      </c>
      <c r="D188" s="2">
        <f ca="1"/>
        <v>21.84</v>
      </c>
      <c r="E188" s="2">
        <f ca="1"/>
        <v>20.76</v>
      </c>
      <c r="I188" s="2">
        <v>11.634577301842404</v>
      </c>
      <c r="J188" s="2">
        <v>11.629647757302891</v>
      </c>
      <c r="N188" s="4">
        <v>187</v>
      </c>
      <c r="O188" s="3" t="e">
        <v>#REF!</v>
      </c>
    </row>
    <row r="189" spans="1:15" x14ac:dyDescent="0.2">
      <c r="A189" s="2">
        <v>189</v>
      </c>
      <c r="B189" s="2" cm="1">
        <f t="array" aca="1" ref="B189:E189" ca="1">OFFSET(CooksDistance_Excel0!$A$1,A189,1,1,4)</f>
        <v>343.2</v>
      </c>
      <c r="C189" s="2">
        <f ca="1"/>
        <v>16.68</v>
      </c>
      <c r="D189" s="2">
        <f ca="1"/>
        <v>4.4400000000000004</v>
      </c>
      <c r="E189" s="2">
        <f ca="1"/>
        <v>19.079999999999998</v>
      </c>
      <c r="I189" s="2">
        <v>20.491066410231142</v>
      </c>
      <c r="J189" s="2">
        <v>20.491730673798347</v>
      </c>
      <c r="N189" s="4">
        <v>188</v>
      </c>
      <c r="O189" s="3" t="e">
        <v>#REF!</v>
      </c>
    </row>
    <row r="190" spans="1:15" x14ac:dyDescent="0.2">
      <c r="A190" s="2">
        <v>190</v>
      </c>
      <c r="B190" s="2" cm="1">
        <f t="array" aca="1" ref="B190:E190" ca="1">OFFSET(CooksDistance_Excel0!$A$1,A190,1,1,4)</f>
        <v>22.44</v>
      </c>
      <c r="C190" s="2">
        <f ca="1"/>
        <v>14.52</v>
      </c>
      <c r="D190" s="2">
        <f ca="1"/>
        <v>28.08</v>
      </c>
      <c r="E190" s="2">
        <f ca="1"/>
        <v>8.0399999999999991</v>
      </c>
      <c r="I190" s="2">
        <v>22.373772521021923</v>
      </c>
      <c r="J190" s="2">
        <v>22.373167776730806</v>
      </c>
      <c r="N190" s="4">
        <v>189</v>
      </c>
      <c r="O190" s="3" t="e">
        <v>#REF!</v>
      </c>
    </row>
    <row r="191" spans="1:15" x14ac:dyDescent="0.2">
      <c r="A191" s="2">
        <v>191</v>
      </c>
      <c r="B191" s="2" cm="1">
        <f t="array" aca="1" ref="B191:E191" ca="1">OFFSET(CooksDistance_Excel0!$A$1,A191,1,1,4)</f>
        <v>47.4</v>
      </c>
      <c r="C191" s="2">
        <f ca="1"/>
        <v>49.32</v>
      </c>
      <c r="D191" s="2">
        <f ca="1"/>
        <v>6.96</v>
      </c>
      <c r="E191" s="2">
        <f ca="1"/>
        <v>12.96</v>
      </c>
      <c r="I191" s="2">
        <v>7.2636811690475316</v>
      </c>
      <c r="J191" s="2">
        <v>7.2619489283900158</v>
      </c>
      <c r="N191" s="4">
        <v>190</v>
      </c>
      <c r="O191" s="3" t="e">
        <v>#REF!</v>
      </c>
    </row>
    <row r="192" spans="1:15" x14ac:dyDescent="0.2">
      <c r="A192" s="2">
        <v>192</v>
      </c>
      <c r="B192" s="2" cm="1">
        <f t="array" aca="1" ref="B192:E192" ca="1">OFFSET(CooksDistance_Excel0!$A$1,A192,1,1,4)</f>
        <v>90.6</v>
      </c>
      <c r="C192" s="2">
        <f ca="1"/>
        <v>12.96</v>
      </c>
      <c r="D192" s="2">
        <f ca="1"/>
        <v>7.2</v>
      </c>
      <c r="E192" s="2">
        <f ca="1"/>
        <v>11.88</v>
      </c>
      <c r="I192" s="2">
        <v>14.981115385761273</v>
      </c>
      <c r="J192" s="2">
        <v>14.986990920767347</v>
      </c>
      <c r="N192" s="4">
        <v>191</v>
      </c>
      <c r="O192" s="3" t="e">
        <v>#REF!</v>
      </c>
    </row>
    <row r="193" spans="1:15" x14ac:dyDescent="0.2">
      <c r="A193" s="2">
        <v>193</v>
      </c>
      <c r="B193" s="2" cm="1">
        <f t="array" aca="1" ref="B193:E193" ca="1">OFFSET(CooksDistance_Excel0!$A$1,A193,1,1,4)</f>
        <v>20.64</v>
      </c>
      <c r="C193" s="2">
        <f ca="1"/>
        <v>4.92</v>
      </c>
      <c r="D193" s="2">
        <f ca="1"/>
        <v>37.92</v>
      </c>
      <c r="E193" s="2">
        <f ca="1"/>
        <v>7.08</v>
      </c>
      <c r="I193" s="2">
        <v>10.108685741773607</v>
      </c>
      <c r="J193" s="2">
        <v>10.108823190964422</v>
      </c>
      <c r="N193" s="4">
        <v>192</v>
      </c>
      <c r="O193" s="3" t="e">
        <v>#REF!</v>
      </c>
    </row>
    <row r="194" spans="1:15" x14ac:dyDescent="0.2">
      <c r="A194" s="2">
        <v>194</v>
      </c>
      <c r="B194" s="2" cm="1">
        <f t="array" aca="1" ref="B194:E194" ca="1">OFFSET(CooksDistance_Excel0!$A$1,A194,1,1,4)</f>
        <v>200.16</v>
      </c>
      <c r="C194" s="2">
        <f ca="1"/>
        <v>50.4</v>
      </c>
      <c r="D194" s="2">
        <f ca="1"/>
        <v>4.32</v>
      </c>
      <c r="E194" s="2">
        <f ca="1"/>
        <v>23.52</v>
      </c>
      <c r="I194" s="2">
        <v>5.3638282480450812</v>
      </c>
      <c r="J194" s="2">
        <v>5.3594754726175724</v>
      </c>
      <c r="N194" s="4">
        <v>193</v>
      </c>
      <c r="O194" s="3" t="e">
        <v>#REF!</v>
      </c>
    </row>
    <row r="195" spans="1:15" x14ac:dyDescent="0.2">
      <c r="A195" s="2">
        <v>195</v>
      </c>
      <c r="B195" s="2" cm="1">
        <f t="array" aca="1" ref="B195:E195" ca="1">OFFSET(CooksDistance_Excel0!$A$1,A195,1,1,4)</f>
        <v>179.64</v>
      </c>
      <c r="C195" s="2">
        <f ca="1"/>
        <v>42.72</v>
      </c>
      <c r="D195" s="2">
        <f ca="1"/>
        <v>7.2</v>
      </c>
      <c r="E195" s="2">
        <f ca="1"/>
        <v>20.76</v>
      </c>
      <c r="I195" s="2">
        <v>22.178979257942832</v>
      </c>
      <c r="J195" s="2">
        <v>22.184349560437678</v>
      </c>
      <c r="N195" s="4">
        <v>194</v>
      </c>
      <c r="O195" s="3" t="e">
        <v>#REF!</v>
      </c>
    </row>
    <row r="196" spans="1:15" x14ac:dyDescent="0.2">
      <c r="A196" s="2">
        <v>196</v>
      </c>
      <c r="B196" s="2" cm="1">
        <f t="array" aca="1" ref="B196:E196" ca="1">OFFSET(CooksDistance_Excel0!$A$1,A196,1,1,4)</f>
        <v>45.84</v>
      </c>
      <c r="C196" s="2">
        <f ca="1"/>
        <v>4.4400000000000004</v>
      </c>
      <c r="D196" s="2">
        <f ca="1"/>
        <v>16.559999999999999</v>
      </c>
      <c r="E196" s="2">
        <f ca="1"/>
        <v>9.1199999999999992</v>
      </c>
      <c r="I196" s="2">
        <v>19.790355131639725</v>
      </c>
      <c r="J196" s="2">
        <v>19.794360525798783</v>
      </c>
      <c r="N196" s="4">
        <v>195</v>
      </c>
      <c r="O196" s="3" t="e">
        <v>#REF!</v>
      </c>
    </row>
    <row r="197" spans="1:15" x14ac:dyDescent="0.2">
      <c r="A197" s="2">
        <v>197</v>
      </c>
      <c r="B197" s="2" cm="1">
        <f t="array" aca="1" ref="B197:E197" ca="1">OFFSET(CooksDistance_Excel0!$A$1,A197,1,1,4)</f>
        <v>113.04</v>
      </c>
      <c r="C197" s="2">
        <f ca="1"/>
        <v>5.88</v>
      </c>
      <c r="D197" s="2">
        <f ca="1"/>
        <v>9.7200000000000006</v>
      </c>
      <c r="E197" s="2">
        <f ca="1"/>
        <v>11.64</v>
      </c>
      <c r="I197" s="2">
        <v>6.4463964476774205</v>
      </c>
      <c r="J197" s="2">
        <v>6.4444109813601482</v>
      </c>
      <c r="N197" s="4">
        <v>196</v>
      </c>
      <c r="O197" s="3" t="e">
        <v>#REF!</v>
      </c>
    </row>
    <row r="198" spans="1:15" x14ac:dyDescent="0.2">
      <c r="A198" s="2">
        <v>198</v>
      </c>
      <c r="B198" s="2" cm="1">
        <f t="array" aca="1" ref="B198:E198" ca="1">OFFSET(CooksDistance_Excel0!$A$1,A198,1,1,4)</f>
        <v>212.4</v>
      </c>
      <c r="C198" s="2">
        <f ca="1"/>
        <v>11.16</v>
      </c>
      <c r="D198" s="2">
        <f ca="1"/>
        <v>7.68</v>
      </c>
      <c r="E198" s="2">
        <f ca="1"/>
        <v>15.36</v>
      </c>
      <c r="I198" s="2">
        <v>9.7997467215843486</v>
      </c>
      <c r="J198" s="2">
        <v>9.7983748327356182</v>
      </c>
      <c r="N198" s="4">
        <v>197</v>
      </c>
      <c r="O198" s="3" t="e">
        <v>#REF!</v>
      </c>
    </row>
    <row r="199" spans="1:15" x14ac:dyDescent="0.2">
      <c r="A199" s="2">
        <v>199</v>
      </c>
      <c r="B199" s="2" cm="1">
        <f t="array" aca="1" ref="B199:E199" ca="1">OFFSET(CooksDistance_Excel0!$A$1,A199,1,1,4)</f>
        <v>340.32</v>
      </c>
      <c r="C199" s="2">
        <f ca="1"/>
        <v>50.4</v>
      </c>
      <c r="D199" s="2">
        <f ca="1"/>
        <v>79.44</v>
      </c>
      <c r="E199" s="2">
        <f ca="1"/>
        <v>30.6</v>
      </c>
      <c r="I199" s="2">
        <v>15.344082623713856</v>
      </c>
      <c r="J199" s="2">
        <v>15.343104980318692</v>
      </c>
      <c r="N199" s="4">
        <v>198</v>
      </c>
      <c r="O199" s="3" t="e">
        <v>#REF!</v>
      </c>
    </row>
    <row r="200" spans="1:15" x14ac:dyDescent="0.2">
      <c r="A200" s="2">
        <v>200</v>
      </c>
      <c r="B200" s="2" cm="1">
        <f t="array" aca="1" ref="B200:E200" ca="1">OFFSET(CooksDistance_Excel0!$A$1,A200,1,1,4)</f>
        <v>278.52</v>
      </c>
      <c r="C200" s="2">
        <f ca="1"/>
        <v>10.32</v>
      </c>
      <c r="D200" s="2">
        <f ca="1"/>
        <v>10.44</v>
      </c>
      <c r="E200" s="2">
        <f ca="1"/>
        <v>16.079999999999998</v>
      </c>
      <c r="I200" s="2">
        <v>28.525472886403776</v>
      </c>
      <c r="J200" s="2">
        <v>28.520785790115379</v>
      </c>
      <c r="N200" s="4">
        <v>199</v>
      </c>
      <c r="O200" s="3" t="e">
        <v>#REF!</v>
      </c>
    </row>
    <row r="201" spans="1:15" x14ac:dyDescent="0.2">
      <c r="I201" s="2">
        <v>18.209701613372907</v>
      </c>
      <c r="J201" s="2">
        <v>18.207834642821055</v>
      </c>
      <c r="N201" s="4">
        <v>200</v>
      </c>
      <c r="O201" s="3" t="e">
        <v>#REF!</v>
      </c>
    </row>
  </sheetData>
  <hyperlinks>
    <hyperlink ref="R26" r:id="rId1" xr:uid="{FB54F28C-5E6A-D740-A567-02201459BD38}"/>
  </hyperlinks>
  <pageMargins left="0.7" right="0.7" top="0.75" bottom="0.75" header="0.3" footer="0.3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C91A6F-43E3-B241-82DF-FF115B1E18DA}">
  <sheetPr codeName="Sheet9">
    <tabColor rgb="FFFF0000"/>
  </sheetPr>
  <dimension ref="B1"/>
  <sheetViews>
    <sheetView workbookViewId="0">
      <selection activeCell="B1" sqref="B1"/>
    </sheetView>
  </sheetViews>
  <sheetFormatPr baseColWidth="10" defaultRowHeight="26" x14ac:dyDescent="0.3"/>
  <cols>
    <col min="1" max="1" width="1.83203125" style="1" customWidth="1"/>
    <col min="2" max="16384" width="10.83203125" style="1"/>
  </cols>
  <sheetData>
    <row r="1" spans="2:2" x14ac:dyDescent="0.3">
      <c r="B1" s="9" t="s">
        <v>1000</v>
      </c>
    </row>
  </sheetData>
  <hyperlinks>
    <hyperlink ref="B1" r:id="rId1" xr:uid="{F0FFCC10-7219-004F-A81B-1D1C20A20A24}"/>
  </hyperlinks>
  <pageMargins left="0.7" right="0.7" top="0.75" bottom="0.75" header="0.3" footer="0.3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CEB926-F310-8B4C-A715-62063FEA7AFF}">
  <sheetPr codeName="Sheet10">
    <tabColor rgb="FFFF0000"/>
  </sheetPr>
  <dimension ref="A1:Q104"/>
  <sheetViews>
    <sheetView workbookViewId="0">
      <selection activeCell="B1" sqref="B1"/>
    </sheetView>
  </sheetViews>
  <sheetFormatPr baseColWidth="10" defaultRowHeight="16" x14ac:dyDescent="0.2"/>
  <cols>
    <col min="1" max="3" width="10.83203125" style="2"/>
    <col min="4" max="4" width="14.6640625" style="2" customWidth="1"/>
    <col min="5" max="16384" width="10.83203125" style="2"/>
  </cols>
  <sheetData>
    <row r="1" spans="1:17" x14ac:dyDescent="0.2">
      <c r="A1" s="160" t="s">
        <v>1001</v>
      </c>
    </row>
    <row r="2" spans="1:17" x14ac:dyDescent="0.2">
      <c r="A2" s="160" t="s">
        <v>1002</v>
      </c>
      <c r="B2" s="7" t="s">
        <v>5</v>
      </c>
      <c r="D2" s="2" t="s">
        <v>4</v>
      </c>
      <c r="F2" s="2" t="s">
        <v>1</v>
      </c>
      <c r="G2" s="6" t="e">
        <f t="shared" ref="G2:Q2" si="0">AVERAGE(G5:G104)</f>
        <v>#REF!</v>
      </c>
      <c r="H2" s="6" t="e">
        <f t="shared" si="0"/>
        <v>#REF!</v>
      </c>
      <c r="I2" s="6" t="e">
        <f t="shared" si="0"/>
        <v>#REF!</v>
      </c>
      <c r="J2" s="6" t="e">
        <f t="shared" si="0"/>
        <v>#REF!</v>
      </c>
      <c r="K2" s="6" t="e">
        <f t="shared" si="0"/>
        <v>#REF!</v>
      </c>
      <c r="L2" s="6" t="e">
        <f t="shared" si="0"/>
        <v>#REF!</v>
      </c>
      <c r="M2" s="6" t="e">
        <f t="shared" si="0"/>
        <v>#REF!</v>
      </c>
      <c r="N2" s="6" t="e">
        <f t="shared" si="0"/>
        <v>#REF!</v>
      </c>
      <c r="O2" s="6" t="e">
        <f t="shared" si="0"/>
        <v>#REF!</v>
      </c>
      <c r="P2" s="6" t="e">
        <f t="shared" si="0"/>
        <v>#REF!</v>
      </c>
      <c r="Q2" s="6" t="e">
        <f t="shared" si="0"/>
        <v>#REF!</v>
      </c>
    </row>
    <row r="3" spans="1:17" x14ac:dyDescent="0.2">
      <c r="A3" s="171"/>
      <c r="B3" s="2">
        <v>0.1</v>
      </c>
      <c r="D3" s="5" t="e">
        <f ca="1">CORREL(OFFSET(B4,1,0,100),OFFSET(B4,2,0,100))</f>
        <v>#REF!</v>
      </c>
    </row>
    <row r="4" spans="1:17" x14ac:dyDescent="0.2">
      <c r="A4" s="171"/>
      <c r="F4" s="4" t="e">
        <f ca="1">D12</f>
        <v>#REF!</v>
      </c>
      <c r="G4" s="4">
        <v>-1</v>
      </c>
      <c r="H4" s="4">
        <v>-0.8</v>
      </c>
      <c r="I4" s="4">
        <v>-0.6</v>
      </c>
      <c r="J4" s="4">
        <v>-0.4</v>
      </c>
      <c r="K4" s="4">
        <v>-0.2</v>
      </c>
      <c r="L4" s="4">
        <v>0</v>
      </c>
      <c r="M4" s="4">
        <v>0.2</v>
      </c>
      <c r="N4" s="4">
        <v>0.4</v>
      </c>
      <c r="O4" s="4">
        <v>0.6</v>
      </c>
      <c r="P4" s="4">
        <v>0.8</v>
      </c>
      <c r="Q4" s="4">
        <v>1</v>
      </c>
    </row>
    <row r="5" spans="1:17" x14ac:dyDescent="0.2">
      <c r="A5" s="171">
        <v>1</v>
      </c>
      <c r="B5" s="2">
        <f ca="1">_xlfn.NORM.S.INV(RAND())</f>
        <v>-1.3065805248799307</v>
      </c>
      <c r="D5" s="2" t="s">
        <v>3</v>
      </c>
      <c r="F5" s="4">
        <v>1</v>
      </c>
      <c r="G5" s="3" t="e">
        <f t="dataTable" ref="G5:Q104" dt2D="1" dtr="1" r1="B3" r2="A1" ca="1"/>
        <v>#REF!</v>
      </c>
      <c r="H5" s="3" t="e">
        <v>#REF!</v>
      </c>
      <c r="I5" s="3" t="e">
        <v>#REF!</v>
      </c>
      <c r="J5" s="3" t="e">
        <v>#REF!</v>
      </c>
      <c r="K5" s="3" t="e">
        <v>#REF!</v>
      </c>
      <c r="L5" s="3" t="e">
        <v>#REF!</v>
      </c>
      <c r="M5" s="3" t="e">
        <v>#REF!</v>
      </c>
      <c r="N5" s="3" t="e">
        <v>#REF!</v>
      </c>
      <c r="O5" s="3" t="e">
        <v>#REF!</v>
      </c>
      <c r="P5" s="3" t="e">
        <v>#REF!</v>
      </c>
      <c r="Q5" s="3" t="e">
        <v>#REF!</v>
      </c>
    </row>
    <row r="6" spans="1:17" x14ac:dyDescent="0.2">
      <c r="A6" s="2">
        <v>2</v>
      </c>
      <c r="B6" s="2" t="e">
        <f t="shared" ref="B6:B37" ca="1" si="1">p*B5+SQRT(1-p^2)*_xlfn.NORM.S.INV(RAND())</f>
        <v>#REF!</v>
      </c>
      <c r="D6" s="5" t="e">
        <f ca="1">SUMXMY2(OFFSET(B4,1,0,99),OFFSET(B4,2,0,99))</f>
        <v>#REF!</v>
      </c>
      <c r="F6" s="4">
        <v>2</v>
      </c>
      <c r="G6" s="3" t="e">
        <v>#REF!</v>
      </c>
      <c r="H6" s="3" t="e">
        <v>#REF!</v>
      </c>
      <c r="I6" s="3" t="e">
        <v>#REF!</v>
      </c>
      <c r="J6" s="3" t="e">
        <v>#REF!</v>
      </c>
      <c r="K6" s="3" t="e">
        <v>#REF!</v>
      </c>
      <c r="L6" s="3" t="e">
        <v>#REF!</v>
      </c>
      <c r="M6" s="3" t="e">
        <v>#REF!</v>
      </c>
      <c r="N6" s="3" t="e">
        <v>#REF!</v>
      </c>
      <c r="O6" s="3" t="e">
        <v>#REF!</v>
      </c>
      <c r="P6" s="3" t="e">
        <v>#REF!</v>
      </c>
      <c r="Q6" s="3" t="e">
        <v>#REF!</v>
      </c>
    </row>
    <row r="7" spans="1:17" x14ac:dyDescent="0.2">
      <c r="A7" s="2">
        <v>3</v>
      </c>
      <c r="B7" s="2" t="e">
        <f t="shared" ca="1" si="1"/>
        <v>#REF!</v>
      </c>
      <c r="F7" s="4">
        <v>3</v>
      </c>
      <c r="G7" s="3" t="e">
        <v>#REF!</v>
      </c>
      <c r="H7" s="3" t="e">
        <v>#REF!</v>
      </c>
      <c r="I7" s="3" t="e">
        <v>#REF!</v>
      </c>
      <c r="J7" s="3" t="e">
        <v>#REF!</v>
      </c>
      <c r="K7" s="3" t="e">
        <v>#REF!</v>
      </c>
      <c r="L7" s="3" t="e">
        <v>#REF!</v>
      </c>
      <c r="M7" s="3" t="e">
        <v>#REF!</v>
      </c>
      <c r="N7" s="3" t="e">
        <v>#REF!</v>
      </c>
      <c r="O7" s="3" t="e">
        <v>#REF!</v>
      </c>
      <c r="P7" s="3" t="e">
        <v>#REF!</v>
      </c>
      <c r="Q7" s="3" t="e">
        <v>#REF!</v>
      </c>
    </row>
    <row r="8" spans="1:17" x14ac:dyDescent="0.2">
      <c r="A8" s="2">
        <v>4</v>
      </c>
      <c r="B8" s="2" t="e">
        <f t="shared" ca="1" si="1"/>
        <v>#REF!</v>
      </c>
      <c r="D8" s="2" t="s">
        <v>2</v>
      </c>
      <c r="F8" s="4">
        <v>4</v>
      </c>
      <c r="G8" s="3" t="e">
        <v>#REF!</v>
      </c>
      <c r="H8" s="3" t="e">
        <v>#REF!</v>
      </c>
      <c r="I8" s="3" t="e">
        <v>#REF!</v>
      </c>
      <c r="J8" s="3" t="e">
        <v>#REF!</v>
      </c>
      <c r="K8" s="3" t="e">
        <v>#REF!</v>
      </c>
      <c r="L8" s="3" t="e">
        <v>#REF!</v>
      </c>
      <c r="M8" s="3" t="e">
        <v>#REF!</v>
      </c>
      <c r="N8" s="3" t="e">
        <v>#REF!</v>
      </c>
      <c r="O8" s="3" t="e">
        <v>#REF!</v>
      </c>
      <c r="P8" s="3" t="e">
        <v>#REF!</v>
      </c>
      <c r="Q8" s="3" t="e">
        <v>#REF!</v>
      </c>
    </row>
    <row r="9" spans="1:17" x14ac:dyDescent="0.2">
      <c r="A9" s="2">
        <v>5</v>
      </c>
      <c r="B9" s="2" t="e">
        <f t="shared" ca="1" si="1"/>
        <v>#REF!</v>
      </c>
      <c r="D9" s="2" t="e">
        <f ca="1">SUMSQ(B5:B104)</f>
        <v>#REF!</v>
      </c>
      <c r="F9" s="4">
        <v>5</v>
      </c>
      <c r="G9" s="3" t="e">
        <v>#REF!</v>
      </c>
      <c r="H9" s="3" t="e">
        <v>#REF!</v>
      </c>
      <c r="I9" s="3" t="e">
        <v>#REF!</v>
      </c>
      <c r="J9" s="3" t="e">
        <v>#REF!</v>
      </c>
      <c r="K9" s="3" t="e">
        <v>#REF!</v>
      </c>
      <c r="L9" s="3" t="e">
        <v>#REF!</v>
      </c>
      <c r="M9" s="3" t="e">
        <v>#REF!</v>
      </c>
      <c r="N9" s="3" t="e">
        <v>#REF!</v>
      </c>
      <c r="O9" s="3" t="e">
        <v>#REF!</v>
      </c>
      <c r="P9" s="3" t="e">
        <v>#REF!</v>
      </c>
      <c r="Q9" s="3" t="e">
        <v>#REF!</v>
      </c>
    </row>
    <row r="10" spans="1:17" x14ac:dyDescent="0.2">
      <c r="A10" s="2">
        <v>6</v>
      </c>
      <c r="B10" s="2" t="e">
        <f t="shared" ca="1" si="1"/>
        <v>#REF!</v>
      </c>
      <c r="F10" s="4">
        <v>6</v>
      </c>
      <c r="G10" s="3" t="e">
        <v>#REF!</v>
      </c>
      <c r="H10" s="3" t="e">
        <v>#REF!</v>
      </c>
      <c r="I10" s="3" t="e">
        <v>#REF!</v>
      </c>
      <c r="J10" s="3" t="e">
        <v>#REF!</v>
      </c>
      <c r="K10" s="3" t="e">
        <v>#REF!</v>
      </c>
      <c r="L10" s="3" t="e">
        <v>#REF!</v>
      </c>
      <c r="M10" s="3" t="e">
        <v>#REF!</v>
      </c>
      <c r="N10" s="3" t="e">
        <v>#REF!</v>
      </c>
      <c r="O10" s="3" t="e">
        <v>#REF!</v>
      </c>
      <c r="P10" s="3" t="e">
        <v>#REF!</v>
      </c>
      <c r="Q10" s="3" t="e">
        <v>#REF!</v>
      </c>
    </row>
    <row r="11" spans="1:17" x14ac:dyDescent="0.2">
      <c r="A11" s="2">
        <v>7</v>
      </c>
      <c r="B11" s="2" t="e">
        <f t="shared" ca="1" si="1"/>
        <v>#REF!</v>
      </c>
      <c r="D11" s="2" t="s">
        <v>1</v>
      </c>
      <c r="F11" s="4">
        <v>7</v>
      </c>
      <c r="G11" s="3" t="e">
        <v>#REF!</v>
      </c>
      <c r="H11" s="3" t="e">
        <v>#REF!</v>
      </c>
      <c r="I11" s="3" t="e">
        <v>#REF!</v>
      </c>
      <c r="J11" s="3" t="e">
        <v>#REF!</v>
      </c>
      <c r="K11" s="3" t="e">
        <v>#REF!</v>
      </c>
      <c r="L11" s="3" t="e">
        <v>#REF!</v>
      </c>
      <c r="M11" s="3" t="e">
        <v>#REF!</v>
      </c>
      <c r="N11" s="3" t="e">
        <v>#REF!</v>
      </c>
      <c r="O11" s="3" t="e">
        <v>#REF!</v>
      </c>
      <c r="P11" s="3" t="e">
        <v>#REF!</v>
      </c>
      <c r="Q11" s="3" t="e">
        <v>#REF!</v>
      </c>
    </row>
    <row r="12" spans="1:17" x14ac:dyDescent="0.2">
      <c r="A12" s="2">
        <v>8</v>
      </c>
      <c r="B12" s="2" t="e">
        <f t="shared" ca="1" si="1"/>
        <v>#REF!</v>
      </c>
      <c r="D12" s="2" t="e">
        <f ca="1">D6/D9</f>
        <v>#REF!</v>
      </c>
      <c r="F12" s="4">
        <v>8</v>
      </c>
      <c r="G12" s="3" t="e">
        <v>#REF!</v>
      </c>
      <c r="H12" s="3" t="e">
        <v>#REF!</v>
      </c>
      <c r="I12" s="3" t="e">
        <v>#REF!</v>
      </c>
      <c r="J12" s="3" t="e">
        <v>#REF!</v>
      </c>
      <c r="K12" s="3" t="e">
        <v>#REF!</v>
      </c>
      <c r="L12" s="3" t="e">
        <v>#REF!</v>
      </c>
      <c r="M12" s="3" t="e">
        <v>#REF!</v>
      </c>
      <c r="N12" s="3" t="e">
        <v>#REF!</v>
      </c>
      <c r="O12" s="3" t="e">
        <v>#REF!</v>
      </c>
      <c r="P12" s="3" t="e">
        <v>#REF!</v>
      </c>
      <c r="Q12" s="3" t="e">
        <v>#REF!</v>
      </c>
    </row>
    <row r="13" spans="1:17" x14ac:dyDescent="0.2">
      <c r="A13" s="2">
        <v>9</v>
      </c>
      <c r="B13" s="2" t="e">
        <f t="shared" ca="1" si="1"/>
        <v>#REF!</v>
      </c>
      <c r="F13" s="4">
        <v>9</v>
      </c>
      <c r="G13" s="3" t="e">
        <v>#REF!</v>
      </c>
      <c r="H13" s="3" t="e">
        <v>#REF!</v>
      </c>
      <c r="I13" s="3" t="e">
        <v>#REF!</v>
      </c>
      <c r="J13" s="3" t="e">
        <v>#REF!</v>
      </c>
      <c r="K13" s="3" t="e">
        <v>#REF!</v>
      </c>
      <c r="L13" s="3" t="e">
        <v>#REF!</v>
      </c>
      <c r="M13" s="3" t="e">
        <v>#REF!</v>
      </c>
      <c r="N13" s="3" t="e">
        <v>#REF!</v>
      </c>
      <c r="O13" s="3" t="e">
        <v>#REF!</v>
      </c>
      <c r="P13" s="3" t="e">
        <v>#REF!</v>
      </c>
      <c r="Q13" s="3" t="e">
        <v>#REF!</v>
      </c>
    </row>
    <row r="14" spans="1:17" x14ac:dyDescent="0.2">
      <c r="A14" s="2">
        <v>10</v>
      </c>
      <c r="B14" s="2" t="e">
        <f t="shared" ca="1" si="1"/>
        <v>#REF!</v>
      </c>
      <c r="F14" s="4">
        <v>10</v>
      </c>
      <c r="G14" s="3" t="e">
        <v>#REF!</v>
      </c>
      <c r="H14" s="3" t="e">
        <v>#REF!</v>
      </c>
      <c r="I14" s="3" t="e">
        <v>#REF!</v>
      </c>
      <c r="J14" s="3" t="e">
        <v>#REF!</v>
      </c>
      <c r="K14" s="3" t="e">
        <v>#REF!</v>
      </c>
      <c r="L14" s="3" t="e">
        <v>#REF!</v>
      </c>
      <c r="M14" s="3" t="e">
        <v>#REF!</v>
      </c>
      <c r="N14" s="3" t="e">
        <v>#REF!</v>
      </c>
      <c r="O14" s="3" t="e">
        <v>#REF!</v>
      </c>
      <c r="P14" s="3" t="e">
        <v>#REF!</v>
      </c>
      <c r="Q14" s="3" t="e">
        <v>#REF!</v>
      </c>
    </row>
    <row r="15" spans="1:17" x14ac:dyDescent="0.2">
      <c r="A15" s="2">
        <v>11</v>
      </c>
      <c r="B15" s="2" t="e">
        <f t="shared" ca="1" si="1"/>
        <v>#REF!</v>
      </c>
      <c r="F15" s="4">
        <v>11</v>
      </c>
      <c r="G15" s="3" t="e">
        <v>#REF!</v>
      </c>
      <c r="H15" s="3" t="e">
        <v>#REF!</v>
      </c>
      <c r="I15" s="3" t="e">
        <v>#REF!</v>
      </c>
      <c r="J15" s="3" t="e">
        <v>#REF!</v>
      </c>
      <c r="K15" s="3" t="e">
        <v>#REF!</v>
      </c>
      <c r="L15" s="3" t="e">
        <v>#REF!</v>
      </c>
      <c r="M15" s="3" t="e">
        <v>#REF!</v>
      </c>
      <c r="N15" s="3" t="e">
        <v>#REF!</v>
      </c>
      <c r="O15" s="3" t="e">
        <v>#REF!</v>
      </c>
      <c r="P15" s="3" t="e">
        <v>#REF!</v>
      </c>
      <c r="Q15" s="3" t="e">
        <v>#REF!</v>
      </c>
    </row>
    <row r="16" spans="1:17" x14ac:dyDescent="0.2">
      <c r="A16" s="2">
        <v>12</v>
      </c>
      <c r="B16" s="2" t="e">
        <f t="shared" ca="1" si="1"/>
        <v>#REF!</v>
      </c>
      <c r="F16" s="4">
        <v>12</v>
      </c>
      <c r="G16" s="3" t="e">
        <v>#REF!</v>
      </c>
      <c r="H16" s="3" t="e">
        <v>#REF!</v>
      </c>
      <c r="I16" s="3" t="e">
        <v>#REF!</v>
      </c>
      <c r="J16" s="3" t="e">
        <v>#REF!</v>
      </c>
      <c r="K16" s="3" t="e">
        <v>#REF!</v>
      </c>
      <c r="L16" s="3" t="e">
        <v>#REF!</v>
      </c>
      <c r="M16" s="3" t="e">
        <v>#REF!</v>
      </c>
      <c r="N16" s="3" t="e">
        <v>#REF!</v>
      </c>
      <c r="O16" s="3" t="e">
        <v>#REF!</v>
      </c>
      <c r="P16" s="3" t="e">
        <v>#REF!</v>
      </c>
      <c r="Q16" s="3" t="e">
        <v>#REF!</v>
      </c>
    </row>
    <row r="17" spans="1:17" x14ac:dyDescent="0.2">
      <c r="A17" s="2">
        <v>13</v>
      </c>
      <c r="B17" s="2" t="e">
        <f t="shared" ca="1" si="1"/>
        <v>#REF!</v>
      </c>
      <c r="F17" s="4">
        <v>13</v>
      </c>
      <c r="G17" s="3" t="e">
        <v>#REF!</v>
      </c>
      <c r="H17" s="3" t="e">
        <v>#REF!</v>
      </c>
      <c r="I17" s="3" t="e">
        <v>#REF!</v>
      </c>
      <c r="J17" s="3" t="e">
        <v>#REF!</v>
      </c>
      <c r="K17" s="3" t="e">
        <v>#REF!</v>
      </c>
      <c r="L17" s="3" t="e">
        <v>#REF!</v>
      </c>
      <c r="M17" s="3" t="e">
        <v>#REF!</v>
      </c>
      <c r="N17" s="3" t="e">
        <v>#REF!</v>
      </c>
      <c r="O17" s="3" t="e">
        <v>#REF!</v>
      </c>
      <c r="P17" s="3" t="e">
        <v>#REF!</v>
      </c>
      <c r="Q17" s="3" t="e">
        <v>#REF!</v>
      </c>
    </row>
    <row r="18" spans="1:17" x14ac:dyDescent="0.2">
      <c r="A18" s="2">
        <v>14</v>
      </c>
      <c r="B18" s="2" t="e">
        <f t="shared" ca="1" si="1"/>
        <v>#REF!</v>
      </c>
      <c r="F18" s="4">
        <v>14</v>
      </c>
      <c r="G18" s="3" t="e">
        <v>#REF!</v>
      </c>
      <c r="H18" s="3" t="e">
        <v>#REF!</v>
      </c>
      <c r="I18" s="3" t="e">
        <v>#REF!</v>
      </c>
      <c r="J18" s="3" t="e">
        <v>#REF!</v>
      </c>
      <c r="K18" s="3" t="e">
        <v>#REF!</v>
      </c>
      <c r="L18" s="3" t="e">
        <v>#REF!</v>
      </c>
      <c r="M18" s="3" t="e">
        <v>#REF!</v>
      </c>
      <c r="N18" s="3" t="e">
        <v>#REF!</v>
      </c>
      <c r="O18" s="3" t="e">
        <v>#REF!</v>
      </c>
      <c r="P18" s="3" t="e">
        <v>#REF!</v>
      </c>
      <c r="Q18" s="3" t="e">
        <v>#REF!</v>
      </c>
    </row>
    <row r="19" spans="1:17" x14ac:dyDescent="0.2">
      <c r="A19" s="2">
        <v>15</v>
      </c>
      <c r="B19" s="2" t="e">
        <f t="shared" ca="1" si="1"/>
        <v>#REF!</v>
      </c>
      <c r="F19" s="4">
        <v>15</v>
      </c>
      <c r="G19" s="3" t="e">
        <v>#REF!</v>
      </c>
      <c r="H19" s="3" t="e">
        <v>#REF!</v>
      </c>
      <c r="I19" s="3" t="e">
        <v>#REF!</v>
      </c>
      <c r="J19" s="3" t="e">
        <v>#REF!</v>
      </c>
      <c r="K19" s="3" t="e">
        <v>#REF!</v>
      </c>
      <c r="L19" s="3" t="e">
        <v>#REF!</v>
      </c>
      <c r="M19" s="3" t="e">
        <v>#REF!</v>
      </c>
      <c r="N19" s="3" t="e">
        <v>#REF!</v>
      </c>
      <c r="O19" s="3" t="e">
        <v>#REF!</v>
      </c>
      <c r="P19" s="3" t="e">
        <v>#REF!</v>
      </c>
      <c r="Q19" s="3" t="e">
        <v>#REF!</v>
      </c>
    </row>
    <row r="20" spans="1:17" x14ac:dyDescent="0.2">
      <c r="A20" s="2">
        <v>16</v>
      </c>
      <c r="B20" s="2" t="e">
        <f t="shared" ca="1" si="1"/>
        <v>#REF!</v>
      </c>
      <c r="F20" s="4">
        <v>16</v>
      </c>
      <c r="G20" s="3" t="e">
        <v>#REF!</v>
      </c>
      <c r="H20" s="3" t="e">
        <v>#REF!</v>
      </c>
      <c r="I20" s="3" t="e">
        <v>#REF!</v>
      </c>
      <c r="J20" s="3" t="e">
        <v>#REF!</v>
      </c>
      <c r="K20" s="3" t="e">
        <v>#REF!</v>
      </c>
      <c r="L20" s="3" t="e">
        <v>#REF!</v>
      </c>
      <c r="M20" s="3" t="e">
        <v>#REF!</v>
      </c>
      <c r="N20" s="3" t="e">
        <v>#REF!</v>
      </c>
      <c r="O20" s="3" t="e">
        <v>#REF!</v>
      </c>
      <c r="P20" s="3" t="e">
        <v>#REF!</v>
      </c>
      <c r="Q20" s="3" t="e">
        <v>#REF!</v>
      </c>
    </row>
    <row r="21" spans="1:17" x14ac:dyDescent="0.2">
      <c r="A21" s="2">
        <v>17</v>
      </c>
      <c r="B21" s="2" t="e">
        <f t="shared" ca="1" si="1"/>
        <v>#REF!</v>
      </c>
      <c r="F21" s="4">
        <v>17</v>
      </c>
      <c r="G21" s="3" t="e">
        <v>#REF!</v>
      </c>
      <c r="H21" s="3" t="e">
        <v>#REF!</v>
      </c>
      <c r="I21" s="3" t="e">
        <v>#REF!</v>
      </c>
      <c r="J21" s="3" t="e">
        <v>#REF!</v>
      </c>
      <c r="K21" s="3" t="e">
        <v>#REF!</v>
      </c>
      <c r="L21" s="3" t="e">
        <v>#REF!</v>
      </c>
      <c r="M21" s="3" t="e">
        <v>#REF!</v>
      </c>
      <c r="N21" s="3" t="e">
        <v>#REF!</v>
      </c>
      <c r="O21" s="3" t="e">
        <v>#REF!</v>
      </c>
      <c r="P21" s="3" t="e">
        <v>#REF!</v>
      </c>
      <c r="Q21" s="3" t="e">
        <v>#REF!</v>
      </c>
    </row>
    <row r="22" spans="1:17" x14ac:dyDescent="0.2">
      <c r="A22" s="2">
        <v>18</v>
      </c>
      <c r="B22" s="2" t="e">
        <f t="shared" ca="1" si="1"/>
        <v>#REF!</v>
      </c>
      <c r="F22" s="4">
        <v>18</v>
      </c>
      <c r="G22" s="3" t="e">
        <v>#REF!</v>
      </c>
      <c r="H22" s="3" t="e">
        <v>#REF!</v>
      </c>
      <c r="I22" s="3" t="e">
        <v>#REF!</v>
      </c>
      <c r="J22" s="3" t="e">
        <v>#REF!</v>
      </c>
      <c r="K22" s="3" t="e">
        <v>#REF!</v>
      </c>
      <c r="L22" s="3" t="e">
        <v>#REF!</v>
      </c>
      <c r="M22" s="3" t="e">
        <v>#REF!</v>
      </c>
      <c r="N22" s="3" t="e">
        <v>#REF!</v>
      </c>
      <c r="O22" s="3" t="e">
        <v>#REF!</v>
      </c>
      <c r="P22" s="3" t="e">
        <v>#REF!</v>
      </c>
      <c r="Q22" s="3" t="e">
        <v>#REF!</v>
      </c>
    </row>
    <row r="23" spans="1:17" x14ac:dyDescent="0.2">
      <c r="A23" s="2">
        <v>19</v>
      </c>
      <c r="B23" s="2" t="e">
        <f t="shared" ca="1" si="1"/>
        <v>#REF!</v>
      </c>
      <c r="F23" s="4">
        <v>19</v>
      </c>
      <c r="G23" s="3" t="e">
        <v>#REF!</v>
      </c>
      <c r="H23" s="3" t="e">
        <v>#REF!</v>
      </c>
      <c r="I23" s="3" t="e">
        <v>#REF!</v>
      </c>
      <c r="J23" s="3" t="e">
        <v>#REF!</v>
      </c>
      <c r="K23" s="3" t="e">
        <v>#REF!</v>
      </c>
      <c r="L23" s="3" t="e">
        <v>#REF!</v>
      </c>
      <c r="M23" s="3" t="e">
        <v>#REF!</v>
      </c>
      <c r="N23" s="3" t="e">
        <v>#REF!</v>
      </c>
      <c r="O23" s="3" t="e">
        <v>#REF!</v>
      </c>
      <c r="P23" s="3" t="e">
        <v>#REF!</v>
      </c>
      <c r="Q23" s="3" t="e">
        <v>#REF!</v>
      </c>
    </row>
    <row r="24" spans="1:17" x14ac:dyDescent="0.2">
      <c r="A24" s="2">
        <v>20</v>
      </c>
      <c r="B24" s="2" t="e">
        <f t="shared" ca="1" si="1"/>
        <v>#REF!</v>
      </c>
      <c r="F24" s="4">
        <v>20</v>
      </c>
      <c r="G24" s="3" t="e">
        <v>#REF!</v>
      </c>
      <c r="H24" s="3" t="e">
        <v>#REF!</v>
      </c>
      <c r="I24" s="3" t="e">
        <v>#REF!</v>
      </c>
      <c r="J24" s="3" t="e">
        <v>#REF!</v>
      </c>
      <c r="K24" s="3" t="e">
        <v>#REF!</v>
      </c>
      <c r="L24" s="3" t="e">
        <v>#REF!</v>
      </c>
      <c r="M24" s="3" t="e">
        <v>#REF!</v>
      </c>
      <c r="N24" s="3" t="e">
        <v>#REF!</v>
      </c>
      <c r="O24" s="3" t="e">
        <v>#REF!</v>
      </c>
      <c r="P24" s="3" t="e">
        <v>#REF!</v>
      </c>
      <c r="Q24" s="3" t="e">
        <v>#REF!</v>
      </c>
    </row>
    <row r="25" spans="1:17" x14ac:dyDescent="0.2">
      <c r="A25" s="2">
        <v>21</v>
      </c>
      <c r="B25" s="2" t="e">
        <f t="shared" ca="1" si="1"/>
        <v>#REF!</v>
      </c>
      <c r="F25" s="4">
        <v>21</v>
      </c>
      <c r="G25" s="3" t="e">
        <v>#REF!</v>
      </c>
      <c r="H25" s="3" t="e">
        <v>#REF!</v>
      </c>
      <c r="I25" s="3" t="e">
        <v>#REF!</v>
      </c>
      <c r="J25" s="3" t="e">
        <v>#REF!</v>
      </c>
      <c r="K25" s="3" t="e">
        <v>#REF!</v>
      </c>
      <c r="L25" s="3" t="e">
        <v>#REF!</v>
      </c>
      <c r="M25" s="3" t="e">
        <v>#REF!</v>
      </c>
      <c r="N25" s="3" t="e">
        <v>#REF!</v>
      </c>
      <c r="O25" s="3" t="e">
        <v>#REF!</v>
      </c>
      <c r="P25" s="3" t="e">
        <v>#REF!</v>
      </c>
      <c r="Q25" s="3" t="e">
        <v>#REF!</v>
      </c>
    </row>
    <row r="26" spans="1:17" x14ac:dyDescent="0.2">
      <c r="A26" s="2">
        <v>22</v>
      </c>
      <c r="B26" s="2" t="e">
        <f t="shared" ca="1" si="1"/>
        <v>#REF!</v>
      </c>
      <c r="F26" s="4">
        <v>22</v>
      </c>
      <c r="G26" s="3" t="e">
        <v>#REF!</v>
      </c>
      <c r="H26" s="3" t="e">
        <v>#REF!</v>
      </c>
      <c r="I26" s="3" t="e">
        <v>#REF!</v>
      </c>
      <c r="J26" s="3" t="e">
        <v>#REF!</v>
      </c>
      <c r="K26" s="3" t="e">
        <v>#REF!</v>
      </c>
      <c r="L26" s="3" t="e">
        <v>#REF!</v>
      </c>
      <c r="M26" s="3" t="e">
        <v>#REF!</v>
      </c>
      <c r="N26" s="3" t="e">
        <v>#REF!</v>
      </c>
      <c r="O26" s="3" t="e">
        <v>#REF!</v>
      </c>
      <c r="P26" s="3" t="e">
        <v>#REF!</v>
      </c>
      <c r="Q26" s="3" t="e">
        <v>#REF!</v>
      </c>
    </row>
    <row r="27" spans="1:17" x14ac:dyDescent="0.2">
      <c r="A27" s="2">
        <v>23</v>
      </c>
      <c r="B27" s="2" t="e">
        <f t="shared" ca="1" si="1"/>
        <v>#REF!</v>
      </c>
      <c r="F27" s="4">
        <v>23</v>
      </c>
      <c r="G27" s="3" t="e">
        <v>#REF!</v>
      </c>
      <c r="H27" s="3" t="e">
        <v>#REF!</v>
      </c>
      <c r="I27" s="3" t="e">
        <v>#REF!</v>
      </c>
      <c r="J27" s="3" t="e">
        <v>#REF!</v>
      </c>
      <c r="K27" s="3" t="e">
        <v>#REF!</v>
      </c>
      <c r="L27" s="3" t="e">
        <v>#REF!</v>
      </c>
      <c r="M27" s="3" t="e">
        <v>#REF!</v>
      </c>
      <c r="N27" s="3" t="e">
        <v>#REF!</v>
      </c>
      <c r="O27" s="3" t="e">
        <v>#REF!</v>
      </c>
      <c r="P27" s="3" t="e">
        <v>#REF!</v>
      </c>
      <c r="Q27" s="3" t="e">
        <v>#REF!</v>
      </c>
    </row>
    <row r="28" spans="1:17" x14ac:dyDescent="0.2">
      <c r="A28" s="2">
        <v>24</v>
      </c>
      <c r="B28" s="2" t="e">
        <f t="shared" ca="1" si="1"/>
        <v>#REF!</v>
      </c>
      <c r="F28" s="4">
        <v>24</v>
      </c>
      <c r="G28" s="3" t="e">
        <v>#REF!</v>
      </c>
      <c r="H28" s="3" t="e">
        <v>#REF!</v>
      </c>
      <c r="I28" s="3" t="e">
        <v>#REF!</v>
      </c>
      <c r="J28" s="3" t="e">
        <v>#REF!</v>
      </c>
      <c r="K28" s="3" t="e">
        <v>#REF!</v>
      </c>
      <c r="L28" s="3" t="e">
        <v>#REF!</v>
      </c>
      <c r="M28" s="3" t="e">
        <v>#REF!</v>
      </c>
      <c r="N28" s="3" t="e">
        <v>#REF!</v>
      </c>
      <c r="O28" s="3" t="e">
        <v>#REF!</v>
      </c>
      <c r="P28" s="3" t="e">
        <v>#REF!</v>
      </c>
      <c r="Q28" s="3" t="e">
        <v>#REF!</v>
      </c>
    </row>
    <row r="29" spans="1:17" x14ac:dyDescent="0.2">
      <c r="A29" s="2">
        <v>25</v>
      </c>
      <c r="B29" s="2" t="e">
        <f t="shared" ca="1" si="1"/>
        <v>#REF!</v>
      </c>
      <c r="F29" s="4">
        <v>25</v>
      </c>
      <c r="G29" s="3" t="e">
        <v>#REF!</v>
      </c>
      <c r="H29" s="3" t="e">
        <v>#REF!</v>
      </c>
      <c r="I29" s="3" t="e">
        <v>#REF!</v>
      </c>
      <c r="J29" s="3" t="e">
        <v>#REF!</v>
      </c>
      <c r="K29" s="3" t="e">
        <v>#REF!</v>
      </c>
      <c r="L29" s="3" t="e">
        <v>#REF!</v>
      </c>
      <c r="M29" s="3" t="e">
        <v>#REF!</v>
      </c>
      <c r="N29" s="3" t="e">
        <v>#REF!</v>
      </c>
      <c r="O29" s="3" t="e">
        <v>#REF!</v>
      </c>
      <c r="P29" s="3" t="e">
        <v>#REF!</v>
      </c>
      <c r="Q29" s="3" t="e">
        <v>#REF!</v>
      </c>
    </row>
    <row r="30" spans="1:17" x14ac:dyDescent="0.2">
      <c r="A30" s="2">
        <v>26</v>
      </c>
      <c r="B30" s="2" t="e">
        <f t="shared" ca="1" si="1"/>
        <v>#REF!</v>
      </c>
      <c r="F30" s="4">
        <v>26</v>
      </c>
      <c r="G30" s="3" t="e">
        <v>#REF!</v>
      </c>
      <c r="H30" s="3" t="e">
        <v>#REF!</v>
      </c>
      <c r="I30" s="3" t="e">
        <v>#REF!</v>
      </c>
      <c r="J30" s="3" t="e">
        <v>#REF!</v>
      </c>
      <c r="K30" s="3" t="e">
        <v>#REF!</v>
      </c>
      <c r="L30" s="3" t="e">
        <v>#REF!</v>
      </c>
      <c r="M30" s="3" t="e">
        <v>#REF!</v>
      </c>
      <c r="N30" s="3" t="e">
        <v>#REF!</v>
      </c>
      <c r="O30" s="3" t="e">
        <v>#REF!</v>
      </c>
      <c r="P30" s="3" t="e">
        <v>#REF!</v>
      </c>
      <c r="Q30" s="3" t="e">
        <v>#REF!</v>
      </c>
    </row>
    <row r="31" spans="1:17" x14ac:dyDescent="0.2">
      <c r="A31" s="2">
        <v>27</v>
      </c>
      <c r="B31" s="2" t="e">
        <f t="shared" ca="1" si="1"/>
        <v>#REF!</v>
      </c>
      <c r="F31" s="4">
        <v>27</v>
      </c>
      <c r="G31" s="3" t="e">
        <v>#REF!</v>
      </c>
      <c r="H31" s="3" t="e">
        <v>#REF!</v>
      </c>
      <c r="I31" s="3" t="e">
        <v>#REF!</v>
      </c>
      <c r="J31" s="3" t="e">
        <v>#REF!</v>
      </c>
      <c r="K31" s="3" t="e">
        <v>#REF!</v>
      </c>
      <c r="L31" s="3" t="e">
        <v>#REF!</v>
      </c>
      <c r="M31" s="3" t="e">
        <v>#REF!</v>
      </c>
      <c r="N31" s="3" t="e">
        <v>#REF!</v>
      </c>
      <c r="O31" s="3" t="e">
        <v>#REF!</v>
      </c>
      <c r="P31" s="3" t="e">
        <v>#REF!</v>
      </c>
      <c r="Q31" s="3" t="e">
        <v>#REF!</v>
      </c>
    </row>
    <row r="32" spans="1:17" x14ac:dyDescent="0.2">
      <c r="A32" s="2">
        <v>28</v>
      </c>
      <c r="B32" s="2" t="e">
        <f t="shared" ca="1" si="1"/>
        <v>#REF!</v>
      </c>
      <c r="F32" s="4">
        <v>28</v>
      </c>
      <c r="G32" s="3" t="e">
        <v>#REF!</v>
      </c>
      <c r="H32" s="3" t="e">
        <v>#REF!</v>
      </c>
      <c r="I32" s="3" t="e">
        <v>#REF!</v>
      </c>
      <c r="J32" s="3" t="e">
        <v>#REF!</v>
      </c>
      <c r="K32" s="3" t="e">
        <v>#REF!</v>
      </c>
      <c r="L32" s="3" t="e">
        <v>#REF!</v>
      </c>
      <c r="M32" s="3" t="e">
        <v>#REF!</v>
      </c>
      <c r="N32" s="3" t="e">
        <v>#REF!</v>
      </c>
      <c r="O32" s="3" t="e">
        <v>#REF!</v>
      </c>
      <c r="P32" s="3" t="e">
        <v>#REF!</v>
      </c>
      <c r="Q32" s="3" t="e">
        <v>#REF!</v>
      </c>
    </row>
    <row r="33" spans="1:17" x14ac:dyDescent="0.2">
      <c r="A33" s="2">
        <v>29</v>
      </c>
      <c r="B33" s="2" t="e">
        <f t="shared" ca="1" si="1"/>
        <v>#REF!</v>
      </c>
      <c r="F33" s="4">
        <v>29</v>
      </c>
      <c r="G33" s="3" t="e">
        <v>#REF!</v>
      </c>
      <c r="H33" s="3" t="e">
        <v>#REF!</v>
      </c>
      <c r="I33" s="3" t="e">
        <v>#REF!</v>
      </c>
      <c r="J33" s="3" t="e">
        <v>#REF!</v>
      </c>
      <c r="K33" s="3" t="e">
        <v>#REF!</v>
      </c>
      <c r="L33" s="3" t="e">
        <v>#REF!</v>
      </c>
      <c r="M33" s="3" t="e">
        <v>#REF!</v>
      </c>
      <c r="N33" s="3" t="e">
        <v>#REF!</v>
      </c>
      <c r="O33" s="3" t="e">
        <v>#REF!</v>
      </c>
      <c r="P33" s="3" t="e">
        <v>#REF!</v>
      </c>
      <c r="Q33" s="3" t="e">
        <v>#REF!</v>
      </c>
    </row>
    <row r="34" spans="1:17" x14ac:dyDescent="0.2">
      <c r="A34" s="2">
        <v>30</v>
      </c>
      <c r="B34" s="2" t="e">
        <f t="shared" ca="1" si="1"/>
        <v>#REF!</v>
      </c>
      <c r="F34" s="4">
        <v>30</v>
      </c>
      <c r="G34" s="3" t="e">
        <v>#REF!</v>
      </c>
      <c r="H34" s="3" t="e">
        <v>#REF!</v>
      </c>
      <c r="I34" s="3" t="e">
        <v>#REF!</v>
      </c>
      <c r="J34" s="3" t="e">
        <v>#REF!</v>
      </c>
      <c r="K34" s="3" t="e">
        <v>#REF!</v>
      </c>
      <c r="L34" s="3" t="e">
        <v>#REF!</v>
      </c>
      <c r="M34" s="3" t="e">
        <v>#REF!</v>
      </c>
      <c r="N34" s="3" t="e">
        <v>#REF!</v>
      </c>
      <c r="O34" s="3" t="e">
        <v>#REF!</v>
      </c>
      <c r="P34" s="3" t="e">
        <v>#REF!</v>
      </c>
      <c r="Q34" s="3" t="e">
        <v>#REF!</v>
      </c>
    </row>
    <row r="35" spans="1:17" x14ac:dyDescent="0.2">
      <c r="A35" s="2">
        <v>31</v>
      </c>
      <c r="B35" s="2" t="e">
        <f t="shared" ca="1" si="1"/>
        <v>#REF!</v>
      </c>
      <c r="F35" s="4">
        <v>31</v>
      </c>
      <c r="G35" s="3" t="e">
        <v>#REF!</v>
      </c>
      <c r="H35" s="3" t="e">
        <v>#REF!</v>
      </c>
      <c r="I35" s="3" t="e">
        <v>#REF!</v>
      </c>
      <c r="J35" s="3" t="e">
        <v>#REF!</v>
      </c>
      <c r="K35" s="3" t="e">
        <v>#REF!</v>
      </c>
      <c r="L35" s="3" t="e">
        <v>#REF!</v>
      </c>
      <c r="M35" s="3" t="e">
        <v>#REF!</v>
      </c>
      <c r="N35" s="3" t="e">
        <v>#REF!</v>
      </c>
      <c r="O35" s="3" t="e">
        <v>#REF!</v>
      </c>
      <c r="P35" s="3" t="e">
        <v>#REF!</v>
      </c>
      <c r="Q35" s="3" t="e">
        <v>#REF!</v>
      </c>
    </row>
    <row r="36" spans="1:17" x14ac:dyDescent="0.2">
      <c r="A36" s="2">
        <v>32</v>
      </c>
      <c r="B36" s="2" t="e">
        <f t="shared" ca="1" si="1"/>
        <v>#REF!</v>
      </c>
      <c r="F36" s="4">
        <v>32</v>
      </c>
      <c r="G36" s="3" t="e">
        <v>#REF!</v>
      </c>
      <c r="H36" s="3" t="e">
        <v>#REF!</v>
      </c>
      <c r="I36" s="3" t="e">
        <v>#REF!</v>
      </c>
      <c r="J36" s="3" t="e">
        <v>#REF!</v>
      </c>
      <c r="K36" s="3" t="e">
        <v>#REF!</v>
      </c>
      <c r="L36" s="3" t="e">
        <v>#REF!</v>
      </c>
      <c r="M36" s="3" t="e">
        <v>#REF!</v>
      </c>
      <c r="N36" s="3" t="e">
        <v>#REF!</v>
      </c>
      <c r="O36" s="3" t="e">
        <v>#REF!</v>
      </c>
      <c r="P36" s="3" t="e">
        <v>#REF!</v>
      </c>
      <c r="Q36" s="3" t="e">
        <v>#REF!</v>
      </c>
    </row>
    <row r="37" spans="1:17" x14ac:dyDescent="0.2">
      <c r="A37" s="2">
        <v>33</v>
      </c>
      <c r="B37" s="2" t="e">
        <f t="shared" ca="1" si="1"/>
        <v>#REF!</v>
      </c>
      <c r="F37" s="4">
        <v>33</v>
      </c>
      <c r="G37" s="3" t="e">
        <v>#REF!</v>
      </c>
      <c r="H37" s="3" t="e">
        <v>#REF!</v>
      </c>
      <c r="I37" s="3" t="e">
        <v>#REF!</v>
      </c>
      <c r="J37" s="3" t="e">
        <v>#REF!</v>
      </c>
      <c r="K37" s="3" t="e">
        <v>#REF!</v>
      </c>
      <c r="L37" s="3" t="e">
        <v>#REF!</v>
      </c>
      <c r="M37" s="3" t="e">
        <v>#REF!</v>
      </c>
      <c r="N37" s="3" t="e">
        <v>#REF!</v>
      </c>
      <c r="O37" s="3" t="e">
        <v>#REF!</v>
      </c>
      <c r="P37" s="3" t="e">
        <v>#REF!</v>
      </c>
      <c r="Q37" s="3" t="e">
        <v>#REF!</v>
      </c>
    </row>
    <row r="38" spans="1:17" x14ac:dyDescent="0.2">
      <c r="A38" s="2">
        <v>34</v>
      </c>
      <c r="B38" s="2" t="e">
        <f t="shared" ref="B38:B69" ca="1" si="2">p*B37+SQRT(1-p^2)*_xlfn.NORM.S.INV(RAND())</f>
        <v>#REF!</v>
      </c>
      <c r="F38" s="4">
        <v>34</v>
      </c>
      <c r="G38" s="3" t="e">
        <v>#REF!</v>
      </c>
      <c r="H38" s="3" t="e">
        <v>#REF!</v>
      </c>
      <c r="I38" s="3" t="e">
        <v>#REF!</v>
      </c>
      <c r="J38" s="3" t="e">
        <v>#REF!</v>
      </c>
      <c r="K38" s="3" t="e">
        <v>#REF!</v>
      </c>
      <c r="L38" s="3" t="e">
        <v>#REF!</v>
      </c>
      <c r="M38" s="3" t="e">
        <v>#REF!</v>
      </c>
      <c r="N38" s="3" t="e">
        <v>#REF!</v>
      </c>
      <c r="O38" s="3" t="e">
        <v>#REF!</v>
      </c>
      <c r="P38" s="3" t="e">
        <v>#REF!</v>
      </c>
      <c r="Q38" s="3" t="e">
        <v>#REF!</v>
      </c>
    </row>
    <row r="39" spans="1:17" x14ac:dyDescent="0.2">
      <c r="A39" s="2">
        <v>35</v>
      </c>
      <c r="B39" s="2" t="e">
        <f t="shared" ca="1" si="2"/>
        <v>#REF!</v>
      </c>
      <c r="F39" s="4">
        <v>35</v>
      </c>
      <c r="G39" s="3" t="e">
        <v>#REF!</v>
      </c>
      <c r="H39" s="3" t="e">
        <v>#REF!</v>
      </c>
      <c r="I39" s="3" t="e">
        <v>#REF!</v>
      </c>
      <c r="J39" s="3" t="e">
        <v>#REF!</v>
      </c>
      <c r="K39" s="3" t="e">
        <v>#REF!</v>
      </c>
      <c r="L39" s="3" t="e">
        <v>#REF!</v>
      </c>
      <c r="M39" s="3" t="e">
        <v>#REF!</v>
      </c>
      <c r="N39" s="3" t="e">
        <v>#REF!</v>
      </c>
      <c r="O39" s="3" t="e">
        <v>#REF!</v>
      </c>
      <c r="P39" s="3" t="e">
        <v>#REF!</v>
      </c>
      <c r="Q39" s="3" t="e">
        <v>#REF!</v>
      </c>
    </row>
    <row r="40" spans="1:17" x14ac:dyDescent="0.2">
      <c r="A40" s="2">
        <v>36</v>
      </c>
      <c r="B40" s="2" t="e">
        <f t="shared" ca="1" si="2"/>
        <v>#REF!</v>
      </c>
      <c r="F40" s="4">
        <v>36</v>
      </c>
      <c r="G40" s="3" t="e">
        <v>#REF!</v>
      </c>
      <c r="H40" s="3" t="e">
        <v>#REF!</v>
      </c>
      <c r="I40" s="3" t="e">
        <v>#REF!</v>
      </c>
      <c r="J40" s="3" t="e">
        <v>#REF!</v>
      </c>
      <c r="K40" s="3" t="e">
        <v>#REF!</v>
      </c>
      <c r="L40" s="3" t="e">
        <v>#REF!</v>
      </c>
      <c r="M40" s="3" t="e">
        <v>#REF!</v>
      </c>
      <c r="N40" s="3" t="e">
        <v>#REF!</v>
      </c>
      <c r="O40" s="3" t="e">
        <v>#REF!</v>
      </c>
      <c r="P40" s="3" t="e">
        <v>#REF!</v>
      </c>
      <c r="Q40" s="3" t="e">
        <v>#REF!</v>
      </c>
    </row>
    <row r="41" spans="1:17" x14ac:dyDescent="0.2">
      <c r="A41" s="2">
        <v>37</v>
      </c>
      <c r="B41" s="2" t="e">
        <f t="shared" ca="1" si="2"/>
        <v>#REF!</v>
      </c>
      <c r="F41" s="4">
        <v>37</v>
      </c>
      <c r="G41" s="3" t="e">
        <v>#REF!</v>
      </c>
      <c r="H41" s="3" t="e">
        <v>#REF!</v>
      </c>
      <c r="I41" s="3" t="e">
        <v>#REF!</v>
      </c>
      <c r="J41" s="3" t="e">
        <v>#REF!</v>
      </c>
      <c r="K41" s="3" t="e">
        <v>#REF!</v>
      </c>
      <c r="L41" s="3" t="e">
        <v>#REF!</v>
      </c>
      <c r="M41" s="3" t="e">
        <v>#REF!</v>
      </c>
      <c r="N41" s="3" t="e">
        <v>#REF!</v>
      </c>
      <c r="O41" s="3" t="e">
        <v>#REF!</v>
      </c>
      <c r="P41" s="3" t="e">
        <v>#REF!</v>
      </c>
      <c r="Q41" s="3" t="e">
        <v>#REF!</v>
      </c>
    </row>
    <row r="42" spans="1:17" x14ac:dyDescent="0.2">
      <c r="A42" s="2">
        <v>38</v>
      </c>
      <c r="B42" s="2" t="e">
        <f t="shared" ca="1" si="2"/>
        <v>#REF!</v>
      </c>
      <c r="F42" s="4">
        <v>38</v>
      </c>
      <c r="G42" s="3" t="e">
        <v>#REF!</v>
      </c>
      <c r="H42" s="3" t="e">
        <v>#REF!</v>
      </c>
      <c r="I42" s="3" t="e">
        <v>#REF!</v>
      </c>
      <c r="J42" s="3" t="e">
        <v>#REF!</v>
      </c>
      <c r="K42" s="3" t="e">
        <v>#REF!</v>
      </c>
      <c r="L42" s="3" t="e">
        <v>#REF!</v>
      </c>
      <c r="M42" s="3" t="e">
        <v>#REF!</v>
      </c>
      <c r="N42" s="3" t="e">
        <v>#REF!</v>
      </c>
      <c r="O42" s="3" t="e">
        <v>#REF!</v>
      </c>
      <c r="P42" s="3" t="e">
        <v>#REF!</v>
      </c>
      <c r="Q42" s="3" t="e">
        <v>#REF!</v>
      </c>
    </row>
    <row r="43" spans="1:17" x14ac:dyDescent="0.2">
      <c r="A43" s="2">
        <v>39</v>
      </c>
      <c r="B43" s="2" t="e">
        <f t="shared" ca="1" si="2"/>
        <v>#REF!</v>
      </c>
      <c r="F43" s="4">
        <v>39</v>
      </c>
      <c r="G43" s="3" t="e">
        <v>#REF!</v>
      </c>
      <c r="H43" s="3" t="e">
        <v>#REF!</v>
      </c>
      <c r="I43" s="3" t="e">
        <v>#REF!</v>
      </c>
      <c r="J43" s="3" t="e">
        <v>#REF!</v>
      </c>
      <c r="K43" s="3" t="e">
        <v>#REF!</v>
      </c>
      <c r="L43" s="3" t="e">
        <v>#REF!</v>
      </c>
      <c r="M43" s="3" t="e">
        <v>#REF!</v>
      </c>
      <c r="N43" s="3" t="e">
        <v>#REF!</v>
      </c>
      <c r="O43" s="3" t="e">
        <v>#REF!</v>
      </c>
      <c r="P43" s="3" t="e">
        <v>#REF!</v>
      </c>
      <c r="Q43" s="3" t="e">
        <v>#REF!</v>
      </c>
    </row>
    <row r="44" spans="1:17" x14ac:dyDescent="0.2">
      <c r="A44" s="2">
        <v>40</v>
      </c>
      <c r="B44" s="2" t="e">
        <f t="shared" ca="1" si="2"/>
        <v>#REF!</v>
      </c>
      <c r="F44" s="4">
        <v>40</v>
      </c>
      <c r="G44" s="3" t="e">
        <v>#REF!</v>
      </c>
      <c r="H44" s="3" t="e">
        <v>#REF!</v>
      </c>
      <c r="I44" s="3" t="e">
        <v>#REF!</v>
      </c>
      <c r="J44" s="3" t="e">
        <v>#REF!</v>
      </c>
      <c r="K44" s="3" t="e">
        <v>#REF!</v>
      </c>
      <c r="L44" s="3" t="e">
        <v>#REF!</v>
      </c>
      <c r="M44" s="3" t="e">
        <v>#REF!</v>
      </c>
      <c r="N44" s="3" t="e">
        <v>#REF!</v>
      </c>
      <c r="O44" s="3" t="e">
        <v>#REF!</v>
      </c>
      <c r="P44" s="3" t="e">
        <v>#REF!</v>
      </c>
      <c r="Q44" s="3" t="e">
        <v>#REF!</v>
      </c>
    </row>
    <row r="45" spans="1:17" x14ac:dyDescent="0.2">
      <c r="A45" s="2">
        <v>41</v>
      </c>
      <c r="B45" s="2" t="e">
        <f t="shared" ca="1" si="2"/>
        <v>#REF!</v>
      </c>
      <c r="F45" s="4">
        <v>41</v>
      </c>
      <c r="G45" s="3" t="e">
        <v>#REF!</v>
      </c>
      <c r="H45" s="3" t="e">
        <v>#REF!</v>
      </c>
      <c r="I45" s="3" t="e">
        <v>#REF!</v>
      </c>
      <c r="J45" s="3" t="e">
        <v>#REF!</v>
      </c>
      <c r="K45" s="3" t="e">
        <v>#REF!</v>
      </c>
      <c r="L45" s="3" t="e">
        <v>#REF!</v>
      </c>
      <c r="M45" s="3" t="e">
        <v>#REF!</v>
      </c>
      <c r="N45" s="3" t="e">
        <v>#REF!</v>
      </c>
      <c r="O45" s="3" t="e">
        <v>#REF!</v>
      </c>
      <c r="P45" s="3" t="e">
        <v>#REF!</v>
      </c>
      <c r="Q45" s="3" t="e">
        <v>#REF!</v>
      </c>
    </row>
    <row r="46" spans="1:17" x14ac:dyDescent="0.2">
      <c r="A46" s="2">
        <v>42</v>
      </c>
      <c r="B46" s="2" t="e">
        <f t="shared" ca="1" si="2"/>
        <v>#REF!</v>
      </c>
      <c r="F46" s="4">
        <v>42</v>
      </c>
      <c r="G46" s="3" t="e">
        <v>#REF!</v>
      </c>
      <c r="H46" s="3" t="e">
        <v>#REF!</v>
      </c>
      <c r="I46" s="3" t="e">
        <v>#REF!</v>
      </c>
      <c r="J46" s="3" t="e">
        <v>#REF!</v>
      </c>
      <c r="K46" s="3" t="e">
        <v>#REF!</v>
      </c>
      <c r="L46" s="3" t="e">
        <v>#REF!</v>
      </c>
      <c r="M46" s="3" t="e">
        <v>#REF!</v>
      </c>
      <c r="N46" s="3" t="e">
        <v>#REF!</v>
      </c>
      <c r="O46" s="3" t="e">
        <v>#REF!</v>
      </c>
      <c r="P46" s="3" t="e">
        <v>#REF!</v>
      </c>
      <c r="Q46" s="3" t="e">
        <v>#REF!</v>
      </c>
    </row>
    <row r="47" spans="1:17" x14ac:dyDescent="0.2">
      <c r="A47" s="2">
        <v>43</v>
      </c>
      <c r="B47" s="2" t="e">
        <f t="shared" ca="1" si="2"/>
        <v>#REF!</v>
      </c>
      <c r="F47" s="4">
        <v>43</v>
      </c>
      <c r="G47" s="3" t="e">
        <v>#REF!</v>
      </c>
      <c r="H47" s="3" t="e">
        <v>#REF!</v>
      </c>
      <c r="I47" s="3" t="e">
        <v>#REF!</v>
      </c>
      <c r="J47" s="3" t="e">
        <v>#REF!</v>
      </c>
      <c r="K47" s="3" t="e">
        <v>#REF!</v>
      </c>
      <c r="L47" s="3" t="e">
        <v>#REF!</v>
      </c>
      <c r="M47" s="3" t="e">
        <v>#REF!</v>
      </c>
      <c r="N47" s="3" t="e">
        <v>#REF!</v>
      </c>
      <c r="O47" s="3" t="e">
        <v>#REF!</v>
      </c>
      <c r="P47" s="3" t="e">
        <v>#REF!</v>
      </c>
      <c r="Q47" s="3" t="e">
        <v>#REF!</v>
      </c>
    </row>
    <row r="48" spans="1:17" x14ac:dyDescent="0.2">
      <c r="A48" s="2">
        <v>44</v>
      </c>
      <c r="B48" s="2" t="e">
        <f t="shared" ca="1" si="2"/>
        <v>#REF!</v>
      </c>
      <c r="F48" s="4">
        <v>44</v>
      </c>
      <c r="G48" s="3" t="e">
        <v>#REF!</v>
      </c>
      <c r="H48" s="3" t="e">
        <v>#REF!</v>
      </c>
      <c r="I48" s="3" t="e">
        <v>#REF!</v>
      </c>
      <c r="J48" s="3" t="e">
        <v>#REF!</v>
      </c>
      <c r="K48" s="3" t="e">
        <v>#REF!</v>
      </c>
      <c r="L48" s="3" t="e">
        <v>#REF!</v>
      </c>
      <c r="M48" s="3" t="e">
        <v>#REF!</v>
      </c>
      <c r="N48" s="3" t="e">
        <v>#REF!</v>
      </c>
      <c r="O48" s="3" t="e">
        <v>#REF!</v>
      </c>
      <c r="P48" s="3" t="e">
        <v>#REF!</v>
      </c>
      <c r="Q48" s="3" t="e">
        <v>#REF!</v>
      </c>
    </row>
    <row r="49" spans="1:17" x14ac:dyDescent="0.2">
      <c r="A49" s="2">
        <v>45</v>
      </c>
      <c r="B49" s="2" t="e">
        <f t="shared" ca="1" si="2"/>
        <v>#REF!</v>
      </c>
      <c r="F49" s="4">
        <v>45</v>
      </c>
      <c r="G49" s="3" t="e">
        <v>#REF!</v>
      </c>
      <c r="H49" s="3" t="e">
        <v>#REF!</v>
      </c>
      <c r="I49" s="3" t="e">
        <v>#REF!</v>
      </c>
      <c r="J49" s="3" t="e">
        <v>#REF!</v>
      </c>
      <c r="K49" s="3" t="e">
        <v>#REF!</v>
      </c>
      <c r="L49" s="3" t="e">
        <v>#REF!</v>
      </c>
      <c r="M49" s="3" t="e">
        <v>#REF!</v>
      </c>
      <c r="N49" s="3" t="e">
        <v>#REF!</v>
      </c>
      <c r="O49" s="3" t="e">
        <v>#REF!</v>
      </c>
      <c r="P49" s="3" t="e">
        <v>#REF!</v>
      </c>
      <c r="Q49" s="3" t="e">
        <v>#REF!</v>
      </c>
    </row>
    <row r="50" spans="1:17" x14ac:dyDescent="0.2">
      <c r="A50" s="2">
        <v>46</v>
      </c>
      <c r="B50" s="2" t="e">
        <f t="shared" ca="1" si="2"/>
        <v>#REF!</v>
      </c>
      <c r="F50" s="4">
        <v>46</v>
      </c>
      <c r="G50" s="3" t="e">
        <v>#REF!</v>
      </c>
      <c r="H50" s="3" t="e">
        <v>#REF!</v>
      </c>
      <c r="I50" s="3" t="e">
        <v>#REF!</v>
      </c>
      <c r="J50" s="3" t="e">
        <v>#REF!</v>
      </c>
      <c r="K50" s="3" t="e">
        <v>#REF!</v>
      </c>
      <c r="L50" s="3" t="e">
        <v>#REF!</v>
      </c>
      <c r="M50" s="3" t="e">
        <v>#REF!</v>
      </c>
      <c r="N50" s="3" t="e">
        <v>#REF!</v>
      </c>
      <c r="O50" s="3" t="e">
        <v>#REF!</v>
      </c>
      <c r="P50" s="3" t="e">
        <v>#REF!</v>
      </c>
      <c r="Q50" s="3" t="e">
        <v>#REF!</v>
      </c>
    </row>
    <row r="51" spans="1:17" x14ac:dyDescent="0.2">
      <c r="A51" s="2">
        <v>47</v>
      </c>
      <c r="B51" s="2" t="e">
        <f t="shared" ca="1" si="2"/>
        <v>#REF!</v>
      </c>
      <c r="F51" s="4">
        <v>47</v>
      </c>
      <c r="G51" s="3" t="e">
        <v>#REF!</v>
      </c>
      <c r="H51" s="3" t="e">
        <v>#REF!</v>
      </c>
      <c r="I51" s="3" t="e">
        <v>#REF!</v>
      </c>
      <c r="J51" s="3" t="e">
        <v>#REF!</v>
      </c>
      <c r="K51" s="3" t="e">
        <v>#REF!</v>
      </c>
      <c r="L51" s="3" t="e">
        <v>#REF!</v>
      </c>
      <c r="M51" s="3" t="e">
        <v>#REF!</v>
      </c>
      <c r="N51" s="3" t="e">
        <v>#REF!</v>
      </c>
      <c r="O51" s="3" t="e">
        <v>#REF!</v>
      </c>
      <c r="P51" s="3" t="e">
        <v>#REF!</v>
      </c>
      <c r="Q51" s="3" t="e">
        <v>#REF!</v>
      </c>
    </row>
    <row r="52" spans="1:17" x14ac:dyDescent="0.2">
      <c r="A52" s="2">
        <v>48</v>
      </c>
      <c r="B52" s="2" t="e">
        <f t="shared" ca="1" si="2"/>
        <v>#REF!</v>
      </c>
      <c r="F52" s="4">
        <v>48</v>
      </c>
      <c r="G52" s="3" t="e">
        <v>#REF!</v>
      </c>
      <c r="H52" s="3" t="e">
        <v>#REF!</v>
      </c>
      <c r="I52" s="3" t="e">
        <v>#REF!</v>
      </c>
      <c r="J52" s="3" t="e">
        <v>#REF!</v>
      </c>
      <c r="K52" s="3" t="e">
        <v>#REF!</v>
      </c>
      <c r="L52" s="3" t="e">
        <v>#REF!</v>
      </c>
      <c r="M52" s="3" t="e">
        <v>#REF!</v>
      </c>
      <c r="N52" s="3" t="e">
        <v>#REF!</v>
      </c>
      <c r="O52" s="3" t="e">
        <v>#REF!</v>
      </c>
      <c r="P52" s="3" t="e">
        <v>#REF!</v>
      </c>
      <c r="Q52" s="3" t="e">
        <v>#REF!</v>
      </c>
    </row>
    <row r="53" spans="1:17" x14ac:dyDescent="0.2">
      <c r="A53" s="2">
        <v>49</v>
      </c>
      <c r="B53" s="2" t="e">
        <f t="shared" ca="1" si="2"/>
        <v>#REF!</v>
      </c>
      <c r="F53" s="4">
        <v>49</v>
      </c>
      <c r="G53" s="3" t="e">
        <v>#REF!</v>
      </c>
      <c r="H53" s="3" t="e">
        <v>#REF!</v>
      </c>
      <c r="I53" s="3" t="e">
        <v>#REF!</v>
      </c>
      <c r="J53" s="3" t="e">
        <v>#REF!</v>
      </c>
      <c r="K53" s="3" t="e">
        <v>#REF!</v>
      </c>
      <c r="L53" s="3" t="e">
        <v>#REF!</v>
      </c>
      <c r="M53" s="3" t="e">
        <v>#REF!</v>
      </c>
      <c r="N53" s="3" t="e">
        <v>#REF!</v>
      </c>
      <c r="O53" s="3" t="e">
        <v>#REF!</v>
      </c>
      <c r="P53" s="3" t="e">
        <v>#REF!</v>
      </c>
      <c r="Q53" s="3" t="e">
        <v>#REF!</v>
      </c>
    </row>
    <row r="54" spans="1:17" x14ac:dyDescent="0.2">
      <c r="A54" s="2">
        <v>50</v>
      </c>
      <c r="B54" s="2" t="e">
        <f t="shared" ca="1" si="2"/>
        <v>#REF!</v>
      </c>
      <c r="F54" s="4">
        <v>50</v>
      </c>
      <c r="G54" s="3" t="e">
        <v>#REF!</v>
      </c>
      <c r="H54" s="3" t="e">
        <v>#REF!</v>
      </c>
      <c r="I54" s="3" t="e">
        <v>#REF!</v>
      </c>
      <c r="J54" s="3" t="e">
        <v>#REF!</v>
      </c>
      <c r="K54" s="3" t="e">
        <v>#REF!</v>
      </c>
      <c r="L54" s="3" t="e">
        <v>#REF!</v>
      </c>
      <c r="M54" s="3" t="e">
        <v>#REF!</v>
      </c>
      <c r="N54" s="3" t="e">
        <v>#REF!</v>
      </c>
      <c r="O54" s="3" t="e">
        <v>#REF!</v>
      </c>
      <c r="P54" s="3" t="e">
        <v>#REF!</v>
      </c>
      <c r="Q54" s="3" t="e">
        <v>#REF!</v>
      </c>
    </row>
    <row r="55" spans="1:17" x14ac:dyDescent="0.2">
      <c r="A55" s="2">
        <v>51</v>
      </c>
      <c r="B55" s="2" t="e">
        <f t="shared" ca="1" si="2"/>
        <v>#REF!</v>
      </c>
      <c r="F55" s="4">
        <v>51</v>
      </c>
      <c r="G55" s="3" t="e">
        <v>#REF!</v>
      </c>
      <c r="H55" s="3" t="e">
        <v>#REF!</v>
      </c>
      <c r="I55" s="3" t="e">
        <v>#REF!</v>
      </c>
      <c r="J55" s="3" t="e">
        <v>#REF!</v>
      </c>
      <c r="K55" s="3" t="e">
        <v>#REF!</v>
      </c>
      <c r="L55" s="3" t="e">
        <v>#REF!</v>
      </c>
      <c r="M55" s="3" t="e">
        <v>#REF!</v>
      </c>
      <c r="N55" s="3" t="e">
        <v>#REF!</v>
      </c>
      <c r="O55" s="3" t="e">
        <v>#REF!</v>
      </c>
      <c r="P55" s="3" t="e">
        <v>#REF!</v>
      </c>
      <c r="Q55" s="3" t="e">
        <v>#REF!</v>
      </c>
    </row>
    <row r="56" spans="1:17" x14ac:dyDescent="0.2">
      <c r="A56" s="2">
        <v>52</v>
      </c>
      <c r="B56" s="2" t="e">
        <f t="shared" ca="1" si="2"/>
        <v>#REF!</v>
      </c>
      <c r="F56" s="4">
        <v>52</v>
      </c>
      <c r="G56" s="3" t="e">
        <v>#REF!</v>
      </c>
      <c r="H56" s="3" t="e">
        <v>#REF!</v>
      </c>
      <c r="I56" s="3" t="e">
        <v>#REF!</v>
      </c>
      <c r="J56" s="3" t="e">
        <v>#REF!</v>
      </c>
      <c r="K56" s="3" t="e">
        <v>#REF!</v>
      </c>
      <c r="L56" s="3" t="e">
        <v>#REF!</v>
      </c>
      <c r="M56" s="3" t="e">
        <v>#REF!</v>
      </c>
      <c r="N56" s="3" t="e">
        <v>#REF!</v>
      </c>
      <c r="O56" s="3" t="e">
        <v>#REF!</v>
      </c>
      <c r="P56" s="3" t="e">
        <v>#REF!</v>
      </c>
      <c r="Q56" s="3" t="e">
        <v>#REF!</v>
      </c>
    </row>
    <row r="57" spans="1:17" x14ac:dyDescent="0.2">
      <c r="A57" s="2">
        <v>53</v>
      </c>
      <c r="B57" s="2" t="e">
        <f t="shared" ca="1" si="2"/>
        <v>#REF!</v>
      </c>
      <c r="F57" s="4">
        <v>53</v>
      </c>
      <c r="G57" s="3" t="e">
        <v>#REF!</v>
      </c>
      <c r="H57" s="3" t="e">
        <v>#REF!</v>
      </c>
      <c r="I57" s="3" t="e">
        <v>#REF!</v>
      </c>
      <c r="J57" s="3" t="e">
        <v>#REF!</v>
      </c>
      <c r="K57" s="3" t="e">
        <v>#REF!</v>
      </c>
      <c r="L57" s="3" t="e">
        <v>#REF!</v>
      </c>
      <c r="M57" s="3" t="e">
        <v>#REF!</v>
      </c>
      <c r="N57" s="3" t="e">
        <v>#REF!</v>
      </c>
      <c r="O57" s="3" t="e">
        <v>#REF!</v>
      </c>
      <c r="P57" s="3" t="e">
        <v>#REF!</v>
      </c>
      <c r="Q57" s="3" t="e">
        <v>#REF!</v>
      </c>
    </row>
    <row r="58" spans="1:17" x14ac:dyDescent="0.2">
      <c r="A58" s="2">
        <v>54</v>
      </c>
      <c r="B58" s="2" t="e">
        <f t="shared" ca="1" si="2"/>
        <v>#REF!</v>
      </c>
      <c r="F58" s="4">
        <v>54</v>
      </c>
      <c r="G58" s="3" t="e">
        <v>#REF!</v>
      </c>
      <c r="H58" s="3" t="e">
        <v>#REF!</v>
      </c>
      <c r="I58" s="3" t="e">
        <v>#REF!</v>
      </c>
      <c r="J58" s="3" t="e">
        <v>#REF!</v>
      </c>
      <c r="K58" s="3" t="e">
        <v>#REF!</v>
      </c>
      <c r="L58" s="3" t="e">
        <v>#REF!</v>
      </c>
      <c r="M58" s="3" t="e">
        <v>#REF!</v>
      </c>
      <c r="N58" s="3" t="e">
        <v>#REF!</v>
      </c>
      <c r="O58" s="3" t="e">
        <v>#REF!</v>
      </c>
      <c r="P58" s="3" t="e">
        <v>#REF!</v>
      </c>
      <c r="Q58" s="3" t="e">
        <v>#REF!</v>
      </c>
    </row>
    <row r="59" spans="1:17" x14ac:dyDescent="0.2">
      <c r="A59" s="2">
        <v>55</v>
      </c>
      <c r="B59" s="2" t="e">
        <f t="shared" ca="1" si="2"/>
        <v>#REF!</v>
      </c>
      <c r="F59" s="4">
        <v>55</v>
      </c>
      <c r="G59" s="3" t="e">
        <v>#REF!</v>
      </c>
      <c r="H59" s="3" t="e">
        <v>#REF!</v>
      </c>
      <c r="I59" s="3" t="e">
        <v>#REF!</v>
      </c>
      <c r="J59" s="3" t="e">
        <v>#REF!</v>
      </c>
      <c r="K59" s="3" t="e">
        <v>#REF!</v>
      </c>
      <c r="L59" s="3" t="e">
        <v>#REF!</v>
      </c>
      <c r="M59" s="3" t="e">
        <v>#REF!</v>
      </c>
      <c r="N59" s="3" t="e">
        <v>#REF!</v>
      </c>
      <c r="O59" s="3" t="e">
        <v>#REF!</v>
      </c>
      <c r="P59" s="3" t="e">
        <v>#REF!</v>
      </c>
      <c r="Q59" s="3" t="e">
        <v>#REF!</v>
      </c>
    </row>
    <row r="60" spans="1:17" x14ac:dyDescent="0.2">
      <c r="A60" s="2">
        <v>56</v>
      </c>
      <c r="B60" s="2" t="e">
        <f t="shared" ca="1" si="2"/>
        <v>#REF!</v>
      </c>
      <c r="F60" s="4">
        <v>56</v>
      </c>
      <c r="G60" s="3" t="e">
        <v>#REF!</v>
      </c>
      <c r="H60" s="3" t="e">
        <v>#REF!</v>
      </c>
      <c r="I60" s="3" t="e">
        <v>#REF!</v>
      </c>
      <c r="J60" s="3" t="e">
        <v>#REF!</v>
      </c>
      <c r="K60" s="3" t="e">
        <v>#REF!</v>
      </c>
      <c r="L60" s="3" t="e">
        <v>#REF!</v>
      </c>
      <c r="M60" s="3" t="e">
        <v>#REF!</v>
      </c>
      <c r="N60" s="3" t="e">
        <v>#REF!</v>
      </c>
      <c r="O60" s="3" t="e">
        <v>#REF!</v>
      </c>
      <c r="P60" s="3" t="e">
        <v>#REF!</v>
      </c>
      <c r="Q60" s="3" t="e">
        <v>#REF!</v>
      </c>
    </row>
    <row r="61" spans="1:17" x14ac:dyDescent="0.2">
      <c r="A61" s="2">
        <v>57</v>
      </c>
      <c r="B61" s="2" t="e">
        <f t="shared" ca="1" si="2"/>
        <v>#REF!</v>
      </c>
      <c r="F61" s="4">
        <v>57</v>
      </c>
      <c r="G61" s="3" t="e">
        <v>#REF!</v>
      </c>
      <c r="H61" s="3" t="e">
        <v>#REF!</v>
      </c>
      <c r="I61" s="3" t="e">
        <v>#REF!</v>
      </c>
      <c r="J61" s="3" t="e">
        <v>#REF!</v>
      </c>
      <c r="K61" s="3" t="e">
        <v>#REF!</v>
      </c>
      <c r="L61" s="3" t="e">
        <v>#REF!</v>
      </c>
      <c r="M61" s="3" t="e">
        <v>#REF!</v>
      </c>
      <c r="N61" s="3" t="e">
        <v>#REF!</v>
      </c>
      <c r="O61" s="3" t="e">
        <v>#REF!</v>
      </c>
      <c r="P61" s="3" t="e">
        <v>#REF!</v>
      </c>
      <c r="Q61" s="3" t="e">
        <v>#REF!</v>
      </c>
    </row>
    <row r="62" spans="1:17" x14ac:dyDescent="0.2">
      <c r="A62" s="2">
        <v>58</v>
      </c>
      <c r="B62" s="2" t="e">
        <f t="shared" ca="1" si="2"/>
        <v>#REF!</v>
      </c>
      <c r="F62" s="4">
        <v>58</v>
      </c>
      <c r="G62" s="3" t="e">
        <v>#REF!</v>
      </c>
      <c r="H62" s="3" t="e">
        <v>#REF!</v>
      </c>
      <c r="I62" s="3" t="e">
        <v>#REF!</v>
      </c>
      <c r="J62" s="3" t="e">
        <v>#REF!</v>
      </c>
      <c r="K62" s="3" t="e">
        <v>#REF!</v>
      </c>
      <c r="L62" s="3" t="e">
        <v>#REF!</v>
      </c>
      <c r="M62" s="3" t="e">
        <v>#REF!</v>
      </c>
      <c r="N62" s="3" t="e">
        <v>#REF!</v>
      </c>
      <c r="O62" s="3" t="e">
        <v>#REF!</v>
      </c>
      <c r="P62" s="3" t="e">
        <v>#REF!</v>
      </c>
      <c r="Q62" s="3" t="e">
        <v>#REF!</v>
      </c>
    </row>
    <row r="63" spans="1:17" x14ac:dyDescent="0.2">
      <c r="A63" s="2">
        <v>59</v>
      </c>
      <c r="B63" s="2" t="e">
        <f t="shared" ca="1" si="2"/>
        <v>#REF!</v>
      </c>
      <c r="F63" s="4">
        <v>59</v>
      </c>
      <c r="G63" s="3" t="e">
        <v>#REF!</v>
      </c>
      <c r="H63" s="3" t="e">
        <v>#REF!</v>
      </c>
      <c r="I63" s="3" t="e">
        <v>#REF!</v>
      </c>
      <c r="J63" s="3" t="e">
        <v>#REF!</v>
      </c>
      <c r="K63" s="3" t="e">
        <v>#REF!</v>
      </c>
      <c r="L63" s="3" t="e">
        <v>#REF!</v>
      </c>
      <c r="M63" s="3" t="e">
        <v>#REF!</v>
      </c>
      <c r="N63" s="3" t="e">
        <v>#REF!</v>
      </c>
      <c r="O63" s="3" t="e">
        <v>#REF!</v>
      </c>
      <c r="P63" s="3" t="e">
        <v>#REF!</v>
      </c>
      <c r="Q63" s="3" t="e">
        <v>#REF!</v>
      </c>
    </row>
    <row r="64" spans="1:17" x14ac:dyDescent="0.2">
      <c r="A64" s="2">
        <v>60</v>
      </c>
      <c r="B64" s="2" t="e">
        <f t="shared" ca="1" si="2"/>
        <v>#REF!</v>
      </c>
      <c r="F64" s="4">
        <v>60</v>
      </c>
      <c r="G64" s="3" t="e">
        <v>#REF!</v>
      </c>
      <c r="H64" s="3" t="e">
        <v>#REF!</v>
      </c>
      <c r="I64" s="3" t="e">
        <v>#REF!</v>
      </c>
      <c r="J64" s="3" t="e">
        <v>#REF!</v>
      </c>
      <c r="K64" s="3" t="e">
        <v>#REF!</v>
      </c>
      <c r="L64" s="3" t="e">
        <v>#REF!</v>
      </c>
      <c r="M64" s="3" t="e">
        <v>#REF!</v>
      </c>
      <c r="N64" s="3" t="e">
        <v>#REF!</v>
      </c>
      <c r="O64" s="3" t="e">
        <v>#REF!</v>
      </c>
      <c r="P64" s="3" t="e">
        <v>#REF!</v>
      </c>
      <c r="Q64" s="3" t="e">
        <v>#REF!</v>
      </c>
    </row>
    <row r="65" spans="1:17" x14ac:dyDescent="0.2">
      <c r="A65" s="2">
        <v>61</v>
      </c>
      <c r="B65" s="2" t="e">
        <f t="shared" ca="1" si="2"/>
        <v>#REF!</v>
      </c>
      <c r="F65" s="4">
        <v>61</v>
      </c>
      <c r="G65" s="3" t="e">
        <v>#REF!</v>
      </c>
      <c r="H65" s="3" t="e">
        <v>#REF!</v>
      </c>
      <c r="I65" s="3" t="e">
        <v>#REF!</v>
      </c>
      <c r="J65" s="3" t="e">
        <v>#REF!</v>
      </c>
      <c r="K65" s="3" t="e">
        <v>#REF!</v>
      </c>
      <c r="L65" s="3" t="e">
        <v>#REF!</v>
      </c>
      <c r="M65" s="3" t="e">
        <v>#REF!</v>
      </c>
      <c r="N65" s="3" t="e">
        <v>#REF!</v>
      </c>
      <c r="O65" s="3" t="e">
        <v>#REF!</v>
      </c>
      <c r="P65" s="3" t="e">
        <v>#REF!</v>
      </c>
      <c r="Q65" s="3" t="e">
        <v>#REF!</v>
      </c>
    </row>
    <row r="66" spans="1:17" x14ac:dyDescent="0.2">
      <c r="A66" s="2">
        <v>62</v>
      </c>
      <c r="B66" s="2" t="e">
        <f t="shared" ca="1" si="2"/>
        <v>#REF!</v>
      </c>
      <c r="F66" s="4">
        <v>62</v>
      </c>
      <c r="G66" s="3" t="e">
        <v>#REF!</v>
      </c>
      <c r="H66" s="3" t="e">
        <v>#REF!</v>
      </c>
      <c r="I66" s="3" t="e">
        <v>#REF!</v>
      </c>
      <c r="J66" s="3" t="e">
        <v>#REF!</v>
      </c>
      <c r="K66" s="3" t="e">
        <v>#REF!</v>
      </c>
      <c r="L66" s="3" t="e">
        <v>#REF!</v>
      </c>
      <c r="M66" s="3" t="e">
        <v>#REF!</v>
      </c>
      <c r="N66" s="3" t="e">
        <v>#REF!</v>
      </c>
      <c r="O66" s="3" t="e">
        <v>#REF!</v>
      </c>
      <c r="P66" s="3" t="e">
        <v>#REF!</v>
      </c>
      <c r="Q66" s="3" t="e">
        <v>#REF!</v>
      </c>
    </row>
    <row r="67" spans="1:17" x14ac:dyDescent="0.2">
      <c r="A67" s="2">
        <v>63</v>
      </c>
      <c r="B67" s="2" t="e">
        <f t="shared" ca="1" si="2"/>
        <v>#REF!</v>
      </c>
      <c r="F67" s="4">
        <v>63</v>
      </c>
      <c r="G67" s="3" t="e">
        <v>#REF!</v>
      </c>
      <c r="H67" s="3" t="e">
        <v>#REF!</v>
      </c>
      <c r="I67" s="3" t="e">
        <v>#REF!</v>
      </c>
      <c r="J67" s="3" t="e">
        <v>#REF!</v>
      </c>
      <c r="K67" s="3" t="e">
        <v>#REF!</v>
      </c>
      <c r="L67" s="3" t="e">
        <v>#REF!</v>
      </c>
      <c r="M67" s="3" t="e">
        <v>#REF!</v>
      </c>
      <c r="N67" s="3" t="e">
        <v>#REF!</v>
      </c>
      <c r="O67" s="3" t="e">
        <v>#REF!</v>
      </c>
      <c r="P67" s="3" t="e">
        <v>#REF!</v>
      </c>
      <c r="Q67" s="3" t="e">
        <v>#REF!</v>
      </c>
    </row>
    <row r="68" spans="1:17" x14ac:dyDescent="0.2">
      <c r="A68" s="2">
        <v>64</v>
      </c>
      <c r="B68" s="2" t="e">
        <f t="shared" ca="1" si="2"/>
        <v>#REF!</v>
      </c>
      <c r="F68" s="4">
        <v>64</v>
      </c>
      <c r="G68" s="3" t="e">
        <v>#REF!</v>
      </c>
      <c r="H68" s="3" t="e">
        <v>#REF!</v>
      </c>
      <c r="I68" s="3" t="e">
        <v>#REF!</v>
      </c>
      <c r="J68" s="3" t="e">
        <v>#REF!</v>
      </c>
      <c r="K68" s="3" t="e">
        <v>#REF!</v>
      </c>
      <c r="L68" s="3" t="e">
        <v>#REF!</v>
      </c>
      <c r="M68" s="3" t="e">
        <v>#REF!</v>
      </c>
      <c r="N68" s="3" t="e">
        <v>#REF!</v>
      </c>
      <c r="O68" s="3" t="e">
        <v>#REF!</v>
      </c>
      <c r="P68" s="3" t="e">
        <v>#REF!</v>
      </c>
      <c r="Q68" s="3" t="e">
        <v>#REF!</v>
      </c>
    </row>
    <row r="69" spans="1:17" x14ac:dyDescent="0.2">
      <c r="A69" s="2">
        <v>65</v>
      </c>
      <c r="B69" s="2" t="e">
        <f t="shared" ca="1" si="2"/>
        <v>#REF!</v>
      </c>
      <c r="F69" s="4">
        <v>65</v>
      </c>
      <c r="G69" s="3" t="e">
        <v>#REF!</v>
      </c>
      <c r="H69" s="3" t="e">
        <v>#REF!</v>
      </c>
      <c r="I69" s="3" t="e">
        <v>#REF!</v>
      </c>
      <c r="J69" s="3" t="e">
        <v>#REF!</v>
      </c>
      <c r="K69" s="3" t="e">
        <v>#REF!</v>
      </c>
      <c r="L69" s="3" t="e">
        <v>#REF!</v>
      </c>
      <c r="M69" s="3" t="e">
        <v>#REF!</v>
      </c>
      <c r="N69" s="3" t="e">
        <v>#REF!</v>
      </c>
      <c r="O69" s="3" t="e">
        <v>#REF!</v>
      </c>
      <c r="P69" s="3" t="e">
        <v>#REF!</v>
      </c>
      <c r="Q69" s="3" t="e">
        <v>#REF!</v>
      </c>
    </row>
    <row r="70" spans="1:17" x14ac:dyDescent="0.2">
      <c r="A70" s="2">
        <v>66</v>
      </c>
      <c r="B70" s="2" t="e">
        <f t="shared" ref="B70:B104" ca="1" si="3">p*B69+SQRT(1-p^2)*_xlfn.NORM.S.INV(RAND())</f>
        <v>#REF!</v>
      </c>
      <c r="F70" s="4">
        <v>66</v>
      </c>
      <c r="G70" s="3" t="e">
        <v>#REF!</v>
      </c>
      <c r="H70" s="3" t="e">
        <v>#REF!</v>
      </c>
      <c r="I70" s="3" t="e">
        <v>#REF!</v>
      </c>
      <c r="J70" s="3" t="e">
        <v>#REF!</v>
      </c>
      <c r="K70" s="3" t="e">
        <v>#REF!</v>
      </c>
      <c r="L70" s="3" t="e">
        <v>#REF!</v>
      </c>
      <c r="M70" s="3" t="e">
        <v>#REF!</v>
      </c>
      <c r="N70" s="3" t="e">
        <v>#REF!</v>
      </c>
      <c r="O70" s="3" t="e">
        <v>#REF!</v>
      </c>
      <c r="P70" s="3" t="e">
        <v>#REF!</v>
      </c>
      <c r="Q70" s="3" t="e">
        <v>#REF!</v>
      </c>
    </row>
    <row r="71" spans="1:17" x14ac:dyDescent="0.2">
      <c r="A71" s="2">
        <v>67</v>
      </c>
      <c r="B71" s="2" t="e">
        <f t="shared" ca="1" si="3"/>
        <v>#REF!</v>
      </c>
      <c r="F71" s="4">
        <v>67</v>
      </c>
      <c r="G71" s="3" t="e">
        <v>#REF!</v>
      </c>
      <c r="H71" s="3" t="e">
        <v>#REF!</v>
      </c>
      <c r="I71" s="3" t="e">
        <v>#REF!</v>
      </c>
      <c r="J71" s="3" t="e">
        <v>#REF!</v>
      </c>
      <c r="K71" s="3" t="e">
        <v>#REF!</v>
      </c>
      <c r="L71" s="3" t="e">
        <v>#REF!</v>
      </c>
      <c r="M71" s="3" t="e">
        <v>#REF!</v>
      </c>
      <c r="N71" s="3" t="e">
        <v>#REF!</v>
      </c>
      <c r="O71" s="3" t="e">
        <v>#REF!</v>
      </c>
      <c r="P71" s="3" t="e">
        <v>#REF!</v>
      </c>
      <c r="Q71" s="3" t="e">
        <v>#REF!</v>
      </c>
    </row>
    <row r="72" spans="1:17" x14ac:dyDescent="0.2">
      <c r="A72" s="2">
        <v>68</v>
      </c>
      <c r="B72" s="2" t="e">
        <f t="shared" ca="1" si="3"/>
        <v>#REF!</v>
      </c>
      <c r="F72" s="4">
        <v>68</v>
      </c>
      <c r="G72" s="3" t="e">
        <v>#REF!</v>
      </c>
      <c r="H72" s="3" t="e">
        <v>#REF!</v>
      </c>
      <c r="I72" s="3" t="e">
        <v>#REF!</v>
      </c>
      <c r="J72" s="3" t="e">
        <v>#REF!</v>
      </c>
      <c r="K72" s="3" t="e">
        <v>#REF!</v>
      </c>
      <c r="L72" s="3" t="e">
        <v>#REF!</v>
      </c>
      <c r="M72" s="3" t="e">
        <v>#REF!</v>
      </c>
      <c r="N72" s="3" t="e">
        <v>#REF!</v>
      </c>
      <c r="O72" s="3" t="e">
        <v>#REF!</v>
      </c>
      <c r="P72" s="3" t="e">
        <v>#REF!</v>
      </c>
      <c r="Q72" s="3" t="e">
        <v>#REF!</v>
      </c>
    </row>
    <row r="73" spans="1:17" x14ac:dyDescent="0.2">
      <c r="A73" s="2">
        <v>69</v>
      </c>
      <c r="B73" s="2" t="e">
        <f t="shared" ca="1" si="3"/>
        <v>#REF!</v>
      </c>
      <c r="F73" s="4">
        <v>69</v>
      </c>
      <c r="G73" s="3" t="e">
        <v>#REF!</v>
      </c>
      <c r="H73" s="3" t="e">
        <v>#REF!</v>
      </c>
      <c r="I73" s="3" t="e">
        <v>#REF!</v>
      </c>
      <c r="J73" s="3" t="e">
        <v>#REF!</v>
      </c>
      <c r="K73" s="3" t="e">
        <v>#REF!</v>
      </c>
      <c r="L73" s="3" t="e">
        <v>#REF!</v>
      </c>
      <c r="M73" s="3" t="e">
        <v>#REF!</v>
      </c>
      <c r="N73" s="3" t="e">
        <v>#REF!</v>
      </c>
      <c r="O73" s="3" t="e">
        <v>#REF!</v>
      </c>
      <c r="P73" s="3" t="e">
        <v>#REF!</v>
      </c>
      <c r="Q73" s="3" t="e">
        <v>#REF!</v>
      </c>
    </row>
    <row r="74" spans="1:17" x14ac:dyDescent="0.2">
      <c r="A74" s="2">
        <v>70</v>
      </c>
      <c r="B74" s="2" t="e">
        <f t="shared" ca="1" si="3"/>
        <v>#REF!</v>
      </c>
      <c r="F74" s="4">
        <v>70</v>
      </c>
      <c r="G74" s="3" t="e">
        <v>#REF!</v>
      </c>
      <c r="H74" s="3" t="e">
        <v>#REF!</v>
      </c>
      <c r="I74" s="3" t="e">
        <v>#REF!</v>
      </c>
      <c r="J74" s="3" t="e">
        <v>#REF!</v>
      </c>
      <c r="K74" s="3" t="e">
        <v>#REF!</v>
      </c>
      <c r="L74" s="3" t="e">
        <v>#REF!</v>
      </c>
      <c r="M74" s="3" t="e">
        <v>#REF!</v>
      </c>
      <c r="N74" s="3" t="e">
        <v>#REF!</v>
      </c>
      <c r="O74" s="3" t="e">
        <v>#REF!</v>
      </c>
      <c r="P74" s="3" t="e">
        <v>#REF!</v>
      </c>
      <c r="Q74" s="3" t="e">
        <v>#REF!</v>
      </c>
    </row>
    <row r="75" spans="1:17" x14ac:dyDescent="0.2">
      <c r="A75" s="2">
        <v>71</v>
      </c>
      <c r="B75" s="2" t="e">
        <f t="shared" ca="1" si="3"/>
        <v>#REF!</v>
      </c>
      <c r="F75" s="4">
        <v>71</v>
      </c>
      <c r="G75" s="3" t="e">
        <v>#REF!</v>
      </c>
      <c r="H75" s="3" t="e">
        <v>#REF!</v>
      </c>
      <c r="I75" s="3" t="e">
        <v>#REF!</v>
      </c>
      <c r="J75" s="3" t="e">
        <v>#REF!</v>
      </c>
      <c r="K75" s="3" t="e">
        <v>#REF!</v>
      </c>
      <c r="L75" s="3" t="e">
        <v>#REF!</v>
      </c>
      <c r="M75" s="3" t="e">
        <v>#REF!</v>
      </c>
      <c r="N75" s="3" t="e">
        <v>#REF!</v>
      </c>
      <c r="O75" s="3" t="e">
        <v>#REF!</v>
      </c>
      <c r="P75" s="3" t="e">
        <v>#REF!</v>
      </c>
      <c r="Q75" s="3" t="e">
        <v>#REF!</v>
      </c>
    </row>
    <row r="76" spans="1:17" x14ac:dyDescent="0.2">
      <c r="A76" s="2">
        <v>72</v>
      </c>
      <c r="B76" s="2" t="e">
        <f t="shared" ca="1" si="3"/>
        <v>#REF!</v>
      </c>
      <c r="F76" s="4">
        <v>72</v>
      </c>
      <c r="G76" s="3" t="e">
        <v>#REF!</v>
      </c>
      <c r="H76" s="3" t="e">
        <v>#REF!</v>
      </c>
      <c r="I76" s="3" t="e">
        <v>#REF!</v>
      </c>
      <c r="J76" s="3" t="e">
        <v>#REF!</v>
      </c>
      <c r="K76" s="3" t="e">
        <v>#REF!</v>
      </c>
      <c r="L76" s="3" t="e">
        <v>#REF!</v>
      </c>
      <c r="M76" s="3" t="e">
        <v>#REF!</v>
      </c>
      <c r="N76" s="3" t="e">
        <v>#REF!</v>
      </c>
      <c r="O76" s="3" t="e">
        <v>#REF!</v>
      </c>
      <c r="P76" s="3" t="e">
        <v>#REF!</v>
      </c>
      <c r="Q76" s="3" t="e">
        <v>#REF!</v>
      </c>
    </row>
    <row r="77" spans="1:17" x14ac:dyDescent="0.2">
      <c r="A77" s="2">
        <v>73</v>
      </c>
      <c r="B77" s="2" t="e">
        <f t="shared" ca="1" si="3"/>
        <v>#REF!</v>
      </c>
      <c r="F77" s="4">
        <v>73</v>
      </c>
      <c r="G77" s="3" t="e">
        <v>#REF!</v>
      </c>
      <c r="H77" s="3" t="e">
        <v>#REF!</v>
      </c>
      <c r="I77" s="3" t="e">
        <v>#REF!</v>
      </c>
      <c r="J77" s="3" t="e">
        <v>#REF!</v>
      </c>
      <c r="K77" s="3" t="e">
        <v>#REF!</v>
      </c>
      <c r="L77" s="3" t="e">
        <v>#REF!</v>
      </c>
      <c r="M77" s="3" t="e">
        <v>#REF!</v>
      </c>
      <c r="N77" s="3" t="e">
        <v>#REF!</v>
      </c>
      <c r="O77" s="3" t="e">
        <v>#REF!</v>
      </c>
      <c r="P77" s="3" t="e">
        <v>#REF!</v>
      </c>
      <c r="Q77" s="3" t="e">
        <v>#REF!</v>
      </c>
    </row>
    <row r="78" spans="1:17" x14ac:dyDescent="0.2">
      <c r="A78" s="2">
        <v>74</v>
      </c>
      <c r="B78" s="2" t="e">
        <f t="shared" ca="1" si="3"/>
        <v>#REF!</v>
      </c>
      <c r="F78" s="4">
        <v>74</v>
      </c>
      <c r="G78" s="3" t="e">
        <v>#REF!</v>
      </c>
      <c r="H78" s="3" t="e">
        <v>#REF!</v>
      </c>
      <c r="I78" s="3" t="e">
        <v>#REF!</v>
      </c>
      <c r="J78" s="3" t="e">
        <v>#REF!</v>
      </c>
      <c r="K78" s="3" t="e">
        <v>#REF!</v>
      </c>
      <c r="L78" s="3" t="e">
        <v>#REF!</v>
      </c>
      <c r="M78" s="3" t="e">
        <v>#REF!</v>
      </c>
      <c r="N78" s="3" t="e">
        <v>#REF!</v>
      </c>
      <c r="O78" s="3" t="e">
        <v>#REF!</v>
      </c>
      <c r="P78" s="3" t="e">
        <v>#REF!</v>
      </c>
      <c r="Q78" s="3" t="e">
        <v>#REF!</v>
      </c>
    </row>
    <row r="79" spans="1:17" x14ac:dyDescent="0.2">
      <c r="A79" s="2">
        <v>75</v>
      </c>
      <c r="B79" s="2" t="e">
        <f t="shared" ca="1" si="3"/>
        <v>#REF!</v>
      </c>
      <c r="F79" s="4">
        <v>75</v>
      </c>
      <c r="G79" s="3" t="e">
        <v>#REF!</v>
      </c>
      <c r="H79" s="3" t="e">
        <v>#REF!</v>
      </c>
      <c r="I79" s="3" t="e">
        <v>#REF!</v>
      </c>
      <c r="J79" s="3" t="e">
        <v>#REF!</v>
      </c>
      <c r="K79" s="3" t="e">
        <v>#REF!</v>
      </c>
      <c r="L79" s="3" t="e">
        <v>#REF!</v>
      </c>
      <c r="M79" s="3" t="e">
        <v>#REF!</v>
      </c>
      <c r="N79" s="3" t="e">
        <v>#REF!</v>
      </c>
      <c r="O79" s="3" t="e">
        <v>#REF!</v>
      </c>
      <c r="P79" s="3" t="e">
        <v>#REF!</v>
      </c>
      <c r="Q79" s="3" t="e">
        <v>#REF!</v>
      </c>
    </row>
    <row r="80" spans="1:17" x14ac:dyDescent="0.2">
      <c r="A80" s="2">
        <v>76</v>
      </c>
      <c r="B80" s="2" t="e">
        <f t="shared" ca="1" si="3"/>
        <v>#REF!</v>
      </c>
      <c r="F80" s="4">
        <v>76</v>
      </c>
      <c r="G80" s="3" t="e">
        <v>#REF!</v>
      </c>
      <c r="H80" s="3" t="e">
        <v>#REF!</v>
      </c>
      <c r="I80" s="3" t="e">
        <v>#REF!</v>
      </c>
      <c r="J80" s="3" t="e">
        <v>#REF!</v>
      </c>
      <c r="K80" s="3" t="e">
        <v>#REF!</v>
      </c>
      <c r="L80" s="3" t="e">
        <v>#REF!</v>
      </c>
      <c r="M80" s="3" t="e">
        <v>#REF!</v>
      </c>
      <c r="N80" s="3" t="e">
        <v>#REF!</v>
      </c>
      <c r="O80" s="3" t="e">
        <v>#REF!</v>
      </c>
      <c r="P80" s="3" t="e">
        <v>#REF!</v>
      </c>
      <c r="Q80" s="3" t="e">
        <v>#REF!</v>
      </c>
    </row>
    <row r="81" spans="1:17" x14ac:dyDescent="0.2">
      <c r="A81" s="2">
        <v>77</v>
      </c>
      <c r="B81" s="2" t="e">
        <f t="shared" ca="1" si="3"/>
        <v>#REF!</v>
      </c>
      <c r="F81" s="4">
        <v>77</v>
      </c>
      <c r="G81" s="3" t="e">
        <v>#REF!</v>
      </c>
      <c r="H81" s="3" t="e">
        <v>#REF!</v>
      </c>
      <c r="I81" s="3" t="e">
        <v>#REF!</v>
      </c>
      <c r="J81" s="3" t="e">
        <v>#REF!</v>
      </c>
      <c r="K81" s="3" t="e">
        <v>#REF!</v>
      </c>
      <c r="L81" s="3" t="e">
        <v>#REF!</v>
      </c>
      <c r="M81" s="3" t="e">
        <v>#REF!</v>
      </c>
      <c r="N81" s="3" t="e">
        <v>#REF!</v>
      </c>
      <c r="O81" s="3" t="e">
        <v>#REF!</v>
      </c>
      <c r="P81" s="3" t="e">
        <v>#REF!</v>
      </c>
      <c r="Q81" s="3" t="e">
        <v>#REF!</v>
      </c>
    </row>
    <row r="82" spans="1:17" x14ac:dyDescent="0.2">
      <c r="A82" s="2">
        <v>78</v>
      </c>
      <c r="B82" s="2" t="e">
        <f t="shared" ca="1" si="3"/>
        <v>#REF!</v>
      </c>
      <c r="F82" s="4">
        <v>78</v>
      </c>
      <c r="G82" s="3" t="e">
        <v>#REF!</v>
      </c>
      <c r="H82" s="3" t="e">
        <v>#REF!</v>
      </c>
      <c r="I82" s="3" t="e">
        <v>#REF!</v>
      </c>
      <c r="J82" s="3" t="e">
        <v>#REF!</v>
      </c>
      <c r="K82" s="3" t="e">
        <v>#REF!</v>
      </c>
      <c r="L82" s="3" t="e">
        <v>#REF!</v>
      </c>
      <c r="M82" s="3" t="e">
        <v>#REF!</v>
      </c>
      <c r="N82" s="3" t="e">
        <v>#REF!</v>
      </c>
      <c r="O82" s="3" t="e">
        <v>#REF!</v>
      </c>
      <c r="P82" s="3" t="e">
        <v>#REF!</v>
      </c>
      <c r="Q82" s="3" t="e">
        <v>#REF!</v>
      </c>
    </row>
    <row r="83" spans="1:17" x14ac:dyDescent="0.2">
      <c r="A83" s="2">
        <v>79</v>
      </c>
      <c r="B83" s="2" t="e">
        <f t="shared" ca="1" si="3"/>
        <v>#REF!</v>
      </c>
      <c r="F83" s="4">
        <v>79</v>
      </c>
      <c r="G83" s="3" t="e">
        <v>#REF!</v>
      </c>
      <c r="H83" s="3" t="e">
        <v>#REF!</v>
      </c>
      <c r="I83" s="3" t="e">
        <v>#REF!</v>
      </c>
      <c r="J83" s="3" t="e">
        <v>#REF!</v>
      </c>
      <c r="K83" s="3" t="e">
        <v>#REF!</v>
      </c>
      <c r="L83" s="3" t="e">
        <v>#REF!</v>
      </c>
      <c r="M83" s="3" t="e">
        <v>#REF!</v>
      </c>
      <c r="N83" s="3" t="e">
        <v>#REF!</v>
      </c>
      <c r="O83" s="3" t="e">
        <v>#REF!</v>
      </c>
      <c r="P83" s="3" t="e">
        <v>#REF!</v>
      </c>
      <c r="Q83" s="3" t="e">
        <v>#REF!</v>
      </c>
    </row>
    <row r="84" spans="1:17" x14ac:dyDescent="0.2">
      <c r="A84" s="2">
        <v>80</v>
      </c>
      <c r="B84" s="2" t="e">
        <f t="shared" ca="1" si="3"/>
        <v>#REF!</v>
      </c>
      <c r="F84" s="4">
        <v>80</v>
      </c>
      <c r="G84" s="3" t="e">
        <v>#REF!</v>
      </c>
      <c r="H84" s="3" t="e">
        <v>#REF!</v>
      </c>
      <c r="I84" s="3" t="e">
        <v>#REF!</v>
      </c>
      <c r="J84" s="3" t="e">
        <v>#REF!</v>
      </c>
      <c r="K84" s="3" t="e">
        <v>#REF!</v>
      </c>
      <c r="L84" s="3" t="e">
        <v>#REF!</v>
      </c>
      <c r="M84" s="3" t="e">
        <v>#REF!</v>
      </c>
      <c r="N84" s="3" t="e">
        <v>#REF!</v>
      </c>
      <c r="O84" s="3" t="e">
        <v>#REF!</v>
      </c>
      <c r="P84" s="3" t="e">
        <v>#REF!</v>
      </c>
      <c r="Q84" s="3" t="e">
        <v>#REF!</v>
      </c>
    </row>
    <row r="85" spans="1:17" x14ac:dyDescent="0.2">
      <c r="A85" s="2">
        <v>81</v>
      </c>
      <c r="B85" s="2" t="e">
        <f t="shared" ca="1" si="3"/>
        <v>#REF!</v>
      </c>
      <c r="F85" s="4">
        <v>81</v>
      </c>
      <c r="G85" s="3" t="e">
        <v>#REF!</v>
      </c>
      <c r="H85" s="3" t="e">
        <v>#REF!</v>
      </c>
      <c r="I85" s="3" t="e">
        <v>#REF!</v>
      </c>
      <c r="J85" s="3" t="e">
        <v>#REF!</v>
      </c>
      <c r="K85" s="3" t="e">
        <v>#REF!</v>
      </c>
      <c r="L85" s="3" t="e">
        <v>#REF!</v>
      </c>
      <c r="M85" s="3" t="e">
        <v>#REF!</v>
      </c>
      <c r="N85" s="3" t="e">
        <v>#REF!</v>
      </c>
      <c r="O85" s="3" t="e">
        <v>#REF!</v>
      </c>
      <c r="P85" s="3" t="e">
        <v>#REF!</v>
      </c>
      <c r="Q85" s="3" t="e">
        <v>#REF!</v>
      </c>
    </row>
    <row r="86" spans="1:17" x14ac:dyDescent="0.2">
      <c r="A86" s="2">
        <v>82</v>
      </c>
      <c r="B86" s="2" t="e">
        <f t="shared" ca="1" si="3"/>
        <v>#REF!</v>
      </c>
      <c r="F86" s="4">
        <v>82</v>
      </c>
      <c r="G86" s="3" t="e">
        <v>#REF!</v>
      </c>
      <c r="H86" s="3" t="e">
        <v>#REF!</v>
      </c>
      <c r="I86" s="3" t="e">
        <v>#REF!</v>
      </c>
      <c r="J86" s="3" t="e">
        <v>#REF!</v>
      </c>
      <c r="K86" s="3" t="e">
        <v>#REF!</v>
      </c>
      <c r="L86" s="3" t="e">
        <v>#REF!</v>
      </c>
      <c r="M86" s="3" t="e">
        <v>#REF!</v>
      </c>
      <c r="N86" s="3" t="e">
        <v>#REF!</v>
      </c>
      <c r="O86" s="3" t="e">
        <v>#REF!</v>
      </c>
      <c r="P86" s="3" t="e">
        <v>#REF!</v>
      </c>
      <c r="Q86" s="3" t="e">
        <v>#REF!</v>
      </c>
    </row>
    <row r="87" spans="1:17" x14ac:dyDescent="0.2">
      <c r="A87" s="2">
        <v>83</v>
      </c>
      <c r="B87" s="2" t="e">
        <f t="shared" ca="1" si="3"/>
        <v>#REF!</v>
      </c>
      <c r="F87" s="4">
        <v>83</v>
      </c>
      <c r="G87" s="3" t="e">
        <v>#REF!</v>
      </c>
      <c r="H87" s="3" t="e">
        <v>#REF!</v>
      </c>
      <c r="I87" s="3" t="e">
        <v>#REF!</v>
      </c>
      <c r="J87" s="3" t="e">
        <v>#REF!</v>
      </c>
      <c r="K87" s="3" t="e">
        <v>#REF!</v>
      </c>
      <c r="L87" s="3" t="e">
        <v>#REF!</v>
      </c>
      <c r="M87" s="3" t="e">
        <v>#REF!</v>
      </c>
      <c r="N87" s="3" t="e">
        <v>#REF!</v>
      </c>
      <c r="O87" s="3" t="e">
        <v>#REF!</v>
      </c>
      <c r="P87" s="3" t="e">
        <v>#REF!</v>
      </c>
      <c r="Q87" s="3" t="e">
        <v>#REF!</v>
      </c>
    </row>
    <row r="88" spans="1:17" x14ac:dyDescent="0.2">
      <c r="A88" s="2">
        <v>84</v>
      </c>
      <c r="B88" s="2" t="e">
        <f t="shared" ca="1" si="3"/>
        <v>#REF!</v>
      </c>
      <c r="F88" s="4">
        <v>84</v>
      </c>
      <c r="G88" s="3" t="e">
        <v>#REF!</v>
      </c>
      <c r="H88" s="3" t="e">
        <v>#REF!</v>
      </c>
      <c r="I88" s="3" t="e">
        <v>#REF!</v>
      </c>
      <c r="J88" s="3" t="e">
        <v>#REF!</v>
      </c>
      <c r="K88" s="3" t="e">
        <v>#REF!</v>
      </c>
      <c r="L88" s="3" t="e">
        <v>#REF!</v>
      </c>
      <c r="M88" s="3" t="e">
        <v>#REF!</v>
      </c>
      <c r="N88" s="3" t="e">
        <v>#REF!</v>
      </c>
      <c r="O88" s="3" t="e">
        <v>#REF!</v>
      </c>
      <c r="P88" s="3" t="e">
        <v>#REF!</v>
      </c>
      <c r="Q88" s="3" t="e">
        <v>#REF!</v>
      </c>
    </row>
    <row r="89" spans="1:17" x14ac:dyDescent="0.2">
      <c r="A89" s="2">
        <v>85</v>
      </c>
      <c r="B89" s="2" t="e">
        <f t="shared" ca="1" si="3"/>
        <v>#REF!</v>
      </c>
      <c r="F89" s="4">
        <v>85</v>
      </c>
      <c r="G89" s="3" t="e">
        <v>#REF!</v>
      </c>
      <c r="H89" s="3" t="e">
        <v>#REF!</v>
      </c>
      <c r="I89" s="3" t="e">
        <v>#REF!</v>
      </c>
      <c r="J89" s="3" t="e">
        <v>#REF!</v>
      </c>
      <c r="K89" s="3" t="e">
        <v>#REF!</v>
      </c>
      <c r="L89" s="3" t="e">
        <v>#REF!</v>
      </c>
      <c r="M89" s="3" t="e">
        <v>#REF!</v>
      </c>
      <c r="N89" s="3" t="e">
        <v>#REF!</v>
      </c>
      <c r="O89" s="3" t="e">
        <v>#REF!</v>
      </c>
      <c r="P89" s="3" t="e">
        <v>#REF!</v>
      </c>
      <c r="Q89" s="3" t="e">
        <v>#REF!</v>
      </c>
    </row>
    <row r="90" spans="1:17" x14ac:dyDescent="0.2">
      <c r="A90" s="2">
        <v>86</v>
      </c>
      <c r="B90" s="2" t="e">
        <f t="shared" ca="1" si="3"/>
        <v>#REF!</v>
      </c>
      <c r="F90" s="4">
        <v>86</v>
      </c>
      <c r="G90" s="3" t="e">
        <v>#REF!</v>
      </c>
      <c r="H90" s="3" t="e">
        <v>#REF!</v>
      </c>
      <c r="I90" s="3" t="e">
        <v>#REF!</v>
      </c>
      <c r="J90" s="3" t="e">
        <v>#REF!</v>
      </c>
      <c r="K90" s="3" t="e">
        <v>#REF!</v>
      </c>
      <c r="L90" s="3" t="e">
        <v>#REF!</v>
      </c>
      <c r="M90" s="3" t="e">
        <v>#REF!</v>
      </c>
      <c r="N90" s="3" t="e">
        <v>#REF!</v>
      </c>
      <c r="O90" s="3" t="e">
        <v>#REF!</v>
      </c>
      <c r="P90" s="3" t="e">
        <v>#REF!</v>
      </c>
      <c r="Q90" s="3" t="e">
        <v>#REF!</v>
      </c>
    </row>
    <row r="91" spans="1:17" x14ac:dyDescent="0.2">
      <c r="A91" s="2">
        <v>87</v>
      </c>
      <c r="B91" s="2" t="e">
        <f t="shared" ca="1" si="3"/>
        <v>#REF!</v>
      </c>
      <c r="F91" s="4">
        <v>87</v>
      </c>
      <c r="G91" s="3" t="e">
        <v>#REF!</v>
      </c>
      <c r="H91" s="3" t="e">
        <v>#REF!</v>
      </c>
      <c r="I91" s="3" t="e">
        <v>#REF!</v>
      </c>
      <c r="J91" s="3" t="e">
        <v>#REF!</v>
      </c>
      <c r="K91" s="3" t="e">
        <v>#REF!</v>
      </c>
      <c r="L91" s="3" t="e">
        <v>#REF!</v>
      </c>
      <c r="M91" s="3" t="e">
        <v>#REF!</v>
      </c>
      <c r="N91" s="3" t="e">
        <v>#REF!</v>
      </c>
      <c r="O91" s="3" t="e">
        <v>#REF!</v>
      </c>
      <c r="P91" s="3" t="e">
        <v>#REF!</v>
      </c>
      <c r="Q91" s="3" t="e">
        <v>#REF!</v>
      </c>
    </row>
    <row r="92" spans="1:17" x14ac:dyDescent="0.2">
      <c r="A92" s="2">
        <v>88</v>
      </c>
      <c r="B92" s="2" t="e">
        <f t="shared" ca="1" si="3"/>
        <v>#REF!</v>
      </c>
      <c r="F92" s="4">
        <v>88</v>
      </c>
      <c r="G92" s="3" t="e">
        <v>#REF!</v>
      </c>
      <c r="H92" s="3" t="e">
        <v>#REF!</v>
      </c>
      <c r="I92" s="3" t="e">
        <v>#REF!</v>
      </c>
      <c r="J92" s="3" t="e">
        <v>#REF!</v>
      </c>
      <c r="K92" s="3" t="e">
        <v>#REF!</v>
      </c>
      <c r="L92" s="3" t="e">
        <v>#REF!</v>
      </c>
      <c r="M92" s="3" t="e">
        <v>#REF!</v>
      </c>
      <c r="N92" s="3" t="e">
        <v>#REF!</v>
      </c>
      <c r="O92" s="3" t="e">
        <v>#REF!</v>
      </c>
      <c r="P92" s="3" t="e">
        <v>#REF!</v>
      </c>
      <c r="Q92" s="3" t="e">
        <v>#REF!</v>
      </c>
    </row>
    <row r="93" spans="1:17" x14ac:dyDescent="0.2">
      <c r="A93" s="2">
        <v>89</v>
      </c>
      <c r="B93" s="2" t="e">
        <f t="shared" ca="1" si="3"/>
        <v>#REF!</v>
      </c>
      <c r="F93" s="4">
        <v>89</v>
      </c>
      <c r="G93" s="3" t="e">
        <v>#REF!</v>
      </c>
      <c r="H93" s="3" t="e">
        <v>#REF!</v>
      </c>
      <c r="I93" s="3" t="e">
        <v>#REF!</v>
      </c>
      <c r="J93" s="3" t="e">
        <v>#REF!</v>
      </c>
      <c r="K93" s="3" t="e">
        <v>#REF!</v>
      </c>
      <c r="L93" s="3" t="e">
        <v>#REF!</v>
      </c>
      <c r="M93" s="3" t="e">
        <v>#REF!</v>
      </c>
      <c r="N93" s="3" t="e">
        <v>#REF!</v>
      </c>
      <c r="O93" s="3" t="e">
        <v>#REF!</v>
      </c>
      <c r="P93" s="3" t="e">
        <v>#REF!</v>
      </c>
      <c r="Q93" s="3" t="e">
        <v>#REF!</v>
      </c>
    </row>
    <row r="94" spans="1:17" x14ac:dyDescent="0.2">
      <c r="A94" s="2">
        <v>90</v>
      </c>
      <c r="B94" s="2" t="e">
        <f t="shared" ca="1" si="3"/>
        <v>#REF!</v>
      </c>
      <c r="F94" s="4">
        <v>90</v>
      </c>
      <c r="G94" s="3" t="e">
        <v>#REF!</v>
      </c>
      <c r="H94" s="3" t="e">
        <v>#REF!</v>
      </c>
      <c r="I94" s="3" t="e">
        <v>#REF!</v>
      </c>
      <c r="J94" s="3" t="e">
        <v>#REF!</v>
      </c>
      <c r="K94" s="3" t="e">
        <v>#REF!</v>
      </c>
      <c r="L94" s="3" t="e">
        <v>#REF!</v>
      </c>
      <c r="M94" s="3" t="e">
        <v>#REF!</v>
      </c>
      <c r="N94" s="3" t="e">
        <v>#REF!</v>
      </c>
      <c r="O94" s="3" t="e">
        <v>#REF!</v>
      </c>
      <c r="P94" s="3" t="e">
        <v>#REF!</v>
      </c>
      <c r="Q94" s="3" t="e">
        <v>#REF!</v>
      </c>
    </row>
    <row r="95" spans="1:17" x14ac:dyDescent="0.2">
      <c r="A95" s="2">
        <v>91</v>
      </c>
      <c r="B95" s="2" t="e">
        <f t="shared" ca="1" si="3"/>
        <v>#REF!</v>
      </c>
      <c r="F95" s="4">
        <v>91</v>
      </c>
      <c r="G95" s="3" t="e">
        <v>#REF!</v>
      </c>
      <c r="H95" s="3" t="e">
        <v>#REF!</v>
      </c>
      <c r="I95" s="3" t="e">
        <v>#REF!</v>
      </c>
      <c r="J95" s="3" t="e">
        <v>#REF!</v>
      </c>
      <c r="K95" s="3" t="e">
        <v>#REF!</v>
      </c>
      <c r="L95" s="3" t="e">
        <v>#REF!</v>
      </c>
      <c r="M95" s="3" t="e">
        <v>#REF!</v>
      </c>
      <c r="N95" s="3" t="e">
        <v>#REF!</v>
      </c>
      <c r="O95" s="3" t="e">
        <v>#REF!</v>
      </c>
      <c r="P95" s="3" t="e">
        <v>#REF!</v>
      </c>
      <c r="Q95" s="3" t="e">
        <v>#REF!</v>
      </c>
    </row>
    <row r="96" spans="1:17" x14ac:dyDescent="0.2">
      <c r="A96" s="2">
        <v>92</v>
      </c>
      <c r="B96" s="2" t="e">
        <f t="shared" ca="1" si="3"/>
        <v>#REF!</v>
      </c>
      <c r="F96" s="4">
        <v>92</v>
      </c>
      <c r="G96" s="3" t="e">
        <v>#REF!</v>
      </c>
      <c r="H96" s="3" t="e">
        <v>#REF!</v>
      </c>
      <c r="I96" s="3" t="e">
        <v>#REF!</v>
      </c>
      <c r="J96" s="3" t="e">
        <v>#REF!</v>
      </c>
      <c r="K96" s="3" t="e">
        <v>#REF!</v>
      </c>
      <c r="L96" s="3" t="e">
        <v>#REF!</v>
      </c>
      <c r="M96" s="3" t="e">
        <v>#REF!</v>
      </c>
      <c r="N96" s="3" t="e">
        <v>#REF!</v>
      </c>
      <c r="O96" s="3" t="e">
        <v>#REF!</v>
      </c>
      <c r="P96" s="3" t="e">
        <v>#REF!</v>
      </c>
      <c r="Q96" s="3" t="e">
        <v>#REF!</v>
      </c>
    </row>
    <row r="97" spans="1:17" x14ac:dyDescent="0.2">
      <c r="A97" s="2">
        <v>93</v>
      </c>
      <c r="B97" s="2" t="e">
        <f t="shared" ca="1" si="3"/>
        <v>#REF!</v>
      </c>
      <c r="F97" s="4">
        <v>93</v>
      </c>
      <c r="G97" s="3" t="e">
        <v>#REF!</v>
      </c>
      <c r="H97" s="3" t="e">
        <v>#REF!</v>
      </c>
      <c r="I97" s="3" t="e">
        <v>#REF!</v>
      </c>
      <c r="J97" s="3" t="e">
        <v>#REF!</v>
      </c>
      <c r="K97" s="3" t="e">
        <v>#REF!</v>
      </c>
      <c r="L97" s="3" t="e">
        <v>#REF!</v>
      </c>
      <c r="M97" s="3" t="e">
        <v>#REF!</v>
      </c>
      <c r="N97" s="3" t="e">
        <v>#REF!</v>
      </c>
      <c r="O97" s="3" t="e">
        <v>#REF!</v>
      </c>
      <c r="P97" s="3" t="e">
        <v>#REF!</v>
      </c>
      <c r="Q97" s="3" t="e">
        <v>#REF!</v>
      </c>
    </row>
    <row r="98" spans="1:17" x14ac:dyDescent="0.2">
      <c r="A98" s="2">
        <v>94</v>
      </c>
      <c r="B98" s="2" t="e">
        <f t="shared" ca="1" si="3"/>
        <v>#REF!</v>
      </c>
      <c r="F98" s="4">
        <v>94</v>
      </c>
      <c r="G98" s="3" t="e">
        <v>#REF!</v>
      </c>
      <c r="H98" s="3" t="e">
        <v>#REF!</v>
      </c>
      <c r="I98" s="3" t="e">
        <v>#REF!</v>
      </c>
      <c r="J98" s="3" t="e">
        <v>#REF!</v>
      </c>
      <c r="K98" s="3" t="e">
        <v>#REF!</v>
      </c>
      <c r="L98" s="3" t="e">
        <v>#REF!</v>
      </c>
      <c r="M98" s="3" t="e">
        <v>#REF!</v>
      </c>
      <c r="N98" s="3" t="e">
        <v>#REF!</v>
      </c>
      <c r="O98" s="3" t="e">
        <v>#REF!</v>
      </c>
      <c r="P98" s="3" t="e">
        <v>#REF!</v>
      </c>
      <c r="Q98" s="3" t="e">
        <v>#REF!</v>
      </c>
    </row>
    <row r="99" spans="1:17" x14ac:dyDescent="0.2">
      <c r="A99" s="2">
        <v>95</v>
      </c>
      <c r="B99" s="2" t="e">
        <f t="shared" ca="1" si="3"/>
        <v>#REF!</v>
      </c>
      <c r="F99" s="4">
        <v>95</v>
      </c>
      <c r="G99" s="3" t="e">
        <v>#REF!</v>
      </c>
      <c r="H99" s="3" t="e">
        <v>#REF!</v>
      </c>
      <c r="I99" s="3" t="e">
        <v>#REF!</v>
      </c>
      <c r="J99" s="3" t="e">
        <v>#REF!</v>
      </c>
      <c r="K99" s="3" t="e">
        <v>#REF!</v>
      </c>
      <c r="L99" s="3" t="e">
        <v>#REF!</v>
      </c>
      <c r="M99" s="3" t="e">
        <v>#REF!</v>
      </c>
      <c r="N99" s="3" t="e">
        <v>#REF!</v>
      </c>
      <c r="O99" s="3" t="e">
        <v>#REF!</v>
      </c>
      <c r="P99" s="3" t="e">
        <v>#REF!</v>
      </c>
      <c r="Q99" s="3" t="e">
        <v>#REF!</v>
      </c>
    </row>
    <row r="100" spans="1:17" x14ac:dyDescent="0.2">
      <c r="A100" s="2">
        <v>96</v>
      </c>
      <c r="B100" s="2" t="e">
        <f t="shared" ca="1" si="3"/>
        <v>#REF!</v>
      </c>
      <c r="F100" s="4">
        <v>96</v>
      </c>
      <c r="G100" s="3" t="e">
        <v>#REF!</v>
      </c>
      <c r="H100" s="3" t="e">
        <v>#REF!</v>
      </c>
      <c r="I100" s="3" t="e">
        <v>#REF!</v>
      </c>
      <c r="J100" s="3" t="e">
        <v>#REF!</v>
      </c>
      <c r="K100" s="3" t="e">
        <v>#REF!</v>
      </c>
      <c r="L100" s="3" t="e">
        <v>#REF!</v>
      </c>
      <c r="M100" s="3" t="e">
        <v>#REF!</v>
      </c>
      <c r="N100" s="3" t="e">
        <v>#REF!</v>
      </c>
      <c r="O100" s="3" t="e">
        <v>#REF!</v>
      </c>
      <c r="P100" s="3" t="e">
        <v>#REF!</v>
      </c>
      <c r="Q100" s="3" t="e">
        <v>#REF!</v>
      </c>
    </row>
    <row r="101" spans="1:17" x14ac:dyDescent="0.2">
      <c r="A101" s="2">
        <v>97</v>
      </c>
      <c r="B101" s="2" t="e">
        <f t="shared" ca="1" si="3"/>
        <v>#REF!</v>
      </c>
      <c r="F101" s="4">
        <v>97</v>
      </c>
      <c r="G101" s="3" t="e">
        <v>#REF!</v>
      </c>
      <c r="H101" s="3" t="e">
        <v>#REF!</v>
      </c>
      <c r="I101" s="3" t="e">
        <v>#REF!</v>
      </c>
      <c r="J101" s="3" t="e">
        <v>#REF!</v>
      </c>
      <c r="K101" s="3" t="e">
        <v>#REF!</v>
      </c>
      <c r="L101" s="3" t="e">
        <v>#REF!</v>
      </c>
      <c r="M101" s="3" t="e">
        <v>#REF!</v>
      </c>
      <c r="N101" s="3" t="e">
        <v>#REF!</v>
      </c>
      <c r="O101" s="3" t="e">
        <v>#REF!</v>
      </c>
      <c r="P101" s="3" t="e">
        <v>#REF!</v>
      </c>
      <c r="Q101" s="3" t="e">
        <v>#REF!</v>
      </c>
    </row>
    <row r="102" spans="1:17" x14ac:dyDescent="0.2">
      <c r="A102" s="2">
        <v>98</v>
      </c>
      <c r="B102" s="2" t="e">
        <f t="shared" ca="1" si="3"/>
        <v>#REF!</v>
      </c>
      <c r="F102" s="4">
        <v>98</v>
      </c>
      <c r="G102" s="3" t="e">
        <v>#REF!</v>
      </c>
      <c r="H102" s="3" t="e">
        <v>#REF!</v>
      </c>
      <c r="I102" s="3" t="e">
        <v>#REF!</v>
      </c>
      <c r="J102" s="3" t="e">
        <v>#REF!</v>
      </c>
      <c r="K102" s="3" t="e">
        <v>#REF!</v>
      </c>
      <c r="L102" s="3" t="e">
        <v>#REF!</v>
      </c>
      <c r="M102" s="3" t="e">
        <v>#REF!</v>
      </c>
      <c r="N102" s="3" t="e">
        <v>#REF!</v>
      </c>
      <c r="O102" s="3" t="e">
        <v>#REF!</v>
      </c>
      <c r="P102" s="3" t="e">
        <v>#REF!</v>
      </c>
      <c r="Q102" s="3" t="e">
        <v>#REF!</v>
      </c>
    </row>
    <row r="103" spans="1:17" x14ac:dyDescent="0.2">
      <c r="A103" s="2">
        <v>99</v>
      </c>
      <c r="B103" s="2" t="e">
        <f t="shared" ca="1" si="3"/>
        <v>#REF!</v>
      </c>
      <c r="F103" s="4">
        <v>99</v>
      </c>
      <c r="G103" s="3" t="e">
        <v>#REF!</v>
      </c>
      <c r="H103" s="3" t="e">
        <v>#REF!</v>
      </c>
      <c r="I103" s="3" t="e">
        <v>#REF!</v>
      </c>
      <c r="J103" s="3" t="e">
        <v>#REF!</v>
      </c>
      <c r="K103" s="3" t="e">
        <v>#REF!</v>
      </c>
      <c r="L103" s="3" t="e">
        <v>#REF!</v>
      </c>
      <c r="M103" s="3" t="e">
        <v>#REF!</v>
      </c>
      <c r="N103" s="3" t="e">
        <v>#REF!</v>
      </c>
      <c r="O103" s="3" t="e">
        <v>#REF!</v>
      </c>
      <c r="P103" s="3" t="e">
        <v>#REF!</v>
      </c>
      <c r="Q103" s="3" t="e">
        <v>#REF!</v>
      </c>
    </row>
    <row r="104" spans="1:17" x14ac:dyDescent="0.2">
      <c r="A104" s="2">
        <v>100</v>
      </c>
      <c r="B104" s="2" t="e">
        <f t="shared" ca="1" si="3"/>
        <v>#REF!</v>
      </c>
      <c r="F104" s="4">
        <v>100</v>
      </c>
      <c r="G104" s="3" t="e">
        <v>#REF!</v>
      </c>
      <c r="H104" s="3" t="e">
        <v>#REF!</v>
      </c>
      <c r="I104" s="3" t="e">
        <v>#REF!</v>
      </c>
      <c r="J104" s="3" t="e">
        <v>#REF!</v>
      </c>
      <c r="K104" s="3" t="e">
        <v>#REF!</v>
      </c>
      <c r="L104" s="3" t="e">
        <v>#REF!</v>
      </c>
      <c r="M104" s="3" t="e">
        <v>#REF!</v>
      </c>
      <c r="N104" s="3" t="e">
        <v>#REF!</v>
      </c>
      <c r="O104" s="3" t="e">
        <v>#REF!</v>
      </c>
      <c r="P104" s="3" t="e">
        <v>#REF!</v>
      </c>
      <c r="Q104" s="3" t="e">
        <v>#REF!</v>
      </c>
    </row>
  </sheetData>
  <hyperlinks>
    <hyperlink ref="A1" r:id="rId1" display="https://drive.google.com/open?id=1HnEBe_Quq9jy91IT4hE_RP9DuBXof7r2&amp;authuser=davethemovie%40gmail.com&amp;usp=drive_fs" xr:uid="{C1B4EC45-8520-E147-B233-307C87CDA049}"/>
    <hyperlink ref="A2" r:id="rId2" display="https://drive.google.com/open?id=1Hwe9CFM3oUzuFZSMaNQggm-wOkkccOkw&amp;authuser=davethemovie%40gmail.com&amp;usp=drive_fs" xr:uid="{23B16ECD-FE2F-5F49-B7FD-C13C5CC66802}"/>
  </hyperlink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C2841-D1B4-C345-82B7-16166544F110}">
  <sheetPr codeName="Sheet24">
    <tabColor rgb="FF002060"/>
  </sheetPr>
  <dimension ref="A1:A4"/>
  <sheetViews>
    <sheetView workbookViewId="0">
      <selection activeCell="B7" sqref="B7"/>
    </sheetView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151</v>
      </c>
    </row>
    <row r="2" spans="1:1" x14ac:dyDescent="0.3">
      <c r="A2" s="1" t="s">
        <v>152</v>
      </c>
    </row>
    <row r="3" spans="1:1" x14ac:dyDescent="0.3">
      <c r="A3" s="1" t="s">
        <v>1019</v>
      </c>
    </row>
    <row r="4" spans="1:1" x14ac:dyDescent="0.3">
      <c r="A4" s="1" t="s">
        <v>153</v>
      </c>
    </row>
  </sheetData>
  <phoneticPr fontId="6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3A5AB0-2E6C-9943-ACBD-3BF5EA1AC2C9}">
  <sheetPr codeName="Sheet36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9" t="s">
        <v>151</v>
      </c>
    </row>
  </sheetData>
  <hyperlinks>
    <hyperlink ref="A1" r:id="rId1" xr:uid="{EE0CF1F4-AACF-0A45-AA95-3AAC84A94492}"/>
  </hyperlinks>
  <pageMargins left="0.7" right="0.7" top="0.75" bottom="0.75" header="0.3" footer="0.3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1AA0C7-4248-CE4A-BB03-D18D2AE308C5}">
  <sheetPr codeName="Sheet37">
    <tabColor rgb="FFFF0000"/>
  </sheetPr>
  <dimension ref="A1:K235"/>
  <sheetViews>
    <sheetView workbookViewId="0"/>
  </sheetViews>
  <sheetFormatPr baseColWidth="10" defaultColWidth="14.5" defaultRowHeight="16" x14ac:dyDescent="0.2"/>
  <cols>
    <col min="1" max="1" width="14.5" style="17"/>
    <col min="2" max="2" width="20.83203125" style="17" bestFit="1" customWidth="1"/>
    <col min="3" max="16384" width="14.5" style="17"/>
  </cols>
  <sheetData>
    <row r="1" spans="1:11" x14ac:dyDescent="0.2">
      <c r="A1" s="24" t="s">
        <v>50</v>
      </c>
      <c r="B1" s="24" t="s">
        <v>51</v>
      </c>
      <c r="C1" s="24" t="s">
        <v>52</v>
      </c>
      <c r="D1" s="24" t="s">
        <v>53</v>
      </c>
      <c r="E1" s="24" t="s">
        <v>54</v>
      </c>
      <c r="F1" s="24" t="s">
        <v>55</v>
      </c>
      <c r="G1" s="24" t="s">
        <v>56</v>
      </c>
      <c r="H1" s="24" t="s">
        <v>57</v>
      </c>
      <c r="I1" s="24" t="s">
        <v>58</v>
      </c>
      <c r="J1" s="24" t="s">
        <v>59</v>
      </c>
      <c r="K1" s="24" t="s">
        <v>60</v>
      </c>
    </row>
    <row r="2" spans="1:11" x14ac:dyDescent="0.2">
      <c r="A2" s="24" t="s">
        <v>61</v>
      </c>
      <c r="B2" s="24" t="s">
        <v>62</v>
      </c>
      <c r="C2" s="24">
        <v>1.8</v>
      </c>
      <c r="D2" s="24">
        <v>1999</v>
      </c>
      <c r="E2" s="24">
        <v>4</v>
      </c>
      <c r="F2" s="24" t="s">
        <v>63</v>
      </c>
      <c r="G2" s="24" t="s">
        <v>64</v>
      </c>
      <c r="H2" s="24">
        <v>18</v>
      </c>
      <c r="I2" s="24">
        <v>29</v>
      </c>
      <c r="J2" s="24" t="s">
        <v>5</v>
      </c>
      <c r="K2" s="24" t="s">
        <v>65</v>
      </c>
    </row>
    <row r="3" spans="1:11" x14ac:dyDescent="0.2">
      <c r="A3" s="24" t="s">
        <v>61</v>
      </c>
      <c r="B3" s="24" t="s">
        <v>62</v>
      </c>
      <c r="C3" s="24">
        <v>1.8</v>
      </c>
      <c r="D3" s="24">
        <v>1999</v>
      </c>
      <c r="E3" s="24">
        <v>4</v>
      </c>
      <c r="F3" s="24" t="s">
        <v>66</v>
      </c>
      <c r="G3" s="24" t="s">
        <v>64</v>
      </c>
      <c r="H3" s="24">
        <v>21</v>
      </c>
      <c r="I3" s="24">
        <v>29</v>
      </c>
      <c r="J3" s="24" t="s">
        <v>5</v>
      </c>
      <c r="K3" s="24" t="s">
        <v>65</v>
      </c>
    </row>
    <row r="4" spans="1:11" x14ac:dyDescent="0.2">
      <c r="A4" s="24" t="s">
        <v>61</v>
      </c>
      <c r="B4" s="24" t="s">
        <v>62</v>
      </c>
      <c r="C4" s="24">
        <v>2</v>
      </c>
      <c r="D4" s="24">
        <v>2008</v>
      </c>
      <c r="E4" s="24">
        <v>4</v>
      </c>
      <c r="F4" s="24" t="s">
        <v>67</v>
      </c>
      <c r="G4" s="24" t="s">
        <v>64</v>
      </c>
      <c r="H4" s="24">
        <v>20</v>
      </c>
      <c r="I4" s="24">
        <v>31</v>
      </c>
      <c r="J4" s="24" t="s">
        <v>5</v>
      </c>
      <c r="K4" s="24" t="s">
        <v>65</v>
      </c>
    </row>
    <row r="5" spans="1:11" x14ac:dyDescent="0.2">
      <c r="A5" s="24" t="s">
        <v>61</v>
      </c>
      <c r="B5" s="24" t="s">
        <v>62</v>
      </c>
      <c r="C5" s="24">
        <v>2</v>
      </c>
      <c r="D5" s="24">
        <v>2008</v>
      </c>
      <c r="E5" s="24">
        <v>4</v>
      </c>
      <c r="F5" s="24" t="s">
        <v>68</v>
      </c>
      <c r="G5" s="24" t="s">
        <v>64</v>
      </c>
      <c r="H5" s="24">
        <v>21</v>
      </c>
      <c r="I5" s="24">
        <v>30</v>
      </c>
      <c r="J5" s="24" t="s">
        <v>5</v>
      </c>
      <c r="K5" s="24" t="s">
        <v>65</v>
      </c>
    </row>
    <row r="6" spans="1:11" x14ac:dyDescent="0.2">
      <c r="A6" s="24" t="s">
        <v>61</v>
      </c>
      <c r="B6" s="24" t="s">
        <v>62</v>
      </c>
      <c r="C6" s="24">
        <v>2.8</v>
      </c>
      <c r="D6" s="24">
        <v>1999</v>
      </c>
      <c r="E6" s="24">
        <v>6</v>
      </c>
      <c r="F6" s="24" t="s">
        <v>63</v>
      </c>
      <c r="G6" s="24" t="s">
        <v>64</v>
      </c>
      <c r="H6" s="24">
        <v>16</v>
      </c>
      <c r="I6" s="24">
        <v>26</v>
      </c>
      <c r="J6" s="24" t="s">
        <v>5</v>
      </c>
      <c r="K6" s="24" t="s">
        <v>65</v>
      </c>
    </row>
    <row r="7" spans="1:11" x14ac:dyDescent="0.2">
      <c r="A7" s="24" t="s">
        <v>61</v>
      </c>
      <c r="B7" s="24" t="s">
        <v>62</v>
      </c>
      <c r="C7" s="24">
        <v>2.8</v>
      </c>
      <c r="D7" s="24">
        <v>1999</v>
      </c>
      <c r="E7" s="24">
        <v>6</v>
      </c>
      <c r="F7" s="24" t="s">
        <v>66</v>
      </c>
      <c r="G7" s="24" t="s">
        <v>64</v>
      </c>
      <c r="H7" s="24">
        <v>18</v>
      </c>
      <c r="I7" s="24">
        <v>26</v>
      </c>
      <c r="J7" s="24" t="s">
        <v>5</v>
      </c>
      <c r="K7" s="24" t="s">
        <v>65</v>
      </c>
    </row>
    <row r="8" spans="1:11" x14ac:dyDescent="0.2">
      <c r="A8" s="24" t="s">
        <v>61</v>
      </c>
      <c r="B8" s="24" t="s">
        <v>62</v>
      </c>
      <c r="C8" s="24">
        <v>3.1</v>
      </c>
      <c r="D8" s="24">
        <v>2008</v>
      </c>
      <c r="E8" s="24">
        <v>6</v>
      </c>
      <c r="F8" s="24" t="s">
        <v>68</v>
      </c>
      <c r="G8" s="24" t="s">
        <v>64</v>
      </c>
      <c r="H8" s="24">
        <v>18</v>
      </c>
      <c r="I8" s="24">
        <v>27</v>
      </c>
      <c r="J8" s="24" t="s">
        <v>5</v>
      </c>
      <c r="K8" s="24" t="s">
        <v>65</v>
      </c>
    </row>
    <row r="9" spans="1:11" x14ac:dyDescent="0.2">
      <c r="A9" s="24" t="s">
        <v>61</v>
      </c>
      <c r="B9" s="24" t="s">
        <v>69</v>
      </c>
      <c r="C9" s="24">
        <v>1.8</v>
      </c>
      <c r="D9" s="24">
        <v>1999</v>
      </c>
      <c r="E9" s="24">
        <v>4</v>
      </c>
      <c r="F9" s="24" t="s">
        <v>66</v>
      </c>
      <c r="G9" s="24">
        <v>4</v>
      </c>
      <c r="H9" s="24">
        <v>18</v>
      </c>
      <c r="I9" s="24">
        <v>26</v>
      </c>
      <c r="J9" s="24" t="s">
        <v>5</v>
      </c>
      <c r="K9" s="24" t="s">
        <v>65</v>
      </c>
    </row>
    <row r="10" spans="1:11" x14ac:dyDescent="0.2">
      <c r="A10" s="24" t="s">
        <v>61</v>
      </c>
      <c r="B10" s="24" t="s">
        <v>69</v>
      </c>
      <c r="C10" s="24">
        <v>1.8</v>
      </c>
      <c r="D10" s="24">
        <v>1999</v>
      </c>
      <c r="E10" s="24">
        <v>4</v>
      </c>
      <c r="F10" s="24" t="s">
        <v>63</v>
      </c>
      <c r="G10" s="24">
        <v>4</v>
      </c>
      <c r="H10" s="24">
        <v>16</v>
      </c>
      <c r="I10" s="24">
        <v>25</v>
      </c>
      <c r="J10" s="24" t="s">
        <v>5</v>
      </c>
      <c r="K10" s="24" t="s">
        <v>65</v>
      </c>
    </row>
    <row r="11" spans="1:11" x14ac:dyDescent="0.2">
      <c r="A11" s="24" t="s">
        <v>61</v>
      </c>
      <c r="B11" s="24" t="s">
        <v>69</v>
      </c>
      <c r="C11" s="24">
        <v>2</v>
      </c>
      <c r="D11" s="24">
        <v>2008</v>
      </c>
      <c r="E11" s="24">
        <v>4</v>
      </c>
      <c r="F11" s="24" t="s">
        <v>67</v>
      </c>
      <c r="G11" s="24">
        <v>4</v>
      </c>
      <c r="H11" s="24">
        <v>20</v>
      </c>
      <c r="I11" s="24">
        <v>28</v>
      </c>
      <c r="J11" s="24" t="s">
        <v>5</v>
      </c>
      <c r="K11" s="24" t="s">
        <v>65</v>
      </c>
    </row>
    <row r="12" spans="1:11" x14ac:dyDescent="0.2">
      <c r="A12" s="24" t="s">
        <v>61</v>
      </c>
      <c r="B12" s="24" t="s">
        <v>69</v>
      </c>
      <c r="C12" s="24">
        <v>2</v>
      </c>
      <c r="D12" s="24">
        <v>2008</v>
      </c>
      <c r="E12" s="24">
        <v>4</v>
      </c>
      <c r="F12" s="24" t="s">
        <v>70</v>
      </c>
      <c r="G12" s="24">
        <v>4</v>
      </c>
      <c r="H12" s="24">
        <v>19</v>
      </c>
      <c r="I12" s="24">
        <v>27</v>
      </c>
      <c r="J12" s="24" t="s">
        <v>5</v>
      </c>
      <c r="K12" s="24" t="s">
        <v>65</v>
      </c>
    </row>
    <row r="13" spans="1:11" x14ac:dyDescent="0.2">
      <c r="A13" s="24" t="s">
        <v>61</v>
      </c>
      <c r="B13" s="24" t="s">
        <v>69</v>
      </c>
      <c r="C13" s="24">
        <v>2.8</v>
      </c>
      <c r="D13" s="24">
        <v>1999</v>
      </c>
      <c r="E13" s="24">
        <v>6</v>
      </c>
      <c r="F13" s="24" t="s">
        <v>63</v>
      </c>
      <c r="G13" s="24">
        <v>4</v>
      </c>
      <c r="H13" s="24">
        <v>15</v>
      </c>
      <c r="I13" s="24">
        <v>25</v>
      </c>
      <c r="J13" s="24" t="s">
        <v>5</v>
      </c>
      <c r="K13" s="24" t="s">
        <v>65</v>
      </c>
    </row>
    <row r="14" spans="1:11" x14ac:dyDescent="0.2">
      <c r="A14" s="24" t="s">
        <v>61</v>
      </c>
      <c r="B14" s="24" t="s">
        <v>69</v>
      </c>
      <c r="C14" s="24">
        <v>2.8</v>
      </c>
      <c r="D14" s="24">
        <v>1999</v>
      </c>
      <c r="E14" s="24">
        <v>6</v>
      </c>
      <c r="F14" s="24" t="s">
        <v>66</v>
      </c>
      <c r="G14" s="24">
        <v>4</v>
      </c>
      <c r="H14" s="24">
        <v>17</v>
      </c>
      <c r="I14" s="24">
        <v>25</v>
      </c>
      <c r="J14" s="24" t="s">
        <v>5</v>
      </c>
      <c r="K14" s="24" t="s">
        <v>65</v>
      </c>
    </row>
    <row r="15" spans="1:11" x14ac:dyDescent="0.2">
      <c r="A15" s="24" t="s">
        <v>61</v>
      </c>
      <c r="B15" s="24" t="s">
        <v>69</v>
      </c>
      <c r="C15" s="24">
        <v>3.1</v>
      </c>
      <c r="D15" s="24">
        <v>2008</v>
      </c>
      <c r="E15" s="24">
        <v>6</v>
      </c>
      <c r="F15" s="24" t="s">
        <v>70</v>
      </c>
      <c r="G15" s="24">
        <v>4</v>
      </c>
      <c r="H15" s="24">
        <v>17</v>
      </c>
      <c r="I15" s="24">
        <v>25</v>
      </c>
      <c r="J15" s="24" t="s">
        <v>5</v>
      </c>
      <c r="K15" s="24" t="s">
        <v>65</v>
      </c>
    </row>
    <row r="16" spans="1:11" x14ac:dyDescent="0.2">
      <c r="A16" s="24" t="s">
        <v>61</v>
      </c>
      <c r="B16" s="24" t="s">
        <v>69</v>
      </c>
      <c r="C16" s="24">
        <v>3.1</v>
      </c>
      <c r="D16" s="24">
        <v>2008</v>
      </c>
      <c r="E16" s="24">
        <v>6</v>
      </c>
      <c r="F16" s="24" t="s">
        <v>67</v>
      </c>
      <c r="G16" s="24">
        <v>4</v>
      </c>
      <c r="H16" s="24">
        <v>15</v>
      </c>
      <c r="I16" s="24">
        <v>25</v>
      </c>
      <c r="J16" s="24" t="s">
        <v>5</v>
      </c>
      <c r="K16" s="24" t="s">
        <v>65</v>
      </c>
    </row>
    <row r="17" spans="1:11" x14ac:dyDescent="0.2">
      <c r="A17" s="24" t="s">
        <v>61</v>
      </c>
      <c r="B17" s="24" t="s">
        <v>71</v>
      </c>
      <c r="C17" s="24">
        <v>2.8</v>
      </c>
      <c r="D17" s="24">
        <v>1999</v>
      </c>
      <c r="E17" s="24">
        <v>6</v>
      </c>
      <c r="F17" s="24" t="s">
        <v>63</v>
      </c>
      <c r="G17" s="24">
        <v>4</v>
      </c>
      <c r="H17" s="24">
        <v>15</v>
      </c>
      <c r="I17" s="24">
        <v>24</v>
      </c>
      <c r="J17" s="24" t="s">
        <v>5</v>
      </c>
      <c r="K17" s="24" t="s">
        <v>72</v>
      </c>
    </row>
    <row r="18" spans="1:11" x14ac:dyDescent="0.2">
      <c r="A18" s="24" t="s">
        <v>61</v>
      </c>
      <c r="B18" s="24" t="s">
        <v>71</v>
      </c>
      <c r="C18" s="24">
        <v>3.1</v>
      </c>
      <c r="D18" s="24">
        <v>2008</v>
      </c>
      <c r="E18" s="24">
        <v>6</v>
      </c>
      <c r="F18" s="24" t="s">
        <v>70</v>
      </c>
      <c r="G18" s="24">
        <v>4</v>
      </c>
      <c r="H18" s="24">
        <v>17</v>
      </c>
      <c r="I18" s="24">
        <v>25</v>
      </c>
      <c r="J18" s="24" t="s">
        <v>5</v>
      </c>
      <c r="K18" s="24" t="s">
        <v>72</v>
      </c>
    </row>
    <row r="19" spans="1:11" x14ac:dyDescent="0.2">
      <c r="A19" s="24" t="s">
        <v>61</v>
      </c>
      <c r="B19" s="24" t="s">
        <v>71</v>
      </c>
      <c r="C19" s="24">
        <v>4.2</v>
      </c>
      <c r="D19" s="24">
        <v>2008</v>
      </c>
      <c r="E19" s="24">
        <v>8</v>
      </c>
      <c r="F19" s="24" t="s">
        <v>70</v>
      </c>
      <c r="G19" s="24">
        <v>4</v>
      </c>
      <c r="H19" s="24">
        <v>16</v>
      </c>
      <c r="I19" s="24">
        <v>23</v>
      </c>
      <c r="J19" s="24" t="s">
        <v>5</v>
      </c>
      <c r="K19" s="24" t="s">
        <v>72</v>
      </c>
    </row>
    <row r="20" spans="1:11" x14ac:dyDescent="0.2">
      <c r="A20" s="24" t="s">
        <v>73</v>
      </c>
      <c r="B20" s="24" t="s">
        <v>74</v>
      </c>
      <c r="C20" s="24">
        <v>5.3</v>
      </c>
      <c r="D20" s="24">
        <v>2008</v>
      </c>
      <c r="E20" s="24">
        <v>8</v>
      </c>
      <c r="F20" s="24" t="s">
        <v>75</v>
      </c>
      <c r="G20" s="24" t="s">
        <v>76</v>
      </c>
      <c r="H20" s="24">
        <v>14</v>
      </c>
      <c r="I20" s="24">
        <v>20</v>
      </c>
      <c r="J20" s="24" t="s">
        <v>76</v>
      </c>
      <c r="K20" s="24" t="s">
        <v>77</v>
      </c>
    </row>
    <row r="21" spans="1:11" x14ac:dyDescent="0.2">
      <c r="A21" s="24" t="s">
        <v>73</v>
      </c>
      <c r="B21" s="24" t="s">
        <v>74</v>
      </c>
      <c r="C21" s="24">
        <v>5.3</v>
      </c>
      <c r="D21" s="24">
        <v>2008</v>
      </c>
      <c r="E21" s="24">
        <v>8</v>
      </c>
      <c r="F21" s="24" t="s">
        <v>75</v>
      </c>
      <c r="G21" s="24" t="s">
        <v>76</v>
      </c>
      <c r="H21" s="24">
        <v>11</v>
      </c>
      <c r="I21" s="24">
        <v>15</v>
      </c>
      <c r="J21" s="24" t="s">
        <v>78</v>
      </c>
      <c r="K21" s="24" t="s">
        <v>77</v>
      </c>
    </row>
    <row r="22" spans="1:11" x14ac:dyDescent="0.2">
      <c r="A22" s="24" t="s">
        <v>73</v>
      </c>
      <c r="B22" s="24" t="s">
        <v>74</v>
      </c>
      <c r="C22" s="24">
        <v>5.3</v>
      </c>
      <c r="D22" s="24">
        <v>2008</v>
      </c>
      <c r="E22" s="24">
        <v>8</v>
      </c>
      <c r="F22" s="24" t="s">
        <v>75</v>
      </c>
      <c r="G22" s="24" t="s">
        <v>76</v>
      </c>
      <c r="H22" s="24">
        <v>14</v>
      </c>
      <c r="I22" s="24">
        <v>20</v>
      </c>
      <c r="J22" s="24" t="s">
        <v>76</v>
      </c>
      <c r="K22" s="24" t="s">
        <v>77</v>
      </c>
    </row>
    <row r="23" spans="1:11" x14ac:dyDescent="0.2">
      <c r="A23" s="24" t="s">
        <v>73</v>
      </c>
      <c r="B23" s="24" t="s">
        <v>74</v>
      </c>
      <c r="C23" s="24">
        <v>5.7</v>
      </c>
      <c r="D23" s="24">
        <v>1999</v>
      </c>
      <c r="E23" s="24">
        <v>8</v>
      </c>
      <c r="F23" s="24" t="s">
        <v>75</v>
      </c>
      <c r="G23" s="24" t="s">
        <v>76</v>
      </c>
      <c r="H23" s="24">
        <v>13</v>
      </c>
      <c r="I23" s="24">
        <v>17</v>
      </c>
      <c r="J23" s="24" t="s">
        <v>76</v>
      </c>
      <c r="K23" s="24" t="s">
        <v>77</v>
      </c>
    </row>
    <row r="24" spans="1:11" x14ac:dyDescent="0.2">
      <c r="A24" s="24" t="s">
        <v>73</v>
      </c>
      <c r="B24" s="24" t="s">
        <v>74</v>
      </c>
      <c r="C24" s="24">
        <v>6</v>
      </c>
      <c r="D24" s="24">
        <v>2008</v>
      </c>
      <c r="E24" s="24">
        <v>8</v>
      </c>
      <c r="F24" s="24" t="s">
        <v>75</v>
      </c>
      <c r="G24" s="24" t="s">
        <v>76</v>
      </c>
      <c r="H24" s="24">
        <v>12</v>
      </c>
      <c r="I24" s="24">
        <v>17</v>
      </c>
      <c r="J24" s="24" t="s">
        <v>76</v>
      </c>
      <c r="K24" s="24" t="s">
        <v>77</v>
      </c>
    </row>
    <row r="25" spans="1:11" x14ac:dyDescent="0.2">
      <c r="A25" s="24" t="s">
        <v>73</v>
      </c>
      <c r="B25" s="24" t="s">
        <v>79</v>
      </c>
      <c r="C25" s="24">
        <v>5.7</v>
      </c>
      <c r="D25" s="24">
        <v>1999</v>
      </c>
      <c r="E25" s="24">
        <v>8</v>
      </c>
      <c r="F25" s="24" t="s">
        <v>67</v>
      </c>
      <c r="G25" s="24" t="s">
        <v>76</v>
      </c>
      <c r="H25" s="24">
        <v>16</v>
      </c>
      <c r="I25" s="24">
        <v>26</v>
      </c>
      <c r="J25" s="24" t="s">
        <v>5</v>
      </c>
      <c r="K25" s="24" t="s">
        <v>80</v>
      </c>
    </row>
    <row r="26" spans="1:11" x14ac:dyDescent="0.2">
      <c r="A26" s="24" t="s">
        <v>73</v>
      </c>
      <c r="B26" s="24" t="s">
        <v>79</v>
      </c>
      <c r="C26" s="24">
        <v>5.7</v>
      </c>
      <c r="D26" s="24">
        <v>1999</v>
      </c>
      <c r="E26" s="24">
        <v>8</v>
      </c>
      <c r="F26" s="24" t="s">
        <v>75</v>
      </c>
      <c r="G26" s="24" t="s">
        <v>76</v>
      </c>
      <c r="H26" s="24">
        <v>15</v>
      </c>
      <c r="I26" s="24">
        <v>23</v>
      </c>
      <c r="J26" s="24" t="s">
        <v>5</v>
      </c>
      <c r="K26" s="24" t="s">
        <v>80</v>
      </c>
    </row>
    <row r="27" spans="1:11" x14ac:dyDescent="0.2">
      <c r="A27" s="24" t="s">
        <v>73</v>
      </c>
      <c r="B27" s="24" t="s">
        <v>79</v>
      </c>
      <c r="C27" s="24">
        <v>6.2</v>
      </c>
      <c r="D27" s="24">
        <v>2008</v>
      </c>
      <c r="E27" s="24">
        <v>8</v>
      </c>
      <c r="F27" s="24" t="s">
        <v>67</v>
      </c>
      <c r="G27" s="24" t="s">
        <v>76</v>
      </c>
      <c r="H27" s="24">
        <v>16</v>
      </c>
      <c r="I27" s="24">
        <v>26</v>
      </c>
      <c r="J27" s="24" t="s">
        <v>5</v>
      </c>
      <c r="K27" s="24" t="s">
        <v>80</v>
      </c>
    </row>
    <row r="28" spans="1:11" x14ac:dyDescent="0.2">
      <c r="A28" s="24" t="s">
        <v>73</v>
      </c>
      <c r="B28" s="24" t="s">
        <v>79</v>
      </c>
      <c r="C28" s="24">
        <v>6.2</v>
      </c>
      <c r="D28" s="24">
        <v>2008</v>
      </c>
      <c r="E28" s="24">
        <v>8</v>
      </c>
      <c r="F28" s="24" t="s">
        <v>70</v>
      </c>
      <c r="G28" s="24" t="s">
        <v>76</v>
      </c>
      <c r="H28" s="24">
        <v>15</v>
      </c>
      <c r="I28" s="24">
        <v>25</v>
      </c>
      <c r="J28" s="24" t="s">
        <v>5</v>
      </c>
      <c r="K28" s="24" t="s">
        <v>80</v>
      </c>
    </row>
    <row r="29" spans="1:11" x14ac:dyDescent="0.2">
      <c r="A29" s="24" t="s">
        <v>73</v>
      </c>
      <c r="B29" s="24" t="s">
        <v>79</v>
      </c>
      <c r="C29" s="24">
        <v>7</v>
      </c>
      <c r="D29" s="24">
        <v>2008</v>
      </c>
      <c r="E29" s="24">
        <v>8</v>
      </c>
      <c r="F29" s="24" t="s">
        <v>67</v>
      </c>
      <c r="G29" s="24" t="s">
        <v>76</v>
      </c>
      <c r="H29" s="24">
        <v>15</v>
      </c>
      <c r="I29" s="24">
        <v>24</v>
      </c>
      <c r="J29" s="24" t="s">
        <v>5</v>
      </c>
      <c r="K29" s="24" t="s">
        <v>80</v>
      </c>
    </row>
    <row r="30" spans="1:11" x14ac:dyDescent="0.2">
      <c r="A30" s="24" t="s">
        <v>73</v>
      </c>
      <c r="B30" s="24" t="s">
        <v>81</v>
      </c>
      <c r="C30" s="24">
        <v>5.3</v>
      </c>
      <c r="D30" s="24">
        <v>2008</v>
      </c>
      <c r="E30" s="24">
        <v>8</v>
      </c>
      <c r="F30" s="24" t="s">
        <v>75</v>
      </c>
      <c r="G30" s="24">
        <v>4</v>
      </c>
      <c r="H30" s="24">
        <v>14</v>
      </c>
      <c r="I30" s="24">
        <v>19</v>
      </c>
      <c r="J30" s="24" t="s">
        <v>76</v>
      </c>
      <c r="K30" s="24" t="s">
        <v>77</v>
      </c>
    </row>
    <row r="31" spans="1:11" x14ac:dyDescent="0.2">
      <c r="A31" s="24" t="s">
        <v>73</v>
      </c>
      <c r="B31" s="24" t="s">
        <v>81</v>
      </c>
      <c r="C31" s="24">
        <v>5.3</v>
      </c>
      <c r="D31" s="24">
        <v>2008</v>
      </c>
      <c r="E31" s="24">
        <v>8</v>
      </c>
      <c r="F31" s="24" t="s">
        <v>75</v>
      </c>
      <c r="G31" s="24">
        <v>4</v>
      </c>
      <c r="H31" s="24">
        <v>11</v>
      </c>
      <c r="I31" s="24">
        <v>14</v>
      </c>
      <c r="J31" s="24" t="s">
        <v>78</v>
      </c>
      <c r="K31" s="24" t="s">
        <v>77</v>
      </c>
    </row>
    <row r="32" spans="1:11" x14ac:dyDescent="0.2">
      <c r="A32" s="24" t="s">
        <v>73</v>
      </c>
      <c r="B32" s="24" t="s">
        <v>81</v>
      </c>
      <c r="C32" s="24">
        <v>5.7</v>
      </c>
      <c r="D32" s="24">
        <v>1999</v>
      </c>
      <c r="E32" s="24">
        <v>8</v>
      </c>
      <c r="F32" s="24" t="s">
        <v>75</v>
      </c>
      <c r="G32" s="24">
        <v>4</v>
      </c>
      <c r="H32" s="24">
        <v>11</v>
      </c>
      <c r="I32" s="24">
        <v>15</v>
      </c>
      <c r="J32" s="24" t="s">
        <v>76</v>
      </c>
      <c r="K32" s="24" t="s">
        <v>77</v>
      </c>
    </row>
    <row r="33" spans="1:11" x14ac:dyDescent="0.2">
      <c r="A33" s="24" t="s">
        <v>73</v>
      </c>
      <c r="B33" s="24" t="s">
        <v>81</v>
      </c>
      <c r="C33" s="24">
        <v>6.5</v>
      </c>
      <c r="D33" s="24">
        <v>1999</v>
      </c>
      <c r="E33" s="24">
        <v>8</v>
      </c>
      <c r="F33" s="24" t="s">
        <v>75</v>
      </c>
      <c r="G33" s="24">
        <v>4</v>
      </c>
      <c r="H33" s="24">
        <v>14</v>
      </c>
      <c r="I33" s="24">
        <v>17</v>
      </c>
      <c r="J33" s="24" t="s">
        <v>82</v>
      </c>
      <c r="K33" s="24" t="s">
        <v>77</v>
      </c>
    </row>
    <row r="34" spans="1:11" x14ac:dyDescent="0.2">
      <c r="A34" s="24" t="s">
        <v>73</v>
      </c>
      <c r="B34" s="24" t="s">
        <v>83</v>
      </c>
      <c r="C34" s="24">
        <v>2.4</v>
      </c>
      <c r="D34" s="24">
        <v>1999</v>
      </c>
      <c r="E34" s="24">
        <v>4</v>
      </c>
      <c r="F34" s="24" t="s">
        <v>75</v>
      </c>
      <c r="G34" s="24" t="s">
        <v>64</v>
      </c>
      <c r="H34" s="24">
        <v>19</v>
      </c>
      <c r="I34" s="24">
        <v>27</v>
      </c>
      <c r="J34" s="24" t="s">
        <v>76</v>
      </c>
      <c r="K34" s="24" t="s">
        <v>72</v>
      </c>
    </row>
    <row r="35" spans="1:11" x14ac:dyDescent="0.2">
      <c r="A35" s="24" t="s">
        <v>73</v>
      </c>
      <c r="B35" s="24" t="s">
        <v>83</v>
      </c>
      <c r="C35" s="24">
        <v>2.4</v>
      </c>
      <c r="D35" s="24">
        <v>2008</v>
      </c>
      <c r="E35" s="24">
        <v>4</v>
      </c>
      <c r="F35" s="24" t="s">
        <v>75</v>
      </c>
      <c r="G35" s="24" t="s">
        <v>64</v>
      </c>
      <c r="H35" s="24">
        <v>22</v>
      </c>
      <c r="I35" s="24">
        <v>30</v>
      </c>
      <c r="J35" s="24" t="s">
        <v>76</v>
      </c>
      <c r="K35" s="24" t="s">
        <v>72</v>
      </c>
    </row>
    <row r="36" spans="1:11" x14ac:dyDescent="0.2">
      <c r="A36" s="24" t="s">
        <v>73</v>
      </c>
      <c r="B36" s="24" t="s">
        <v>83</v>
      </c>
      <c r="C36" s="24">
        <v>3.1</v>
      </c>
      <c r="D36" s="24">
        <v>1999</v>
      </c>
      <c r="E36" s="24">
        <v>6</v>
      </c>
      <c r="F36" s="24" t="s">
        <v>75</v>
      </c>
      <c r="G36" s="24" t="s">
        <v>64</v>
      </c>
      <c r="H36" s="24">
        <v>18</v>
      </c>
      <c r="I36" s="24">
        <v>26</v>
      </c>
      <c r="J36" s="24" t="s">
        <v>76</v>
      </c>
      <c r="K36" s="24" t="s">
        <v>72</v>
      </c>
    </row>
    <row r="37" spans="1:11" x14ac:dyDescent="0.2">
      <c r="A37" s="24" t="s">
        <v>73</v>
      </c>
      <c r="B37" s="24" t="s">
        <v>83</v>
      </c>
      <c r="C37" s="24">
        <v>3.5</v>
      </c>
      <c r="D37" s="24">
        <v>2008</v>
      </c>
      <c r="E37" s="24">
        <v>6</v>
      </c>
      <c r="F37" s="24" t="s">
        <v>75</v>
      </c>
      <c r="G37" s="24" t="s">
        <v>64</v>
      </c>
      <c r="H37" s="24">
        <v>18</v>
      </c>
      <c r="I37" s="24">
        <v>29</v>
      </c>
      <c r="J37" s="24" t="s">
        <v>76</v>
      </c>
      <c r="K37" s="24" t="s">
        <v>72</v>
      </c>
    </row>
    <row r="38" spans="1:11" x14ac:dyDescent="0.2">
      <c r="A38" s="24" t="s">
        <v>73</v>
      </c>
      <c r="B38" s="24" t="s">
        <v>83</v>
      </c>
      <c r="C38" s="24">
        <v>3.6</v>
      </c>
      <c r="D38" s="24">
        <v>2008</v>
      </c>
      <c r="E38" s="24">
        <v>6</v>
      </c>
      <c r="F38" s="24" t="s">
        <v>70</v>
      </c>
      <c r="G38" s="24" t="s">
        <v>64</v>
      </c>
      <c r="H38" s="24">
        <v>17</v>
      </c>
      <c r="I38" s="24">
        <v>26</v>
      </c>
      <c r="J38" s="24" t="s">
        <v>76</v>
      </c>
      <c r="K38" s="24" t="s">
        <v>72</v>
      </c>
    </row>
    <row r="39" spans="1:11" x14ac:dyDescent="0.2">
      <c r="A39" s="24" t="s">
        <v>84</v>
      </c>
      <c r="B39" s="24" t="s">
        <v>85</v>
      </c>
      <c r="C39" s="24">
        <v>2.4</v>
      </c>
      <c r="D39" s="24">
        <v>1999</v>
      </c>
      <c r="E39" s="24">
        <v>4</v>
      </c>
      <c r="F39" s="24" t="s">
        <v>86</v>
      </c>
      <c r="G39" s="24" t="s">
        <v>64</v>
      </c>
      <c r="H39" s="24">
        <v>18</v>
      </c>
      <c r="I39" s="24">
        <v>24</v>
      </c>
      <c r="J39" s="24" t="s">
        <v>76</v>
      </c>
      <c r="K39" s="24" t="s">
        <v>87</v>
      </c>
    </row>
    <row r="40" spans="1:11" x14ac:dyDescent="0.2">
      <c r="A40" s="24" t="s">
        <v>84</v>
      </c>
      <c r="B40" s="24" t="s">
        <v>85</v>
      </c>
      <c r="C40" s="24">
        <v>3</v>
      </c>
      <c r="D40" s="24">
        <v>1999</v>
      </c>
      <c r="E40" s="24">
        <v>6</v>
      </c>
      <c r="F40" s="24" t="s">
        <v>75</v>
      </c>
      <c r="G40" s="24" t="s">
        <v>64</v>
      </c>
      <c r="H40" s="24">
        <v>17</v>
      </c>
      <c r="I40" s="24">
        <v>24</v>
      </c>
      <c r="J40" s="24" t="s">
        <v>76</v>
      </c>
      <c r="K40" s="24" t="s">
        <v>87</v>
      </c>
    </row>
    <row r="41" spans="1:11" x14ac:dyDescent="0.2">
      <c r="A41" s="24" t="s">
        <v>84</v>
      </c>
      <c r="B41" s="24" t="s">
        <v>85</v>
      </c>
      <c r="C41" s="24">
        <v>3.3</v>
      </c>
      <c r="D41" s="24">
        <v>1999</v>
      </c>
      <c r="E41" s="24">
        <v>6</v>
      </c>
      <c r="F41" s="24" t="s">
        <v>75</v>
      </c>
      <c r="G41" s="24" t="s">
        <v>64</v>
      </c>
      <c r="H41" s="24">
        <v>16</v>
      </c>
      <c r="I41" s="24">
        <v>22</v>
      </c>
      <c r="J41" s="24" t="s">
        <v>76</v>
      </c>
      <c r="K41" s="24" t="s">
        <v>87</v>
      </c>
    </row>
    <row r="42" spans="1:11" x14ac:dyDescent="0.2">
      <c r="A42" s="24" t="s">
        <v>84</v>
      </c>
      <c r="B42" s="24" t="s">
        <v>85</v>
      </c>
      <c r="C42" s="24">
        <v>3.3</v>
      </c>
      <c r="D42" s="24">
        <v>1999</v>
      </c>
      <c r="E42" s="24">
        <v>6</v>
      </c>
      <c r="F42" s="24" t="s">
        <v>75</v>
      </c>
      <c r="G42" s="24" t="s">
        <v>64</v>
      </c>
      <c r="H42" s="24">
        <v>16</v>
      </c>
      <c r="I42" s="24">
        <v>22</v>
      </c>
      <c r="J42" s="24" t="s">
        <v>76</v>
      </c>
      <c r="K42" s="24" t="s">
        <v>87</v>
      </c>
    </row>
    <row r="43" spans="1:11" x14ac:dyDescent="0.2">
      <c r="A43" s="24" t="s">
        <v>84</v>
      </c>
      <c r="B43" s="24" t="s">
        <v>85</v>
      </c>
      <c r="C43" s="24">
        <v>3.3</v>
      </c>
      <c r="D43" s="24">
        <v>2008</v>
      </c>
      <c r="E43" s="24">
        <v>6</v>
      </c>
      <c r="F43" s="24" t="s">
        <v>75</v>
      </c>
      <c r="G43" s="24" t="s">
        <v>64</v>
      </c>
      <c r="H43" s="24">
        <v>17</v>
      </c>
      <c r="I43" s="24">
        <v>24</v>
      </c>
      <c r="J43" s="24" t="s">
        <v>76</v>
      </c>
      <c r="K43" s="24" t="s">
        <v>87</v>
      </c>
    </row>
    <row r="44" spans="1:11" x14ac:dyDescent="0.2">
      <c r="A44" s="24" t="s">
        <v>84</v>
      </c>
      <c r="B44" s="24" t="s">
        <v>85</v>
      </c>
      <c r="C44" s="24">
        <v>3.3</v>
      </c>
      <c r="D44" s="24">
        <v>2008</v>
      </c>
      <c r="E44" s="24">
        <v>6</v>
      </c>
      <c r="F44" s="24" t="s">
        <v>75</v>
      </c>
      <c r="G44" s="24" t="s">
        <v>64</v>
      </c>
      <c r="H44" s="24">
        <v>17</v>
      </c>
      <c r="I44" s="24">
        <v>24</v>
      </c>
      <c r="J44" s="24" t="s">
        <v>76</v>
      </c>
      <c r="K44" s="24" t="s">
        <v>87</v>
      </c>
    </row>
    <row r="45" spans="1:11" x14ac:dyDescent="0.2">
      <c r="A45" s="24" t="s">
        <v>84</v>
      </c>
      <c r="B45" s="24" t="s">
        <v>85</v>
      </c>
      <c r="C45" s="24">
        <v>3.3</v>
      </c>
      <c r="D45" s="24">
        <v>2008</v>
      </c>
      <c r="E45" s="24">
        <v>6</v>
      </c>
      <c r="F45" s="24" t="s">
        <v>75</v>
      </c>
      <c r="G45" s="24" t="s">
        <v>64</v>
      </c>
      <c r="H45" s="24">
        <v>11</v>
      </c>
      <c r="I45" s="24">
        <v>17</v>
      </c>
      <c r="J45" s="24" t="s">
        <v>78</v>
      </c>
      <c r="K45" s="24" t="s">
        <v>87</v>
      </c>
    </row>
    <row r="46" spans="1:11" x14ac:dyDescent="0.2">
      <c r="A46" s="24" t="s">
        <v>84</v>
      </c>
      <c r="B46" s="24" t="s">
        <v>85</v>
      </c>
      <c r="C46" s="24">
        <v>3.8</v>
      </c>
      <c r="D46" s="24">
        <v>1999</v>
      </c>
      <c r="E46" s="24">
        <v>6</v>
      </c>
      <c r="F46" s="24" t="s">
        <v>75</v>
      </c>
      <c r="G46" s="24" t="s">
        <v>64</v>
      </c>
      <c r="H46" s="24">
        <v>15</v>
      </c>
      <c r="I46" s="24">
        <v>22</v>
      </c>
      <c r="J46" s="24" t="s">
        <v>76</v>
      </c>
      <c r="K46" s="24" t="s">
        <v>87</v>
      </c>
    </row>
    <row r="47" spans="1:11" x14ac:dyDescent="0.2">
      <c r="A47" s="24" t="s">
        <v>84</v>
      </c>
      <c r="B47" s="24" t="s">
        <v>85</v>
      </c>
      <c r="C47" s="24">
        <v>3.8</v>
      </c>
      <c r="D47" s="24">
        <v>1999</v>
      </c>
      <c r="E47" s="24">
        <v>6</v>
      </c>
      <c r="F47" s="24" t="s">
        <v>75</v>
      </c>
      <c r="G47" s="24" t="s">
        <v>64</v>
      </c>
      <c r="H47" s="24">
        <v>15</v>
      </c>
      <c r="I47" s="24">
        <v>21</v>
      </c>
      <c r="J47" s="24" t="s">
        <v>76</v>
      </c>
      <c r="K47" s="24" t="s">
        <v>87</v>
      </c>
    </row>
    <row r="48" spans="1:11" x14ac:dyDescent="0.2">
      <c r="A48" s="24" t="s">
        <v>84</v>
      </c>
      <c r="B48" s="24" t="s">
        <v>85</v>
      </c>
      <c r="C48" s="24">
        <v>3.8</v>
      </c>
      <c r="D48" s="24">
        <v>2008</v>
      </c>
      <c r="E48" s="24">
        <v>6</v>
      </c>
      <c r="F48" s="24" t="s">
        <v>88</v>
      </c>
      <c r="G48" s="24" t="s">
        <v>64</v>
      </c>
      <c r="H48" s="24">
        <v>16</v>
      </c>
      <c r="I48" s="24">
        <v>23</v>
      </c>
      <c r="J48" s="24" t="s">
        <v>76</v>
      </c>
      <c r="K48" s="24" t="s">
        <v>87</v>
      </c>
    </row>
    <row r="49" spans="1:11" x14ac:dyDescent="0.2">
      <c r="A49" s="24" t="s">
        <v>84</v>
      </c>
      <c r="B49" s="24" t="s">
        <v>85</v>
      </c>
      <c r="C49" s="24">
        <v>4</v>
      </c>
      <c r="D49" s="24">
        <v>2008</v>
      </c>
      <c r="E49" s="24">
        <v>6</v>
      </c>
      <c r="F49" s="24" t="s">
        <v>88</v>
      </c>
      <c r="G49" s="24" t="s">
        <v>64</v>
      </c>
      <c r="H49" s="24">
        <v>16</v>
      </c>
      <c r="I49" s="24">
        <v>23</v>
      </c>
      <c r="J49" s="24" t="s">
        <v>76</v>
      </c>
      <c r="K49" s="24" t="s">
        <v>87</v>
      </c>
    </row>
    <row r="50" spans="1:11" x14ac:dyDescent="0.2">
      <c r="A50" s="24" t="s">
        <v>84</v>
      </c>
      <c r="B50" s="24" t="s">
        <v>89</v>
      </c>
      <c r="C50" s="24">
        <v>3.7</v>
      </c>
      <c r="D50" s="24">
        <v>2008</v>
      </c>
      <c r="E50" s="24">
        <v>6</v>
      </c>
      <c r="F50" s="24" t="s">
        <v>67</v>
      </c>
      <c r="G50" s="24">
        <v>4</v>
      </c>
      <c r="H50" s="24">
        <v>15</v>
      </c>
      <c r="I50" s="24">
        <v>19</v>
      </c>
      <c r="J50" s="24" t="s">
        <v>76</v>
      </c>
      <c r="K50" s="24" t="s">
        <v>90</v>
      </c>
    </row>
    <row r="51" spans="1:11" x14ac:dyDescent="0.2">
      <c r="A51" s="24" t="s">
        <v>84</v>
      </c>
      <c r="B51" s="24" t="s">
        <v>89</v>
      </c>
      <c r="C51" s="24">
        <v>3.7</v>
      </c>
      <c r="D51" s="24">
        <v>2008</v>
      </c>
      <c r="E51" s="24">
        <v>6</v>
      </c>
      <c r="F51" s="24" t="s">
        <v>75</v>
      </c>
      <c r="G51" s="24">
        <v>4</v>
      </c>
      <c r="H51" s="24">
        <v>14</v>
      </c>
      <c r="I51" s="24">
        <v>18</v>
      </c>
      <c r="J51" s="24" t="s">
        <v>76</v>
      </c>
      <c r="K51" s="24" t="s">
        <v>90</v>
      </c>
    </row>
    <row r="52" spans="1:11" x14ac:dyDescent="0.2">
      <c r="A52" s="24" t="s">
        <v>84</v>
      </c>
      <c r="B52" s="24" t="s">
        <v>89</v>
      </c>
      <c r="C52" s="24">
        <v>3.9</v>
      </c>
      <c r="D52" s="24">
        <v>1999</v>
      </c>
      <c r="E52" s="24">
        <v>6</v>
      </c>
      <c r="F52" s="24" t="s">
        <v>75</v>
      </c>
      <c r="G52" s="24">
        <v>4</v>
      </c>
      <c r="H52" s="24">
        <v>13</v>
      </c>
      <c r="I52" s="24">
        <v>17</v>
      </c>
      <c r="J52" s="24" t="s">
        <v>76</v>
      </c>
      <c r="K52" s="24" t="s">
        <v>90</v>
      </c>
    </row>
    <row r="53" spans="1:11" x14ac:dyDescent="0.2">
      <c r="A53" s="24" t="s">
        <v>84</v>
      </c>
      <c r="B53" s="24" t="s">
        <v>89</v>
      </c>
      <c r="C53" s="24">
        <v>3.9</v>
      </c>
      <c r="D53" s="24">
        <v>1999</v>
      </c>
      <c r="E53" s="24">
        <v>6</v>
      </c>
      <c r="F53" s="24" t="s">
        <v>66</v>
      </c>
      <c r="G53" s="24">
        <v>4</v>
      </c>
      <c r="H53" s="24">
        <v>14</v>
      </c>
      <c r="I53" s="24">
        <v>17</v>
      </c>
      <c r="J53" s="24" t="s">
        <v>76</v>
      </c>
      <c r="K53" s="24" t="s">
        <v>90</v>
      </c>
    </row>
    <row r="54" spans="1:11" x14ac:dyDescent="0.2">
      <c r="A54" s="24" t="s">
        <v>84</v>
      </c>
      <c r="B54" s="24" t="s">
        <v>89</v>
      </c>
      <c r="C54" s="24">
        <v>4.7</v>
      </c>
      <c r="D54" s="24">
        <v>2008</v>
      </c>
      <c r="E54" s="24">
        <v>8</v>
      </c>
      <c r="F54" s="24" t="s">
        <v>63</v>
      </c>
      <c r="G54" s="24">
        <v>4</v>
      </c>
      <c r="H54" s="24">
        <v>14</v>
      </c>
      <c r="I54" s="24">
        <v>19</v>
      </c>
      <c r="J54" s="24" t="s">
        <v>76</v>
      </c>
      <c r="K54" s="24" t="s">
        <v>90</v>
      </c>
    </row>
    <row r="55" spans="1:11" x14ac:dyDescent="0.2">
      <c r="A55" s="24" t="s">
        <v>84</v>
      </c>
      <c r="B55" s="24" t="s">
        <v>89</v>
      </c>
      <c r="C55" s="24">
        <v>4.7</v>
      </c>
      <c r="D55" s="24">
        <v>2008</v>
      </c>
      <c r="E55" s="24">
        <v>8</v>
      </c>
      <c r="F55" s="24" t="s">
        <v>63</v>
      </c>
      <c r="G55" s="24">
        <v>4</v>
      </c>
      <c r="H55" s="24">
        <v>14</v>
      </c>
      <c r="I55" s="24">
        <v>19</v>
      </c>
      <c r="J55" s="24" t="s">
        <v>76</v>
      </c>
      <c r="K55" s="24" t="s">
        <v>90</v>
      </c>
    </row>
    <row r="56" spans="1:11" x14ac:dyDescent="0.2">
      <c r="A56" s="24" t="s">
        <v>84</v>
      </c>
      <c r="B56" s="24" t="s">
        <v>89</v>
      </c>
      <c r="C56" s="24">
        <v>4.7</v>
      </c>
      <c r="D56" s="24">
        <v>2008</v>
      </c>
      <c r="E56" s="24">
        <v>8</v>
      </c>
      <c r="F56" s="24" t="s">
        <v>63</v>
      </c>
      <c r="G56" s="24">
        <v>4</v>
      </c>
      <c r="H56" s="24">
        <v>9</v>
      </c>
      <c r="I56" s="24">
        <v>12</v>
      </c>
      <c r="J56" s="24" t="s">
        <v>78</v>
      </c>
      <c r="K56" s="24" t="s">
        <v>90</v>
      </c>
    </row>
    <row r="57" spans="1:11" x14ac:dyDescent="0.2">
      <c r="A57" s="24" t="s">
        <v>84</v>
      </c>
      <c r="B57" s="24" t="s">
        <v>89</v>
      </c>
      <c r="C57" s="24">
        <v>5.2</v>
      </c>
      <c r="D57" s="24">
        <v>1999</v>
      </c>
      <c r="E57" s="24">
        <v>8</v>
      </c>
      <c r="F57" s="24" t="s">
        <v>66</v>
      </c>
      <c r="G57" s="24">
        <v>4</v>
      </c>
      <c r="H57" s="24">
        <v>11</v>
      </c>
      <c r="I57" s="24">
        <v>17</v>
      </c>
      <c r="J57" s="24" t="s">
        <v>76</v>
      </c>
      <c r="K57" s="24" t="s">
        <v>90</v>
      </c>
    </row>
    <row r="58" spans="1:11" x14ac:dyDescent="0.2">
      <c r="A58" s="24" t="s">
        <v>84</v>
      </c>
      <c r="B58" s="24" t="s">
        <v>89</v>
      </c>
      <c r="C58" s="24">
        <v>5.2</v>
      </c>
      <c r="D58" s="24">
        <v>1999</v>
      </c>
      <c r="E58" s="24">
        <v>8</v>
      </c>
      <c r="F58" s="24" t="s">
        <v>75</v>
      </c>
      <c r="G58" s="24">
        <v>4</v>
      </c>
      <c r="H58" s="24">
        <v>11</v>
      </c>
      <c r="I58" s="24">
        <v>15</v>
      </c>
      <c r="J58" s="24" t="s">
        <v>76</v>
      </c>
      <c r="K58" s="24" t="s">
        <v>90</v>
      </c>
    </row>
    <row r="59" spans="1:11" x14ac:dyDescent="0.2">
      <c r="A59" s="24" t="s">
        <v>84</v>
      </c>
      <c r="B59" s="24" t="s">
        <v>91</v>
      </c>
      <c r="C59" s="24">
        <v>3.9</v>
      </c>
      <c r="D59" s="24">
        <v>1999</v>
      </c>
      <c r="E59" s="24">
        <v>6</v>
      </c>
      <c r="F59" s="24" t="s">
        <v>75</v>
      </c>
      <c r="G59" s="24">
        <v>4</v>
      </c>
      <c r="H59" s="24">
        <v>13</v>
      </c>
      <c r="I59" s="24">
        <v>17</v>
      </c>
      <c r="J59" s="24" t="s">
        <v>76</v>
      </c>
      <c r="K59" s="24" t="s">
        <v>77</v>
      </c>
    </row>
    <row r="60" spans="1:11" x14ac:dyDescent="0.2">
      <c r="A60" s="24" t="s">
        <v>84</v>
      </c>
      <c r="B60" s="24" t="s">
        <v>91</v>
      </c>
      <c r="C60" s="24">
        <v>4.7</v>
      </c>
      <c r="D60" s="24">
        <v>2008</v>
      </c>
      <c r="E60" s="24">
        <v>8</v>
      </c>
      <c r="F60" s="24" t="s">
        <v>63</v>
      </c>
      <c r="G60" s="24">
        <v>4</v>
      </c>
      <c r="H60" s="24">
        <v>13</v>
      </c>
      <c r="I60" s="24">
        <v>17</v>
      </c>
      <c r="J60" s="24" t="s">
        <v>76</v>
      </c>
      <c r="K60" s="24" t="s">
        <v>77</v>
      </c>
    </row>
    <row r="61" spans="1:11" x14ac:dyDescent="0.2">
      <c r="A61" s="24" t="s">
        <v>84</v>
      </c>
      <c r="B61" s="24" t="s">
        <v>91</v>
      </c>
      <c r="C61" s="24">
        <v>4.7</v>
      </c>
      <c r="D61" s="24">
        <v>2008</v>
      </c>
      <c r="E61" s="24">
        <v>8</v>
      </c>
      <c r="F61" s="24" t="s">
        <v>63</v>
      </c>
      <c r="G61" s="24">
        <v>4</v>
      </c>
      <c r="H61" s="24">
        <v>9</v>
      </c>
      <c r="I61" s="24">
        <v>12</v>
      </c>
      <c r="J61" s="24" t="s">
        <v>78</v>
      </c>
      <c r="K61" s="24" t="s">
        <v>77</v>
      </c>
    </row>
    <row r="62" spans="1:11" x14ac:dyDescent="0.2">
      <c r="A62" s="24" t="s">
        <v>84</v>
      </c>
      <c r="B62" s="24" t="s">
        <v>91</v>
      </c>
      <c r="C62" s="24">
        <v>4.7</v>
      </c>
      <c r="D62" s="24">
        <v>2008</v>
      </c>
      <c r="E62" s="24">
        <v>8</v>
      </c>
      <c r="F62" s="24" t="s">
        <v>63</v>
      </c>
      <c r="G62" s="24">
        <v>4</v>
      </c>
      <c r="H62" s="24">
        <v>13</v>
      </c>
      <c r="I62" s="24">
        <v>17</v>
      </c>
      <c r="J62" s="24" t="s">
        <v>76</v>
      </c>
      <c r="K62" s="24" t="s">
        <v>77</v>
      </c>
    </row>
    <row r="63" spans="1:11" x14ac:dyDescent="0.2">
      <c r="A63" s="24" t="s">
        <v>84</v>
      </c>
      <c r="B63" s="24" t="s">
        <v>91</v>
      </c>
      <c r="C63" s="24">
        <v>5.2</v>
      </c>
      <c r="D63" s="24">
        <v>1999</v>
      </c>
      <c r="E63" s="24">
        <v>8</v>
      </c>
      <c r="F63" s="24" t="s">
        <v>75</v>
      </c>
      <c r="G63" s="24">
        <v>4</v>
      </c>
      <c r="H63" s="24">
        <v>11</v>
      </c>
      <c r="I63" s="24">
        <v>16</v>
      </c>
      <c r="J63" s="24" t="s">
        <v>76</v>
      </c>
      <c r="K63" s="24" t="s">
        <v>77</v>
      </c>
    </row>
    <row r="64" spans="1:11" x14ac:dyDescent="0.2">
      <c r="A64" s="24" t="s">
        <v>84</v>
      </c>
      <c r="B64" s="24" t="s">
        <v>91</v>
      </c>
      <c r="C64" s="24">
        <v>5.7</v>
      </c>
      <c r="D64" s="24">
        <v>2008</v>
      </c>
      <c r="E64" s="24">
        <v>8</v>
      </c>
      <c r="F64" s="24" t="s">
        <v>63</v>
      </c>
      <c r="G64" s="24">
        <v>4</v>
      </c>
      <c r="H64" s="24">
        <v>13</v>
      </c>
      <c r="I64" s="24">
        <v>18</v>
      </c>
      <c r="J64" s="24" t="s">
        <v>76</v>
      </c>
      <c r="K64" s="24" t="s">
        <v>77</v>
      </c>
    </row>
    <row r="65" spans="1:11" x14ac:dyDescent="0.2">
      <c r="A65" s="24" t="s">
        <v>84</v>
      </c>
      <c r="B65" s="24" t="s">
        <v>91</v>
      </c>
      <c r="C65" s="24">
        <v>5.9</v>
      </c>
      <c r="D65" s="24">
        <v>1999</v>
      </c>
      <c r="E65" s="24">
        <v>8</v>
      </c>
      <c r="F65" s="24" t="s">
        <v>75</v>
      </c>
      <c r="G65" s="24">
        <v>4</v>
      </c>
      <c r="H65" s="24">
        <v>11</v>
      </c>
      <c r="I65" s="24">
        <v>15</v>
      </c>
      <c r="J65" s="24" t="s">
        <v>76</v>
      </c>
      <c r="K65" s="24" t="s">
        <v>77</v>
      </c>
    </row>
    <row r="66" spans="1:11" x14ac:dyDescent="0.2">
      <c r="A66" s="24" t="s">
        <v>84</v>
      </c>
      <c r="B66" s="24" t="s">
        <v>92</v>
      </c>
      <c r="C66" s="24">
        <v>4.7</v>
      </c>
      <c r="D66" s="24">
        <v>2008</v>
      </c>
      <c r="E66" s="24">
        <v>8</v>
      </c>
      <c r="F66" s="24" t="s">
        <v>67</v>
      </c>
      <c r="G66" s="24">
        <v>4</v>
      </c>
      <c r="H66" s="24">
        <v>12</v>
      </c>
      <c r="I66" s="24">
        <v>16</v>
      </c>
      <c r="J66" s="24" t="s">
        <v>76</v>
      </c>
      <c r="K66" s="24" t="s">
        <v>90</v>
      </c>
    </row>
    <row r="67" spans="1:11" x14ac:dyDescent="0.2">
      <c r="A67" s="24" t="s">
        <v>84</v>
      </c>
      <c r="B67" s="24" t="s">
        <v>92</v>
      </c>
      <c r="C67" s="24">
        <v>4.7</v>
      </c>
      <c r="D67" s="24">
        <v>2008</v>
      </c>
      <c r="E67" s="24">
        <v>8</v>
      </c>
      <c r="F67" s="24" t="s">
        <v>63</v>
      </c>
      <c r="G67" s="24">
        <v>4</v>
      </c>
      <c r="H67" s="24">
        <v>9</v>
      </c>
      <c r="I67" s="24">
        <v>12</v>
      </c>
      <c r="J67" s="24" t="s">
        <v>78</v>
      </c>
      <c r="K67" s="24" t="s">
        <v>90</v>
      </c>
    </row>
    <row r="68" spans="1:11" x14ac:dyDescent="0.2">
      <c r="A68" s="24" t="s">
        <v>84</v>
      </c>
      <c r="B68" s="24" t="s">
        <v>92</v>
      </c>
      <c r="C68" s="24">
        <v>4.7</v>
      </c>
      <c r="D68" s="24">
        <v>2008</v>
      </c>
      <c r="E68" s="24">
        <v>8</v>
      </c>
      <c r="F68" s="24" t="s">
        <v>63</v>
      </c>
      <c r="G68" s="24">
        <v>4</v>
      </c>
      <c r="H68" s="24">
        <v>13</v>
      </c>
      <c r="I68" s="24">
        <v>17</v>
      </c>
      <c r="J68" s="24" t="s">
        <v>76</v>
      </c>
      <c r="K68" s="24" t="s">
        <v>90</v>
      </c>
    </row>
    <row r="69" spans="1:11" x14ac:dyDescent="0.2">
      <c r="A69" s="24" t="s">
        <v>84</v>
      </c>
      <c r="B69" s="24" t="s">
        <v>92</v>
      </c>
      <c r="C69" s="24">
        <v>4.7</v>
      </c>
      <c r="D69" s="24">
        <v>2008</v>
      </c>
      <c r="E69" s="24">
        <v>8</v>
      </c>
      <c r="F69" s="24" t="s">
        <v>63</v>
      </c>
      <c r="G69" s="24">
        <v>4</v>
      </c>
      <c r="H69" s="24">
        <v>13</v>
      </c>
      <c r="I69" s="24">
        <v>17</v>
      </c>
      <c r="J69" s="24" t="s">
        <v>76</v>
      </c>
      <c r="K69" s="24" t="s">
        <v>90</v>
      </c>
    </row>
    <row r="70" spans="1:11" x14ac:dyDescent="0.2">
      <c r="A70" s="24" t="s">
        <v>84</v>
      </c>
      <c r="B70" s="24" t="s">
        <v>92</v>
      </c>
      <c r="C70" s="24">
        <v>4.7</v>
      </c>
      <c r="D70" s="24">
        <v>2008</v>
      </c>
      <c r="E70" s="24">
        <v>8</v>
      </c>
      <c r="F70" s="24" t="s">
        <v>67</v>
      </c>
      <c r="G70" s="24">
        <v>4</v>
      </c>
      <c r="H70" s="24">
        <v>12</v>
      </c>
      <c r="I70" s="24">
        <v>16</v>
      </c>
      <c r="J70" s="24" t="s">
        <v>76</v>
      </c>
      <c r="K70" s="24" t="s">
        <v>90</v>
      </c>
    </row>
    <row r="71" spans="1:11" x14ac:dyDescent="0.2">
      <c r="A71" s="24" t="s">
        <v>84</v>
      </c>
      <c r="B71" s="24" t="s">
        <v>92</v>
      </c>
      <c r="C71" s="24">
        <v>4.7</v>
      </c>
      <c r="D71" s="24">
        <v>2008</v>
      </c>
      <c r="E71" s="24">
        <v>8</v>
      </c>
      <c r="F71" s="24" t="s">
        <v>67</v>
      </c>
      <c r="G71" s="24">
        <v>4</v>
      </c>
      <c r="H71" s="24">
        <v>9</v>
      </c>
      <c r="I71" s="24">
        <v>12</v>
      </c>
      <c r="J71" s="24" t="s">
        <v>78</v>
      </c>
      <c r="K71" s="24" t="s">
        <v>90</v>
      </c>
    </row>
    <row r="72" spans="1:11" x14ac:dyDescent="0.2">
      <c r="A72" s="24" t="s">
        <v>84</v>
      </c>
      <c r="B72" s="24" t="s">
        <v>92</v>
      </c>
      <c r="C72" s="24">
        <v>5.2</v>
      </c>
      <c r="D72" s="24">
        <v>1999</v>
      </c>
      <c r="E72" s="24">
        <v>8</v>
      </c>
      <c r="F72" s="24" t="s">
        <v>75</v>
      </c>
      <c r="G72" s="24">
        <v>4</v>
      </c>
      <c r="H72" s="24">
        <v>11</v>
      </c>
      <c r="I72" s="24">
        <v>15</v>
      </c>
      <c r="J72" s="24" t="s">
        <v>76</v>
      </c>
      <c r="K72" s="24" t="s">
        <v>90</v>
      </c>
    </row>
    <row r="73" spans="1:11" x14ac:dyDescent="0.2">
      <c r="A73" s="24" t="s">
        <v>84</v>
      </c>
      <c r="B73" s="24" t="s">
        <v>92</v>
      </c>
      <c r="C73" s="24">
        <v>5.2</v>
      </c>
      <c r="D73" s="24">
        <v>1999</v>
      </c>
      <c r="E73" s="24">
        <v>8</v>
      </c>
      <c r="F73" s="24" t="s">
        <v>66</v>
      </c>
      <c r="G73" s="24">
        <v>4</v>
      </c>
      <c r="H73" s="24">
        <v>11</v>
      </c>
      <c r="I73" s="24">
        <v>16</v>
      </c>
      <c r="J73" s="24" t="s">
        <v>76</v>
      </c>
      <c r="K73" s="24" t="s">
        <v>90</v>
      </c>
    </row>
    <row r="74" spans="1:11" x14ac:dyDescent="0.2">
      <c r="A74" s="24" t="s">
        <v>84</v>
      </c>
      <c r="B74" s="24" t="s">
        <v>92</v>
      </c>
      <c r="C74" s="24">
        <v>5.7</v>
      </c>
      <c r="D74" s="24">
        <v>2008</v>
      </c>
      <c r="E74" s="24">
        <v>8</v>
      </c>
      <c r="F74" s="24" t="s">
        <v>63</v>
      </c>
      <c r="G74" s="24">
        <v>4</v>
      </c>
      <c r="H74" s="24">
        <v>13</v>
      </c>
      <c r="I74" s="24">
        <v>17</v>
      </c>
      <c r="J74" s="24" t="s">
        <v>76</v>
      </c>
      <c r="K74" s="24" t="s">
        <v>90</v>
      </c>
    </row>
    <row r="75" spans="1:11" x14ac:dyDescent="0.2">
      <c r="A75" s="24" t="s">
        <v>84</v>
      </c>
      <c r="B75" s="24" t="s">
        <v>92</v>
      </c>
      <c r="C75" s="24">
        <v>5.9</v>
      </c>
      <c r="D75" s="24">
        <v>1999</v>
      </c>
      <c r="E75" s="24">
        <v>8</v>
      </c>
      <c r="F75" s="24" t="s">
        <v>75</v>
      </c>
      <c r="G75" s="24">
        <v>4</v>
      </c>
      <c r="H75" s="24">
        <v>11</v>
      </c>
      <c r="I75" s="24">
        <v>15</v>
      </c>
      <c r="J75" s="24" t="s">
        <v>76</v>
      </c>
      <c r="K75" s="24" t="s">
        <v>90</v>
      </c>
    </row>
    <row r="76" spans="1:11" x14ac:dyDescent="0.2">
      <c r="A76" s="24" t="s">
        <v>93</v>
      </c>
      <c r="B76" s="24" t="s">
        <v>94</v>
      </c>
      <c r="C76" s="24">
        <v>4.5999999999999996</v>
      </c>
      <c r="D76" s="24">
        <v>1999</v>
      </c>
      <c r="E76" s="24">
        <v>8</v>
      </c>
      <c r="F76" s="24" t="s">
        <v>75</v>
      </c>
      <c r="G76" s="24" t="s">
        <v>76</v>
      </c>
      <c r="H76" s="24">
        <v>11</v>
      </c>
      <c r="I76" s="24">
        <v>17</v>
      </c>
      <c r="J76" s="24" t="s">
        <v>76</v>
      </c>
      <c r="K76" s="24" t="s">
        <v>77</v>
      </c>
    </row>
    <row r="77" spans="1:11" x14ac:dyDescent="0.2">
      <c r="A77" s="24" t="s">
        <v>93</v>
      </c>
      <c r="B77" s="24" t="s">
        <v>94</v>
      </c>
      <c r="C77" s="24">
        <v>5.4</v>
      </c>
      <c r="D77" s="24">
        <v>1999</v>
      </c>
      <c r="E77" s="24">
        <v>8</v>
      </c>
      <c r="F77" s="24" t="s">
        <v>75</v>
      </c>
      <c r="G77" s="24" t="s">
        <v>76</v>
      </c>
      <c r="H77" s="24">
        <v>11</v>
      </c>
      <c r="I77" s="24">
        <v>17</v>
      </c>
      <c r="J77" s="24" t="s">
        <v>76</v>
      </c>
      <c r="K77" s="24" t="s">
        <v>77</v>
      </c>
    </row>
    <row r="78" spans="1:11" x14ac:dyDescent="0.2">
      <c r="A78" s="24" t="s">
        <v>93</v>
      </c>
      <c r="B78" s="24" t="s">
        <v>94</v>
      </c>
      <c r="C78" s="24">
        <v>5.4</v>
      </c>
      <c r="D78" s="24">
        <v>2008</v>
      </c>
      <c r="E78" s="24">
        <v>8</v>
      </c>
      <c r="F78" s="24" t="s">
        <v>88</v>
      </c>
      <c r="G78" s="24" t="s">
        <v>76</v>
      </c>
      <c r="H78" s="24">
        <v>12</v>
      </c>
      <c r="I78" s="24">
        <v>18</v>
      </c>
      <c r="J78" s="24" t="s">
        <v>76</v>
      </c>
      <c r="K78" s="24" t="s">
        <v>77</v>
      </c>
    </row>
    <row r="79" spans="1:11" x14ac:dyDescent="0.2">
      <c r="A79" s="24" t="s">
        <v>93</v>
      </c>
      <c r="B79" s="24" t="s">
        <v>95</v>
      </c>
      <c r="C79" s="24">
        <v>4</v>
      </c>
      <c r="D79" s="24">
        <v>1999</v>
      </c>
      <c r="E79" s="24">
        <v>6</v>
      </c>
      <c r="F79" s="24" t="s">
        <v>63</v>
      </c>
      <c r="G79" s="24">
        <v>4</v>
      </c>
      <c r="H79" s="24">
        <v>14</v>
      </c>
      <c r="I79" s="24">
        <v>17</v>
      </c>
      <c r="J79" s="24" t="s">
        <v>76</v>
      </c>
      <c r="K79" s="24" t="s">
        <v>77</v>
      </c>
    </row>
    <row r="80" spans="1:11" x14ac:dyDescent="0.2">
      <c r="A80" s="24" t="s">
        <v>93</v>
      </c>
      <c r="B80" s="24" t="s">
        <v>95</v>
      </c>
      <c r="C80" s="24">
        <v>4</v>
      </c>
      <c r="D80" s="24">
        <v>1999</v>
      </c>
      <c r="E80" s="24">
        <v>6</v>
      </c>
      <c r="F80" s="24" t="s">
        <v>66</v>
      </c>
      <c r="G80" s="24">
        <v>4</v>
      </c>
      <c r="H80" s="24">
        <v>15</v>
      </c>
      <c r="I80" s="24">
        <v>19</v>
      </c>
      <c r="J80" s="24" t="s">
        <v>76</v>
      </c>
      <c r="K80" s="24" t="s">
        <v>77</v>
      </c>
    </row>
    <row r="81" spans="1:11" x14ac:dyDescent="0.2">
      <c r="A81" s="24" t="s">
        <v>93</v>
      </c>
      <c r="B81" s="24" t="s">
        <v>95</v>
      </c>
      <c r="C81" s="24">
        <v>4</v>
      </c>
      <c r="D81" s="24">
        <v>1999</v>
      </c>
      <c r="E81" s="24">
        <v>6</v>
      </c>
      <c r="F81" s="24" t="s">
        <v>63</v>
      </c>
      <c r="G81" s="24">
        <v>4</v>
      </c>
      <c r="H81" s="24">
        <v>14</v>
      </c>
      <c r="I81" s="24">
        <v>17</v>
      </c>
      <c r="J81" s="24" t="s">
        <v>76</v>
      </c>
      <c r="K81" s="24" t="s">
        <v>77</v>
      </c>
    </row>
    <row r="82" spans="1:11" x14ac:dyDescent="0.2">
      <c r="A82" s="24" t="s">
        <v>93</v>
      </c>
      <c r="B82" s="24" t="s">
        <v>95</v>
      </c>
      <c r="C82" s="24">
        <v>4</v>
      </c>
      <c r="D82" s="24">
        <v>2008</v>
      </c>
      <c r="E82" s="24">
        <v>6</v>
      </c>
      <c r="F82" s="24" t="s">
        <v>63</v>
      </c>
      <c r="G82" s="24">
        <v>4</v>
      </c>
      <c r="H82" s="24">
        <v>13</v>
      </c>
      <c r="I82" s="24">
        <v>19</v>
      </c>
      <c r="J82" s="24" t="s">
        <v>76</v>
      </c>
      <c r="K82" s="24" t="s">
        <v>77</v>
      </c>
    </row>
    <row r="83" spans="1:11" x14ac:dyDescent="0.2">
      <c r="A83" s="24" t="s">
        <v>93</v>
      </c>
      <c r="B83" s="24" t="s">
        <v>95</v>
      </c>
      <c r="C83" s="24">
        <v>4.5999999999999996</v>
      </c>
      <c r="D83" s="24">
        <v>2008</v>
      </c>
      <c r="E83" s="24">
        <v>8</v>
      </c>
      <c r="F83" s="24" t="s">
        <v>88</v>
      </c>
      <c r="G83" s="24">
        <v>4</v>
      </c>
      <c r="H83" s="24">
        <v>13</v>
      </c>
      <c r="I83" s="24">
        <v>19</v>
      </c>
      <c r="J83" s="24" t="s">
        <v>76</v>
      </c>
      <c r="K83" s="24" t="s">
        <v>77</v>
      </c>
    </row>
    <row r="84" spans="1:11" x14ac:dyDescent="0.2">
      <c r="A84" s="24" t="s">
        <v>93</v>
      </c>
      <c r="B84" s="24" t="s">
        <v>95</v>
      </c>
      <c r="C84" s="24">
        <v>5</v>
      </c>
      <c r="D84" s="24">
        <v>1999</v>
      </c>
      <c r="E84" s="24">
        <v>8</v>
      </c>
      <c r="F84" s="24" t="s">
        <v>75</v>
      </c>
      <c r="G84" s="24">
        <v>4</v>
      </c>
      <c r="H84" s="24">
        <v>13</v>
      </c>
      <c r="I84" s="24">
        <v>17</v>
      </c>
      <c r="J84" s="24" t="s">
        <v>76</v>
      </c>
      <c r="K84" s="24" t="s">
        <v>77</v>
      </c>
    </row>
    <row r="85" spans="1:11" x14ac:dyDescent="0.2">
      <c r="A85" s="24" t="s">
        <v>93</v>
      </c>
      <c r="B85" s="24" t="s">
        <v>96</v>
      </c>
      <c r="C85" s="24">
        <v>4.2</v>
      </c>
      <c r="D85" s="24">
        <v>1999</v>
      </c>
      <c r="E85" s="24">
        <v>6</v>
      </c>
      <c r="F85" s="24" t="s">
        <v>75</v>
      </c>
      <c r="G85" s="24">
        <v>4</v>
      </c>
      <c r="H85" s="24">
        <v>14</v>
      </c>
      <c r="I85" s="24">
        <v>17</v>
      </c>
      <c r="J85" s="24" t="s">
        <v>76</v>
      </c>
      <c r="K85" s="24" t="s">
        <v>90</v>
      </c>
    </row>
    <row r="86" spans="1:11" x14ac:dyDescent="0.2">
      <c r="A86" s="24" t="s">
        <v>93</v>
      </c>
      <c r="B86" s="24" t="s">
        <v>96</v>
      </c>
      <c r="C86" s="24">
        <v>4.2</v>
      </c>
      <c r="D86" s="24">
        <v>1999</v>
      </c>
      <c r="E86" s="24">
        <v>6</v>
      </c>
      <c r="F86" s="24" t="s">
        <v>66</v>
      </c>
      <c r="G86" s="24">
        <v>4</v>
      </c>
      <c r="H86" s="24">
        <v>14</v>
      </c>
      <c r="I86" s="24">
        <v>17</v>
      </c>
      <c r="J86" s="24" t="s">
        <v>76</v>
      </c>
      <c r="K86" s="24" t="s">
        <v>90</v>
      </c>
    </row>
    <row r="87" spans="1:11" x14ac:dyDescent="0.2">
      <c r="A87" s="24" t="s">
        <v>93</v>
      </c>
      <c r="B87" s="24" t="s">
        <v>96</v>
      </c>
      <c r="C87" s="24">
        <v>4.5999999999999996</v>
      </c>
      <c r="D87" s="24">
        <v>1999</v>
      </c>
      <c r="E87" s="24">
        <v>8</v>
      </c>
      <c r="F87" s="24" t="s">
        <v>66</v>
      </c>
      <c r="G87" s="24">
        <v>4</v>
      </c>
      <c r="H87" s="24">
        <v>13</v>
      </c>
      <c r="I87" s="24">
        <v>16</v>
      </c>
      <c r="J87" s="24" t="s">
        <v>76</v>
      </c>
      <c r="K87" s="24" t="s">
        <v>90</v>
      </c>
    </row>
    <row r="88" spans="1:11" x14ac:dyDescent="0.2">
      <c r="A88" s="24" t="s">
        <v>93</v>
      </c>
      <c r="B88" s="24" t="s">
        <v>96</v>
      </c>
      <c r="C88" s="24">
        <v>4.5999999999999996</v>
      </c>
      <c r="D88" s="24">
        <v>1999</v>
      </c>
      <c r="E88" s="24">
        <v>8</v>
      </c>
      <c r="F88" s="24" t="s">
        <v>75</v>
      </c>
      <c r="G88" s="24">
        <v>4</v>
      </c>
      <c r="H88" s="24">
        <v>13</v>
      </c>
      <c r="I88" s="24">
        <v>16</v>
      </c>
      <c r="J88" s="24" t="s">
        <v>76</v>
      </c>
      <c r="K88" s="24" t="s">
        <v>90</v>
      </c>
    </row>
    <row r="89" spans="1:11" x14ac:dyDescent="0.2">
      <c r="A89" s="24" t="s">
        <v>93</v>
      </c>
      <c r="B89" s="24" t="s">
        <v>96</v>
      </c>
      <c r="C89" s="24">
        <v>4.5999999999999996</v>
      </c>
      <c r="D89" s="24">
        <v>2008</v>
      </c>
      <c r="E89" s="24">
        <v>8</v>
      </c>
      <c r="F89" s="24" t="s">
        <v>75</v>
      </c>
      <c r="G89" s="24">
        <v>4</v>
      </c>
      <c r="H89" s="24">
        <v>13</v>
      </c>
      <c r="I89" s="24">
        <v>17</v>
      </c>
      <c r="J89" s="24" t="s">
        <v>76</v>
      </c>
      <c r="K89" s="24" t="s">
        <v>90</v>
      </c>
    </row>
    <row r="90" spans="1:11" x14ac:dyDescent="0.2">
      <c r="A90" s="24" t="s">
        <v>93</v>
      </c>
      <c r="B90" s="24" t="s">
        <v>96</v>
      </c>
      <c r="C90" s="24">
        <v>5.4</v>
      </c>
      <c r="D90" s="24">
        <v>1999</v>
      </c>
      <c r="E90" s="24">
        <v>8</v>
      </c>
      <c r="F90" s="24" t="s">
        <v>75</v>
      </c>
      <c r="G90" s="24">
        <v>4</v>
      </c>
      <c r="H90" s="24">
        <v>11</v>
      </c>
      <c r="I90" s="24">
        <v>15</v>
      </c>
      <c r="J90" s="24" t="s">
        <v>76</v>
      </c>
      <c r="K90" s="24" t="s">
        <v>90</v>
      </c>
    </row>
    <row r="91" spans="1:11" x14ac:dyDescent="0.2">
      <c r="A91" s="24" t="s">
        <v>93</v>
      </c>
      <c r="B91" s="24" t="s">
        <v>96</v>
      </c>
      <c r="C91" s="24">
        <v>5.4</v>
      </c>
      <c r="D91" s="24">
        <v>2008</v>
      </c>
      <c r="E91" s="24">
        <v>8</v>
      </c>
      <c r="F91" s="24" t="s">
        <v>75</v>
      </c>
      <c r="G91" s="24">
        <v>4</v>
      </c>
      <c r="H91" s="24">
        <v>13</v>
      </c>
      <c r="I91" s="24">
        <v>17</v>
      </c>
      <c r="J91" s="24" t="s">
        <v>76</v>
      </c>
      <c r="K91" s="24" t="s">
        <v>90</v>
      </c>
    </row>
    <row r="92" spans="1:11" x14ac:dyDescent="0.2">
      <c r="A92" s="24" t="s">
        <v>93</v>
      </c>
      <c r="B92" s="24" t="s">
        <v>97</v>
      </c>
      <c r="C92" s="24">
        <v>3.8</v>
      </c>
      <c r="D92" s="24">
        <v>1999</v>
      </c>
      <c r="E92" s="24">
        <v>6</v>
      </c>
      <c r="F92" s="24" t="s">
        <v>66</v>
      </c>
      <c r="G92" s="24" t="s">
        <v>76</v>
      </c>
      <c r="H92" s="24">
        <v>18</v>
      </c>
      <c r="I92" s="24">
        <v>26</v>
      </c>
      <c r="J92" s="24" t="s">
        <v>76</v>
      </c>
      <c r="K92" s="24" t="s">
        <v>98</v>
      </c>
    </row>
    <row r="93" spans="1:11" x14ac:dyDescent="0.2">
      <c r="A93" s="24" t="s">
        <v>93</v>
      </c>
      <c r="B93" s="24" t="s">
        <v>97</v>
      </c>
      <c r="C93" s="24">
        <v>3.8</v>
      </c>
      <c r="D93" s="24">
        <v>1999</v>
      </c>
      <c r="E93" s="24">
        <v>6</v>
      </c>
      <c r="F93" s="24" t="s">
        <v>75</v>
      </c>
      <c r="G93" s="24" t="s">
        <v>76</v>
      </c>
      <c r="H93" s="24">
        <v>18</v>
      </c>
      <c r="I93" s="24">
        <v>25</v>
      </c>
      <c r="J93" s="24" t="s">
        <v>76</v>
      </c>
      <c r="K93" s="24" t="s">
        <v>98</v>
      </c>
    </row>
    <row r="94" spans="1:11" x14ac:dyDescent="0.2">
      <c r="A94" s="24" t="s">
        <v>93</v>
      </c>
      <c r="B94" s="24" t="s">
        <v>97</v>
      </c>
      <c r="C94" s="24">
        <v>4</v>
      </c>
      <c r="D94" s="24">
        <v>2008</v>
      </c>
      <c r="E94" s="24">
        <v>6</v>
      </c>
      <c r="F94" s="24" t="s">
        <v>66</v>
      </c>
      <c r="G94" s="24" t="s">
        <v>76</v>
      </c>
      <c r="H94" s="24">
        <v>17</v>
      </c>
      <c r="I94" s="24">
        <v>26</v>
      </c>
      <c r="J94" s="24" t="s">
        <v>76</v>
      </c>
      <c r="K94" s="24" t="s">
        <v>98</v>
      </c>
    </row>
    <row r="95" spans="1:11" x14ac:dyDescent="0.2">
      <c r="A95" s="24" t="s">
        <v>93</v>
      </c>
      <c r="B95" s="24" t="s">
        <v>97</v>
      </c>
      <c r="C95" s="24">
        <v>4</v>
      </c>
      <c r="D95" s="24">
        <v>2008</v>
      </c>
      <c r="E95" s="24">
        <v>6</v>
      </c>
      <c r="F95" s="24" t="s">
        <v>63</v>
      </c>
      <c r="G95" s="24" t="s">
        <v>76</v>
      </c>
      <c r="H95" s="24">
        <v>16</v>
      </c>
      <c r="I95" s="24">
        <v>24</v>
      </c>
      <c r="J95" s="24" t="s">
        <v>76</v>
      </c>
      <c r="K95" s="24" t="s">
        <v>98</v>
      </c>
    </row>
    <row r="96" spans="1:11" x14ac:dyDescent="0.2">
      <c r="A96" s="24" t="s">
        <v>93</v>
      </c>
      <c r="B96" s="24" t="s">
        <v>97</v>
      </c>
      <c r="C96" s="24">
        <v>4.5999999999999996</v>
      </c>
      <c r="D96" s="24">
        <v>1999</v>
      </c>
      <c r="E96" s="24">
        <v>8</v>
      </c>
      <c r="F96" s="24" t="s">
        <v>75</v>
      </c>
      <c r="G96" s="24" t="s">
        <v>76</v>
      </c>
      <c r="H96" s="24">
        <v>15</v>
      </c>
      <c r="I96" s="24">
        <v>21</v>
      </c>
      <c r="J96" s="24" t="s">
        <v>76</v>
      </c>
      <c r="K96" s="24" t="s">
        <v>98</v>
      </c>
    </row>
    <row r="97" spans="1:11" x14ac:dyDescent="0.2">
      <c r="A97" s="24" t="s">
        <v>93</v>
      </c>
      <c r="B97" s="24" t="s">
        <v>97</v>
      </c>
      <c r="C97" s="24">
        <v>4.5999999999999996</v>
      </c>
      <c r="D97" s="24">
        <v>1999</v>
      </c>
      <c r="E97" s="24">
        <v>8</v>
      </c>
      <c r="F97" s="24" t="s">
        <v>66</v>
      </c>
      <c r="G97" s="24" t="s">
        <v>76</v>
      </c>
      <c r="H97" s="24">
        <v>15</v>
      </c>
      <c r="I97" s="24">
        <v>22</v>
      </c>
      <c r="J97" s="24" t="s">
        <v>76</v>
      </c>
      <c r="K97" s="24" t="s">
        <v>98</v>
      </c>
    </row>
    <row r="98" spans="1:11" x14ac:dyDescent="0.2">
      <c r="A98" s="24" t="s">
        <v>93</v>
      </c>
      <c r="B98" s="24" t="s">
        <v>97</v>
      </c>
      <c r="C98" s="24">
        <v>4.5999999999999996</v>
      </c>
      <c r="D98" s="24">
        <v>2008</v>
      </c>
      <c r="E98" s="24">
        <v>8</v>
      </c>
      <c r="F98" s="24" t="s">
        <v>66</v>
      </c>
      <c r="G98" s="24" t="s">
        <v>76</v>
      </c>
      <c r="H98" s="24">
        <v>15</v>
      </c>
      <c r="I98" s="24">
        <v>23</v>
      </c>
      <c r="J98" s="24" t="s">
        <v>76</v>
      </c>
      <c r="K98" s="24" t="s">
        <v>98</v>
      </c>
    </row>
    <row r="99" spans="1:11" x14ac:dyDescent="0.2">
      <c r="A99" s="24" t="s">
        <v>93</v>
      </c>
      <c r="B99" s="24" t="s">
        <v>97</v>
      </c>
      <c r="C99" s="24">
        <v>4.5999999999999996</v>
      </c>
      <c r="D99" s="24">
        <v>2008</v>
      </c>
      <c r="E99" s="24">
        <v>8</v>
      </c>
      <c r="F99" s="24" t="s">
        <v>63</v>
      </c>
      <c r="G99" s="24" t="s">
        <v>76</v>
      </c>
      <c r="H99" s="24">
        <v>15</v>
      </c>
      <c r="I99" s="24">
        <v>22</v>
      </c>
      <c r="J99" s="24" t="s">
        <v>76</v>
      </c>
      <c r="K99" s="24" t="s">
        <v>98</v>
      </c>
    </row>
    <row r="100" spans="1:11" x14ac:dyDescent="0.2">
      <c r="A100" s="24" t="s">
        <v>93</v>
      </c>
      <c r="B100" s="24" t="s">
        <v>97</v>
      </c>
      <c r="C100" s="24">
        <v>5.4</v>
      </c>
      <c r="D100" s="24">
        <v>2008</v>
      </c>
      <c r="E100" s="24">
        <v>8</v>
      </c>
      <c r="F100" s="24" t="s">
        <v>67</v>
      </c>
      <c r="G100" s="24" t="s">
        <v>76</v>
      </c>
      <c r="H100" s="24">
        <v>14</v>
      </c>
      <c r="I100" s="24">
        <v>20</v>
      </c>
      <c r="J100" s="24" t="s">
        <v>5</v>
      </c>
      <c r="K100" s="24" t="s">
        <v>98</v>
      </c>
    </row>
    <row r="101" spans="1:11" x14ac:dyDescent="0.2">
      <c r="A101" s="24" t="s">
        <v>99</v>
      </c>
      <c r="B101" s="24" t="s">
        <v>100</v>
      </c>
      <c r="C101" s="24">
        <v>1.6</v>
      </c>
      <c r="D101" s="24">
        <v>1999</v>
      </c>
      <c r="E101" s="24">
        <v>4</v>
      </c>
      <c r="F101" s="24" t="s">
        <v>66</v>
      </c>
      <c r="G101" s="24" t="s">
        <v>64</v>
      </c>
      <c r="H101" s="24">
        <v>28</v>
      </c>
      <c r="I101" s="24">
        <v>33</v>
      </c>
      <c r="J101" s="24" t="s">
        <v>76</v>
      </c>
      <c r="K101" s="24" t="s">
        <v>98</v>
      </c>
    </row>
    <row r="102" spans="1:11" x14ac:dyDescent="0.2">
      <c r="A102" s="24" t="s">
        <v>99</v>
      </c>
      <c r="B102" s="24" t="s">
        <v>100</v>
      </c>
      <c r="C102" s="24">
        <v>1.6</v>
      </c>
      <c r="D102" s="24">
        <v>1999</v>
      </c>
      <c r="E102" s="24">
        <v>4</v>
      </c>
      <c r="F102" s="24" t="s">
        <v>75</v>
      </c>
      <c r="G102" s="24" t="s">
        <v>64</v>
      </c>
      <c r="H102" s="24">
        <v>24</v>
      </c>
      <c r="I102" s="24">
        <v>32</v>
      </c>
      <c r="J102" s="24" t="s">
        <v>76</v>
      </c>
      <c r="K102" s="24" t="s">
        <v>98</v>
      </c>
    </row>
    <row r="103" spans="1:11" x14ac:dyDescent="0.2">
      <c r="A103" s="24" t="s">
        <v>99</v>
      </c>
      <c r="B103" s="24" t="s">
        <v>100</v>
      </c>
      <c r="C103" s="24">
        <v>1.6</v>
      </c>
      <c r="D103" s="24">
        <v>1999</v>
      </c>
      <c r="E103" s="24">
        <v>4</v>
      </c>
      <c r="F103" s="24" t="s">
        <v>66</v>
      </c>
      <c r="G103" s="24" t="s">
        <v>64</v>
      </c>
      <c r="H103" s="24">
        <v>25</v>
      </c>
      <c r="I103" s="24">
        <v>32</v>
      </c>
      <c r="J103" s="24" t="s">
        <v>76</v>
      </c>
      <c r="K103" s="24" t="s">
        <v>98</v>
      </c>
    </row>
    <row r="104" spans="1:11" x14ac:dyDescent="0.2">
      <c r="A104" s="24" t="s">
        <v>99</v>
      </c>
      <c r="B104" s="24" t="s">
        <v>100</v>
      </c>
      <c r="C104" s="24">
        <v>1.6</v>
      </c>
      <c r="D104" s="24">
        <v>1999</v>
      </c>
      <c r="E104" s="24">
        <v>4</v>
      </c>
      <c r="F104" s="24" t="s">
        <v>66</v>
      </c>
      <c r="G104" s="24" t="s">
        <v>64</v>
      </c>
      <c r="H104" s="24">
        <v>23</v>
      </c>
      <c r="I104" s="24">
        <v>29</v>
      </c>
      <c r="J104" s="24" t="s">
        <v>5</v>
      </c>
      <c r="K104" s="24" t="s">
        <v>98</v>
      </c>
    </row>
    <row r="105" spans="1:11" x14ac:dyDescent="0.2">
      <c r="A105" s="24" t="s">
        <v>99</v>
      </c>
      <c r="B105" s="24" t="s">
        <v>100</v>
      </c>
      <c r="C105" s="24">
        <v>1.6</v>
      </c>
      <c r="D105" s="24">
        <v>1999</v>
      </c>
      <c r="E105" s="24">
        <v>4</v>
      </c>
      <c r="F105" s="24" t="s">
        <v>75</v>
      </c>
      <c r="G105" s="24" t="s">
        <v>64</v>
      </c>
      <c r="H105" s="24">
        <v>24</v>
      </c>
      <c r="I105" s="24">
        <v>32</v>
      </c>
      <c r="J105" s="24" t="s">
        <v>76</v>
      </c>
      <c r="K105" s="24" t="s">
        <v>98</v>
      </c>
    </row>
    <row r="106" spans="1:11" x14ac:dyDescent="0.2">
      <c r="A106" s="24" t="s">
        <v>99</v>
      </c>
      <c r="B106" s="24" t="s">
        <v>100</v>
      </c>
      <c r="C106" s="24">
        <v>1.8</v>
      </c>
      <c r="D106" s="24">
        <v>2008</v>
      </c>
      <c r="E106" s="24">
        <v>4</v>
      </c>
      <c r="F106" s="24" t="s">
        <v>66</v>
      </c>
      <c r="G106" s="24" t="s">
        <v>64</v>
      </c>
      <c r="H106" s="24">
        <v>26</v>
      </c>
      <c r="I106" s="24">
        <v>34</v>
      </c>
      <c r="J106" s="24" t="s">
        <v>76</v>
      </c>
      <c r="K106" s="24" t="s">
        <v>98</v>
      </c>
    </row>
    <row r="107" spans="1:11" x14ac:dyDescent="0.2">
      <c r="A107" s="24" t="s">
        <v>99</v>
      </c>
      <c r="B107" s="24" t="s">
        <v>100</v>
      </c>
      <c r="C107" s="24">
        <v>1.8</v>
      </c>
      <c r="D107" s="24">
        <v>2008</v>
      </c>
      <c r="E107" s="24">
        <v>4</v>
      </c>
      <c r="F107" s="24" t="s">
        <v>63</v>
      </c>
      <c r="G107" s="24" t="s">
        <v>64</v>
      </c>
      <c r="H107" s="24">
        <v>25</v>
      </c>
      <c r="I107" s="24">
        <v>36</v>
      </c>
      <c r="J107" s="24" t="s">
        <v>76</v>
      </c>
      <c r="K107" s="24" t="s">
        <v>98</v>
      </c>
    </row>
    <row r="108" spans="1:11" x14ac:dyDescent="0.2">
      <c r="A108" s="24" t="s">
        <v>99</v>
      </c>
      <c r="B108" s="24" t="s">
        <v>100</v>
      </c>
      <c r="C108" s="24">
        <v>1.8</v>
      </c>
      <c r="D108" s="24">
        <v>2008</v>
      </c>
      <c r="E108" s="24">
        <v>4</v>
      </c>
      <c r="F108" s="24" t="s">
        <v>63</v>
      </c>
      <c r="G108" s="24" t="s">
        <v>64</v>
      </c>
      <c r="H108" s="24">
        <v>24</v>
      </c>
      <c r="I108" s="24">
        <v>36</v>
      </c>
      <c r="J108" s="24" t="s">
        <v>101</v>
      </c>
      <c r="K108" s="24" t="s">
        <v>98</v>
      </c>
    </row>
    <row r="109" spans="1:11" x14ac:dyDescent="0.2">
      <c r="A109" s="24" t="s">
        <v>99</v>
      </c>
      <c r="B109" s="24" t="s">
        <v>100</v>
      </c>
      <c r="C109" s="24">
        <v>2</v>
      </c>
      <c r="D109" s="24">
        <v>2008</v>
      </c>
      <c r="E109" s="24">
        <v>4</v>
      </c>
      <c r="F109" s="24" t="s">
        <v>67</v>
      </c>
      <c r="G109" s="24" t="s">
        <v>64</v>
      </c>
      <c r="H109" s="24">
        <v>21</v>
      </c>
      <c r="I109" s="24">
        <v>29</v>
      </c>
      <c r="J109" s="24" t="s">
        <v>5</v>
      </c>
      <c r="K109" s="24" t="s">
        <v>98</v>
      </c>
    </row>
    <row r="110" spans="1:11" x14ac:dyDescent="0.2">
      <c r="A110" s="24" t="s">
        <v>102</v>
      </c>
      <c r="B110" s="24" t="s">
        <v>103</v>
      </c>
      <c r="C110" s="24">
        <v>2.4</v>
      </c>
      <c r="D110" s="24">
        <v>1999</v>
      </c>
      <c r="E110" s="24">
        <v>4</v>
      </c>
      <c r="F110" s="24" t="s">
        <v>75</v>
      </c>
      <c r="G110" s="24" t="s">
        <v>64</v>
      </c>
      <c r="H110" s="24">
        <v>18</v>
      </c>
      <c r="I110" s="24">
        <v>26</v>
      </c>
      <c r="J110" s="24" t="s">
        <v>76</v>
      </c>
      <c r="K110" s="24" t="s">
        <v>72</v>
      </c>
    </row>
    <row r="111" spans="1:11" x14ac:dyDescent="0.2">
      <c r="A111" s="24" t="s">
        <v>102</v>
      </c>
      <c r="B111" s="24" t="s">
        <v>103</v>
      </c>
      <c r="C111" s="24">
        <v>2.4</v>
      </c>
      <c r="D111" s="24">
        <v>1999</v>
      </c>
      <c r="E111" s="24">
        <v>4</v>
      </c>
      <c r="F111" s="24" t="s">
        <v>66</v>
      </c>
      <c r="G111" s="24" t="s">
        <v>64</v>
      </c>
      <c r="H111" s="24">
        <v>18</v>
      </c>
      <c r="I111" s="24">
        <v>27</v>
      </c>
      <c r="J111" s="24" t="s">
        <v>76</v>
      </c>
      <c r="K111" s="24" t="s">
        <v>72</v>
      </c>
    </row>
    <row r="112" spans="1:11" x14ac:dyDescent="0.2">
      <c r="A112" s="24" t="s">
        <v>102</v>
      </c>
      <c r="B112" s="24" t="s">
        <v>103</v>
      </c>
      <c r="C112" s="24">
        <v>2.4</v>
      </c>
      <c r="D112" s="24">
        <v>2008</v>
      </c>
      <c r="E112" s="24">
        <v>4</v>
      </c>
      <c r="F112" s="24" t="s">
        <v>75</v>
      </c>
      <c r="G112" s="24" t="s">
        <v>64</v>
      </c>
      <c r="H112" s="24">
        <v>21</v>
      </c>
      <c r="I112" s="24">
        <v>30</v>
      </c>
      <c r="J112" s="24" t="s">
        <v>76</v>
      </c>
      <c r="K112" s="24" t="s">
        <v>72</v>
      </c>
    </row>
    <row r="113" spans="1:11" x14ac:dyDescent="0.2">
      <c r="A113" s="24" t="s">
        <v>102</v>
      </c>
      <c r="B113" s="24" t="s">
        <v>103</v>
      </c>
      <c r="C113" s="24">
        <v>2.4</v>
      </c>
      <c r="D113" s="24">
        <v>2008</v>
      </c>
      <c r="E113" s="24">
        <v>4</v>
      </c>
      <c r="F113" s="24" t="s">
        <v>66</v>
      </c>
      <c r="G113" s="24" t="s">
        <v>64</v>
      </c>
      <c r="H113" s="24">
        <v>21</v>
      </c>
      <c r="I113" s="24">
        <v>31</v>
      </c>
      <c r="J113" s="24" t="s">
        <v>76</v>
      </c>
      <c r="K113" s="24" t="s">
        <v>72</v>
      </c>
    </row>
    <row r="114" spans="1:11" x14ac:dyDescent="0.2">
      <c r="A114" s="24" t="s">
        <v>102</v>
      </c>
      <c r="B114" s="24" t="s">
        <v>103</v>
      </c>
      <c r="C114" s="24">
        <v>2.5</v>
      </c>
      <c r="D114" s="24">
        <v>1999</v>
      </c>
      <c r="E114" s="24">
        <v>6</v>
      </c>
      <c r="F114" s="24" t="s">
        <v>75</v>
      </c>
      <c r="G114" s="24" t="s">
        <v>64</v>
      </c>
      <c r="H114" s="24">
        <v>18</v>
      </c>
      <c r="I114" s="24">
        <v>26</v>
      </c>
      <c r="J114" s="24" t="s">
        <v>76</v>
      </c>
      <c r="K114" s="24" t="s">
        <v>72</v>
      </c>
    </row>
    <row r="115" spans="1:11" x14ac:dyDescent="0.2">
      <c r="A115" s="24" t="s">
        <v>102</v>
      </c>
      <c r="B115" s="24" t="s">
        <v>103</v>
      </c>
      <c r="C115" s="24">
        <v>2.5</v>
      </c>
      <c r="D115" s="24">
        <v>1999</v>
      </c>
      <c r="E115" s="24">
        <v>6</v>
      </c>
      <c r="F115" s="24" t="s">
        <v>66</v>
      </c>
      <c r="G115" s="24" t="s">
        <v>64</v>
      </c>
      <c r="H115" s="24">
        <v>18</v>
      </c>
      <c r="I115" s="24">
        <v>26</v>
      </c>
      <c r="J115" s="24" t="s">
        <v>76</v>
      </c>
      <c r="K115" s="24" t="s">
        <v>72</v>
      </c>
    </row>
    <row r="116" spans="1:11" x14ac:dyDescent="0.2">
      <c r="A116" s="24" t="s">
        <v>102</v>
      </c>
      <c r="B116" s="24" t="s">
        <v>103</v>
      </c>
      <c r="C116" s="24">
        <v>3.3</v>
      </c>
      <c r="D116" s="24">
        <v>2008</v>
      </c>
      <c r="E116" s="24">
        <v>6</v>
      </c>
      <c r="F116" s="24" t="s">
        <v>63</v>
      </c>
      <c r="G116" s="24" t="s">
        <v>64</v>
      </c>
      <c r="H116" s="24">
        <v>19</v>
      </c>
      <c r="I116" s="24">
        <v>28</v>
      </c>
      <c r="J116" s="24" t="s">
        <v>76</v>
      </c>
      <c r="K116" s="24" t="s">
        <v>72</v>
      </c>
    </row>
    <row r="117" spans="1:11" x14ac:dyDescent="0.2">
      <c r="A117" s="24" t="s">
        <v>102</v>
      </c>
      <c r="B117" s="24" t="s">
        <v>104</v>
      </c>
      <c r="C117" s="24">
        <v>2</v>
      </c>
      <c r="D117" s="24">
        <v>1999</v>
      </c>
      <c r="E117" s="24">
        <v>4</v>
      </c>
      <c r="F117" s="24" t="s">
        <v>75</v>
      </c>
      <c r="G117" s="24" t="s">
        <v>64</v>
      </c>
      <c r="H117" s="24">
        <v>19</v>
      </c>
      <c r="I117" s="24">
        <v>26</v>
      </c>
      <c r="J117" s="24" t="s">
        <v>76</v>
      </c>
      <c r="K117" s="24" t="s">
        <v>98</v>
      </c>
    </row>
    <row r="118" spans="1:11" x14ac:dyDescent="0.2">
      <c r="A118" s="24" t="s">
        <v>102</v>
      </c>
      <c r="B118" s="24" t="s">
        <v>104</v>
      </c>
      <c r="C118" s="24">
        <v>2</v>
      </c>
      <c r="D118" s="24">
        <v>1999</v>
      </c>
      <c r="E118" s="24">
        <v>4</v>
      </c>
      <c r="F118" s="24" t="s">
        <v>66</v>
      </c>
      <c r="G118" s="24" t="s">
        <v>64</v>
      </c>
      <c r="H118" s="24">
        <v>19</v>
      </c>
      <c r="I118" s="24">
        <v>29</v>
      </c>
      <c r="J118" s="24" t="s">
        <v>76</v>
      </c>
      <c r="K118" s="24" t="s">
        <v>98</v>
      </c>
    </row>
    <row r="119" spans="1:11" x14ac:dyDescent="0.2">
      <c r="A119" s="24" t="s">
        <v>102</v>
      </c>
      <c r="B119" s="24" t="s">
        <v>104</v>
      </c>
      <c r="C119" s="24">
        <v>2</v>
      </c>
      <c r="D119" s="24">
        <v>2008</v>
      </c>
      <c r="E119" s="24">
        <v>4</v>
      </c>
      <c r="F119" s="24" t="s">
        <v>66</v>
      </c>
      <c r="G119" s="24" t="s">
        <v>64</v>
      </c>
      <c r="H119" s="24">
        <v>20</v>
      </c>
      <c r="I119" s="24">
        <v>28</v>
      </c>
      <c r="J119" s="24" t="s">
        <v>76</v>
      </c>
      <c r="K119" s="24" t="s">
        <v>98</v>
      </c>
    </row>
    <row r="120" spans="1:11" x14ac:dyDescent="0.2">
      <c r="A120" s="24" t="s">
        <v>102</v>
      </c>
      <c r="B120" s="24" t="s">
        <v>104</v>
      </c>
      <c r="C120" s="24">
        <v>2</v>
      </c>
      <c r="D120" s="24">
        <v>2008</v>
      </c>
      <c r="E120" s="24">
        <v>4</v>
      </c>
      <c r="F120" s="24" t="s">
        <v>75</v>
      </c>
      <c r="G120" s="24" t="s">
        <v>64</v>
      </c>
      <c r="H120" s="24">
        <v>20</v>
      </c>
      <c r="I120" s="24">
        <v>27</v>
      </c>
      <c r="J120" s="24" t="s">
        <v>76</v>
      </c>
      <c r="K120" s="24" t="s">
        <v>98</v>
      </c>
    </row>
    <row r="121" spans="1:11" x14ac:dyDescent="0.2">
      <c r="A121" s="24" t="s">
        <v>102</v>
      </c>
      <c r="B121" s="24" t="s">
        <v>104</v>
      </c>
      <c r="C121" s="24">
        <v>2.7</v>
      </c>
      <c r="D121" s="24">
        <v>2008</v>
      </c>
      <c r="E121" s="24">
        <v>6</v>
      </c>
      <c r="F121" s="24" t="s">
        <v>75</v>
      </c>
      <c r="G121" s="24" t="s">
        <v>64</v>
      </c>
      <c r="H121" s="24">
        <v>17</v>
      </c>
      <c r="I121" s="24">
        <v>24</v>
      </c>
      <c r="J121" s="24" t="s">
        <v>76</v>
      </c>
      <c r="K121" s="24" t="s">
        <v>98</v>
      </c>
    </row>
    <row r="122" spans="1:11" x14ac:dyDescent="0.2">
      <c r="A122" s="24" t="s">
        <v>102</v>
      </c>
      <c r="B122" s="24" t="s">
        <v>104</v>
      </c>
      <c r="C122" s="24">
        <v>2.7</v>
      </c>
      <c r="D122" s="24">
        <v>2008</v>
      </c>
      <c r="E122" s="24">
        <v>6</v>
      </c>
      <c r="F122" s="24" t="s">
        <v>67</v>
      </c>
      <c r="G122" s="24" t="s">
        <v>64</v>
      </c>
      <c r="H122" s="24">
        <v>16</v>
      </c>
      <c r="I122" s="24">
        <v>24</v>
      </c>
      <c r="J122" s="24" t="s">
        <v>76</v>
      </c>
      <c r="K122" s="24" t="s">
        <v>98</v>
      </c>
    </row>
    <row r="123" spans="1:11" x14ac:dyDescent="0.2">
      <c r="A123" s="24" t="s">
        <v>102</v>
      </c>
      <c r="B123" s="24" t="s">
        <v>104</v>
      </c>
      <c r="C123" s="24">
        <v>2.7</v>
      </c>
      <c r="D123" s="24">
        <v>2008</v>
      </c>
      <c r="E123" s="24">
        <v>6</v>
      </c>
      <c r="F123" s="24" t="s">
        <v>66</v>
      </c>
      <c r="G123" s="24" t="s">
        <v>64</v>
      </c>
      <c r="H123" s="24">
        <v>17</v>
      </c>
      <c r="I123" s="24">
        <v>24</v>
      </c>
      <c r="J123" s="24" t="s">
        <v>76</v>
      </c>
      <c r="K123" s="24" t="s">
        <v>98</v>
      </c>
    </row>
    <row r="124" spans="1:11" x14ac:dyDescent="0.2">
      <c r="A124" s="24" t="s">
        <v>105</v>
      </c>
      <c r="B124" s="24" t="s">
        <v>106</v>
      </c>
      <c r="C124" s="24">
        <v>3</v>
      </c>
      <c r="D124" s="24">
        <v>2008</v>
      </c>
      <c r="E124" s="24">
        <v>6</v>
      </c>
      <c r="F124" s="24" t="s">
        <v>63</v>
      </c>
      <c r="G124" s="24">
        <v>4</v>
      </c>
      <c r="H124" s="24">
        <v>17</v>
      </c>
      <c r="I124" s="24">
        <v>22</v>
      </c>
      <c r="J124" s="24" t="s">
        <v>82</v>
      </c>
      <c r="K124" s="24" t="s">
        <v>77</v>
      </c>
    </row>
    <row r="125" spans="1:11" x14ac:dyDescent="0.2">
      <c r="A125" s="24" t="s">
        <v>105</v>
      </c>
      <c r="B125" s="24" t="s">
        <v>106</v>
      </c>
      <c r="C125" s="24">
        <v>3.7</v>
      </c>
      <c r="D125" s="24">
        <v>2008</v>
      </c>
      <c r="E125" s="24">
        <v>6</v>
      </c>
      <c r="F125" s="24" t="s">
        <v>63</v>
      </c>
      <c r="G125" s="24">
        <v>4</v>
      </c>
      <c r="H125" s="24">
        <v>15</v>
      </c>
      <c r="I125" s="24">
        <v>19</v>
      </c>
      <c r="J125" s="24" t="s">
        <v>76</v>
      </c>
      <c r="K125" s="24" t="s">
        <v>77</v>
      </c>
    </row>
    <row r="126" spans="1:11" x14ac:dyDescent="0.2">
      <c r="A126" s="24" t="s">
        <v>105</v>
      </c>
      <c r="B126" s="24" t="s">
        <v>106</v>
      </c>
      <c r="C126" s="24">
        <v>4</v>
      </c>
      <c r="D126" s="24">
        <v>1999</v>
      </c>
      <c r="E126" s="24">
        <v>6</v>
      </c>
      <c r="F126" s="24" t="s">
        <v>75</v>
      </c>
      <c r="G126" s="24">
        <v>4</v>
      </c>
      <c r="H126" s="24">
        <v>15</v>
      </c>
      <c r="I126" s="24">
        <v>20</v>
      </c>
      <c r="J126" s="24" t="s">
        <v>76</v>
      </c>
      <c r="K126" s="24" t="s">
        <v>77</v>
      </c>
    </row>
    <row r="127" spans="1:11" x14ac:dyDescent="0.2">
      <c r="A127" s="24" t="s">
        <v>105</v>
      </c>
      <c r="B127" s="24" t="s">
        <v>106</v>
      </c>
      <c r="C127" s="24">
        <v>4.7</v>
      </c>
      <c r="D127" s="24">
        <v>1999</v>
      </c>
      <c r="E127" s="24">
        <v>8</v>
      </c>
      <c r="F127" s="24" t="s">
        <v>75</v>
      </c>
      <c r="G127" s="24">
        <v>4</v>
      </c>
      <c r="H127" s="24">
        <v>14</v>
      </c>
      <c r="I127" s="24">
        <v>17</v>
      </c>
      <c r="J127" s="24" t="s">
        <v>76</v>
      </c>
      <c r="K127" s="24" t="s">
        <v>77</v>
      </c>
    </row>
    <row r="128" spans="1:11" x14ac:dyDescent="0.2">
      <c r="A128" s="24" t="s">
        <v>105</v>
      </c>
      <c r="B128" s="24" t="s">
        <v>106</v>
      </c>
      <c r="C128" s="24">
        <v>4.7</v>
      </c>
      <c r="D128" s="24">
        <v>2008</v>
      </c>
      <c r="E128" s="24">
        <v>8</v>
      </c>
      <c r="F128" s="24" t="s">
        <v>63</v>
      </c>
      <c r="G128" s="24">
        <v>4</v>
      </c>
      <c r="H128" s="24">
        <v>9</v>
      </c>
      <c r="I128" s="24">
        <v>12</v>
      </c>
      <c r="J128" s="24" t="s">
        <v>78</v>
      </c>
      <c r="K128" s="24" t="s">
        <v>77</v>
      </c>
    </row>
    <row r="129" spans="1:11" x14ac:dyDescent="0.2">
      <c r="A129" s="24" t="s">
        <v>105</v>
      </c>
      <c r="B129" s="24" t="s">
        <v>106</v>
      </c>
      <c r="C129" s="24">
        <v>4.7</v>
      </c>
      <c r="D129" s="24">
        <v>2008</v>
      </c>
      <c r="E129" s="24">
        <v>8</v>
      </c>
      <c r="F129" s="24" t="s">
        <v>63</v>
      </c>
      <c r="G129" s="24">
        <v>4</v>
      </c>
      <c r="H129" s="24">
        <v>14</v>
      </c>
      <c r="I129" s="24">
        <v>19</v>
      </c>
      <c r="J129" s="24" t="s">
        <v>76</v>
      </c>
      <c r="K129" s="24" t="s">
        <v>77</v>
      </c>
    </row>
    <row r="130" spans="1:11" x14ac:dyDescent="0.2">
      <c r="A130" s="24" t="s">
        <v>105</v>
      </c>
      <c r="B130" s="24" t="s">
        <v>106</v>
      </c>
      <c r="C130" s="24">
        <v>5.7</v>
      </c>
      <c r="D130" s="24">
        <v>2008</v>
      </c>
      <c r="E130" s="24">
        <v>8</v>
      </c>
      <c r="F130" s="24" t="s">
        <v>63</v>
      </c>
      <c r="G130" s="24">
        <v>4</v>
      </c>
      <c r="H130" s="24">
        <v>13</v>
      </c>
      <c r="I130" s="24">
        <v>18</v>
      </c>
      <c r="J130" s="24" t="s">
        <v>76</v>
      </c>
      <c r="K130" s="24" t="s">
        <v>77</v>
      </c>
    </row>
    <row r="131" spans="1:11" x14ac:dyDescent="0.2">
      <c r="A131" s="24" t="s">
        <v>105</v>
      </c>
      <c r="B131" s="24" t="s">
        <v>106</v>
      </c>
      <c r="C131" s="24">
        <v>6.1</v>
      </c>
      <c r="D131" s="24">
        <v>2008</v>
      </c>
      <c r="E131" s="24">
        <v>8</v>
      </c>
      <c r="F131" s="24" t="s">
        <v>63</v>
      </c>
      <c r="G131" s="24">
        <v>4</v>
      </c>
      <c r="H131" s="24">
        <v>11</v>
      </c>
      <c r="I131" s="24">
        <v>14</v>
      </c>
      <c r="J131" s="24" t="s">
        <v>5</v>
      </c>
      <c r="K131" s="24" t="s">
        <v>77</v>
      </c>
    </row>
    <row r="132" spans="1:11" x14ac:dyDescent="0.2">
      <c r="A132" s="24" t="s">
        <v>107</v>
      </c>
      <c r="B132" s="24" t="s">
        <v>108</v>
      </c>
      <c r="C132" s="24">
        <v>4</v>
      </c>
      <c r="D132" s="24">
        <v>1999</v>
      </c>
      <c r="E132" s="24">
        <v>8</v>
      </c>
      <c r="F132" s="24" t="s">
        <v>75</v>
      </c>
      <c r="G132" s="24">
        <v>4</v>
      </c>
      <c r="H132" s="24">
        <v>11</v>
      </c>
      <c r="I132" s="24">
        <v>15</v>
      </c>
      <c r="J132" s="24" t="s">
        <v>5</v>
      </c>
      <c r="K132" s="24" t="s">
        <v>77</v>
      </c>
    </row>
    <row r="133" spans="1:11" x14ac:dyDescent="0.2">
      <c r="A133" s="24" t="s">
        <v>107</v>
      </c>
      <c r="B133" s="24" t="s">
        <v>108</v>
      </c>
      <c r="C133" s="24">
        <v>4.2</v>
      </c>
      <c r="D133" s="24">
        <v>2008</v>
      </c>
      <c r="E133" s="24">
        <v>8</v>
      </c>
      <c r="F133" s="24" t="s">
        <v>70</v>
      </c>
      <c r="G133" s="24">
        <v>4</v>
      </c>
      <c r="H133" s="24">
        <v>12</v>
      </c>
      <c r="I133" s="24">
        <v>18</v>
      </c>
      <c r="J133" s="24" t="s">
        <v>76</v>
      </c>
      <c r="K133" s="24" t="s">
        <v>77</v>
      </c>
    </row>
    <row r="134" spans="1:11" x14ac:dyDescent="0.2">
      <c r="A134" s="24" t="s">
        <v>107</v>
      </c>
      <c r="B134" s="24" t="s">
        <v>108</v>
      </c>
      <c r="C134" s="24">
        <v>4.4000000000000004</v>
      </c>
      <c r="D134" s="24">
        <v>2008</v>
      </c>
      <c r="E134" s="24">
        <v>8</v>
      </c>
      <c r="F134" s="24" t="s">
        <v>70</v>
      </c>
      <c r="G134" s="24">
        <v>4</v>
      </c>
      <c r="H134" s="24">
        <v>12</v>
      </c>
      <c r="I134" s="24">
        <v>18</v>
      </c>
      <c r="J134" s="24" t="s">
        <v>76</v>
      </c>
      <c r="K134" s="24" t="s">
        <v>77</v>
      </c>
    </row>
    <row r="135" spans="1:11" x14ac:dyDescent="0.2">
      <c r="A135" s="24" t="s">
        <v>107</v>
      </c>
      <c r="B135" s="24" t="s">
        <v>108</v>
      </c>
      <c r="C135" s="24">
        <v>4.5999999999999996</v>
      </c>
      <c r="D135" s="24">
        <v>1999</v>
      </c>
      <c r="E135" s="24">
        <v>8</v>
      </c>
      <c r="F135" s="24" t="s">
        <v>75</v>
      </c>
      <c r="G135" s="24">
        <v>4</v>
      </c>
      <c r="H135" s="24">
        <v>11</v>
      </c>
      <c r="I135" s="24">
        <v>15</v>
      </c>
      <c r="J135" s="24" t="s">
        <v>5</v>
      </c>
      <c r="K135" s="24" t="s">
        <v>77</v>
      </c>
    </row>
    <row r="136" spans="1:11" x14ac:dyDescent="0.2">
      <c r="A136" s="24" t="s">
        <v>109</v>
      </c>
      <c r="B136" s="24" t="s">
        <v>110</v>
      </c>
      <c r="C136" s="24">
        <v>5.4</v>
      </c>
      <c r="D136" s="24">
        <v>1999</v>
      </c>
      <c r="E136" s="24">
        <v>8</v>
      </c>
      <c r="F136" s="24" t="s">
        <v>75</v>
      </c>
      <c r="G136" s="24" t="s">
        <v>76</v>
      </c>
      <c r="H136" s="24">
        <v>11</v>
      </c>
      <c r="I136" s="24">
        <v>17</v>
      </c>
      <c r="J136" s="24" t="s">
        <v>76</v>
      </c>
      <c r="K136" s="24" t="s">
        <v>77</v>
      </c>
    </row>
    <row r="137" spans="1:11" x14ac:dyDescent="0.2">
      <c r="A137" s="24" t="s">
        <v>109</v>
      </c>
      <c r="B137" s="24" t="s">
        <v>110</v>
      </c>
      <c r="C137" s="24">
        <v>5.4</v>
      </c>
      <c r="D137" s="24">
        <v>1999</v>
      </c>
      <c r="E137" s="24">
        <v>8</v>
      </c>
      <c r="F137" s="24" t="s">
        <v>75</v>
      </c>
      <c r="G137" s="24" t="s">
        <v>76</v>
      </c>
      <c r="H137" s="24">
        <v>11</v>
      </c>
      <c r="I137" s="24">
        <v>16</v>
      </c>
      <c r="J137" s="24" t="s">
        <v>5</v>
      </c>
      <c r="K137" s="24" t="s">
        <v>77</v>
      </c>
    </row>
    <row r="138" spans="1:11" x14ac:dyDescent="0.2">
      <c r="A138" s="24" t="s">
        <v>109</v>
      </c>
      <c r="B138" s="24" t="s">
        <v>110</v>
      </c>
      <c r="C138" s="24">
        <v>5.4</v>
      </c>
      <c r="D138" s="24">
        <v>2008</v>
      </c>
      <c r="E138" s="24">
        <v>8</v>
      </c>
      <c r="F138" s="24" t="s">
        <v>88</v>
      </c>
      <c r="G138" s="24" t="s">
        <v>76</v>
      </c>
      <c r="H138" s="24">
        <v>12</v>
      </c>
      <c r="I138" s="24">
        <v>18</v>
      </c>
      <c r="J138" s="24" t="s">
        <v>76</v>
      </c>
      <c r="K138" s="24" t="s">
        <v>77</v>
      </c>
    </row>
    <row r="139" spans="1:11" x14ac:dyDescent="0.2">
      <c r="A139" s="24" t="s">
        <v>111</v>
      </c>
      <c r="B139" s="24" t="s">
        <v>112</v>
      </c>
      <c r="C139" s="24">
        <v>4</v>
      </c>
      <c r="D139" s="24">
        <v>1999</v>
      </c>
      <c r="E139" s="24">
        <v>6</v>
      </c>
      <c r="F139" s="24" t="s">
        <v>63</v>
      </c>
      <c r="G139" s="24">
        <v>4</v>
      </c>
      <c r="H139" s="24">
        <v>14</v>
      </c>
      <c r="I139" s="24">
        <v>17</v>
      </c>
      <c r="J139" s="24" t="s">
        <v>76</v>
      </c>
      <c r="K139" s="24" t="s">
        <v>77</v>
      </c>
    </row>
    <row r="140" spans="1:11" x14ac:dyDescent="0.2">
      <c r="A140" s="24" t="s">
        <v>111</v>
      </c>
      <c r="B140" s="24" t="s">
        <v>112</v>
      </c>
      <c r="C140" s="24">
        <v>4</v>
      </c>
      <c r="D140" s="24">
        <v>2008</v>
      </c>
      <c r="E140" s="24">
        <v>6</v>
      </c>
      <c r="F140" s="24" t="s">
        <v>63</v>
      </c>
      <c r="G140" s="24">
        <v>4</v>
      </c>
      <c r="H140" s="24">
        <v>13</v>
      </c>
      <c r="I140" s="24">
        <v>19</v>
      </c>
      <c r="J140" s="24" t="s">
        <v>76</v>
      </c>
      <c r="K140" s="24" t="s">
        <v>77</v>
      </c>
    </row>
    <row r="141" spans="1:11" x14ac:dyDescent="0.2">
      <c r="A141" s="24" t="s">
        <v>111</v>
      </c>
      <c r="B141" s="24" t="s">
        <v>112</v>
      </c>
      <c r="C141" s="24">
        <v>4.5999999999999996</v>
      </c>
      <c r="D141" s="24">
        <v>2008</v>
      </c>
      <c r="E141" s="24">
        <v>8</v>
      </c>
      <c r="F141" s="24" t="s">
        <v>88</v>
      </c>
      <c r="G141" s="24">
        <v>4</v>
      </c>
      <c r="H141" s="24">
        <v>13</v>
      </c>
      <c r="I141" s="24">
        <v>19</v>
      </c>
      <c r="J141" s="24" t="s">
        <v>76</v>
      </c>
      <c r="K141" s="24" t="s">
        <v>77</v>
      </c>
    </row>
    <row r="142" spans="1:11" x14ac:dyDescent="0.2">
      <c r="A142" s="24" t="s">
        <v>111</v>
      </c>
      <c r="B142" s="24" t="s">
        <v>112</v>
      </c>
      <c r="C142" s="24">
        <v>5</v>
      </c>
      <c r="D142" s="24">
        <v>1999</v>
      </c>
      <c r="E142" s="24">
        <v>8</v>
      </c>
      <c r="F142" s="24" t="s">
        <v>75</v>
      </c>
      <c r="G142" s="24">
        <v>4</v>
      </c>
      <c r="H142" s="24">
        <v>13</v>
      </c>
      <c r="I142" s="24">
        <v>17</v>
      </c>
      <c r="J142" s="24" t="s">
        <v>76</v>
      </c>
      <c r="K142" s="24" t="s">
        <v>77</v>
      </c>
    </row>
    <row r="143" spans="1:11" x14ac:dyDescent="0.2">
      <c r="A143" s="24" t="s">
        <v>113</v>
      </c>
      <c r="B143" s="24" t="s">
        <v>114</v>
      </c>
      <c r="C143" s="24">
        <v>2.4</v>
      </c>
      <c r="D143" s="24">
        <v>1999</v>
      </c>
      <c r="E143" s="24">
        <v>4</v>
      </c>
      <c r="F143" s="24" t="s">
        <v>66</v>
      </c>
      <c r="G143" s="24" t="s">
        <v>64</v>
      </c>
      <c r="H143" s="24">
        <v>21</v>
      </c>
      <c r="I143" s="24">
        <v>29</v>
      </c>
      <c r="J143" s="24" t="s">
        <v>76</v>
      </c>
      <c r="K143" s="24" t="s">
        <v>65</v>
      </c>
    </row>
    <row r="144" spans="1:11" x14ac:dyDescent="0.2">
      <c r="A144" s="24" t="s">
        <v>113</v>
      </c>
      <c r="B144" s="24" t="s">
        <v>114</v>
      </c>
      <c r="C144" s="24">
        <v>2.4</v>
      </c>
      <c r="D144" s="24">
        <v>1999</v>
      </c>
      <c r="E144" s="24">
        <v>4</v>
      </c>
      <c r="F144" s="24" t="s">
        <v>75</v>
      </c>
      <c r="G144" s="24" t="s">
        <v>64</v>
      </c>
      <c r="H144" s="24">
        <v>19</v>
      </c>
      <c r="I144" s="24">
        <v>27</v>
      </c>
      <c r="J144" s="24" t="s">
        <v>76</v>
      </c>
      <c r="K144" s="24" t="s">
        <v>65</v>
      </c>
    </row>
    <row r="145" spans="1:11" x14ac:dyDescent="0.2">
      <c r="A145" s="24" t="s">
        <v>113</v>
      </c>
      <c r="B145" s="24" t="s">
        <v>114</v>
      </c>
      <c r="C145" s="24">
        <v>2.5</v>
      </c>
      <c r="D145" s="24">
        <v>2008</v>
      </c>
      <c r="E145" s="24">
        <v>4</v>
      </c>
      <c r="F145" s="24" t="s">
        <v>68</v>
      </c>
      <c r="G145" s="24" t="s">
        <v>64</v>
      </c>
      <c r="H145" s="24">
        <v>23</v>
      </c>
      <c r="I145" s="24">
        <v>31</v>
      </c>
      <c r="J145" s="24" t="s">
        <v>76</v>
      </c>
      <c r="K145" s="24" t="s">
        <v>72</v>
      </c>
    </row>
    <row r="146" spans="1:11" x14ac:dyDescent="0.2">
      <c r="A146" s="24" t="s">
        <v>113</v>
      </c>
      <c r="B146" s="24" t="s">
        <v>114</v>
      </c>
      <c r="C146" s="24">
        <v>2.5</v>
      </c>
      <c r="D146" s="24">
        <v>2008</v>
      </c>
      <c r="E146" s="24">
        <v>4</v>
      </c>
      <c r="F146" s="24" t="s">
        <v>67</v>
      </c>
      <c r="G146" s="24" t="s">
        <v>64</v>
      </c>
      <c r="H146" s="24">
        <v>23</v>
      </c>
      <c r="I146" s="24">
        <v>32</v>
      </c>
      <c r="J146" s="24" t="s">
        <v>76</v>
      </c>
      <c r="K146" s="24" t="s">
        <v>72</v>
      </c>
    </row>
    <row r="147" spans="1:11" x14ac:dyDescent="0.2">
      <c r="A147" s="24" t="s">
        <v>113</v>
      </c>
      <c r="B147" s="24" t="s">
        <v>114</v>
      </c>
      <c r="C147" s="24">
        <v>3.5</v>
      </c>
      <c r="D147" s="24">
        <v>2008</v>
      </c>
      <c r="E147" s="24">
        <v>6</v>
      </c>
      <c r="F147" s="24" t="s">
        <v>67</v>
      </c>
      <c r="G147" s="24" t="s">
        <v>64</v>
      </c>
      <c r="H147" s="24">
        <v>19</v>
      </c>
      <c r="I147" s="24">
        <v>27</v>
      </c>
      <c r="J147" s="24" t="s">
        <v>5</v>
      </c>
      <c r="K147" s="24" t="s">
        <v>72</v>
      </c>
    </row>
    <row r="148" spans="1:11" x14ac:dyDescent="0.2">
      <c r="A148" s="24" t="s">
        <v>113</v>
      </c>
      <c r="B148" s="24" t="s">
        <v>114</v>
      </c>
      <c r="C148" s="24">
        <v>3.5</v>
      </c>
      <c r="D148" s="24">
        <v>2008</v>
      </c>
      <c r="E148" s="24">
        <v>6</v>
      </c>
      <c r="F148" s="24" t="s">
        <v>68</v>
      </c>
      <c r="G148" s="24" t="s">
        <v>64</v>
      </c>
      <c r="H148" s="24">
        <v>19</v>
      </c>
      <c r="I148" s="24">
        <v>26</v>
      </c>
      <c r="J148" s="24" t="s">
        <v>5</v>
      </c>
      <c r="K148" s="24" t="s">
        <v>72</v>
      </c>
    </row>
    <row r="149" spans="1:11" x14ac:dyDescent="0.2">
      <c r="A149" s="24" t="s">
        <v>113</v>
      </c>
      <c r="B149" s="24" t="s">
        <v>115</v>
      </c>
      <c r="C149" s="24">
        <v>3</v>
      </c>
      <c r="D149" s="24">
        <v>1999</v>
      </c>
      <c r="E149" s="24">
        <v>6</v>
      </c>
      <c r="F149" s="24" t="s">
        <v>75</v>
      </c>
      <c r="G149" s="24" t="s">
        <v>64</v>
      </c>
      <c r="H149" s="24">
        <v>18</v>
      </c>
      <c r="I149" s="24">
        <v>26</v>
      </c>
      <c r="J149" s="24" t="s">
        <v>76</v>
      </c>
      <c r="K149" s="24" t="s">
        <v>72</v>
      </c>
    </row>
    <row r="150" spans="1:11" x14ac:dyDescent="0.2">
      <c r="A150" s="24" t="s">
        <v>113</v>
      </c>
      <c r="B150" s="24" t="s">
        <v>115</v>
      </c>
      <c r="C150" s="24">
        <v>3</v>
      </c>
      <c r="D150" s="24">
        <v>1999</v>
      </c>
      <c r="E150" s="24">
        <v>6</v>
      </c>
      <c r="F150" s="24" t="s">
        <v>66</v>
      </c>
      <c r="G150" s="24" t="s">
        <v>64</v>
      </c>
      <c r="H150" s="24">
        <v>19</v>
      </c>
      <c r="I150" s="24">
        <v>25</v>
      </c>
      <c r="J150" s="24" t="s">
        <v>76</v>
      </c>
      <c r="K150" s="24" t="s">
        <v>72</v>
      </c>
    </row>
    <row r="151" spans="1:11" x14ac:dyDescent="0.2">
      <c r="A151" s="24" t="s">
        <v>113</v>
      </c>
      <c r="B151" s="24" t="s">
        <v>115</v>
      </c>
      <c r="C151" s="24">
        <v>3.5</v>
      </c>
      <c r="D151" s="24">
        <v>2008</v>
      </c>
      <c r="E151" s="24">
        <v>6</v>
      </c>
      <c r="F151" s="24" t="s">
        <v>68</v>
      </c>
      <c r="G151" s="24" t="s">
        <v>64</v>
      </c>
      <c r="H151" s="24">
        <v>19</v>
      </c>
      <c r="I151" s="24">
        <v>25</v>
      </c>
      <c r="J151" s="24" t="s">
        <v>5</v>
      </c>
      <c r="K151" s="24" t="s">
        <v>72</v>
      </c>
    </row>
    <row r="152" spans="1:11" x14ac:dyDescent="0.2">
      <c r="A152" s="24" t="s">
        <v>113</v>
      </c>
      <c r="B152" s="24" t="s">
        <v>116</v>
      </c>
      <c r="C152" s="24">
        <v>3.3</v>
      </c>
      <c r="D152" s="24">
        <v>1999</v>
      </c>
      <c r="E152" s="24">
        <v>6</v>
      </c>
      <c r="F152" s="24" t="s">
        <v>75</v>
      </c>
      <c r="G152" s="24">
        <v>4</v>
      </c>
      <c r="H152" s="24">
        <v>14</v>
      </c>
      <c r="I152" s="24">
        <v>17</v>
      </c>
      <c r="J152" s="24" t="s">
        <v>76</v>
      </c>
      <c r="K152" s="24" t="s">
        <v>77</v>
      </c>
    </row>
    <row r="153" spans="1:11" x14ac:dyDescent="0.2">
      <c r="A153" s="24" t="s">
        <v>113</v>
      </c>
      <c r="B153" s="24" t="s">
        <v>116</v>
      </c>
      <c r="C153" s="24">
        <v>3.3</v>
      </c>
      <c r="D153" s="24">
        <v>1999</v>
      </c>
      <c r="E153" s="24">
        <v>6</v>
      </c>
      <c r="F153" s="24" t="s">
        <v>66</v>
      </c>
      <c r="G153" s="24">
        <v>4</v>
      </c>
      <c r="H153" s="24">
        <v>15</v>
      </c>
      <c r="I153" s="24">
        <v>17</v>
      </c>
      <c r="J153" s="24" t="s">
        <v>76</v>
      </c>
      <c r="K153" s="24" t="s">
        <v>77</v>
      </c>
    </row>
    <row r="154" spans="1:11" x14ac:dyDescent="0.2">
      <c r="A154" s="24" t="s">
        <v>113</v>
      </c>
      <c r="B154" s="24" t="s">
        <v>116</v>
      </c>
      <c r="C154" s="24">
        <v>4</v>
      </c>
      <c r="D154" s="24">
        <v>2008</v>
      </c>
      <c r="E154" s="24">
        <v>6</v>
      </c>
      <c r="F154" s="24" t="s">
        <v>63</v>
      </c>
      <c r="G154" s="24">
        <v>4</v>
      </c>
      <c r="H154" s="24">
        <v>14</v>
      </c>
      <c r="I154" s="24">
        <v>20</v>
      </c>
      <c r="J154" s="24" t="s">
        <v>5</v>
      </c>
      <c r="K154" s="24" t="s">
        <v>77</v>
      </c>
    </row>
    <row r="155" spans="1:11" x14ac:dyDescent="0.2">
      <c r="A155" s="24" t="s">
        <v>113</v>
      </c>
      <c r="B155" s="24" t="s">
        <v>116</v>
      </c>
      <c r="C155" s="24">
        <v>5.6</v>
      </c>
      <c r="D155" s="24">
        <v>2008</v>
      </c>
      <c r="E155" s="24">
        <v>8</v>
      </c>
      <c r="F155" s="24" t="s">
        <v>117</v>
      </c>
      <c r="G155" s="24">
        <v>4</v>
      </c>
      <c r="H155" s="24">
        <v>12</v>
      </c>
      <c r="I155" s="24">
        <v>18</v>
      </c>
      <c r="J155" s="24" t="s">
        <v>5</v>
      </c>
      <c r="K155" s="24" t="s">
        <v>77</v>
      </c>
    </row>
    <row r="156" spans="1:11" x14ac:dyDescent="0.2">
      <c r="A156" s="24" t="s">
        <v>118</v>
      </c>
      <c r="B156" s="24" t="s">
        <v>119</v>
      </c>
      <c r="C156" s="24">
        <v>3.1</v>
      </c>
      <c r="D156" s="24">
        <v>1999</v>
      </c>
      <c r="E156" s="24">
        <v>6</v>
      </c>
      <c r="F156" s="24" t="s">
        <v>75</v>
      </c>
      <c r="G156" s="24" t="s">
        <v>64</v>
      </c>
      <c r="H156" s="24">
        <v>18</v>
      </c>
      <c r="I156" s="24">
        <v>26</v>
      </c>
      <c r="J156" s="24" t="s">
        <v>76</v>
      </c>
      <c r="K156" s="24" t="s">
        <v>72</v>
      </c>
    </row>
    <row r="157" spans="1:11" x14ac:dyDescent="0.2">
      <c r="A157" s="24" t="s">
        <v>118</v>
      </c>
      <c r="B157" s="24" t="s">
        <v>119</v>
      </c>
      <c r="C157" s="24">
        <v>3.8</v>
      </c>
      <c r="D157" s="24">
        <v>1999</v>
      </c>
      <c r="E157" s="24">
        <v>6</v>
      </c>
      <c r="F157" s="24" t="s">
        <v>75</v>
      </c>
      <c r="G157" s="24" t="s">
        <v>64</v>
      </c>
      <c r="H157" s="24">
        <v>16</v>
      </c>
      <c r="I157" s="24">
        <v>26</v>
      </c>
      <c r="J157" s="24" t="s">
        <v>5</v>
      </c>
      <c r="K157" s="24" t="s">
        <v>72</v>
      </c>
    </row>
    <row r="158" spans="1:11" x14ac:dyDescent="0.2">
      <c r="A158" s="24" t="s">
        <v>118</v>
      </c>
      <c r="B158" s="24" t="s">
        <v>119</v>
      </c>
      <c r="C158" s="24">
        <v>3.8</v>
      </c>
      <c r="D158" s="24">
        <v>1999</v>
      </c>
      <c r="E158" s="24">
        <v>6</v>
      </c>
      <c r="F158" s="24" t="s">
        <v>75</v>
      </c>
      <c r="G158" s="24" t="s">
        <v>64</v>
      </c>
      <c r="H158" s="24">
        <v>17</v>
      </c>
      <c r="I158" s="24">
        <v>27</v>
      </c>
      <c r="J158" s="24" t="s">
        <v>76</v>
      </c>
      <c r="K158" s="24" t="s">
        <v>72</v>
      </c>
    </row>
    <row r="159" spans="1:11" x14ac:dyDescent="0.2">
      <c r="A159" s="24" t="s">
        <v>118</v>
      </c>
      <c r="B159" s="24" t="s">
        <v>119</v>
      </c>
      <c r="C159" s="24">
        <v>3.8</v>
      </c>
      <c r="D159" s="24">
        <v>2008</v>
      </c>
      <c r="E159" s="24">
        <v>6</v>
      </c>
      <c r="F159" s="24" t="s">
        <v>75</v>
      </c>
      <c r="G159" s="24" t="s">
        <v>64</v>
      </c>
      <c r="H159" s="24">
        <v>18</v>
      </c>
      <c r="I159" s="24">
        <v>28</v>
      </c>
      <c r="J159" s="24" t="s">
        <v>76</v>
      </c>
      <c r="K159" s="24" t="s">
        <v>72</v>
      </c>
    </row>
    <row r="160" spans="1:11" x14ac:dyDescent="0.2">
      <c r="A160" s="24" t="s">
        <v>118</v>
      </c>
      <c r="B160" s="24" t="s">
        <v>119</v>
      </c>
      <c r="C160" s="24">
        <v>5.3</v>
      </c>
      <c r="D160" s="24">
        <v>2008</v>
      </c>
      <c r="E160" s="24">
        <v>8</v>
      </c>
      <c r="F160" s="24" t="s">
        <v>120</v>
      </c>
      <c r="G160" s="24" t="s">
        <v>64</v>
      </c>
      <c r="H160" s="24">
        <v>16</v>
      </c>
      <c r="I160" s="24">
        <v>25</v>
      </c>
      <c r="J160" s="24" t="s">
        <v>5</v>
      </c>
      <c r="K160" s="24" t="s">
        <v>72</v>
      </c>
    </row>
    <row r="161" spans="1:11" x14ac:dyDescent="0.2">
      <c r="A161" s="24" t="s">
        <v>121</v>
      </c>
      <c r="B161" s="24" t="s">
        <v>122</v>
      </c>
      <c r="C161" s="24">
        <v>2.5</v>
      </c>
      <c r="D161" s="24">
        <v>1999</v>
      </c>
      <c r="E161" s="24">
        <v>4</v>
      </c>
      <c r="F161" s="24" t="s">
        <v>66</v>
      </c>
      <c r="G161" s="24">
        <v>4</v>
      </c>
      <c r="H161" s="24">
        <v>18</v>
      </c>
      <c r="I161" s="24">
        <v>25</v>
      </c>
      <c r="J161" s="24" t="s">
        <v>76</v>
      </c>
      <c r="K161" s="24" t="s">
        <v>77</v>
      </c>
    </row>
    <row r="162" spans="1:11" x14ac:dyDescent="0.2">
      <c r="A162" s="24" t="s">
        <v>121</v>
      </c>
      <c r="B162" s="24" t="s">
        <v>122</v>
      </c>
      <c r="C162" s="24">
        <v>2.5</v>
      </c>
      <c r="D162" s="24">
        <v>1999</v>
      </c>
      <c r="E162" s="24">
        <v>4</v>
      </c>
      <c r="F162" s="24" t="s">
        <v>75</v>
      </c>
      <c r="G162" s="24">
        <v>4</v>
      </c>
      <c r="H162" s="24">
        <v>18</v>
      </c>
      <c r="I162" s="24">
        <v>24</v>
      </c>
      <c r="J162" s="24" t="s">
        <v>76</v>
      </c>
      <c r="K162" s="24" t="s">
        <v>77</v>
      </c>
    </row>
    <row r="163" spans="1:11" x14ac:dyDescent="0.2">
      <c r="A163" s="24" t="s">
        <v>121</v>
      </c>
      <c r="B163" s="24" t="s">
        <v>122</v>
      </c>
      <c r="C163" s="24">
        <v>2.5</v>
      </c>
      <c r="D163" s="24">
        <v>2008</v>
      </c>
      <c r="E163" s="24">
        <v>4</v>
      </c>
      <c r="F163" s="24" t="s">
        <v>66</v>
      </c>
      <c r="G163" s="24">
        <v>4</v>
      </c>
      <c r="H163" s="24">
        <v>20</v>
      </c>
      <c r="I163" s="24">
        <v>27</v>
      </c>
      <c r="J163" s="24" t="s">
        <v>76</v>
      </c>
      <c r="K163" s="24" t="s">
        <v>77</v>
      </c>
    </row>
    <row r="164" spans="1:11" x14ac:dyDescent="0.2">
      <c r="A164" s="24" t="s">
        <v>121</v>
      </c>
      <c r="B164" s="24" t="s">
        <v>122</v>
      </c>
      <c r="C164" s="24">
        <v>2.5</v>
      </c>
      <c r="D164" s="24">
        <v>2008</v>
      </c>
      <c r="E164" s="24">
        <v>4</v>
      </c>
      <c r="F164" s="24" t="s">
        <v>66</v>
      </c>
      <c r="G164" s="24">
        <v>4</v>
      </c>
      <c r="H164" s="24">
        <v>19</v>
      </c>
      <c r="I164" s="24">
        <v>25</v>
      </c>
      <c r="J164" s="24" t="s">
        <v>5</v>
      </c>
      <c r="K164" s="24" t="s">
        <v>77</v>
      </c>
    </row>
    <row r="165" spans="1:11" x14ac:dyDescent="0.2">
      <c r="A165" s="24" t="s">
        <v>121</v>
      </c>
      <c r="B165" s="24" t="s">
        <v>122</v>
      </c>
      <c r="C165" s="24">
        <v>2.5</v>
      </c>
      <c r="D165" s="24">
        <v>2008</v>
      </c>
      <c r="E165" s="24">
        <v>4</v>
      </c>
      <c r="F165" s="24" t="s">
        <v>75</v>
      </c>
      <c r="G165" s="24">
        <v>4</v>
      </c>
      <c r="H165" s="24">
        <v>20</v>
      </c>
      <c r="I165" s="24">
        <v>26</v>
      </c>
      <c r="J165" s="24" t="s">
        <v>76</v>
      </c>
      <c r="K165" s="24" t="s">
        <v>77</v>
      </c>
    </row>
    <row r="166" spans="1:11" x14ac:dyDescent="0.2">
      <c r="A166" s="24" t="s">
        <v>121</v>
      </c>
      <c r="B166" s="24" t="s">
        <v>122</v>
      </c>
      <c r="C166" s="24">
        <v>2.5</v>
      </c>
      <c r="D166" s="24">
        <v>2008</v>
      </c>
      <c r="E166" s="24">
        <v>4</v>
      </c>
      <c r="F166" s="24" t="s">
        <v>75</v>
      </c>
      <c r="G166" s="24">
        <v>4</v>
      </c>
      <c r="H166" s="24">
        <v>18</v>
      </c>
      <c r="I166" s="24">
        <v>23</v>
      </c>
      <c r="J166" s="24" t="s">
        <v>5</v>
      </c>
      <c r="K166" s="24" t="s">
        <v>77</v>
      </c>
    </row>
    <row r="167" spans="1:11" x14ac:dyDescent="0.2">
      <c r="A167" s="24" t="s">
        <v>121</v>
      </c>
      <c r="B167" s="24" t="s">
        <v>123</v>
      </c>
      <c r="C167" s="24">
        <v>2.2000000000000002</v>
      </c>
      <c r="D167" s="24">
        <v>1999</v>
      </c>
      <c r="E167" s="24">
        <v>4</v>
      </c>
      <c r="F167" s="24" t="s">
        <v>75</v>
      </c>
      <c r="G167" s="24">
        <v>4</v>
      </c>
      <c r="H167" s="24">
        <v>21</v>
      </c>
      <c r="I167" s="24">
        <v>26</v>
      </c>
      <c r="J167" s="24" t="s">
        <v>76</v>
      </c>
      <c r="K167" s="24" t="s">
        <v>98</v>
      </c>
    </row>
    <row r="168" spans="1:11" x14ac:dyDescent="0.2">
      <c r="A168" s="24" t="s">
        <v>121</v>
      </c>
      <c r="B168" s="24" t="s">
        <v>123</v>
      </c>
      <c r="C168" s="24">
        <v>2.2000000000000002</v>
      </c>
      <c r="D168" s="24">
        <v>1999</v>
      </c>
      <c r="E168" s="24">
        <v>4</v>
      </c>
      <c r="F168" s="24" t="s">
        <v>66</v>
      </c>
      <c r="G168" s="24">
        <v>4</v>
      </c>
      <c r="H168" s="24">
        <v>19</v>
      </c>
      <c r="I168" s="24">
        <v>26</v>
      </c>
      <c r="J168" s="24" t="s">
        <v>76</v>
      </c>
      <c r="K168" s="24" t="s">
        <v>98</v>
      </c>
    </row>
    <row r="169" spans="1:11" x14ac:dyDescent="0.2">
      <c r="A169" s="24" t="s">
        <v>121</v>
      </c>
      <c r="B169" s="24" t="s">
        <v>123</v>
      </c>
      <c r="C169" s="24">
        <v>2.5</v>
      </c>
      <c r="D169" s="24">
        <v>1999</v>
      </c>
      <c r="E169" s="24">
        <v>4</v>
      </c>
      <c r="F169" s="24" t="s">
        <v>66</v>
      </c>
      <c r="G169" s="24">
        <v>4</v>
      </c>
      <c r="H169" s="24">
        <v>19</v>
      </c>
      <c r="I169" s="24">
        <v>26</v>
      </c>
      <c r="J169" s="24" t="s">
        <v>76</v>
      </c>
      <c r="K169" s="24" t="s">
        <v>98</v>
      </c>
    </row>
    <row r="170" spans="1:11" x14ac:dyDescent="0.2">
      <c r="A170" s="24" t="s">
        <v>121</v>
      </c>
      <c r="B170" s="24" t="s">
        <v>123</v>
      </c>
      <c r="C170" s="24">
        <v>2.5</v>
      </c>
      <c r="D170" s="24">
        <v>1999</v>
      </c>
      <c r="E170" s="24">
        <v>4</v>
      </c>
      <c r="F170" s="24" t="s">
        <v>75</v>
      </c>
      <c r="G170" s="24">
        <v>4</v>
      </c>
      <c r="H170" s="24">
        <v>19</v>
      </c>
      <c r="I170" s="24">
        <v>26</v>
      </c>
      <c r="J170" s="24" t="s">
        <v>76</v>
      </c>
      <c r="K170" s="24" t="s">
        <v>98</v>
      </c>
    </row>
    <row r="171" spans="1:11" x14ac:dyDescent="0.2">
      <c r="A171" s="24" t="s">
        <v>121</v>
      </c>
      <c r="B171" s="24" t="s">
        <v>123</v>
      </c>
      <c r="C171" s="24">
        <v>2.5</v>
      </c>
      <c r="D171" s="24">
        <v>2008</v>
      </c>
      <c r="E171" s="24">
        <v>4</v>
      </c>
      <c r="F171" s="24" t="s">
        <v>120</v>
      </c>
      <c r="G171" s="24">
        <v>4</v>
      </c>
      <c r="H171" s="24">
        <v>20</v>
      </c>
      <c r="I171" s="24">
        <v>25</v>
      </c>
      <c r="J171" s="24" t="s">
        <v>5</v>
      </c>
      <c r="K171" s="24" t="s">
        <v>65</v>
      </c>
    </row>
    <row r="172" spans="1:11" x14ac:dyDescent="0.2">
      <c r="A172" s="24" t="s">
        <v>121</v>
      </c>
      <c r="B172" s="24" t="s">
        <v>123</v>
      </c>
      <c r="C172" s="24">
        <v>2.5</v>
      </c>
      <c r="D172" s="24">
        <v>2008</v>
      </c>
      <c r="E172" s="24">
        <v>4</v>
      </c>
      <c r="F172" s="24" t="s">
        <v>120</v>
      </c>
      <c r="G172" s="24">
        <v>4</v>
      </c>
      <c r="H172" s="24">
        <v>20</v>
      </c>
      <c r="I172" s="24">
        <v>27</v>
      </c>
      <c r="J172" s="24" t="s">
        <v>76</v>
      </c>
      <c r="K172" s="24" t="s">
        <v>65</v>
      </c>
    </row>
    <row r="173" spans="1:11" x14ac:dyDescent="0.2">
      <c r="A173" s="24" t="s">
        <v>121</v>
      </c>
      <c r="B173" s="24" t="s">
        <v>123</v>
      </c>
      <c r="C173" s="24">
        <v>2.5</v>
      </c>
      <c r="D173" s="24">
        <v>2008</v>
      </c>
      <c r="E173" s="24">
        <v>4</v>
      </c>
      <c r="F173" s="24" t="s">
        <v>66</v>
      </c>
      <c r="G173" s="24">
        <v>4</v>
      </c>
      <c r="H173" s="24">
        <v>19</v>
      </c>
      <c r="I173" s="24">
        <v>25</v>
      </c>
      <c r="J173" s="24" t="s">
        <v>5</v>
      </c>
      <c r="K173" s="24" t="s">
        <v>65</v>
      </c>
    </row>
    <row r="174" spans="1:11" x14ac:dyDescent="0.2">
      <c r="A174" s="24" t="s">
        <v>121</v>
      </c>
      <c r="B174" s="24" t="s">
        <v>123</v>
      </c>
      <c r="C174" s="24">
        <v>2.5</v>
      </c>
      <c r="D174" s="24">
        <v>2008</v>
      </c>
      <c r="E174" s="24">
        <v>4</v>
      </c>
      <c r="F174" s="24" t="s">
        <v>66</v>
      </c>
      <c r="G174" s="24">
        <v>4</v>
      </c>
      <c r="H174" s="24">
        <v>20</v>
      </c>
      <c r="I174" s="24">
        <v>27</v>
      </c>
      <c r="J174" s="24" t="s">
        <v>76</v>
      </c>
      <c r="K174" s="24" t="s">
        <v>65</v>
      </c>
    </row>
    <row r="175" spans="1:11" x14ac:dyDescent="0.2">
      <c r="A175" s="24" t="s">
        <v>124</v>
      </c>
      <c r="B175" s="24" t="s">
        <v>125</v>
      </c>
      <c r="C175" s="24">
        <v>2.7</v>
      </c>
      <c r="D175" s="24">
        <v>1999</v>
      </c>
      <c r="E175" s="24">
        <v>4</v>
      </c>
      <c r="F175" s="24" t="s">
        <v>66</v>
      </c>
      <c r="G175" s="24">
        <v>4</v>
      </c>
      <c r="H175" s="24">
        <v>15</v>
      </c>
      <c r="I175" s="24">
        <v>20</v>
      </c>
      <c r="J175" s="24" t="s">
        <v>76</v>
      </c>
      <c r="K175" s="24" t="s">
        <v>77</v>
      </c>
    </row>
    <row r="176" spans="1:11" x14ac:dyDescent="0.2">
      <c r="A176" s="24" t="s">
        <v>124</v>
      </c>
      <c r="B176" s="24" t="s">
        <v>125</v>
      </c>
      <c r="C176" s="24">
        <v>2.7</v>
      </c>
      <c r="D176" s="24">
        <v>1999</v>
      </c>
      <c r="E176" s="24">
        <v>4</v>
      </c>
      <c r="F176" s="24" t="s">
        <v>75</v>
      </c>
      <c r="G176" s="24">
        <v>4</v>
      </c>
      <c r="H176" s="24">
        <v>16</v>
      </c>
      <c r="I176" s="24">
        <v>20</v>
      </c>
      <c r="J176" s="24" t="s">
        <v>76</v>
      </c>
      <c r="K176" s="24" t="s">
        <v>77</v>
      </c>
    </row>
    <row r="177" spans="1:11" x14ac:dyDescent="0.2">
      <c r="A177" s="24" t="s">
        <v>124</v>
      </c>
      <c r="B177" s="24" t="s">
        <v>125</v>
      </c>
      <c r="C177" s="24">
        <v>3.4</v>
      </c>
      <c r="D177" s="24">
        <v>1999</v>
      </c>
      <c r="E177" s="24">
        <v>6</v>
      </c>
      <c r="F177" s="24" t="s">
        <v>75</v>
      </c>
      <c r="G177" s="24">
        <v>4</v>
      </c>
      <c r="H177" s="24">
        <v>15</v>
      </c>
      <c r="I177" s="24">
        <v>19</v>
      </c>
      <c r="J177" s="24" t="s">
        <v>76</v>
      </c>
      <c r="K177" s="24" t="s">
        <v>77</v>
      </c>
    </row>
    <row r="178" spans="1:11" x14ac:dyDescent="0.2">
      <c r="A178" s="24" t="s">
        <v>124</v>
      </c>
      <c r="B178" s="24" t="s">
        <v>125</v>
      </c>
      <c r="C178" s="24">
        <v>3.4</v>
      </c>
      <c r="D178" s="24">
        <v>1999</v>
      </c>
      <c r="E178" s="24">
        <v>6</v>
      </c>
      <c r="F178" s="24" t="s">
        <v>66</v>
      </c>
      <c r="G178" s="24">
        <v>4</v>
      </c>
      <c r="H178" s="24">
        <v>15</v>
      </c>
      <c r="I178" s="24">
        <v>17</v>
      </c>
      <c r="J178" s="24" t="s">
        <v>76</v>
      </c>
      <c r="K178" s="24" t="s">
        <v>77</v>
      </c>
    </row>
    <row r="179" spans="1:11" x14ac:dyDescent="0.2">
      <c r="A179" s="24" t="s">
        <v>124</v>
      </c>
      <c r="B179" s="24" t="s">
        <v>125</v>
      </c>
      <c r="C179" s="24">
        <v>4</v>
      </c>
      <c r="D179" s="24">
        <v>2008</v>
      </c>
      <c r="E179" s="24">
        <v>6</v>
      </c>
      <c r="F179" s="24" t="s">
        <v>63</v>
      </c>
      <c r="G179" s="24">
        <v>4</v>
      </c>
      <c r="H179" s="24">
        <v>16</v>
      </c>
      <c r="I179" s="24">
        <v>20</v>
      </c>
      <c r="J179" s="24" t="s">
        <v>76</v>
      </c>
      <c r="K179" s="24" t="s">
        <v>77</v>
      </c>
    </row>
    <row r="180" spans="1:11" x14ac:dyDescent="0.2">
      <c r="A180" s="24" t="s">
        <v>124</v>
      </c>
      <c r="B180" s="24" t="s">
        <v>125</v>
      </c>
      <c r="C180" s="24">
        <v>4.7</v>
      </c>
      <c r="D180" s="24">
        <v>2008</v>
      </c>
      <c r="E180" s="24">
        <v>8</v>
      </c>
      <c r="F180" s="24" t="s">
        <v>63</v>
      </c>
      <c r="G180" s="24">
        <v>4</v>
      </c>
      <c r="H180" s="24">
        <v>14</v>
      </c>
      <c r="I180" s="24">
        <v>17</v>
      </c>
      <c r="J180" s="24" t="s">
        <v>76</v>
      </c>
      <c r="K180" s="24" t="s">
        <v>77</v>
      </c>
    </row>
    <row r="181" spans="1:11" x14ac:dyDescent="0.2">
      <c r="A181" s="24" t="s">
        <v>124</v>
      </c>
      <c r="B181" s="24" t="s">
        <v>126</v>
      </c>
      <c r="C181" s="24">
        <v>2.2000000000000002</v>
      </c>
      <c r="D181" s="24">
        <v>1999</v>
      </c>
      <c r="E181" s="24">
        <v>4</v>
      </c>
      <c r="F181" s="24" t="s">
        <v>66</v>
      </c>
      <c r="G181" s="24" t="s">
        <v>64</v>
      </c>
      <c r="H181" s="24">
        <v>21</v>
      </c>
      <c r="I181" s="24">
        <v>29</v>
      </c>
      <c r="J181" s="24" t="s">
        <v>76</v>
      </c>
      <c r="K181" s="24" t="s">
        <v>72</v>
      </c>
    </row>
    <row r="182" spans="1:11" x14ac:dyDescent="0.2">
      <c r="A182" s="24" t="s">
        <v>124</v>
      </c>
      <c r="B182" s="24" t="s">
        <v>126</v>
      </c>
      <c r="C182" s="24">
        <v>2.2000000000000002</v>
      </c>
      <c r="D182" s="24">
        <v>1999</v>
      </c>
      <c r="E182" s="24">
        <v>4</v>
      </c>
      <c r="F182" s="24" t="s">
        <v>75</v>
      </c>
      <c r="G182" s="24" t="s">
        <v>64</v>
      </c>
      <c r="H182" s="24">
        <v>21</v>
      </c>
      <c r="I182" s="24">
        <v>27</v>
      </c>
      <c r="J182" s="24" t="s">
        <v>76</v>
      </c>
      <c r="K182" s="24" t="s">
        <v>72</v>
      </c>
    </row>
    <row r="183" spans="1:11" x14ac:dyDescent="0.2">
      <c r="A183" s="24" t="s">
        <v>124</v>
      </c>
      <c r="B183" s="24" t="s">
        <v>126</v>
      </c>
      <c r="C183" s="24">
        <v>2.4</v>
      </c>
      <c r="D183" s="24">
        <v>2008</v>
      </c>
      <c r="E183" s="24">
        <v>4</v>
      </c>
      <c r="F183" s="24" t="s">
        <v>66</v>
      </c>
      <c r="G183" s="24" t="s">
        <v>64</v>
      </c>
      <c r="H183" s="24">
        <v>21</v>
      </c>
      <c r="I183" s="24">
        <v>31</v>
      </c>
      <c r="J183" s="24" t="s">
        <v>76</v>
      </c>
      <c r="K183" s="24" t="s">
        <v>72</v>
      </c>
    </row>
    <row r="184" spans="1:11" x14ac:dyDescent="0.2">
      <c r="A184" s="24" t="s">
        <v>124</v>
      </c>
      <c r="B184" s="24" t="s">
        <v>126</v>
      </c>
      <c r="C184" s="24">
        <v>2.4</v>
      </c>
      <c r="D184" s="24">
        <v>2008</v>
      </c>
      <c r="E184" s="24">
        <v>4</v>
      </c>
      <c r="F184" s="24" t="s">
        <v>63</v>
      </c>
      <c r="G184" s="24" t="s">
        <v>64</v>
      </c>
      <c r="H184" s="24">
        <v>21</v>
      </c>
      <c r="I184" s="24">
        <v>31</v>
      </c>
      <c r="J184" s="24" t="s">
        <v>76</v>
      </c>
      <c r="K184" s="24" t="s">
        <v>72</v>
      </c>
    </row>
    <row r="185" spans="1:11" x14ac:dyDescent="0.2">
      <c r="A185" s="24" t="s">
        <v>124</v>
      </c>
      <c r="B185" s="24" t="s">
        <v>126</v>
      </c>
      <c r="C185" s="24">
        <v>3</v>
      </c>
      <c r="D185" s="24">
        <v>1999</v>
      </c>
      <c r="E185" s="24">
        <v>6</v>
      </c>
      <c r="F185" s="24" t="s">
        <v>75</v>
      </c>
      <c r="G185" s="24" t="s">
        <v>64</v>
      </c>
      <c r="H185" s="24">
        <v>18</v>
      </c>
      <c r="I185" s="24">
        <v>26</v>
      </c>
      <c r="J185" s="24" t="s">
        <v>76</v>
      </c>
      <c r="K185" s="24" t="s">
        <v>72</v>
      </c>
    </row>
    <row r="186" spans="1:11" x14ac:dyDescent="0.2">
      <c r="A186" s="24" t="s">
        <v>124</v>
      </c>
      <c r="B186" s="24" t="s">
        <v>126</v>
      </c>
      <c r="C186" s="24">
        <v>3</v>
      </c>
      <c r="D186" s="24">
        <v>1999</v>
      </c>
      <c r="E186" s="24">
        <v>6</v>
      </c>
      <c r="F186" s="24" t="s">
        <v>66</v>
      </c>
      <c r="G186" s="24" t="s">
        <v>64</v>
      </c>
      <c r="H186" s="24">
        <v>18</v>
      </c>
      <c r="I186" s="24">
        <v>26</v>
      </c>
      <c r="J186" s="24" t="s">
        <v>76</v>
      </c>
      <c r="K186" s="24" t="s">
        <v>72</v>
      </c>
    </row>
    <row r="187" spans="1:11" x14ac:dyDescent="0.2">
      <c r="A187" s="24" t="s">
        <v>124</v>
      </c>
      <c r="B187" s="24" t="s">
        <v>126</v>
      </c>
      <c r="C187" s="24">
        <v>3.5</v>
      </c>
      <c r="D187" s="24">
        <v>2008</v>
      </c>
      <c r="E187" s="24">
        <v>6</v>
      </c>
      <c r="F187" s="24" t="s">
        <v>70</v>
      </c>
      <c r="G187" s="24" t="s">
        <v>64</v>
      </c>
      <c r="H187" s="24">
        <v>19</v>
      </c>
      <c r="I187" s="24">
        <v>28</v>
      </c>
      <c r="J187" s="24" t="s">
        <v>76</v>
      </c>
      <c r="K187" s="24" t="s">
        <v>72</v>
      </c>
    </row>
    <row r="188" spans="1:11" x14ac:dyDescent="0.2">
      <c r="A188" s="24" t="s">
        <v>124</v>
      </c>
      <c r="B188" s="24" t="s">
        <v>127</v>
      </c>
      <c r="C188" s="24">
        <v>2.2000000000000002</v>
      </c>
      <c r="D188" s="24">
        <v>1999</v>
      </c>
      <c r="E188" s="24">
        <v>4</v>
      </c>
      <c r="F188" s="24" t="s">
        <v>75</v>
      </c>
      <c r="G188" s="24" t="s">
        <v>64</v>
      </c>
      <c r="H188" s="24">
        <v>21</v>
      </c>
      <c r="I188" s="24">
        <v>27</v>
      </c>
      <c r="J188" s="24" t="s">
        <v>76</v>
      </c>
      <c r="K188" s="24" t="s">
        <v>65</v>
      </c>
    </row>
    <row r="189" spans="1:11" x14ac:dyDescent="0.2">
      <c r="A189" s="24" t="s">
        <v>124</v>
      </c>
      <c r="B189" s="24" t="s">
        <v>127</v>
      </c>
      <c r="C189" s="24">
        <v>2.2000000000000002</v>
      </c>
      <c r="D189" s="24">
        <v>1999</v>
      </c>
      <c r="E189" s="24">
        <v>4</v>
      </c>
      <c r="F189" s="24" t="s">
        <v>66</v>
      </c>
      <c r="G189" s="24" t="s">
        <v>64</v>
      </c>
      <c r="H189" s="24">
        <v>21</v>
      </c>
      <c r="I189" s="24">
        <v>29</v>
      </c>
      <c r="J189" s="24" t="s">
        <v>76</v>
      </c>
      <c r="K189" s="24" t="s">
        <v>65</v>
      </c>
    </row>
    <row r="190" spans="1:11" x14ac:dyDescent="0.2">
      <c r="A190" s="24" t="s">
        <v>124</v>
      </c>
      <c r="B190" s="24" t="s">
        <v>127</v>
      </c>
      <c r="C190" s="24">
        <v>2.4</v>
      </c>
      <c r="D190" s="24">
        <v>2008</v>
      </c>
      <c r="E190" s="24">
        <v>4</v>
      </c>
      <c r="F190" s="24" t="s">
        <v>66</v>
      </c>
      <c r="G190" s="24" t="s">
        <v>64</v>
      </c>
      <c r="H190" s="24">
        <v>21</v>
      </c>
      <c r="I190" s="24">
        <v>31</v>
      </c>
      <c r="J190" s="24" t="s">
        <v>76</v>
      </c>
      <c r="K190" s="24" t="s">
        <v>65</v>
      </c>
    </row>
    <row r="191" spans="1:11" x14ac:dyDescent="0.2">
      <c r="A191" s="24" t="s">
        <v>124</v>
      </c>
      <c r="B191" s="24" t="s">
        <v>127</v>
      </c>
      <c r="C191" s="24">
        <v>2.4</v>
      </c>
      <c r="D191" s="24">
        <v>2008</v>
      </c>
      <c r="E191" s="24">
        <v>4</v>
      </c>
      <c r="F191" s="24" t="s">
        <v>117</v>
      </c>
      <c r="G191" s="24" t="s">
        <v>64</v>
      </c>
      <c r="H191" s="24">
        <v>22</v>
      </c>
      <c r="I191" s="24">
        <v>31</v>
      </c>
      <c r="J191" s="24" t="s">
        <v>76</v>
      </c>
      <c r="K191" s="24" t="s">
        <v>65</v>
      </c>
    </row>
    <row r="192" spans="1:11" x14ac:dyDescent="0.2">
      <c r="A192" s="24" t="s">
        <v>124</v>
      </c>
      <c r="B192" s="24" t="s">
        <v>127</v>
      </c>
      <c r="C192" s="24">
        <v>3</v>
      </c>
      <c r="D192" s="24">
        <v>1999</v>
      </c>
      <c r="E192" s="24">
        <v>6</v>
      </c>
      <c r="F192" s="24" t="s">
        <v>75</v>
      </c>
      <c r="G192" s="24" t="s">
        <v>64</v>
      </c>
      <c r="H192" s="24">
        <v>18</v>
      </c>
      <c r="I192" s="24">
        <v>26</v>
      </c>
      <c r="J192" s="24" t="s">
        <v>76</v>
      </c>
      <c r="K192" s="24" t="s">
        <v>65</v>
      </c>
    </row>
    <row r="193" spans="1:11" x14ac:dyDescent="0.2">
      <c r="A193" s="24" t="s">
        <v>124</v>
      </c>
      <c r="B193" s="24" t="s">
        <v>127</v>
      </c>
      <c r="C193" s="24">
        <v>3</v>
      </c>
      <c r="D193" s="24">
        <v>1999</v>
      </c>
      <c r="E193" s="24">
        <v>6</v>
      </c>
      <c r="F193" s="24" t="s">
        <v>66</v>
      </c>
      <c r="G193" s="24" t="s">
        <v>64</v>
      </c>
      <c r="H193" s="24">
        <v>18</v>
      </c>
      <c r="I193" s="24">
        <v>26</v>
      </c>
      <c r="J193" s="24" t="s">
        <v>76</v>
      </c>
      <c r="K193" s="24" t="s">
        <v>65</v>
      </c>
    </row>
    <row r="194" spans="1:11" x14ac:dyDescent="0.2">
      <c r="A194" s="24" t="s">
        <v>124</v>
      </c>
      <c r="B194" s="24" t="s">
        <v>127</v>
      </c>
      <c r="C194" s="24">
        <v>3.3</v>
      </c>
      <c r="D194" s="24">
        <v>2008</v>
      </c>
      <c r="E194" s="24">
        <v>6</v>
      </c>
      <c r="F194" s="24" t="s">
        <v>117</v>
      </c>
      <c r="G194" s="24" t="s">
        <v>64</v>
      </c>
      <c r="H194" s="24">
        <v>18</v>
      </c>
      <c r="I194" s="24">
        <v>27</v>
      </c>
      <c r="J194" s="24" t="s">
        <v>76</v>
      </c>
      <c r="K194" s="24" t="s">
        <v>65</v>
      </c>
    </row>
    <row r="195" spans="1:11" x14ac:dyDescent="0.2">
      <c r="A195" s="24" t="s">
        <v>124</v>
      </c>
      <c r="B195" s="24" t="s">
        <v>128</v>
      </c>
      <c r="C195" s="24">
        <v>1.8</v>
      </c>
      <c r="D195" s="24">
        <v>1999</v>
      </c>
      <c r="E195" s="24">
        <v>4</v>
      </c>
      <c r="F195" s="24" t="s">
        <v>86</v>
      </c>
      <c r="G195" s="24" t="s">
        <v>64</v>
      </c>
      <c r="H195" s="24">
        <v>24</v>
      </c>
      <c r="I195" s="24">
        <v>30</v>
      </c>
      <c r="J195" s="24" t="s">
        <v>76</v>
      </c>
      <c r="K195" s="24" t="s">
        <v>65</v>
      </c>
    </row>
    <row r="196" spans="1:11" x14ac:dyDescent="0.2">
      <c r="A196" s="24" t="s">
        <v>124</v>
      </c>
      <c r="B196" s="24" t="s">
        <v>128</v>
      </c>
      <c r="C196" s="24">
        <v>1.8</v>
      </c>
      <c r="D196" s="24">
        <v>1999</v>
      </c>
      <c r="E196" s="24">
        <v>4</v>
      </c>
      <c r="F196" s="24" t="s">
        <v>75</v>
      </c>
      <c r="G196" s="24" t="s">
        <v>64</v>
      </c>
      <c r="H196" s="24">
        <v>24</v>
      </c>
      <c r="I196" s="24">
        <v>33</v>
      </c>
      <c r="J196" s="24" t="s">
        <v>76</v>
      </c>
      <c r="K196" s="24" t="s">
        <v>65</v>
      </c>
    </row>
    <row r="197" spans="1:11" x14ac:dyDescent="0.2">
      <c r="A197" s="24" t="s">
        <v>124</v>
      </c>
      <c r="B197" s="24" t="s">
        <v>128</v>
      </c>
      <c r="C197" s="24">
        <v>1.8</v>
      </c>
      <c r="D197" s="24">
        <v>1999</v>
      </c>
      <c r="E197" s="24">
        <v>4</v>
      </c>
      <c r="F197" s="24" t="s">
        <v>66</v>
      </c>
      <c r="G197" s="24" t="s">
        <v>64</v>
      </c>
      <c r="H197" s="24">
        <v>26</v>
      </c>
      <c r="I197" s="24">
        <v>35</v>
      </c>
      <c r="J197" s="24" t="s">
        <v>76</v>
      </c>
      <c r="K197" s="24" t="s">
        <v>65</v>
      </c>
    </row>
    <row r="198" spans="1:11" x14ac:dyDescent="0.2">
      <c r="A198" s="24" t="s">
        <v>124</v>
      </c>
      <c r="B198" s="24" t="s">
        <v>128</v>
      </c>
      <c r="C198" s="24">
        <v>1.8</v>
      </c>
      <c r="D198" s="24">
        <v>2008</v>
      </c>
      <c r="E198" s="24">
        <v>4</v>
      </c>
      <c r="F198" s="24" t="s">
        <v>66</v>
      </c>
      <c r="G198" s="24" t="s">
        <v>64</v>
      </c>
      <c r="H198" s="24">
        <v>28</v>
      </c>
      <c r="I198" s="24">
        <v>37</v>
      </c>
      <c r="J198" s="24" t="s">
        <v>76</v>
      </c>
      <c r="K198" s="24" t="s">
        <v>65</v>
      </c>
    </row>
    <row r="199" spans="1:11" x14ac:dyDescent="0.2">
      <c r="A199" s="24" t="s">
        <v>124</v>
      </c>
      <c r="B199" s="24" t="s">
        <v>128</v>
      </c>
      <c r="C199" s="24">
        <v>1.8</v>
      </c>
      <c r="D199" s="24">
        <v>2008</v>
      </c>
      <c r="E199" s="24">
        <v>4</v>
      </c>
      <c r="F199" s="24" t="s">
        <v>75</v>
      </c>
      <c r="G199" s="24" t="s">
        <v>64</v>
      </c>
      <c r="H199" s="24">
        <v>26</v>
      </c>
      <c r="I199" s="24">
        <v>35</v>
      </c>
      <c r="J199" s="24" t="s">
        <v>76</v>
      </c>
      <c r="K199" s="24" t="s">
        <v>65</v>
      </c>
    </row>
    <row r="200" spans="1:11" x14ac:dyDescent="0.2">
      <c r="A200" s="24" t="s">
        <v>124</v>
      </c>
      <c r="B200" s="24" t="s">
        <v>129</v>
      </c>
      <c r="C200" s="24">
        <v>4.7</v>
      </c>
      <c r="D200" s="24">
        <v>1999</v>
      </c>
      <c r="E200" s="24">
        <v>8</v>
      </c>
      <c r="F200" s="24" t="s">
        <v>75</v>
      </c>
      <c r="G200" s="24">
        <v>4</v>
      </c>
      <c r="H200" s="24">
        <v>11</v>
      </c>
      <c r="I200" s="24">
        <v>15</v>
      </c>
      <c r="J200" s="24" t="s">
        <v>76</v>
      </c>
      <c r="K200" s="24" t="s">
        <v>77</v>
      </c>
    </row>
    <row r="201" spans="1:11" x14ac:dyDescent="0.2">
      <c r="A201" s="24" t="s">
        <v>124</v>
      </c>
      <c r="B201" s="24" t="s">
        <v>129</v>
      </c>
      <c r="C201" s="24">
        <v>5.7</v>
      </c>
      <c r="D201" s="24">
        <v>2008</v>
      </c>
      <c r="E201" s="24">
        <v>8</v>
      </c>
      <c r="F201" s="24" t="s">
        <v>70</v>
      </c>
      <c r="G201" s="24">
        <v>4</v>
      </c>
      <c r="H201" s="24">
        <v>13</v>
      </c>
      <c r="I201" s="24">
        <v>18</v>
      </c>
      <c r="J201" s="24" t="s">
        <v>76</v>
      </c>
      <c r="K201" s="24" t="s">
        <v>77</v>
      </c>
    </row>
    <row r="202" spans="1:11" x14ac:dyDescent="0.2">
      <c r="A202" s="24" t="s">
        <v>124</v>
      </c>
      <c r="B202" s="24" t="s">
        <v>130</v>
      </c>
      <c r="C202" s="24">
        <v>2.7</v>
      </c>
      <c r="D202" s="24">
        <v>1999</v>
      </c>
      <c r="E202" s="24">
        <v>4</v>
      </c>
      <c r="F202" s="24" t="s">
        <v>66</v>
      </c>
      <c r="G202" s="24">
        <v>4</v>
      </c>
      <c r="H202" s="24">
        <v>15</v>
      </c>
      <c r="I202" s="24">
        <v>20</v>
      </c>
      <c r="J202" s="24" t="s">
        <v>76</v>
      </c>
      <c r="K202" s="24" t="s">
        <v>90</v>
      </c>
    </row>
    <row r="203" spans="1:11" x14ac:dyDescent="0.2">
      <c r="A203" s="24" t="s">
        <v>124</v>
      </c>
      <c r="B203" s="24" t="s">
        <v>130</v>
      </c>
      <c r="C203" s="24">
        <v>2.7</v>
      </c>
      <c r="D203" s="24">
        <v>1999</v>
      </c>
      <c r="E203" s="24">
        <v>4</v>
      </c>
      <c r="F203" s="24" t="s">
        <v>75</v>
      </c>
      <c r="G203" s="24">
        <v>4</v>
      </c>
      <c r="H203" s="24">
        <v>16</v>
      </c>
      <c r="I203" s="24">
        <v>20</v>
      </c>
      <c r="J203" s="24" t="s">
        <v>76</v>
      </c>
      <c r="K203" s="24" t="s">
        <v>90</v>
      </c>
    </row>
    <row r="204" spans="1:11" x14ac:dyDescent="0.2">
      <c r="A204" s="24" t="s">
        <v>124</v>
      </c>
      <c r="B204" s="24" t="s">
        <v>130</v>
      </c>
      <c r="C204" s="24">
        <v>2.7</v>
      </c>
      <c r="D204" s="24">
        <v>2008</v>
      </c>
      <c r="E204" s="24">
        <v>4</v>
      </c>
      <c r="F204" s="24" t="s">
        <v>66</v>
      </c>
      <c r="G204" s="24">
        <v>4</v>
      </c>
      <c r="H204" s="24">
        <v>17</v>
      </c>
      <c r="I204" s="24">
        <v>22</v>
      </c>
      <c r="J204" s="24" t="s">
        <v>76</v>
      </c>
      <c r="K204" s="24" t="s">
        <v>90</v>
      </c>
    </row>
    <row r="205" spans="1:11" x14ac:dyDescent="0.2">
      <c r="A205" s="24" t="s">
        <v>124</v>
      </c>
      <c r="B205" s="24" t="s">
        <v>130</v>
      </c>
      <c r="C205" s="24">
        <v>3.4</v>
      </c>
      <c r="D205" s="24">
        <v>1999</v>
      </c>
      <c r="E205" s="24">
        <v>6</v>
      </c>
      <c r="F205" s="24" t="s">
        <v>66</v>
      </c>
      <c r="G205" s="24">
        <v>4</v>
      </c>
      <c r="H205" s="24">
        <v>15</v>
      </c>
      <c r="I205" s="24">
        <v>17</v>
      </c>
      <c r="J205" s="24" t="s">
        <v>76</v>
      </c>
      <c r="K205" s="24" t="s">
        <v>90</v>
      </c>
    </row>
    <row r="206" spans="1:11" x14ac:dyDescent="0.2">
      <c r="A206" s="24" t="s">
        <v>124</v>
      </c>
      <c r="B206" s="24" t="s">
        <v>130</v>
      </c>
      <c r="C206" s="24">
        <v>3.4</v>
      </c>
      <c r="D206" s="24">
        <v>1999</v>
      </c>
      <c r="E206" s="24">
        <v>6</v>
      </c>
      <c r="F206" s="24" t="s">
        <v>75</v>
      </c>
      <c r="G206" s="24">
        <v>4</v>
      </c>
      <c r="H206" s="24">
        <v>15</v>
      </c>
      <c r="I206" s="24">
        <v>19</v>
      </c>
      <c r="J206" s="24" t="s">
        <v>76</v>
      </c>
      <c r="K206" s="24" t="s">
        <v>90</v>
      </c>
    </row>
    <row r="207" spans="1:11" x14ac:dyDescent="0.2">
      <c r="A207" s="24" t="s">
        <v>124</v>
      </c>
      <c r="B207" s="24" t="s">
        <v>130</v>
      </c>
      <c r="C207" s="24">
        <v>4</v>
      </c>
      <c r="D207" s="24">
        <v>2008</v>
      </c>
      <c r="E207" s="24">
        <v>6</v>
      </c>
      <c r="F207" s="24" t="s">
        <v>67</v>
      </c>
      <c r="G207" s="24">
        <v>4</v>
      </c>
      <c r="H207" s="24">
        <v>15</v>
      </c>
      <c r="I207" s="24">
        <v>18</v>
      </c>
      <c r="J207" s="24" t="s">
        <v>76</v>
      </c>
      <c r="K207" s="24" t="s">
        <v>90</v>
      </c>
    </row>
    <row r="208" spans="1:11" x14ac:dyDescent="0.2">
      <c r="A208" s="24" t="s">
        <v>124</v>
      </c>
      <c r="B208" s="24" t="s">
        <v>130</v>
      </c>
      <c r="C208" s="24">
        <v>4</v>
      </c>
      <c r="D208" s="24">
        <v>2008</v>
      </c>
      <c r="E208" s="24">
        <v>6</v>
      </c>
      <c r="F208" s="24" t="s">
        <v>63</v>
      </c>
      <c r="G208" s="24">
        <v>4</v>
      </c>
      <c r="H208" s="24">
        <v>16</v>
      </c>
      <c r="I208" s="24">
        <v>20</v>
      </c>
      <c r="J208" s="24" t="s">
        <v>76</v>
      </c>
      <c r="K208" s="24" t="s">
        <v>90</v>
      </c>
    </row>
    <row r="209" spans="1:11" x14ac:dyDescent="0.2">
      <c r="A209" s="24" t="s">
        <v>131</v>
      </c>
      <c r="B209" s="24" t="s">
        <v>132</v>
      </c>
      <c r="C209" s="24">
        <v>2</v>
      </c>
      <c r="D209" s="24">
        <v>1999</v>
      </c>
      <c r="E209" s="24">
        <v>4</v>
      </c>
      <c r="F209" s="24" t="s">
        <v>66</v>
      </c>
      <c r="G209" s="24" t="s">
        <v>64</v>
      </c>
      <c r="H209" s="24">
        <v>21</v>
      </c>
      <c r="I209" s="24">
        <v>29</v>
      </c>
      <c r="J209" s="24" t="s">
        <v>76</v>
      </c>
      <c r="K209" s="24" t="s">
        <v>65</v>
      </c>
    </row>
    <row r="210" spans="1:11" x14ac:dyDescent="0.2">
      <c r="A210" s="24" t="s">
        <v>131</v>
      </c>
      <c r="B210" s="24" t="s">
        <v>132</v>
      </c>
      <c r="C210" s="24">
        <v>2</v>
      </c>
      <c r="D210" s="24">
        <v>1999</v>
      </c>
      <c r="E210" s="24">
        <v>4</v>
      </c>
      <c r="F210" s="24" t="s">
        <v>75</v>
      </c>
      <c r="G210" s="24" t="s">
        <v>64</v>
      </c>
      <c r="H210" s="24">
        <v>19</v>
      </c>
      <c r="I210" s="24">
        <v>26</v>
      </c>
      <c r="J210" s="24" t="s">
        <v>76</v>
      </c>
      <c r="K210" s="24" t="s">
        <v>65</v>
      </c>
    </row>
    <row r="211" spans="1:11" x14ac:dyDescent="0.2">
      <c r="A211" s="24" t="s">
        <v>131</v>
      </c>
      <c r="B211" s="24" t="s">
        <v>132</v>
      </c>
      <c r="C211" s="24">
        <v>2</v>
      </c>
      <c r="D211" s="24">
        <v>2008</v>
      </c>
      <c r="E211" s="24">
        <v>4</v>
      </c>
      <c r="F211" s="24" t="s">
        <v>67</v>
      </c>
      <c r="G211" s="24" t="s">
        <v>64</v>
      </c>
      <c r="H211" s="24">
        <v>21</v>
      </c>
      <c r="I211" s="24">
        <v>29</v>
      </c>
      <c r="J211" s="24" t="s">
        <v>5</v>
      </c>
      <c r="K211" s="24" t="s">
        <v>65</v>
      </c>
    </row>
    <row r="212" spans="1:11" x14ac:dyDescent="0.2">
      <c r="A212" s="24" t="s">
        <v>131</v>
      </c>
      <c r="B212" s="24" t="s">
        <v>132</v>
      </c>
      <c r="C212" s="24">
        <v>2</v>
      </c>
      <c r="D212" s="24">
        <v>2008</v>
      </c>
      <c r="E212" s="24">
        <v>4</v>
      </c>
      <c r="F212" s="24" t="s">
        <v>70</v>
      </c>
      <c r="G212" s="24" t="s">
        <v>64</v>
      </c>
      <c r="H212" s="24">
        <v>22</v>
      </c>
      <c r="I212" s="24">
        <v>29</v>
      </c>
      <c r="J212" s="24" t="s">
        <v>5</v>
      </c>
      <c r="K212" s="24" t="s">
        <v>65</v>
      </c>
    </row>
    <row r="213" spans="1:11" x14ac:dyDescent="0.2">
      <c r="A213" s="24" t="s">
        <v>131</v>
      </c>
      <c r="B213" s="24" t="s">
        <v>132</v>
      </c>
      <c r="C213" s="24">
        <v>2.8</v>
      </c>
      <c r="D213" s="24">
        <v>1999</v>
      </c>
      <c r="E213" s="24">
        <v>6</v>
      </c>
      <c r="F213" s="24" t="s">
        <v>66</v>
      </c>
      <c r="G213" s="24" t="s">
        <v>64</v>
      </c>
      <c r="H213" s="24">
        <v>17</v>
      </c>
      <c r="I213" s="24">
        <v>24</v>
      </c>
      <c r="J213" s="24" t="s">
        <v>76</v>
      </c>
      <c r="K213" s="24" t="s">
        <v>65</v>
      </c>
    </row>
    <row r="214" spans="1:11" x14ac:dyDescent="0.2">
      <c r="A214" s="24" t="s">
        <v>131</v>
      </c>
      <c r="B214" s="24" t="s">
        <v>133</v>
      </c>
      <c r="C214" s="24">
        <v>1.9</v>
      </c>
      <c r="D214" s="24">
        <v>1999</v>
      </c>
      <c r="E214" s="24">
        <v>4</v>
      </c>
      <c r="F214" s="24" t="s">
        <v>66</v>
      </c>
      <c r="G214" s="24" t="s">
        <v>64</v>
      </c>
      <c r="H214" s="24">
        <v>33</v>
      </c>
      <c r="I214" s="24">
        <v>44</v>
      </c>
      <c r="J214" s="24" t="s">
        <v>82</v>
      </c>
      <c r="K214" s="24" t="s">
        <v>65</v>
      </c>
    </row>
    <row r="215" spans="1:11" x14ac:dyDescent="0.2">
      <c r="A215" s="24" t="s">
        <v>131</v>
      </c>
      <c r="B215" s="24" t="s">
        <v>133</v>
      </c>
      <c r="C215" s="24">
        <v>2</v>
      </c>
      <c r="D215" s="24">
        <v>1999</v>
      </c>
      <c r="E215" s="24">
        <v>4</v>
      </c>
      <c r="F215" s="24" t="s">
        <v>66</v>
      </c>
      <c r="G215" s="24" t="s">
        <v>64</v>
      </c>
      <c r="H215" s="24">
        <v>21</v>
      </c>
      <c r="I215" s="24">
        <v>29</v>
      </c>
      <c r="J215" s="24" t="s">
        <v>76</v>
      </c>
      <c r="K215" s="24" t="s">
        <v>65</v>
      </c>
    </row>
    <row r="216" spans="1:11" x14ac:dyDescent="0.2">
      <c r="A216" s="24" t="s">
        <v>131</v>
      </c>
      <c r="B216" s="24" t="s">
        <v>133</v>
      </c>
      <c r="C216" s="24">
        <v>2</v>
      </c>
      <c r="D216" s="24">
        <v>1999</v>
      </c>
      <c r="E216" s="24">
        <v>4</v>
      </c>
      <c r="F216" s="24" t="s">
        <v>75</v>
      </c>
      <c r="G216" s="24" t="s">
        <v>64</v>
      </c>
      <c r="H216" s="24">
        <v>19</v>
      </c>
      <c r="I216" s="24">
        <v>26</v>
      </c>
      <c r="J216" s="24" t="s">
        <v>76</v>
      </c>
      <c r="K216" s="24" t="s">
        <v>65</v>
      </c>
    </row>
    <row r="217" spans="1:11" x14ac:dyDescent="0.2">
      <c r="A217" s="24" t="s">
        <v>131</v>
      </c>
      <c r="B217" s="24" t="s">
        <v>133</v>
      </c>
      <c r="C217" s="24">
        <v>2</v>
      </c>
      <c r="D217" s="24">
        <v>2008</v>
      </c>
      <c r="E217" s="24">
        <v>4</v>
      </c>
      <c r="F217" s="24" t="s">
        <v>70</v>
      </c>
      <c r="G217" s="24" t="s">
        <v>64</v>
      </c>
      <c r="H217" s="24">
        <v>22</v>
      </c>
      <c r="I217" s="24">
        <v>29</v>
      </c>
      <c r="J217" s="24" t="s">
        <v>5</v>
      </c>
      <c r="K217" s="24" t="s">
        <v>65</v>
      </c>
    </row>
    <row r="218" spans="1:11" x14ac:dyDescent="0.2">
      <c r="A218" s="24" t="s">
        <v>131</v>
      </c>
      <c r="B218" s="24" t="s">
        <v>133</v>
      </c>
      <c r="C218" s="24">
        <v>2</v>
      </c>
      <c r="D218" s="24">
        <v>2008</v>
      </c>
      <c r="E218" s="24">
        <v>4</v>
      </c>
      <c r="F218" s="24" t="s">
        <v>67</v>
      </c>
      <c r="G218" s="24" t="s">
        <v>64</v>
      </c>
      <c r="H218" s="24">
        <v>21</v>
      </c>
      <c r="I218" s="24">
        <v>29</v>
      </c>
      <c r="J218" s="24" t="s">
        <v>5</v>
      </c>
      <c r="K218" s="24" t="s">
        <v>65</v>
      </c>
    </row>
    <row r="219" spans="1:11" x14ac:dyDescent="0.2">
      <c r="A219" s="24" t="s">
        <v>131</v>
      </c>
      <c r="B219" s="24" t="s">
        <v>133</v>
      </c>
      <c r="C219" s="24">
        <v>2.5</v>
      </c>
      <c r="D219" s="24">
        <v>2008</v>
      </c>
      <c r="E219" s="24">
        <v>5</v>
      </c>
      <c r="F219" s="24" t="s">
        <v>70</v>
      </c>
      <c r="G219" s="24" t="s">
        <v>64</v>
      </c>
      <c r="H219" s="24">
        <v>21</v>
      </c>
      <c r="I219" s="24">
        <v>29</v>
      </c>
      <c r="J219" s="24" t="s">
        <v>76</v>
      </c>
      <c r="K219" s="24" t="s">
        <v>65</v>
      </c>
    </row>
    <row r="220" spans="1:11" x14ac:dyDescent="0.2">
      <c r="A220" s="24" t="s">
        <v>131</v>
      </c>
      <c r="B220" s="24" t="s">
        <v>133</v>
      </c>
      <c r="C220" s="24">
        <v>2.5</v>
      </c>
      <c r="D220" s="24">
        <v>2008</v>
      </c>
      <c r="E220" s="24">
        <v>5</v>
      </c>
      <c r="F220" s="24" t="s">
        <v>66</v>
      </c>
      <c r="G220" s="24" t="s">
        <v>64</v>
      </c>
      <c r="H220" s="24">
        <v>21</v>
      </c>
      <c r="I220" s="24">
        <v>29</v>
      </c>
      <c r="J220" s="24" t="s">
        <v>76</v>
      </c>
      <c r="K220" s="24" t="s">
        <v>65</v>
      </c>
    </row>
    <row r="221" spans="1:11" x14ac:dyDescent="0.2">
      <c r="A221" s="24" t="s">
        <v>131</v>
      </c>
      <c r="B221" s="24" t="s">
        <v>133</v>
      </c>
      <c r="C221" s="24">
        <v>2.8</v>
      </c>
      <c r="D221" s="24">
        <v>1999</v>
      </c>
      <c r="E221" s="24">
        <v>6</v>
      </c>
      <c r="F221" s="24" t="s">
        <v>75</v>
      </c>
      <c r="G221" s="24" t="s">
        <v>64</v>
      </c>
      <c r="H221" s="24">
        <v>16</v>
      </c>
      <c r="I221" s="24">
        <v>23</v>
      </c>
      <c r="J221" s="24" t="s">
        <v>76</v>
      </c>
      <c r="K221" s="24" t="s">
        <v>65</v>
      </c>
    </row>
    <row r="222" spans="1:11" x14ac:dyDescent="0.2">
      <c r="A222" s="24" t="s">
        <v>131</v>
      </c>
      <c r="B222" s="24" t="s">
        <v>133</v>
      </c>
      <c r="C222" s="24">
        <v>2.8</v>
      </c>
      <c r="D222" s="24">
        <v>1999</v>
      </c>
      <c r="E222" s="24">
        <v>6</v>
      </c>
      <c r="F222" s="24" t="s">
        <v>66</v>
      </c>
      <c r="G222" s="24" t="s">
        <v>64</v>
      </c>
      <c r="H222" s="24">
        <v>17</v>
      </c>
      <c r="I222" s="24">
        <v>24</v>
      </c>
      <c r="J222" s="24" t="s">
        <v>76</v>
      </c>
      <c r="K222" s="24" t="s">
        <v>65</v>
      </c>
    </row>
    <row r="223" spans="1:11" x14ac:dyDescent="0.2">
      <c r="A223" s="24" t="s">
        <v>131</v>
      </c>
      <c r="B223" s="24" t="s">
        <v>134</v>
      </c>
      <c r="C223" s="24">
        <v>1.9</v>
      </c>
      <c r="D223" s="24">
        <v>1999</v>
      </c>
      <c r="E223" s="24">
        <v>4</v>
      </c>
      <c r="F223" s="24" t="s">
        <v>66</v>
      </c>
      <c r="G223" s="24" t="s">
        <v>64</v>
      </c>
      <c r="H223" s="24">
        <v>35</v>
      </c>
      <c r="I223" s="24">
        <v>44</v>
      </c>
      <c r="J223" s="24" t="s">
        <v>82</v>
      </c>
      <c r="K223" s="24" t="s">
        <v>98</v>
      </c>
    </row>
    <row r="224" spans="1:11" x14ac:dyDescent="0.2">
      <c r="A224" s="24" t="s">
        <v>131</v>
      </c>
      <c r="B224" s="24" t="s">
        <v>134</v>
      </c>
      <c r="C224" s="24">
        <v>1.9</v>
      </c>
      <c r="D224" s="24">
        <v>1999</v>
      </c>
      <c r="E224" s="24">
        <v>4</v>
      </c>
      <c r="F224" s="24" t="s">
        <v>75</v>
      </c>
      <c r="G224" s="24" t="s">
        <v>64</v>
      </c>
      <c r="H224" s="24">
        <v>29</v>
      </c>
      <c r="I224" s="24">
        <v>41</v>
      </c>
      <c r="J224" s="24" t="s">
        <v>82</v>
      </c>
      <c r="K224" s="24" t="s">
        <v>98</v>
      </c>
    </row>
    <row r="225" spans="1:11" x14ac:dyDescent="0.2">
      <c r="A225" s="24" t="s">
        <v>131</v>
      </c>
      <c r="B225" s="24" t="s">
        <v>134</v>
      </c>
      <c r="C225" s="24">
        <v>2</v>
      </c>
      <c r="D225" s="24">
        <v>1999</v>
      </c>
      <c r="E225" s="24">
        <v>4</v>
      </c>
      <c r="F225" s="24" t="s">
        <v>66</v>
      </c>
      <c r="G225" s="24" t="s">
        <v>64</v>
      </c>
      <c r="H225" s="24">
        <v>21</v>
      </c>
      <c r="I225" s="24">
        <v>29</v>
      </c>
      <c r="J225" s="24" t="s">
        <v>76</v>
      </c>
      <c r="K225" s="24" t="s">
        <v>98</v>
      </c>
    </row>
    <row r="226" spans="1:11" x14ac:dyDescent="0.2">
      <c r="A226" s="24" t="s">
        <v>131</v>
      </c>
      <c r="B226" s="24" t="s">
        <v>134</v>
      </c>
      <c r="C226" s="24">
        <v>2</v>
      </c>
      <c r="D226" s="24">
        <v>1999</v>
      </c>
      <c r="E226" s="24">
        <v>4</v>
      </c>
      <c r="F226" s="24" t="s">
        <v>75</v>
      </c>
      <c r="G226" s="24" t="s">
        <v>64</v>
      </c>
      <c r="H226" s="24">
        <v>19</v>
      </c>
      <c r="I226" s="24">
        <v>26</v>
      </c>
      <c r="J226" s="24" t="s">
        <v>76</v>
      </c>
      <c r="K226" s="24" t="s">
        <v>98</v>
      </c>
    </row>
    <row r="227" spans="1:11" x14ac:dyDescent="0.2">
      <c r="A227" s="24" t="s">
        <v>131</v>
      </c>
      <c r="B227" s="24" t="s">
        <v>134</v>
      </c>
      <c r="C227" s="24">
        <v>2.5</v>
      </c>
      <c r="D227" s="24">
        <v>2008</v>
      </c>
      <c r="E227" s="24">
        <v>5</v>
      </c>
      <c r="F227" s="24" t="s">
        <v>66</v>
      </c>
      <c r="G227" s="24" t="s">
        <v>64</v>
      </c>
      <c r="H227" s="24">
        <v>20</v>
      </c>
      <c r="I227" s="24">
        <v>28</v>
      </c>
      <c r="J227" s="24" t="s">
        <v>76</v>
      </c>
      <c r="K227" s="24" t="s">
        <v>98</v>
      </c>
    </row>
    <row r="228" spans="1:11" x14ac:dyDescent="0.2">
      <c r="A228" s="24" t="s">
        <v>131</v>
      </c>
      <c r="B228" s="24" t="s">
        <v>134</v>
      </c>
      <c r="C228" s="24">
        <v>2.5</v>
      </c>
      <c r="D228" s="24">
        <v>2008</v>
      </c>
      <c r="E228" s="24">
        <v>5</v>
      </c>
      <c r="F228" s="24" t="s">
        <v>70</v>
      </c>
      <c r="G228" s="24" t="s">
        <v>64</v>
      </c>
      <c r="H228" s="24">
        <v>20</v>
      </c>
      <c r="I228" s="24">
        <v>29</v>
      </c>
      <c r="J228" s="24" t="s">
        <v>76</v>
      </c>
      <c r="K228" s="24" t="s">
        <v>98</v>
      </c>
    </row>
    <row r="229" spans="1:11" x14ac:dyDescent="0.2">
      <c r="A229" s="24" t="s">
        <v>131</v>
      </c>
      <c r="B229" s="24" t="s">
        <v>135</v>
      </c>
      <c r="C229" s="24">
        <v>1.8</v>
      </c>
      <c r="D229" s="24">
        <v>1999</v>
      </c>
      <c r="E229" s="24">
        <v>4</v>
      </c>
      <c r="F229" s="24" t="s">
        <v>66</v>
      </c>
      <c r="G229" s="24" t="s">
        <v>64</v>
      </c>
      <c r="H229" s="24">
        <v>21</v>
      </c>
      <c r="I229" s="24">
        <v>29</v>
      </c>
      <c r="J229" s="24" t="s">
        <v>5</v>
      </c>
      <c r="K229" s="24" t="s">
        <v>72</v>
      </c>
    </row>
    <row r="230" spans="1:11" x14ac:dyDescent="0.2">
      <c r="A230" s="24" t="s">
        <v>131</v>
      </c>
      <c r="B230" s="24" t="s">
        <v>135</v>
      </c>
      <c r="C230" s="24">
        <v>1.8</v>
      </c>
      <c r="D230" s="24">
        <v>1999</v>
      </c>
      <c r="E230" s="24">
        <v>4</v>
      </c>
      <c r="F230" s="24" t="s">
        <v>63</v>
      </c>
      <c r="G230" s="24" t="s">
        <v>64</v>
      </c>
      <c r="H230" s="24">
        <v>18</v>
      </c>
      <c r="I230" s="24">
        <v>29</v>
      </c>
      <c r="J230" s="24" t="s">
        <v>5</v>
      </c>
      <c r="K230" s="24" t="s">
        <v>72</v>
      </c>
    </row>
    <row r="231" spans="1:11" x14ac:dyDescent="0.2">
      <c r="A231" s="24" t="s">
        <v>131</v>
      </c>
      <c r="B231" s="24" t="s">
        <v>135</v>
      </c>
      <c r="C231" s="24">
        <v>2</v>
      </c>
      <c r="D231" s="24">
        <v>2008</v>
      </c>
      <c r="E231" s="24">
        <v>4</v>
      </c>
      <c r="F231" s="24" t="s">
        <v>70</v>
      </c>
      <c r="G231" s="24" t="s">
        <v>64</v>
      </c>
      <c r="H231" s="24">
        <v>19</v>
      </c>
      <c r="I231" s="24">
        <v>28</v>
      </c>
      <c r="J231" s="24" t="s">
        <v>5</v>
      </c>
      <c r="K231" s="24" t="s">
        <v>72</v>
      </c>
    </row>
    <row r="232" spans="1:11" x14ac:dyDescent="0.2">
      <c r="A232" s="24" t="s">
        <v>131</v>
      </c>
      <c r="B232" s="24" t="s">
        <v>135</v>
      </c>
      <c r="C232" s="24">
        <v>2</v>
      </c>
      <c r="D232" s="24">
        <v>2008</v>
      </c>
      <c r="E232" s="24">
        <v>4</v>
      </c>
      <c r="F232" s="24" t="s">
        <v>67</v>
      </c>
      <c r="G232" s="24" t="s">
        <v>64</v>
      </c>
      <c r="H232" s="24">
        <v>21</v>
      </c>
      <c r="I232" s="24">
        <v>29</v>
      </c>
      <c r="J232" s="24" t="s">
        <v>5</v>
      </c>
      <c r="K232" s="24" t="s">
        <v>72</v>
      </c>
    </row>
    <row r="233" spans="1:11" x14ac:dyDescent="0.2">
      <c r="A233" s="24" t="s">
        <v>131</v>
      </c>
      <c r="B233" s="24" t="s">
        <v>135</v>
      </c>
      <c r="C233" s="24">
        <v>2.8</v>
      </c>
      <c r="D233" s="24">
        <v>1999</v>
      </c>
      <c r="E233" s="24">
        <v>6</v>
      </c>
      <c r="F233" s="24" t="s">
        <v>63</v>
      </c>
      <c r="G233" s="24" t="s">
        <v>64</v>
      </c>
      <c r="H233" s="24">
        <v>16</v>
      </c>
      <c r="I233" s="24">
        <v>26</v>
      </c>
      <c r="J233" s="24" t="s">
        <v>5</v>
      </c>
      <c r="K233" s="24" t="s">
        <v>72</v>
      </c>
    </row>
    <row r="234" spans="1:11" x14ac:dyDescent="0.2">
      <c r="A234" s="24" t="s">
        <v>131</v>
      </c>
      <c r="B234" s="24" t="s">
        <v>135</v>
      </c>
      <c r="C234" s="24">
        <v>2.8</v>
      </c>
      <c r="D234" s="24">
        <v>1999</v>
      </c>
      <c r="E234" s="24">
        <v>6</v>
      </c>
      <c r="F234" s="24" t="s">
        <v>66</v>
      </c>
      <c r="G234" s="24" t="s">
        <v>64</v>
      </c>
      <c r="H234" s="24">
        <v>18</v>
      </c>
      <c r="I234" s="24">
        <v>26</v>
      </c>
      <c r="J234" s="24" t="s">
        <v>5</v>
      </c>
      <c r="K234" s="24" t="s">
        <v>72</v>
      </c>
    </row>
    <row r="235" spans="1:11" x14ac:dyDescent="0.2">
      <c r="A235" s="24" t="s">
        <v>131</v>
      </c>
      <c r="B235" s="24" t="s">
        <v>135</v>
      </c>
      <c r="C235" s="24">
        <v>3.6</v>
      </c>
      <c r="D235" s="24">
        <v>2008</v>
      </c>
      <c r="E235" s="24">
        <v>6</v>
      </c>
      <c r="F235" s="24" t="s">
        <v>70</v>
      </c>
      <c r="G235" s="24" t="s">
        <v>64</v>
      </c>
      <c r="H235" s="24">
        <v>17</v>
      </c>
      <c r="I235" s="24">
        <v>26</v>
      </c>
      <c r="J235" s="24" t="s">
        <v>5</v>
      </c>
      <c r="K235" s="24" t="s">
        <v>72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DA46D2-0E10-8E49-ADB3-57D8D5E75471}">
  <sheetPr codeName="Sheet210">
    <tabColor rgb="FFFF0000"/>
  </sheetPr>
  <dimension ref="A1:L235"/>
  <sheetViews>
    <sheetView workbookViewId="0">
      <selection activeCell="K2" sqref="K2"/>
    </sheetView>
  </sheetViews>
  <sheetFormatPr baseColWidth="10" defaultColWidth="14.5" defaultRowHeight="16" x14ac:dyDescent="0.2"/>
  <cols>
    <col min="1" max="11" width="14.5" style="17"/>
    <col min="13" max="16384" width="14.5" style="17"/>
  </cols>
  <sheetData>
    <row r="1" spans="1:12" x14ac:dyDescent="0.2">
      <c r="A1" s="24" t="s">
        <v>57</v>
      </c>
      <c r="B1" s="24" t="s">
        <v>136</v>
      </c>
      <c r="C1" s="24"/>
      <c r="D1" s="17" t="s">
        <v>137</v>
      </c>
      <c r="E1" s="17" t="s">
        <v>138</v>
      </c>
      <c r="F1" s="17" t="s">
        <v>139</v>
      </c>
      <c r="G1" s="17" t="s">
        <v>141</v>
      </c>
      <c r="H1" s="17" t="s">
        <v>140</v>
      </c>
      <c r="I1" s="17" t="s">
        <v>143</v>
      </c>
      <c r="J1" s="17" t="s">
        <v>5</v>
      </c>
      <c r="K1" s="17" t="s">
        <v>142</v>
      </c>
      <c r="L1" s="17"/>
    </row>
    <row r="2" spans="1:12" x14ac:dyDescent="0.2">
      <c r="A2" s="24">
        <v>18</v>
      </c>
      <c r="B2" s="24">
        <v>1</v>
      </c>
      <c r="C2" s="24"/>
      <c r="D2" s="17" cm="1">
        <f t="array" ref="D2:D235">TREND(A2:A235,B2:B235,B2:B235,FALSE)</f>
        <v>16.858974358974358</v>
      </c>
      <c r="E2" s="17">
        <f>D2-A2</f>
        <v>-1.1410256410256423</v>
      </c>
      <c r="F2" s="17">
        <f>STDEV(E2:E235)</f>
        <v>4.2559456788893932</v>
      </c>
      <c r="G2" s="17">
        <f>_xlfn.NORM.DIST(E2,0,$F$2,FALSE)</f>
        <v>9.0428595220514676E-2</v>
      </c>
      <c r="H2" s="17" cm="1">
        <f t="array" ref="H2">SUM(LN(G2:G235))</f>
        <v>-670.43779208802937</v>
      </c>
      <c r="I2" s="17">
        <f>COUNT(A2:A235)</f>
        <v>234</v>
      </c>
      <c r="J2" s="17">
        <v>1</v>
      </c>
      <c r="K2" s="17">
        <f>-2*H2+2*J2</f>
        <v>1342.8755841760587</v>
      </c>
      <c r="L2" s="17"/>
    </row>
    <row r="3" spans="1:12" x14ac:dyDescent="0.2">
      <c r="A3" s="24">
        <v>21</v>
      </c>
      <c r="B3" s="24">
        <v>1</v>
      </c>
      <c r="C3" s="24"/>
      <c r="D3" s="17">
        <v>16.858974358974358</v>
      </c>
      <c r="E3" s="17">
        <f t="shared" ref="E3:E66" si="0">D3-A3</f>
        <v>-4.1410256410256423</v>
      </c>
      <c r="G3" s="17">
        <f t="shared" ref="G3:G66" si="1">_xlfn.NORM.DIST(E3,0,$F$2,FALSE)</f>
        <v>5.8389578885814829E-2</v>
      </c>
      <c r="L3" s="17"/>
    </row>
    <row r="4" spans="1:12" x14ac:dyDescent="0.2">
      <c r="A4" s="24">
        <v>20</v>
      </c>
      <c r="B4" s="24">
        <v>1</v>
      </c>
      <c r="C4" s="24"/>
      <c r="D4" s="17">
        <v>16.858974358974358</v>
      </c>
      <c r="E4" s="17">
        <f t="shared" si="0"/>
        <v>-3.1410256410256423</v>
      </c>
      <c r="G4" s="17">
        <f t="shared" si="1"/>
        <v>7.138971945227178E-2</v>
      </c>
      <c r="H4" s="17" t="s">
        <v>144</v>
      </c>
      <c r="I4" s="17" t="s">
        <v>145</v>
      </c>
      <c r="L4" s="17"/>
    </row>
    <row r="5" spans="1:12" x14ac:dyDescent="0.2">
      <c r="A5" s="24">
        <v>21</v>
      </c>
      <c r="B5" s="24">
        <v>1</v>
      </c>
      <c r="C5" s="24"/>
      <c r="D5" s="17">
        <v>16.858974358974358</v>
      </c>
      <c r="E5" s="17">
        <f t="shared" si="0"/>
        <v>-4.1410256410256423</v>
      </c>
      <c r="G5" s="17">
        <f t="shared" si="1"/>
        <v>5.8389578885814829E-2</v>
      </c>
      <c r="H5" s="17">
        <f>SUMSQ(E2:E235)</f>
        <v>4220.3461538461506</v>
      </c>
      <c r="I5" s="17">
        <f>H5/I2</f>
        <v>18.035667324128848</v>
      </c>
      <c r="L5" s="17"/>
    </row>
    <row r="6" spans="1:12" x14ac:dyDescent="0.2">
      <c r="A6" s="24">
        <v>16</v>
      </c>
      <c r="B6" s="24">
        <v>1</v>
      </c>
      <c r="C6" s="24"/>
      <c r="D6" s="17">
        <v>16.858974358974358</v>
      </c>
      <c r="E6" s="17">
        <f t="shared" si="0"/>
        <v>0.8589743589743577</v>
      </c>
      <c r="G6" s="17">
        <f t="shared" si="1"/>
        <v>9.1847742433773194E-2</v>
      </c>
      <c r="L6" s="17"/>
    </row>
    <row r="7" spans="1:12" x14ac:dyDescent="0.2">
      <c r="A7" s="24">
        <v>18</v>
      </c>
      <c r="B7" s="24">
        <v>1</v>
      </c>
      <c r="C7" s="24"/>
      <c r="D7" s="17">
        <v>16.858974358974358</v>
      </c>
      <c r="E7" s="17">
        <f t="shared" si="0"/>
        <v>-1.1410256410256423</v>
      </c>
      <c r="G7" s="17">
        <f t="shared" si="1"/>
        <v>9.0428595220514676E-2</v>
      </c>
      <c r="H7" s="17" t="s">
        <v>147</v>
      </c>
      <c r="K7" s="17" t="s">
        <v>149</v>
      </c>
      <c r="L7" s="17"/>
    </row>
    <row r="8" spans="1:12" x14ac:dyDescent="0.2">
      <c r="A8" s="24">
        <v>18</v>
      </c>
      <c r="B8" s="24">
        <v>1</v>
      </c>
      <c r="C8" s="24"/>
      <c r="D8" s="17">
        <v>16.858974358974358</v>
      </c>
      <c r="E8" s="17">
        <f t="shared" si="0"/>
        <v>-1.1410256410256423</v>
      </c>
      <c r="G8" s="17">
        <f t="shared" si="1"/>
        <v>9.0428595220514676E-2</v>
      </c>
      <c r="H8" s="17">
        <f>I2*LN(I5)</f>
        <v>676.81020777694471</v>
      </c>
      <c r="K8" s="17">
        <f>H8+2*J2</f>
        <v>678.81020777694471</v>
      </c>
      <c r="L8" s="17"/>
    </row>
    <row r="9" spans="1:12" x14ac:dyDescent="0.2">
      <c r="A9" s="24">
        <v>18</v>
      </c>
      <c r="B9" s="24">
        <v>1</v>
      </c>
      <c r="C9" s="24"/>
      <c r="D9" s="17">
        <v>16.858974358974358</v>
      </c>
      <c r="E9" s="17">
        <f t="shared" si="0"/>
        <v>-1.1410256410256423</v>
      </c>
      <c r="G9" s="17">
        <f t="shared" si="1"/>
        <v>9.0428595220514676E-2</v>
      </c>
      <c r="L9" s="17"/>
    </row>
    <row r="10" spans="1:12" x14ac:dyDescent="0.2">
      <c r="A10" s="24">
        <v>16</v>
      </c>
      <c r="B10" s="24">
        <v>1</v>
      </c>
      <c r="C10" s="24"/>
      <c r="D10" s="17">
        <v>16.858974358974358</v>
      </c>
      <c r="E10" s="17">
        <f t="shared" si="0"/>
        <v>0.8589743589743577</v>
      </c>
      <c r="G10" s="17">
        <f t="shared" si="1"/>
        <v>9.1847742433773194E-2</v>
      </c>
      <c r="H10" s="17" t="s">
        <v>148</v>
      </c>
      <c r="L10" s="17"/>
    </row>
    <row r="11" spans="1:12" x14ac:dyDescent="0.2">
      <c r="A11" s="24">
        <v>20</v>
      </c>
      <c r="B11" s="24">
        <v>1</v>
      </c>
      <c r="C11" s="24"/>
      <c r="D11" s="17">
        <v>16.858974358974358</v>
      </c>
      <c r="E11" s="17">
        <f t="shared" si="0"/>
        <v>-3.1410256410256423</v>
      </c>
      <c r="G11" s="17">
        <f t="shared" si="1"/>
        <v>7.138971945227178E-2</v>
      </c>
      <c r="H11" s="17">
        <f>I2*LN(2*PI())</f>
        <v>430.06323353978684</v>
      </c>
      <c r="L11" s="17"/>
    </row>
    <row r="12" spans="1:12" x14ac:dyDescent="0.2">
      <c r="A12" s="24">
        <v>19</v>
      </c>
      <c r="B12" s="24">
        <v>1</v>
      </c>
      <c r="C12" s="24"/>
      <c r="D12" s="17">
        <v>16.858974358974358</v>
      </c>
      <c r="E12" s="17">
        <f t="shared" si="0"/>
        <v>-2.1410256410256423</v>
      </c>
      <c r="G12" s="17">
        <f t="shared" si="1"/>
        <v>8.2596026638649928E-2</v>
      </c>
      <c r="L12" s="17"/>
    </row>
    <row r="13" spans="1:12" x14ac:dyDescent="0.2">
      <c r="A13" s="24">
        <v>15</v>
      </c>
      <c r="B13" s="24">
        <v>1</v>
      </c>
      <c r="C13" s="24"/>
      <c r="D13" s="17">
        <v>16.858974358974358</v>
      </c>
      <c r="E13" s="17">
        <f t="shared" si="0"/>
        <v>1.8589743589743577</v>
      </c>
      <c r="G13" s="17">
        <f t="shared" si="1"/>
        <v>8.5208821600122359E-2</v>
      </c>
      <c r="H13" s="17" t="s">
        <v>146</v>
      </c>
      <c r="K13" s="17" t="s">
        <v>142</v>
      </c>
      <c r="L13" s="17"/>
    </row>
    <row r="14" spans="1:12" x14ac:dyDescent="0.2">
      <c r="A14" s="24">
        <v>17</v>
      </c>
      <c r="B14" s="24">
        <v>1</v>
      </c>
      <c r="C14" s="24"/>
      <c r="D14" s="17">
        <v>16.858974358974358</v>
      </c>
      <c r="E14" s="17">
        <f t="shared" si="0"/>
        <v>-0.1410256410256423</v>
      </c>
      <c r="G14" s="17">
        <f t="shared" si="1"/>
        <v>9.3686186441259228E-2</v>
      </c>
      <c r="H14" s="17">
        <f>H8+H11+I2</f>
        <v>1340.8734413167315</v>
      </c>
      <c r="K14" s="17">
        <f>H14+2*J2</f>
        <v>1342.8734413167315</v>
      </c>
      <c r="L14" s="17"/>
    </row>
    <row r="15" spans="1:12" x14ac:dyDescent="0.2">
      <c r="A15" s="24">
        <v>17</v>
      </c>
      <c r="B15" s="24">
        <v>1</v>
      </c>
      <c r="C15" s="24"/>
      <c r="D15" s="17">
        <v>16.858974358974358</v>
      </c>
      <c r="E15" s="17">
        <f t="shared" si="0"/>
        <v>-0.1410256410256423</v>
      </c>
      <c r="G15" s="17">
        <f t="shared" si="1"/>
        <v>9.3686186441259228E-2</v>
      </c>
      <c r="L15" s="17"/>
    </row>
    <row r="16" spans="1:12" x14ac:dyDescent="0.2">
      <c r="A16" s="24">
        <v>15</v>
      </c>
      <c r="B16" s="24">
        <v>1</v>
      </c>
      <c r="C16" s="24"/>
      <c r="D16" s="17">
        <v>16.858974358974358</v>
      </c>
      <c r="E16" s="17">
        <f t="shared" si="0"/>
        <v>1.8589743589743577</v>
      </c>
      <c r="G16" s="17">
        <f t="shared" si="1"/>
        <v>8.5208821600122359E-2</v>
      </c>
      <c r="L16" s="17"/>
    </row>
    <row r="17" spans="1:12" x14ac:dyDescent="0.2">
      <c r="A17" s="24">
        <v>15</v>
      </c>
      <c r="B17" s="24">
        <v>1</v>
      </c>
      <c r="C17" s="24"/>
      <c r="D17" s="17">
        <v>16.858974358974358</v>
      </c>
      <c r="E17" s="17">
        <f t="shared" si="0"/>
        <v>1.8589743589743577</v>
      </c>
      <c r="G17" s="17">
        <f t="shared" si="1"/>
        <v>8.5208821600122359E-2</v>
      </c>
      <c r="L17" s="17"/>
    </row>
    <row r="18" spans="1:12" x14ac:dyDescent="0.2">
      <c r="A18" s="24">
        <v>17</v>
      </c>
      <c r="B18" s="24">
        <v>1</v>
      </c>
      <c r="C18" s="24"/>
      <c r="D18" s="17">
        <v>16.858974358974358</v>
      </c>
      <c r="E18" s="17">
        <f t="shared" si="0"/>
        <v>-0.1410256410256423</v>
      </c>
      <c r="G18" s="17">
        <f t="shared" si="1"/>
        <v>9.3686186441259228E-2</v>
      </c>
      <c r="L18" s="17"/>
    </row>
    <row r="19" spans="1:12" x14ac:dyDescent="0.2">
      <c r="A19" s="24">
        <v>16</v>
      </c>
      <c r="B19" s="24">
        <v>1</v>
      </c>
      <c r="C19" s="24"/>
      <c r="D19" s="17">
        <v>16.858974358974358</v>
      </c>
      <c r="E19" s="17">
        <f t="shared" si="0"/>
        <v>0.8589743589743577</v>
      </c>
      <c r="G19" s="17">
        <f t="shared" si="1"/>
        <v>9.1847742433773194E-2</v>
      </c>
      <c r="L19" s="17"/>
    </row>
    <row r="20" spans="1:12" x14ac:dyDescent="0.2">
      <c r="A20" s="24">
        <v>14</v>
      </c>
      <c r="B20" s="24">
        <v>1</v>
      </c>
      <c r="C20" s="24"/>
      <c r="D20" s="17">
        <v>16.858974358974358</v>
      </c>
      <c r="E20" s="17">
        <f t="shared" si="0"/>
        <v>2.8589743589743577</v>
      </c>
      <c r="G20" s="17">
        <f t="shared" si="1"/>
        <v>7.4803820711623142E-2</v>
      </c>
      <c r="L20" s="17"/>
    </row>
    <row r="21" spans="1:12" x14ac:dyDescent="0.2">
      <c r="A21" s="24">
        <v>11</v>
      </c>
      <c r="B21" s="24">
        <v>1</v>
      </c>
      <c r="C21" s="24"/>
      <c r="D21" s="17">
        <v>16.858974358974358</v>
      </c>
      <c r="E21" s="17">
        <f t="shared" si="0"/>
        <v>5.8589743589743577</v>
      </c>
      <c r="G21" s="17">
        <f t="shared" si="1"/>
        <v>3.6339616015446226E-2</v>
      </c>
      <c r="J21" s="172"/>
      <c r="K21" s="173"/>
      <c r="L21" s="174"/>
    </row>
    <row r="22" spans="1:12" x14ac:dyDescent="0.2">
      <c r="A22" s="24">
        <v>14</v>
      </c>
      <c r="B22" s="24">
        <v>1</v>
      </c>
      <c r="C22" s="24"/>
      <c r="D22" s="17">
        <v>16.858974358974358</v>
      </c>
      <c r="E22" s="17">
        <f t="shared" si="0"/>
        <v>2.8589743589743577</v>
      </c>
      <c r="G22" s="17">
        <f t="shared" si="1"/>
        <v>7.4803820711623142E-2</v>
      </c>
      <c r="J22" s="175"/>
      <c r="K22" s="17" t="s">
        <v>261</v>
      </c>
      <c r="L22" s="176"/>
    </row>
    <row r="23" spans="1:12" x14ac:dyDescent="0.2">
      <c r="A23" s="24">
        <v>13</v>
      </c>
      <c r="B23" s="24">
        <v>1</v>
      </c>
      <c r="C23" s="24"/>
      <c r="D23" s="17">
        <v>16.858974358974358</v>
      </c>
      <c r="E23" s="17">
        <f t="shared" si="0"/>
        <v>3.8589743589743577</v>
      </c>
      <c r="G23" s="17">
        <f t="shared" si="1"/>
        <v>6.2142132155231941E-2</v>
      </c>
      <c r="J23" s="175"/>
      <c r="K23" s="177" t="s">
        <v>1003</v>
      </c>
      <c r="L23" s="176"/>
    </row>
    <row r="24" spans="1:12" x14ac:dyDescent="0.2">
      <c r="A24" s="24">
        <v>12</v>
      </c>
      <c r="B24" s="24">
        <v>1</v>
      </c>
      <c r="C24" s="24"/>
      <c r="D24" s="17">
        <v>16.858974358974358</v>
      </c>
      <c r="E24" s="17">
        <f t="shared" si="0"/>
        <v>4.8589743589743577</v>
      </c>
      <c r="G24" s="17">
        <f t="shared" si="1"/>
        <v>4.8850798619149906E-2</v>
      </c>
      <c r="J24" s="175"/>
      <c r="L24" s="176"/>
    </row>
    <row r="25" spans="1:12" x14ac:dyDescent="0.2">
      <c r="A25" s="24">
        <v>16</v>
      </c>
      <c r="B25" s="24">
        <v>1</v>
      </c>
      <c r="C25" s="24"/>
      <c r="D25" s="17">
        <v>16.858974358974358</v>
      </c>
      <c r="E25" s="17">
        <f t="shared" si="0"/>
        <v>0.8589743589743577</v>
      </c>
      <c r="G25" s="17">
        <f t="shared" si="1"/>
        <v>9.1847742433773194E-2</v>
      </c>
      <c r="J25" s="178"/>
      <c r="K25" s="179"/>
      <c r="L25" s="180"/>
    </row>
    <row r="26" spans="1:12" x14ac:dyDescent="0.2">
      <c r="A26" s="24">
        <v>15</v>
      </c>
      <c r="B26" s="24">
        <v>1</v>
      </c>
      <c r="C26" s="24"/>
      <c r="D26" s="17">
        <v>16.858974358974358</v>
      </c>
      <c r="E26" s="17">
        <f t="shared" si="0"/>
        <v>1.8589743589743577</v>
      </c>
      <c r="G26" s="17">
        <f t="shared" si="1"/>
        <v>8.5208821600122359E-2</v>
      </c>
      <c r="L26" s="17"/>
    </row>
    <row r="27" spans="1:12" x14ac:dyDescent="0.2">
      <c r="A27" s="24">
        <v>16</v>
      </c>
      <c r="B27" s="24">
        <v>1</v>
      </c>
      <c r="C27" s="24"/>
      <c r="D27" s="17">
        <v>16.858974358974358</v>
      </c>
      <c r="E27" s="17">
        <f t="shared" si="0"/>
        <v>0.8589743589743577</v>
      </c>
      <c r="G27" s="17">
        <f t="shared" si="1"/>
        <v>9.1847742433773194E-2</v>
      </c>
      <c r="L27" s="17"/>
    </row>
    <row r="28" spans="1:12" x14ac:dyDescent="0.2">
      <c r="A28" s="24">
        <v>15</v>
      </c>
      <c r="B28" s="24">
        <v>1</v>
      </c>
      <c r="C28" s="24"/>
      <c r="D28" s="17">
        <v>16.858974358974358</v>
      </c>
      <c r="E28" s="17">
        <f t="shared" si="0"/>
        <v>1.8589743589743577</v>
      </c>
      <c r="G28" s="17">
        <f t="shared" si="1"/>
        <v>8.5208821600122359E-2</v>
      </c>
      <c r="L28" s="17"/>
    </row>
    <row r="29" spans="1:12" x14ac:dyDescent="0.2">
      <c r="A29" s="24">
        <v>15</v>
      </c>
      <c r="B29" s="24">
        <v>1</v>
      </c>
      <c r="C29" s="24"/>
      <c r="D29" s="17">
        <v>16.858974358974358</v>
      </c>
      <c r="E29" s="17">
        <f t="shared" si="0"/>
        <v>1.8589743589743577</v>
      </c>
      <c r="G29" s="17">
        <f t="shared" si="1"/>
        <v>8.5208821600122359E-2</v>
      </c>
      <c r="L29" s="17"/>
    </row>
    <row r="30" spans="1:12" x14ac:dyDescent="0.2">
      <c r="A30" s="24">
        <v>14</v>
      </c>
      <c r="B30" s="24">
        <v>1</v>
      </c>
      <c r="C30" s="24"/>
      <c r="D30" s="17">
        <v>16.858974358974358</v>
      </c>
      <c r="E30" s="17">
        <f t="shared" si="0"/>
        <v>2.8589743589743577</v>
      </c>
      <c r="G30" s="17">
        <f t="shared" si="1"/>
        <v>7.4803820711623142E-2</v>
      </c>
      <c r="L30" s="17"/>
    </row>
    <row r="31" spans="1:12" x14ac:dyDescent="0.2">
      <c r="A31" s="24">
        <v>11</v>
      </c>
      <c r="B31" s="24">
        <v>1</v>
      </c>
      <c r="C31" s="24"/>
      <c r="D31" s="17">
        <v>16.858974358974358</v>
      </c>
      <c r="E31" s="17">
        <f t="shared" si="0"/>
        <v>5.8589743589743577</v>
      </c>
      <c r="G31" s="17">
        <f t="shared" si="1"/>
        <v>3.6339616015446226E-2</v>
      </c>
      <c r="L31" s="17"/>
    </row>
    <row r="32" spans="1:12" x14ac:dyDescent="0.2">
      <c r="A32" s="24">
        <v>11</v>
      </c>
      <c r="B32" s="24">
        <v>1</v>
      </c>
      <c r="C32" s="24"/>
      <c r="D32" s="17">
        <v>16.858974358974358</v>
      </c>
      <c r="E32" s="17">
        <f t="shared" si="0"/>
        <v>5.8589743589743577</v>
      </c>
      <c r="G32" s="17">
        <f t="shared" si="1"/>
        <v>3.6339616015446226E-2</v>
      </c>
      <c r="L32" s="17"/>
    </row>
    <row r="33" spans="1:12" x14ac:dyDescent="0.2">
      <c r="A33" s="24">
        <v>14</v>
      </c>
      <c r="B33" s="24">
        <v>1</v>
      </c>
      <c r="C33" s="24"/>
      <c r="D33" s="17">
        <v>16.858974358974358</v>
      </c>
      <c r="E33" s="17">
        <f t="shared" si="0"/>
        <v>2.8589743589743577</v>
      </c>
      <c r="G33" s="17">
        <f t="shared" si="1"/>
        <v>7.4803820711623142E-2</v>
      </c>
      <c r="L33" s="17"/>
    </row>
    <row r="34" spans="1:12" x14ac:dyDescent="0.2">
      <c r="A34" s="24">
        <v>19</v>
      </c>
      <c r="B34" s="24">
        <v>1</v>
      </c>
      <c r="C34" s="24"/>
      <c r="D34" s="17">
        <v>16.858974358974358</v>
      </c>
      <c r="E34" s="17">
        <f t="shared" si="0"/>
        <v>-2.1410256410256423</v>
      </c>
      <c r="G34" s="17">
        <f t="shared" si="1"/>
        <v>8.2596026638649928E-2</v>
      </c>
      <c r="L34" s="17"/>
    </row>
    <row r="35" spans="1:12" x14ac:dyDescent="0.2">
      <c r="A35" s="24">
        <v>22</v>
      </c>
      <c r="B35" s="24">
        <v>1</v>
      </c>
      <c r="C35" s="24"/>
      <c r="D35" s="17">
        <v>16.858974358974358</v>
      </c>
      <c r="E35" s="17">
        <f t="shared" si="0"/>
        <v>-5.1410256410256423</v>
      </c>
      <c r="G35" s="17">
        <f t="shared" si="1"/>
        <v>4.5191645925457373E-2</v>
      </c>
      <c r="L35" s="17"/>
    </row>
    <row r="36" spans="1:12" x14ac:dyDescent="0.2">
      <c r="A36" s="24">
        <v>18</v>
      </c>
      <c r="B36" s="24">
        <v>1</v>
      </c>
      <c r="C36" s="24"/>
      <c r="D36" s="17">
        <v>16.858974358974358</v>
      </c>
      <c r="E36" s="17">
        <f t="shared" si="0"/>
        <v>-1.1410256410256423</v>
      </c>
      <c r="G36" s="17">
        <f t="shared" si="1"/>
        <v>9.0428595220514676E-2</v>
      </c>
      <c r="L36" s="17"/>
    </row>
    <row r="37" spans="1:12" x14ac:dyDescent="0.2">
      <c r="A37" s="24">
        <v>18</v>
      </c>
      <c r="B37" s="24">
        <v>1</v>
      </c>
      <c r="C37" s="24"/>
      <c r="D37" s="17">
        <v>16.858974358974358</v>
      </c>
      <c r="E37" s="17">
        <f t="shared" si="0"/>
        <v>-1.1410256410256423</v>
      </c>
      <c r="G37" s="17">
        <f t="shared" si="1"/>
        <v>9.0428595220514676E-2</v>
      </c>
      <c r="L37" s="17"/>
    </row>
    <row r="38" spans="1:12" x14ac:dyDescent="0.2">
      <c r="A38" s="24">
        <v>17</v>
      </c>
      <c r="B38" s="24">
        <v>1</v>
      </c>
      <c r="C38" s="24"/>
      <c r="D38" s="17">
        <v>16.858974358974358</v>
      </c>
      <c r="E38" s="17">
        <f t="shared" si="0"/>
        <v>-0.1410256410256423</v>
      </c>
      <c r="G38" s="17">
        <f t="shared" si="1"/>
        <v>9.3686186441259228E-2</v>
      </c>
      <c r="L38" s="17"/>
    </row>
    <row r="39" spans="1:12" x14ac:dyDescent="0.2">
      <c r="A39" s="24">
        <v>18</v>
      </c>
      <c r="B39" s="24">
        <v>1</v>
      </c>
      <c r="C39" s="24"/>
      <c r="D39" s="17">
        <v>16.858974358974358</v>
      </c>
      <c r="E39" s="17">
        <f t="shared" si="0"/>
        <v>-1.1410256410256423</v>
      </c>
      <c r="G39" s="17">
        <f t="shared" si="1"/>
        <v>9.0428595220514676E-2</v>
      </c>
      <c r="L39" s="17"/>
    </row>
    <row r="40" spans="1:12" x14ac:dyDescent="0.2">
      <c r="A40" s="24">
        <v>17</v>
      </c>
      <c r="B40" s="24">
        <v>1</v>
      </c>
      <c r="C40" s="24"/>
      <c r="D40" s="17">
        <v>16.858974358974358</v>
      </c>
      <c r="E40" s="17">
        <f t="shared" si="0"/>
        <v>-0.1410256410256423</v>
      </c>
      <c r="G40" s="17">
        <f t="shared" si="1"/>
        <v>9.3686186441259228E-2</v>
      </c>
      <c r="L40" s="17"/>
    </row>
    <row r="41" spans="1:12" x14ac:dyDescent="0.2">
      <c r="A41" s="24">
        <v>16</v>
      </c>
      <c r="B41" s="24">
        <v>1</v>
      </c>
      <c r="C41" s="24"/>
      <c r="D41" s="17">
        <v>16.858974358974358</v>
      </c>
      <c r="E41" s="17">
        <f t="shared" si="0"/>
        <v>0.8589743589743577</v>
      </c>
      <c r="G41" s="17">
        <f t="shared" si="1"/>
        <v>9.1847742433773194E-2</v>
      </c>
      <c r="L41" s="17"/>
    </row>
    <row r="42" spans="1:12" x14ac:dyDescent="0.2">
      <c r="A42" s="24">
        <v>16</v>
      </c>
      <c r="B42" s="24">
        <v>1</v>
      </c>
      <c r="C42" s="24"/>
      <c r="D42" s="17">
        <v>16.858974358974358</v>
      </c>
      <c r="E42" s="17">
        <f t="shared" si="0"/>
        <v>0.8589743589743577</v>
      </c>
      <c r="G42" s="17">
        <f t="shared" si="1"/>
        <v>9.1847742433773194E-2</v>
      </c>
      <c r="L42" s="17"/>
    </row>
    <row r="43" spans="1:12" x14ac:dyDescent="0.2">
      <c r="A43" s="24">
        <v>17</v>
      </c>
      <c r="B43" s="24">
        <v>1</v>
      </c>
      <c r="C43" s="24"/>
      <c r="D43" s="17">
        <v>16.858974358974358</v>
      </c>
      <c r="E43" s="17">
        <f t="shared" si="0"/>
        <v>-0.1410256410256423</v>
      </c>
      <c r="G43" s="17">
        <f t="shared" si="1"/>
        <v>9.3686186441259228E-2</v>
      </c>
      <c r="L43" s="17"/>
    </row>
    <row r="44" spans="1:12" x14ac:dyDescent="0.2">
      <c r="A44" s="24">
        <v>17</v>
      </c>
      <c r="B44" s="24">
        <v>1</v>
      </c>
      <c r="C44" s="24"/>
      <c r="D44" s="17">
        <v>16.858974358974358</v>
      </c>
      <c r="E44" s="17">
        <f t="shared" si="0"/>
        <v>-0.1410256410256423</v>
      </c>
      <c r="G44" s="17">
        <f t="shared" si="1"/>
        <v>9.3686186441259228E-2</v>
      </c>
      <c r="L44" s="17"/>
    </row>
    <row r="45" spans="1:12" x14ac:dyDescent="0.2">
      <c r="A45" s="24">
        <v>11</v>
      </c>
      <c r="B45" s="24">
        <v>1</v>
      </c>
      <c r="C45" s="24"/>
      <c r="D45" s="17">
        <v>16.858974358974358</v>
      </c>
      <c r="E45" s="17">
        <f t="shared" si="0"/>
        <v>5.8589743589743577</v>
      </c>
      <c r="G45" s="17">
        <f t="shared" si="1"/>
        <v>3.6339616015446226E-2</v>
      </c>
      <c r="L45" s="17"/>
    </row>
    <row r="46" spans="1:12" x14ac:dyDescent="0.2">
      <c r="A46" s="24">
        <v>15</v>
      </c>
      <c r="B46" s="24">
        <v>1</v>
      </c>
      <c r="C46" s="24"/>
      <c r="D46" s="17">
        <v>16.858974358974358</v>
      </c>
      <c r="E46" s="17">
        <f t="shared" si="0"/>
        <v>1.8589743589743577</v>
      </c>
      <c r="G46" s="17">
        <f t="shared" si="1"/>
        <v>8.5208821600122359E-2</v>
      </c>
      <c r="L46" s="17"/>
    </row>
    <row r="47" spans="1:12" x14ac:dyDescent="0.2">
      <c r="A47" s="24">
        <v>15</v>
      </c>
      <c r="B47" s="24">
        <v>1</v>
      </c>
      <c r="C47" s="24"/>
      <c r="D47" s="17">
        <v>16.858974358974358</v>
      </c>
      <c r="E47" s="17">
        <f t="shared" si="0"/>
        <v>1.8589743589743577</v>
      </c>
      <c r="G47" s="17">
        <f t="shared" si="1"/>
        <v>8.5208821600122359E-2</v>
      </c>
      <c r="L47" s="17"/>
    </row>
    <row r="48" spans="1:12" x14ac:dyDescent="0.2">
      <c r="A48" s="24">
        <v>16</v>
      </c>
      <c r="B48" s="24">
        <v>1</v>
      </c>
      <c r="C48" s="24"/>
      <c r="D48" s="17">
        <v>16.858974358974358</v>
      </c>
      <c r="E48" s="17">
        <f t="shared" si="0"/>
        <v>0.8589743589743577</v>
      </c>
      <c r="G48" s="17">
        <f t="shared" si="1"/>
        <v>9.1847742433773194E-2</v>
      </c>
      <c r="L48" s="17"/>
    </row>
    <row r="49" spans="1:12" x14ac:dyDescent="0.2">
      <c r="A49" s="24">
        <v>16</v>
      </c>
      <c r="B49" s="24">
        <v>1</v>
      </c>
      <c r="C49" s="24"/>
      <c r="D49" s="17">
        <v>16.858974358974358</v>
      </c>
      <c r="E49" s="17">
        <f t="shared" si="0"/>
        <v>0.8589743589743577</v>
      </c>
      <c r="G49" s="17">
        <f t="shared" si="1"/>
        <v>9.1847742433773194E-2</v>
      </c>
      <c r="L49" s="17"/>
    </row>
    <row r="50" spans="1:12" x14ac:dyDescent="0.2">
      <c r="A50" s="24">
        <v>15</v>
      </c>
      <c r="B50" s="24">
        <v>1</v>
      </c>
      <c r="C50" s="24"/>
      <c r="D50" s="17">
        <v>16.858974358974358</v>
      </c>
      <c r="E50" s="17">
        <f t="shared" si="0"/>
        <v>1.8589743589743577</v>
      </c>
      <c r="G50" s="17">
        <f t="shared" si="1"/>
        <v>8.5208821600122359E-2</v>
      </c>
      <c r="L50" s="17"/>
    </row>
    <row r="51" spans="1:12" x14ac:dyDescent="0.2">
      <c r="A51" s="24">
        <v>14</v>
      </c>
      <c r="B51" s="24">
        <v>1</v>
      </c>
      <c r="C51" s="24"/>
      <c r="D51" s="17">
        <v>16.858974358974358</v>
      </c>
      <c r="E51" s="17">
        <f t="shared" si="0"/>
        <v>2.8589743589743577</v>
      </c>
      <c r="G51" s="17">
        <f t="shared" si="1"/>
        <v>7.4803820711623142E-2</v>
      </c>
      <c r="L51" s="17"/>
    </row>
    <row r="52" spans="1:12" x14ac:dyDescent="0.2">
      <c r="A52" s="24">
        <v>13</v>
      </c>
      <c r="B52" s="24">
        <v>1</v>
      </c>
      <c r="C52" s="24"/>
      <c r="D52" s="17">
        <v>16.858974358974358</v>
      </c>
      <c r="E52" s="17">
        <f t="shared" si="0"/>
        <v>3.8589743589743577</v>
      </c>
      <c r="G52" s="17">
        <f t="shared" si="1"/>
        <v>6.2142132155231941E-2</v>
      </c>
      <c r="L52" s="17"/>
    </row>
    <row r="53" spans="1:12" x14ac:dyDescent="0.2">
      <c r="A53" s="24">
        <v>14</v>
      </c>
      <c r="B53" s="24">
        <v>1</v>
      </c>
      <c r="C53" s="24"/>
      <c r="D53" s="17">
        <v>16.858974358974358</v>
      </c>
      <c r="E53" s="17">
        <f t="shared" si="0"/>
        <v>2.8589743589743577</v>
      </c>
      <c r="G53" s="17">
        <f t="shared" si="1"/>
        <v>7.4803820711623142E-2</v>
      </c>
      <c r="L53" s="17"/>
    </row>
    <row r="54" spans="1:12" x14ac:dyDescent="0.2">
      <c r="A54" s="24">
        <v>14</v>
      </c>
      <c r="B54" s="24">
        <v>1</v>
      </c>
      <c r="C54" s="24"/>
      <c r="D54" s="17">
        <v>16.858974358974358</v>
      </c>
      <c r="E54" s="17">
        <f t="shared" si="0"/>
        <v>2.8589743589743577</v>
      </c>
      <c r="G54" s="17">
        <f t="shared" si="1"/>
        <v>7.4803820711623142E-2</v>
      </c>
      <c r="L54" s="17"/>
    </row>
    <row r="55" spans="1:12" x14ac:dyDescent="0.2">
      <c r="A55" s="24">
        <v>14</v>
      </c>
      <c r="B55" s="24">
        <v>1</v>
      </c>
      <c r="C55" s="24"/>
      <c r="D55" s="17">
        <v>16.858974358974358</v>
      </c>
      <c r="E55" s="17">
        <f t="shared" si="0"/>
        <v>2.8589743589743577</v>
      </c>
      <c r="G55" s="17">
        <f t="shared" si="1"/>
        <v>7.4803820711623142E-2</v>
      </c>
      <c r="L55" s="17"/>
    </row>
    <row r="56" spans="1:12" x14ac:dyDescent="0.2">
      <c r="A56" s="24">
        <v>9</v>
      </c>
      <c r="B56" s="24">
        <v>1</v>
      </c>
      <c r="C56" s="24"/>
      <c r="D56" s="17">
        <v>16.858974358974358</v>
      </c>
      <c r="E56" s="17">
        <f t="shared" si="0"/>
        <v>7.8589743589743577</v>
      </c>
      <c r="G56" s="17">
        <f t="shared" si="1"/>
        <v>1.7039902700084295E-2</v>
      </c>
      <c r="L56" s="17"/>
    </row>
    <row r="57" spans="1:12" x14ac:dyDescent="0.2">
      <c r="A57" s="24">
        <v>11</v>
      </c>
      <c r="B57" s="24">
        <v>1</v>
      </c>
      <c r="C57" s="24"/>
      <c r="D57" s="17">
        <v>16.858974358974358</v>
      </c>
      <c r="E57" s="17">
        <f t="shared" si="0"/>
        <v>5.8589743589743577</v>
      </c>
      <c r="G57" s="17">
        <f t="shared" si="1"/>
        <v>3.6339616015446226E-2</v>
      </c>
      <c r="L57" s="17"/>
    </row>
    <row r="58" spans="1:12" x14ac:dyDescent="0.2">
      <c r="A58" s="24">
        <v>11</v>
      </c>
      <c r="B58" s="24">
        <v>1</v>
      </c>
      <c r="C58" s="24"/>
      <c r="D58" s="17">
        <v>16.858974358974358</v>
      </c>
      <c r="E58" s="17">
        <f t="shared" si="0"/>
        <v>5.8589743589743577</v>
      </c>
      <c r="G58" s="17">
        <f t="shared" si="1"/>
        <v>3.6339616015446226E-2</v>
      </c>
      <c r="L58" s="17"/>
    </row>
    <row r="59" spans="1:12" x14ac:dyDescent="0.2">
      <c r="A59" s="24">
        <v>13</v>
      </c>
      <c r="B59" s="24">
        <v>1</v>
      </c>
      <c r="C59" s="24"/>
      <c r="D59" s="17">
        <v>16.858974358974358</v>
      </c>
      <c r="E59" s="17">
        <f t="shared" si="0"/>
        <v>3.8589743589743577</v>
      </c>
      <c r="G59" s="17">
        <f t="shared" si="1"/>
        <v>6.2142132155231941E-2</v>
      </c>
      <c r="L59" s="17"/>
    </row>
    <row r="60" spans="1:12" x14ac:dyDescent="0.2">
      <c r="A60" s="24">
        <v>13</v>
      </c>
      <c r="B60" s="24">
        <v>1</v>
      </c>
      <c r="C60" s="24"/>
      <c r="D60" s="17">
        <v>16.858974358974358</v>
      </c>
      <c r="E60" s="17">
        <f t="shared" si="0"/>
        <v>3.8589743589743577</v>
      </c>
      <c r="G60" s="17">
        <f t="shared" si="1"/>
        <v>6.2142132155231941E-2</v>
      </c>
      <c r="L60" s="17"/>
    </row>
    <row r="61" spans="1:12" x14ac:dyDescent="0.2">
      <c r="A61" s="24">
        <v>9</v>
      </c>
      <c r="B61" s="24">
        <v>1</v>
      </c>
      <c r="C61" s="24"/>
      <c r="D61" s="17">
        <v>16.858974358974358</v>
      </c>
      <c r="E61" s="17">
        <f t="shared" si="0"/>
        <v>7.8589743589743577</v>
      </c>
      <c r="G61" s="17">
        <f t="shared" si="1"/>
        <v>1.7039902700084295E-2</v>
      </c>
      <c r="L61" s="17"/>
    </row>
    <row r="62" spans="1:12" x14ac:dyDescent="0.2">
      <c r="A62" s="24">
        <v>13</v>
      </c>
      <c r="B62" s="24">
        <v>1</v>
      </c>
      <c r="C62" s="24"/>
      <c r="D62" s="17">
        <v>16.858974358974358</v>
      </c>
      <c r="E62" s="17">
        <f t="shared" si="0"/>
        <v>3.8589743589743577</v>
      </c>
      <c r="G62" s="17">
        <f t="shared" si="1"/>
        <v>6.2142132155231941E-2</v>
      </c>
      <c r="L62" s="17"/>
    </row>
    <row r="63" spans="1:12" x14ac:dyDescent="0.2">
      <c r="A63" s="24">
        <v>11</v>
      </c>
      <c r="B63" s="24">
        <v>1</v>
      </c>
      <c r="C63" s="24"/>
      <c r="D63" s="17">
        <v>16.858974358974358</v>
      </c>
      <c r="E63" s="17">
        <f t="shared" si="0"/>
        <v>5.8589743589743577</v>
      </c>
      <c r="G63" s="17">
        <f t="shared" si="1"/>
        <v>3.6339616015446226E-2</v>
      </c>
      <c r="L63" s="17"/>
    </row>
    <row r="64" spans="1:12" x14ac:dyDescent="0.2">
      <c r="A64" s="24">
        <v>13</v>
      </c>
      <c r="B64" s="24">
        <v>1</v>
      </c>
      <c r="C64" s="24"/>
      <c r="D64" s="17">
        <v>16.858974358974358</v>
      </c>
      <c r="E64" s="17">
        <f t="shared" si="0"/>
        <v>3.8589743589743577</v>
      </c>
      <c r="G64" s="17">
        <f t="shared" si="1"/>
        <v>6.2142132155231941E-2</v>
      </c>
      <c r="L64" s="17"/>
    </row>
    <row r="65" spans="1:12" x14ac:dyDescent="0.2">
      <c r="A65" s="24">
        <v>11</v>
      </c>
      <c r="B65" s="24">
        <v>1</v>
      </c>
      <c r="C65" s="24"/>
      <c r="D65" s="17">
        <v>16.858974358974358</v>
      </c>
      <c r="E65" s="17">
        <f t="shared" si="0"/>
        <v>5.8589743589743577</v>
      </c>
      <c r="G65" s="17">
        <f t="shared" si="1"/>
        <v>3.6339616015446226E-2</v>
      </c>
      <c r="L65" s="17"/>
    </row>
    <row r="66" spans="1:12" x14ac:dyDescent="0.2">
      <c r="A66" s="24">
        <v>12</v>
      </c>
      <c r="B66" s="24">
        <v>1</v>
      </c>
      <c r="C66" s="24"/>
      <c r="D66" s="17">
        <v>16.858974358974358</v>
      </c>
      <c r="E66" s="17">
        <f t="shared" si="0"/>
        <v>4.8589743589743577</v>
      </c>
      <c r="G66" s="17">
        <f t="shared" si="1"/>
        <v>4.8850798619149906E-2</v>
      </c>
      <c r="L66" s="17"/>
    </row>
    <row r="67" spans="1:12" x14ac:dyDescent="0.2">
      <c r="A67" s="24">
        <v>9</v>
      </c>
      <c r="B67" s="24">
        <v>1</v>
      </c>
      <c r="C67" s="24"/>
      <c r="D67" s="17">
        <v>16.858974358974358</v>
      </c>
      <c r="E67" s="17">
        <f t="shared" ref="E67:E130" si="2">D67-A67</f>
        <v>7.8589743589743577</v>
      </c>
      <c r="G67" s="17">
        <f t="shared" ref="G67:G130" si="3">_xlfn.NORM.DIST(E67,0,$F$2,FALSE)</f>
        <v>1.7039902700084295E-2</v>
      </c>
      <c r="L67" s="17"/>
    </row>
    <row r="68" spans="1:12" x14ac:dyDescent="0.2">
      <c r="A68" s="24">
        <v>13</v>
      </c>
      <c r="B68" s="24">
        <v>1</v>
      </c>
      <c r="C68" s="24"/>
      <c r="D68" s="17">
        <v>16.858974358974358</v>
      </c>
      <c r="E68" s="17">
        <f t="shared" si="2"/>
        <v>3.8589743589743577</v>
      </c>
      <c r="G68" s="17">
        <f t="shared" si="3"/>
        <v>6.2142132155231941E-2</v>
      </c>
      <c r="L68" s="17"/>
    </row>
    <row r="69" spans="1:12" x14ac:dyDescent="0.2">
      <c r="A69" s="24">
        <v>13</v>
      </c>
      <c r="B69" s="24">
        <v>1</v>
      </c>
      <c r="C69" s="24"/>
      <c r="D69" s="17">
        <v>16.858974358974358</v>
      </c>
      <c r="E69" s="17">
        <f t="shared" si="2"/>
        <v>3.8589743589743577</v>
      </c>
      <c r="G69" s="17">
        <f t="shared" si="3"/>
        <v>6.2142132155231941E-2</v>
      </c>
      <c r="L69" s="17"/>
    </row>
    <row r="70" spans="1:12" x14ac:dyDescent="0.2">
      <c r="A70" s="24">
        <v>12</v>
      </c>
      <c r="B70" s="24">
        <v>1</v>
      </c>
      <c r="C70" s="24"/>
      <c r="D70" s="17">
        <v>16.858974358974358</v>
      </c>
      <c r="E70" s="17">
        <f t="shared" si="2"/>
        <v>4.8589743589743577</v>
      </c>
      <c r="G70" s="17">
        <f t="shared" si="3"/>
        <v>4.8850798619149906E-2</v>
      </c>
      <c r="L70" s="17"/>
    </row>
    <row r="71" spans="1:12" x14ac:dyDescent="0.2">
      <c r="A71" s="24">
        <v>9</v>
      </c>
      <c r="B71" s="24">
        <v>1</v>
      </c>
      <c r="C71" s="24"/>
      <c r="D71" s="17">
        <v>16.858974358974358</v>
      </c>
      <c r="E71" s="17">
        <f t="shared" si="2"/>
        <v>7.8589743589743577</v>
      </c>
      <c r="G71" s="17">
        <f t="shared" si="3"/>
        <v>1.7039902700084295E-2</v>
      </c>
      <c r="L71" s="17"/>
    </row>
    <row r="72" spans="1:12" x14ac:dyDescent="0.2">
      <c r="A72" s="24">
        <v>11</v>
      </c>
      <c r="B72" s="24">
        <v>1</v>
      </c>
      <c r="C72" s="24"/>
      <c r="D72" s="17">
        <v>16.858974358974358</v>
      </c>
      <c r="E72" s="17">
        <f t="shared" si="2"/>
        <v>5.8589743589743577</v>
      </c>
      <c r="G72" s="17">
        <f t="shared" si="3"/>
        <v>3.6339616015446226E-2</v>
      </c>
      <c r="L72" s="17"/>
    </row>
    <row r="73" spans="1:12" x14ac:dyDescent="0.2">
      <c r="A73" s="24">
        <v>11</v>
      </c>
      <c r="B73" s="24">
        <v>1</v>
      </c>
      <c r="C73" s="24"/>
      <c r="D73" s="17">
        <v>16.858974358974358</v>
      </c>
      <c r="E73" s="17">
        <f t="shared" si="2"/>
        <v>5.8589743589743577</v>
      </c>
      <c r="G73" s="17">
        <f t="shared" si="3"/>
        <v>3.6339616015446226E-2</v>
      </c>
      <c r="L73" s="17"/>
    </row>
    <row r="74" spans="1:12" x14ac:dyDescent="0.2">
      <c r="A74" s="24">
        <v>13</v>
      </c>
      <c r="B74" s="24">
        <v>1</v>
      </c>
      <c r="C74" s="24"/>
      <c r="D74" s="17">
        <v>16.858974358974358</v>
      </c>
      <c r="E74" s="17">
        <f t="shared" si="2"/>
        <v>3.8589743589743577</v>
      </c>
      <c r="G74" s="17">
        <f t="shared" si="3"/>
        <v>6.2142132155231941E-2</v>
      </c>
      <c r="L74" s="17"/>
    </row>
    <row r="75" spans="1:12" x14ac:dyDescent="0.2">
      <c r="A75" s="24">
        <v>11</v>
      </c>
      <c r="B75" s="24">
        <v>1</v>
      </c>
      <c r="C75" s="24"/>
      <c r="D75" s="17">
        <v>16.858974358974358</v>
      </c>
      <c r="E75" s="17">
        <f t="shared" si="2"/>
        <v>5.8589743589743577</v>
      </c>
      <c r="G75" s="17">
        <f t="shared" si="3"/>
        <v>3.6339616015446226E-2</v>
      </c>
      <c r="L75" s="17"/>
    </row>
    <row r="76" spans="1:12" x14ac:dyDescent="0.2">
      <c r="A76" s="24">
        <v>11</v>
      </c>
      <c r="B76" s="24">
        <v>1</v>
      </c>
      <c r="C76" s="24"/>
      <c r="D76" s="17">
        <v>16.858974358974358</v>
      </c>
      <c r="E76" s="17">
        <f t="shared" si="2"/>
        <v>5.8589743589743577</v>
      </c>
      <c r="G76" s="17">
        <f t="shared" si="3"/>
        <v>3.6339616015446226E-2</v>
      </c>
      <c r="L76" s="17"/>
    </row>
    <row r="77" spans="1:12" x14ac:dyDescent="0.2">
      <c r="A77" s="24">
        <v>11</v>
      </c>
      <c r="B77" s="24">
        <v>1</v>
      </c>
      <c r="C77" s="24"/>
      <c r="D77" s="17">
        <v>16.858974358974358</v>
      </c>
      <c r="E77" s="17">
        <f t="shared" si="2"/>
        <v>5.8589743589743577</v>
      </c>
      <c r="G77" s="17">
        <f t="shared" si="3"/>
        <v>3.6339616015446226E-2</v>
      </c>
      <c r="L77" s="17"/>
    </row>
    <row r="78" spans="1:12" x14ac:dyDescent="0.2">
      <c r="A78" s="24">
        <v>12</v>
      </c>
      <c r="B78" s="24">
        <v>1</v>
      </c>
      <c r="C78" s="24"/>
      <c r="D78" s="17">
        <v>16.858974358974358</v>
      </c>
      <c r="E78" s="17">
        <f t="shared" si="2"/>
        <v>4.8589743589743577</v>
      </c>
      <c r="G78" s="17">
        <f t="shared" si="3"/>
        <v>4.8850798619149906E-2</v>
      </c>
      <c r="L78" s="17"/>
    </row>
    <row r="79" spans="1:12" x14ac:dyDescent="0.2">
      <c r="A79" s="24">
        <v>14</v>
      </c>
      <c r="B79" s="24">
        <v>1</v>
      </c>
      <c r="C79" s="24"/>
      <c r="D79" s="17">
        <v>16.858974358974358</v>
      </c>
      <c r="E79" s="17">
        <f t="shared" si="2"/>
        <v>2.8589743589743577</v>
      </c>
      <c r="G79" s="17">
        <f t="shared" si="3"/>
        <v>7.4803820711623142E-2</v>
      </c>
      <c r="L79" s="17"/>
    </row>
    <row r="80" spans="1:12" x14ac:dyDescent="0.2">
      <c r="A80" s="24">
        <v>15</v>
      </c>
      <c r="B80" s="24">
        <v>1</v>
      </c>
      <c r="C80" s="24"/>
      <c r="D80" s="17">
        <v>16.858974358974358</v>
      </c>
      <c r="E80" s="17">
        <f t="shared" si="2"/>
        <v>1.8589743589743577</v>
      </c>
      <c r="G80" s="17">
        <f t="shared" si="3"/>
        <v>8.5208821600122359E-2</v>
      </c>
      <c r="L80" s="17"/>
    </row>
    <row r="81" spans="1:12" x14ac:dyDescent="0.2">
      <c r="A81" s="24">
        <v>14</v>
      </c>
      <c r="B81" s="24">
        <v>1</v>
      </c>
      <c r="C81" s="24"/>
      <c r="D81" s="17">
        <v>16.858974358974358</v>
      </c>
      <c r="E81" s="17">
        <f t="shared" si="2"/>
        <v>2.8589743589743577</v>
      </c>
      <c r="G81" s="17">
        <f t="shared" si="3"/>
        <v>7.4803820711623142E-2</v>
      </c>
      <c r="L81" s="17"/>
    </row>
    <row r="82" spans="1:12" x14ac:dyDescent="0.2">
      <c r="A82" s="24">
        <v>13</v>
      </c>
      <c r="B82" s="24">
        <v>1</v>
      </c>
      <c r="C82" s="24"/>
      <c r="D82" s="17">
        <v>16.858974358974358</v>
      </c>
      <c r="E82" s="17">
        <f t="shared" si="2"/>
        <v>3.8589743589743577</v>
      </c>
      <c r="G82" s="17">
        <f t="shared" si="3"/>
        <v>6.2142132155231941E-2</v>
      </c>
      <c r="L82" s="17"/>
    </row>
    <row r="83" spans="1:12" x14ac:dyDescent="0.2">
      <c r="A83" s="24">
        <v>13</v>
      </c>
      <c r="B83" s="24">
        <v>1</v>
      </c>
      <c r="C83" s="24"/>
      <c r="D83" s="17">
        <v>16.858974358974358</v>
      </c>
      <c r="E83" s="17">
        <f t="shared" si="2"/>
        <v>3.8589743589743577</v>
      </c>
      <c r="G83" s="17">
        <f t="shared" si="3"/>
        <v>6.2142132155231941E-2</v>
      </c>
      <c r="L83" s="17"/>
    </row>
    <row r="84" spans="1:12" x14ac:dyDescent="0.2">
      <c r="A84" s="24">
        <v>13</v>
      </c>
      <c r="B84" s="24">
        <v>1</v>
      </c>
      <c r="C84" s="24"/>
      <c r="D84" s="17">
        <v>16.858974358974358</v>
      </c>
      <c r="E84" s="17">
        <f t="shared" si="2"/>
        <v>3.8589743589743577</v>
      </c>
      <c r="G84" s="17">
        <f t="shared" si="3"/>
        <v>6.2142132155231941E-2</v>
      </c>
      <c r="L84" s="17"/>
    </row>
    <row r="85" spans="1:12" x14ac:dyDescent="0.2">
      <c r="A85" s="24">
        <v>14</v>
      </c>
      <c r="B85" s="24">
        <v>1</v>
      </c>
      <c r="C85" s="24"/>
      <c r="D85" s="17">
        <v>16.858974358974358</v>
      </c>
      <c r="E85" s="17">
        <f t="shared" si="2"/>
        <v>2.8589743589743577</v>
      </c>
      <c r="G85" s="17">
        <f t="shared" si="3"/>
        <v>7.4803820711623142E-2</v>
      </c>
      <c r="L85" s="17"/>
    </row>
    <row r="86" spans="1:12" x14ac:dyDescent="0.2">
      <c r="A86" s="24">
        <v>14</v>
      </c>
      <c r="B86" s="24">
        <v>1</v>
      </c>
      <c r="C86" s="24"/>
      <c r="D86" s="17">
        <v>16.858974358974358</v>
      </c>
      <c r="E86" s="17">
        <f t="shared" si="2"/>
        <v>2.8589743589743577</v>
      </c>
      <c r="G86" s="17">
        <f t="shared" si="3"/>
        <v>7.4803820711623142E-2</v>
      </c>
      <c r="L86" s="17"/>
    </row>
    <row r="87" spans="1:12" x14ac:dyDescent="0.2">
      <c r="A87" s="24">
        <v>13</v>
      </c>
      <c r="B87" s="24">
        <v>1</v>
      </c>
      <c r="C87" s="24"/>
      <c r="D87" s="17">
        <v>16.858974358974358</v>
      </c>
      <c r="E87" s="17">
        <f t="shared" si="2"/>
        <v>3.8589743589743577</v>
      </c>
      <c r="G87" s="17">
        <f t="shared" si="3"/>
        <v>6.2142132155231941E-2</v>
      </c>
      <c r="L87" s="17"/>
    </row>
    <row r="88" spans="1:12" x14ac:dyDescent="0.2">
      <c r="A88" s="24">
        <v>13</v>
      </c>
      <c r="B88" s="24">
        <v>1</v>
      </c>
      <c r="C88" s="24"/>
      <c r="D88" s="17">
        <v>16.858974358974358</v>
      </c>
      <c r="E88" s="17">
        <f t="shared" si="2"/>
        <v>3.8589743589743577</v>
      </c>
      <c r="G88" s="17">
        <f t="shared" si="3"/>
        <v>6.2142132155231941E-2</v>
      </c>
      <c r="L88" s="17"/>
    </row>
    <row r="89" spans="1:12" x14ac:dyDescent="0.2">
      <c r="A89" s="24">
        <v>13</v>
      </c>
      <c r="B89" s="24">
        <v>1</v>
      </c>
      <c r="C89" s="24"/>
      <c r="D89" s="17">
        <v>16.858974358974358</v>
      </c>
      <c r="E89" s="17">
        <f t="shared" si="2"/>
        <v>3.8589743589743577</v>
      </c>
      <c r="G89" s="17">
        <f t="shared" si="3"/>
        <v>6.2142132155231941E-2</v>
      </c>
      <c r="L89" s="17"/>
    </row>
    <row r="90" spans="1:12" x14ac:dyDescent="0.2">
      <c r="A90" s="24">
        <v>11</v>
      </c>
      <c r="B90" s="24">
        <v>1</v>
      </c>
      <c r="C90" s="24"/>
      <c r="D90" s="17">
        <v>16.858974358974358</v>
      </c>
      <c r="E90" s="17">
        <f t="shared" si="2"/>
        <v>5.8589743589743577</v>
      </c>
      <c r="G90" s="17">
        <f t="shared" si="3"/>
        <v>3.6339616015446226E-2</v>
      </c>
      <c r="L90" s="17"/>
    </row>
    <row r="91" spans="1:12" x14ac:dyDescent="0.2">
      <c r="A91" s="24">
        <v>13</v>
      </c>
      <c r="B91" s="24">
        <v>1</v>
      </c>
      <c r="C91" s="24"/>
      <c r="D91" s="17">
        <v>16.858974358974358</v>
      </c>
      <c r="E91" s="17">
        <f t="shared" si="2"/>
        <v>3.8589743589743577</v>
      </c>
      <c r="G91" s="17">
        <f t="shared" si="3"/>
        <v>6.2142132155231941E-2</v>
      </c>
      <c r="L91" s="17"/>
    </row>
    <row r="92" spans="1:12" x14ac:dyDescent="0.2">
      <c r="A92" s="24">
        <v>18</v>
      </c>
      <c r="B92" s="24">
        <v>1</v>
      </c>
      <c r="C92" s="24"/>
      <c r="D92" s="17">
        <v>16.858974358974358</v>
      </c>
      <c r="E92" s="17">
        <f t="shared" si="2"/>
        <v>-1.1410256410256423</v>
      </c>
      <c r="G92" s="17">
        <f t="shared" si="3"/>
        <v>9.0428595220514676E-2</v>
      </c>
      <c r="L92" s="17"/>
    </row>
    <row r="93" spans="1:12" x14ac:dyDescent="0.2">
      <c r="A93" s="24">
        <v>18</v>
      </c>
      <c r="B93" s="24">
        <v>1</v>
      </c>
      <c r="C93" s="24"/>
      <c r="D93" s="17">
        <v>16.858974358974358</v>
      </c>
      <c r="E93" s="17">
        <f t="shared" si="2"/>
        <v>-1.1410256410256423</v>
      </c>
      <c r="G93" s="17">
        <f t="shared" si="3"/>
        <v>9.0428595220514676E-2</v>
      </c>
      <c r="L93" s="17"/>
    </row>
    <row r="94" spans="1:12" x14ac:dyDescent="0.2">
      <c r="A94" s="24">
        <v>17</v>
      </c>
      <c r="B94" s="24">
        <v>1</v>
      </c>
      <c r="C94" s="24"/>
      <c r="D94" s="17">
        <v>16.858974358974358</v>
      </c>
      <c r="E94" s="17">
        <f t="shared" si="2"/>
        <v>-0.1410256410256423</v>
      </c>
      <c r="G94" s="17">
        <f t="shared" si="3"/>
        <v>9.3686186441259228E-2</v>
      </c>
      <c r="L94" s="17"/>
    </row>
    <row r="95" spans="1:12" x14ac:dyDescent="0.2">
      <c r="A95" s="24">
        <v>16</v>
      </c>
      <c r="B95" s="24">
        <v>1</v>
      </c>
      <c r="C95" s="24"/>
      <c r="D95" s="17">
        <v>16.858974358974358</v>
      </c>
      <c r="E95" s="17">
        <f t="shared" si="2"/>
        <v>0.8589743589743577</v>
      </c>
      <c r="G95" s="17">
        <f t="shared" si="3"/>
        <v>9.1847742433773194E-2</v>
      </c>
      <c r="L95" s="17"/>
    </row>
    <row r="96" spans="1:12" x14ac:dyDescent="0.2">
      <c r="A96" s="24">
        <v>15</v>
      </c>
      <c r="B96" s="24">
        <v>1</v>
      </c>
      <c r="C96" s="24"/>
      <c r="D96" s="17">
        <v>16.858974358974358</v>
      </c>
      <c r="E96" s="17">
        <f t="shared" si="2"/>
        <v>1.8589743589743577</v>
      </c>
      <c r="G96" s="17">
        <f t="shared" si="3"/>
        <v>8.5208821600122359E-2</v>
      </c>
      <c r="L96" s="17"/>
    </row>
    <row r="97" spans="1:12" x14ac:dyDescent="0.2">
      <c r="A97" s="24">
        <v>15</v>
      </c>
      <c r="B97" s="24">
        <v>1</v>
      </c>
      <c r="C97" s="24"/>
      <c r="D97" s="17">
        <v>16.858974358974358</v>
      </c>
      <c r="E97" s="17">
        <f t="shared" si="2"/>
        <v>1.8589743589743577</v>
      </c>
      <c r="G97" s="17">
        <f t="shared" si="3"/>
        <v>8.5208821600122359E-2</v>
      </c>
      <c r="L97" s="17"/>
    </row>
    <row r="98" spans="1:12" x14ac:dyDescent="0.2">
      <c r="A98" s="24">
        <v>15</v>
      </c>
      <c r="B98" s="24">
        <v>1</v>
      </c>
      <c r="C98" s="24"/>
      <c r="D98" s="17">
        <v>16.858974358974358</v>
      </c>
      <c r="E98" s="17">
        <f t="shared" si="2"/>
        <v>1.8589743589743577</v>
      </c>
      <c r="G98" s="17">
        <f t="shared" si="3"/>
        <v>8.5208821600122359E-2</v>
      </c>
      <c r="L98" s="17"/>
    </row>
    <row r="99" spans="1:12" x14ac:dyDescent="0.2">
      <c r="A99" s="24">
        <v>15</v>
      </c>
      <c r="B99" s="24">
        <v>1</v>
      </c>
      <c r="C99" s="24"/>
      <c r="D99" s="17">
        <v>16.858974358974358</v>
      </c>
      <c r="E99" s="17">
        <f t="shared" si="2"/>
        <v>1.8589743589743577</v>
      </c>
      <c r="G99" s="17">
        <f t="shared" si="3"/>
        <v>8.5208821600122359E-2</v>
      </c>
      <c r="L99" s="17"/>
    </row>
    <row r="100" spans="1:12" x14ac:dyDescent="0.2">
      <c r="A100" s="24">
        <v>14</v>
      </c>
      <c r="B100" s="24">
        <v>1</v>
      </c>
      <c r="C100" s="24"/>
      <c r="D100" s="17">
        <v>16.858974358974358</v>
      </c>
      <c r="E100" s="17">
        <f t="shared" si="2"/>
        <v>2.8589743589743577</v>
      </c>
      <c r="G100" s="17">
        <f t="shared" si="3"/>
        <v>7.4803820711623142E-2</v>
      </c>
      <c r="L100" s="17"/>
    </row>
    <row r="101" spans="1:12" x14ac:dyDescent="0.2">
      <c r="A101" s="24">
        <v>28</v>
      </c>
      <c r="B101" s="24">
        <v>1</v>
      </c>
      <c r="C101" s="24"/>
      <c r="D101" s="17">
        <v>16.858974358974358</v>
      </c>
      <c r="E101" s="17">
        <f t="shared" si="2"/>
        <v>-11.141025641025642</v>
      </c>
      <c r="G101" s="17">
        <f t="shared" si="3"/>
        <v>3.0470611306731058E-3</v>
      </c>
      <c r="L101" s="17"/>
    </row>
    <row r="102" spans="1:12" x14ac:dyDescent="0.2">
      <c r="A102" s="24">
        <v>24</v>
      </c>
      <c r="B102" s="24">
        <v>1</v>
      </c>
      <c r="C102" s="24"/>
      <c r="D102" s="17">
        <v>16.858974358974358</v>
      </c>
      <c r="E102" s="17">
        <f t="shared" si="2"/>
        <v>-7.1410256410256423</v>
      </c>
      <c r="G102" s="17">
        <f t="shared" si="3"/>
        <v>2.293893420103504E-2</v>
      </c>
      <c r="L102" s="17"/>
    </row>
    <row r="103" spans="1:12" x14ac:dyDescent="0.2">
      <c r="A103" s="24">
        <v>25</v>
      </c>
      <c r="B103" s="24">
        <v>1</v>
      </c>
      <c r="C103" s="24"/>
      <c r="D103" s="17">
        <v>16.858974358974358</v>
      </c>
      <c r="E103" s="17">
        <f t="shared" si="2"/>
        <v>-8.1410256410256423</v>
      </c>
      <c r="G103" s="17">
        <f t="shared" si="3"/>
        <v>1.5044075220828471E-2</v>
      </c>
      <c r="L103" s="17"/>
    </row>
    <row r="104" spans="1:12" x14ac:dyDescent="0.2">
      <c r="A104" s="24">
        <v>23</v>
      </c>
      <c r="B104" s="24">
        <v>1</v>
      </c>
      <c r="C104" s="24"/>
      <c r="D104" s="17">
        <v>16.858974358974358</v>
      </c>
      <c r="E104" s="17">
        <f t="shared" si="2"/>
        <v>-6.1410256410256423</v>
      </c>
      <c r="G104" s="17">
        <f t="shared" si="3"/>
        <v>3.3098180744967454E-2</v>
      </c>
      <c r="L104" s="17"/>
    </row>
    <row r="105" spans="1:12" x14ac:dyDescent="0.2">
      <c r="A105" s="24">
        <v>24</v>
      </c>
      <c r="B105" s="24">
        <v>1</v>
      </c>
      <c r="C105" s="24"/>
      <c r="D105" s="17">
        <v>16.858974358974358</v>
      </c>
      <c r="E105" s="17">
        <f t="shared" si="2"/>
        <v>-7.1410256410256423</v>
      </c>
      <c r="G105" s="17">
        <f t="shared" si="3"/>
        <v>2.293893420103504E-2</v>
      </c>
      <c r="L105" s="17"/>
    </row>
    <row r="106" spans="1:12" x14ac:dyDescent="0.2">
      <c r="A106" s="24">
        <v>26</v>
      </c>
      <c r="B106" s="24">
        <v>1</v>
      </c>
      <c r="C106" s="24"/>
      <c r="D106" s="17">
        <v>16.858974358974358</v>
      </c>
      <c r="E106" s="17">
        <f t="shared" si="2"/>
        <v>-9.1410256410256423</v>
      </c>
      <c r="G106" s="17">
        <f t="shared" si="3"/>
        <v>9.3364312813032559E-3</v>
      </c>
      <c r="L106" s="17"/>
    </row>
    <row r="107" spans="1:12" x14ac:dyDescent="0.2">
      <c r="A107" s="24">
        <v>25</v>
      </c>
      <c r="B107" s="24">
        <v>1</v>
      </c>
      <c r="C107" s="24"/>
      <c r="D107" s="17">
        <v>16.858974358974358</v>
      </c>
      <c r="E107" s="17">
        <f t="shared" si="2"/>
        <v>-8.1410256410256423</v>
      </c>
      <c r="G107" s="17">
        <f t="shared" si="3"/>
        <v>1.5044075220828471E-2</v>
      </c>
      <c r="L107" s="17"/>
    </row>
    <row r="108" spans="1:12" x14ac:dyDescent="0.2">
      <c r="A108" s="24">
        <v>24</v>
      </c>
      <c r="B108" s="24">
        <v>1</v>
      </c>
      <c r="C108" s="24"/>
      <c r="D108" s="17">
        <v>16.858974358974358</v>
      </c>
      <c r="E108" s="17">
        <f t="shared" si="2"/>
        <v>-7.1410256410256423</v>
      </c>
      <c r="G108" s="17">
        <f t="shared" si="3"/>
        <v>2.293893420103504E-2</v>
      </c>
      <c r="L108" s="17"/>
    </row>
    <row r="109" spans="1:12" x14ac:dyDescent="0.2">
      <c r="A109" s="24">
        <v>21</v>
      </c>
      <c r="B109" s="24">
        <v>1</v>
      </c>
      <c r="C109" s="24"/>
      <c r="D109" s="17">
        <v>16.858974358974358</v>
      </c>
      <c r="E109" s="17">
        <f t="shared" si="2"/>
        <v>-4.1410256410256423</v>
      </c>
      <c r="G109" s="17">
        <f t="shared" si="3"/>
        <v>5.8389578885814829E-2</v>
      </c>
      <c r="L109" s="17"/>
    </row>
    <row r="110" spans="1:12" x14ac:dyDescent="0.2">
      <c r="A110" s="24">
        <v>18</v>
      </c>
      <c r="B110" s="24">
        <v>1</v>
      </c>
      <c r="C110" s="24"/>
      <c r="D110" s="17">
        <v>16.858974358974358</v>
      </c>
      <c r="E110" s="17">
        <f t="shared" si="2"/>
        <v>-1.1410256410256423</v>
      </c>
      <c r="G110" s="17">
        <f t="shared" si="3"/>
        <v>9.0428595220514676E-2</v>
      </c>
      <c r="L110" s="17"/>
    </row>
    <row r="111" spans="1:12" x14ac:dyDescent="0.2">
      <c r="A111" s="24">
        <v>18</v>
      </c>
      <c r="B111" s="24">
        <v>1</v>
      </c>
      <c r="C111" s="24"/>
      <c r="D111" s="17">
        <v>16.858974358974358</v>
      </c>
      <c r="E111" s="17">
        <f t="shared" si="2"/>
        <v>-1.1410256410256423</v>
      </c>
      <c r="G111" s="17">
        <f t="shared" si="3"/>
        <v>9.0428595220514676E-2</v>
      </c>
      <c r="L111" s="17"/>
    </row>
    <row r="112" spans="1:12" x14ac:dyDescent="0.2">
      <c r="A112" s="24">
        <v>21</v>
      </c>
      <c r="B112" s="24">
        <v>1</v>
      </c>
      <c r="C112" s="24"/>
      <c r="D112" s="17">
        <v>16.858974358974358</v>
      </c>
      <c r="E112" s="17">
        <f t="shared" si="2"/>
        <v>-4.1410256410256423</v>
      </c>
      <c r="G112" s="17">
        <f t="shared" si="3"/>
        <v>5.8389578885814829E-2</v>
      </c>
      <c r="L112" s="17"/>
    </row>
    <row r="113" spans="1:12" x14ac:dyDescent="0.2">
      <c r="A113" s="24">
        <v>21</v>
      </c>
      <c r="B113" s="24">
        <v>1</v>
      </c>
      <c r="C113" s="24"/>
      <c r="D113" s="17">
        <v>16.858974358974358</v>
      </c>
      <c r="E113" s="17">
        <f t="shared" si="2"/>
        <v>-4.1410256410256423</v>
      </c>
      <c r="G113" s="17">
        <f t="shared" si="3"/>
        <v>5.8389578885814829E-2</v>
      </c>
      <c r="L113" s="17"/>
    </row>
    <row r="114" spans="1:12" x14ac:dyDescent="0.2">
      <c r="A114" s="24">
        <v>18</v>
      </c>
      <c r="B114" s="24">
        <v>1</v>
      </c>
      <c r="C114" s="24"/>
      <c r="D114" s="17">
        <v>16.858974358974358</v>
      </c>
      <c r="E114" s="17">
        <f t="shared" si="2"/>
        <v>-1.1410256410256423</v>
      </c>
      <c r="G114" s="17">
        <f t="shared" si="3"/>
        <v>9.0428595220514676E-2</v>
      </c>
      <c r="L114" s="17"/>
    </row>
    <row r="115" spans="1:12" x14ac:dyDescent="0.2">
      <c r="A115" s="24">
        <v>18</v>
      </c>
      <c r="B115" s="24">
        <v>1</v>
      </c>
      <c r="C115" s="24"/>
      <c r="D115" s="17">
        <v>16.858974358974358</v>
      </c>
      <c r="E115" s="17">
        <f t="shared" si="2"/>
        <v>-1.1410256410256423</v>
      </c>
      <c r="G115" s="17">
        <f t="shared" si="3"/>
        <v>9.0428595220514676E-2</v>
      </c>
      <c r="L115" s="17"/>
    </row>
    <row r="116" spans="1:12" x14ac:dyDescent="0.2">
      <c r="A116" s="24">
        <v>19</v>
      </c>
      <c r="B116" s="24">
        <v>1</v>
      </c>
      <c r="C116" s="24"/>
      <c r="D116" s="17">
        <v>16.858974358974358</v>
      </c>
      <c r="E116" s="17">
        <f t="shared" si="2"/>
        <v>-2.1410256410256423</v>
      </c>
      <c r="G116" s="17">
        <f t="shared" si="3"/>
        <v>8.2596026638649928E-2</v>
      </c>
      <c r="L116" s="17"/>
    </row>
    <row r="117" spans="1:12" x14ac:dyDescent="0.2">
      <c r="A117" s="24">
        <v>19</v>
      </c>
      <c r="B117" s="24">
        <v>1</v>
      </c>
      <c r="C117" s="24"/>
      <c r="D117" s="17">
        <v>16.858974358974358</v>
      </c>
      <c r="E117" s="17">
        <f t="shared" si="2"/>
        <v>-2.1410256410256423</v>
      </c>
      <c r="G117" s="17">
        <f t="shared" si="3"/>
        <v>8.2596026638649928E-2</v>
      </c>
      <c r="L117" s="17"/>
    </row>
    <row r="118" spans="1:12" x14ac:dyDescent="0.2">
      <c r="A118" s="24">
        <v>19</v>
      </c>
      <c r="B118" s="24">
        <v>1</v>
      </c>
      <c r="C118" s="24"/>
      <c r="D118" s="17">
        <v>16.858974358974358</v>
      </c>
      <c r="E118" s="17">
        <f t="shared" si="2"/>
        <v>-2.1410256410256423</v>
      </c>
      <c r="G118" s="17">
        <f t="shared" si="3"/>
        <v>8.2596026638649928E-2</v>
      </c>
      <c r="L118" s="17"/>
    </row>
    <row r="119" spans="1:12" x14ac:dyDescent="0.2">
      <c r="A119" s="24">
        <v>20</v>
      </c>
      <c r="B119" s="24">
        <v>1</v>
      </c>
      <c r="C119" s="24"/>
      <c r="D119" s="17">
        <v>16.858974358974358</v>
      </c>
      <c r="E119" s="17">
        <f t="shared" si="2"/>
        <v>-3.1410256410256423</v>
      </c>
      <c r="G119" s="17">
        <f t="shared" si="3"/>
        <v>7.138971945227178E-2</v>
      </c>
      <c r="L119" s="17"/>
    </row>
    <row r="120" spans="1:12" x14ac:dyDescent="0.2">
      <c r="A120" s="24">
        <v>20</v>
      </c>
      <c r="B120" s="24">
        <v>1</v>
      </c>
      <c r="C120" s="24"/>
      <c r="D120" s="17">
        <v>16.858974358974358</v>
      </c>
      <c r="E120" s="17">
        <f t="shared" si="2"/>
        <v>-3.1410256410256423</v>
      </c>
      <c r="G120" s="17">
        <f t="shared" si="3"/>
        <v>7.138971945227178E-2</v>
      </c>
      <c r="L120" s="17"/>
    </row>
    <row r="121" spans="1:12" x14ac:dyDescent="0.2">
      <c r="A121" s="24">
        <v>17</v>
      </c>
      <c r="B121" s="24">
        <v>1</v>
      </c>
      <c r="C121" s="24"/>
      <c r="D121" s="17">
        <v>16.858974358974358</v>
      </c>
      <c r="E121" s="17">
        <f t="shared" si="2"/>
        <v>-0.1410256410256423</v>
      </c>
      <c r="G121" s="17">
        <f t="shared" si="3"/>
        <v>9.3686186441259228E-2</v>
      </c>
      <c r="L121" s="17"/>
    </row>
    <row r="122" spans="1:12" x14ac:dyDescent="0.2">
      <c r="A122" s="24">
        <v>16</v>
      </c>
      <c r="B122" s="24">
        <v>1</v>
      </c>
      <c r="C122" s="24"/>
      <c r="D122" s="17">
        <v>16.858974358974358</v>
      </c>
      <c r="E122" s="17">
        <f t="shared" si="2"/>
        <v>0.8589743589743577</v>
      </c>
      <c r="G122" s="17">
        <f t="shared" si="3"/>
        <v>9.1847742433773194E-2</v>
      </c>
      <c r="L122" s="17"/>
    </row>
    <row r="123" spans="1:12" x14ac:dyDescent="0.2">
      <c r="A123" s="24">
        <v>17</v>
      </c>
      <c r="B123" s="24">
        <v>1</v>
      </c>
      <c r="C123" s="24"/>
      <c r="D123" s="17">
        <v>16.858974358974358</v>
      </c>
      <c r="E123" s="17">
        <f t="shared" si="2"/>
        <v>-0.1410256410256423</v>
      </c>
      <c r="G123" s="17">
        <f t="shared" si="3"/>
        <v>9.3686186441259228E-2</v>
      </c>
      <c r="L123" s="17"/>
    </row>
    <row r="124" spans="1:12" x14ac:dyDescent="0.2">
      <c r="A124" s="24">
        <v>17</v>
      </c>
      <c r="B124" s="24">
        <v>1</v>
      </c>
      <c r="C124" s="24"/>
      <c r="D124" s="17">
        <v>16.858974358974358</v>
      </c>
      <c r="E124" s="17">
        <f t="shared" si="2"/>
        <v>-0.1410256410256423</v>
      </c>
      <c r="G124" s="17">
        <f t="shared" si="3"/>
        <v>9.3686186441259228E-2</v>
      </c>
      <c r="L124" s="17"/>
    </row>
    <row r="125" spans="1:12" x14ac:dyDescent="0.2">
      <c r="A125" s="24">
        <v>15</v>
      </c>
      <c r="B125" s="24">
        <v>1</v>
      </c>
      <c r="C125" s="24"/>
      <c r="D125" s="17">
        <v>16.858974358974358</v>
      </c>
      <c r="E125" s="17">
        <f t="shared" si="2"/>
        <v>1.8589743589743577</v>
      </c>
      <c r="G125" s="17">
        <f t="shared" si="3"/>
        <v>8.5208821600122359E-2</v>
      </c>
      <c r="L125" s="17"/>
    </row>
    <row r="126" spans="1:12" x14ac:dyDescent="0.2">
      <c r="A126" s="24">
        <v>15</v>
      </c>
      <c r="B126" s="24">
        <v>1</v>
      </c>
      <c r="C126" s="24"/>
      <c r="D126" s="17">
        <v>16.858974358974358</v>
      </c>
      <c r="E126" s="17">
        <f t="shared" si="2"/>
        <v>1.8589743589743577</v>
      </c>
      <c r="G126" s="17">
        <f t="shared" si="3"/>
        <v>8.5208821600122359E-2</v>
      </c>
      <c r="L126" s="17"/>
    </row>
    <row r="127" spans="1:12" x14ac:dyDescent="0.2">
      <c r="A127" s="24">
        <v>14</v>
      </c>
      <c r="B127" s="24">
        <v>1</v>
      </c>
      <c r="C127" s="24"/>
      <c r="D127" s="17">
        <v>16.858974358974358</v>
      </c>
      <c r="E127" s="17">
        <f t="shared" si="2"/>
        <v>2.8589743589743577</v>
      </c>
      <c r="G127" s="17">
        <f t="shared" si="3"/>
        <v>7.4803820711623142E-2</v>
      </c>
      <c r="L127" s="17"/>
    </row>
    <row r="128" spans="1:12" x14ac:dyDescent="0.2">
      <c r="A128" s="24">
        <v>9</v>
      </c>
      <c r="B128" s="24">
        <v>1</v>
      </c>
      <c r="C128" s="24"/>
      <c r="D128" s="17">
        <v>16.858974358974358</v>
      </c>
      <c r="E128" s="17">
        <f t="shared" si="2"/>
        <v>7.8589743589743577</v>
      </c>
      <c r="G128" s="17">
        <f t="shared" si="3"/>
        <v>1.7039902700084295E-2</v>
      </c>
      <c r="L128" s="17"/>
    </row>
    <row r="129" spans="1:12" x14ac:dyDescent="0.2">
      <c r="A129" s="24">
        <v>14</v>
      </c>
      <c r="B129" s="24">
        <v>1</v>
      </c>
      <c r="C129" s="24"/>
      <c r="D129" s="17">
        <v>16.858974358974358</v>
      </c>
      <c r="E129" s="17">
        <f t="shared" si="2"/>
        <v>2.8589743589743577</v>
      </c>
      <c r="G129" s="17">
        <f t="shared" si="3"/>
        <v>7.4803820711623142E-2</v>
      </c>
      <c r="L129" s="17"/>
    </row>
    <row r="130" spans="1:12" x14ac:dyDescent="0.2">
      <c r="A130" s="24">
        <v>13</v>
      </c>
      <c r="B130" s="24">
        <v>1</v>
      </c>
      <c r="C130" s="24"/>
      <c r="D130" s="17">
        <v>16.858974358974358</v>
      </c>
      <c r="E130" s="17">
        <f t="shared" si="2"/>
        <v>3.8589743589743577</v>
      </c>
      <c r="G130" s="17">
        <f t="shared" si="3"/>
        <v>6.2142132155231941E-2</v>
      </c>
      <c r="L130" s="17"/>
    </row>
    <row r="131" spans="1:12" x14ac:dyDescent="0.2">
      <c r="A131" s="24">
        <v>11</v>
      </c>
      <c r="B131" s="24">
        <v>1</v>
      </c>
      <c r="C131" s="24"/>
      <c r="D131" s="17">
        <v>16.858974358974358</v>
      </c>
      <c r="E131" s="17">
        <f t="shared" ref="E131:E194" si="4">D131-A131</f>
        <v>5.8589743589743577</v>
      </c>
      <c r="G131" s="17">
        <f t="shared" ref="G131:G194" si="5">_xlfn.NORM.DIST(E131,0,$F$2,FALSE)</f>
        <v>3.6339616015446226E-2</v>
      </c>
      <c r="L131" s="17"/>
    </row>
    <row r="132" spans="1:12" x14ac:dyDescent="0.2">
      <c r="A132" s="24">
        <v>11</v>
      </c>
      <c r="B132" s="24">
        <v>1</v>
      </c>
      <c r="C132" s="24"/>
      <c r="D132" s="17">
        <v>16.858974358974358</v>
      </c>
      <c r="E132" s="17">
        <f t="shared" si="4"/>
        <v>5.8589743589743577</v>
      </c>
      <c r="G132" s="17">
        <f t="shared" si="5"/>
        <v>3.6339616015446226E-2</v>
      </c>
      <c r="L132" s="17"/>
    </row>
    <row r="133" spans="1:12" x14ac:dyDescent="0.2">
      <c r="A133" s="24">
        <v>12</v>
      </c>
      <c r="B133" s="24">
        <v>1</v>
      </c>
      <c r="C133" s="24"/>
      <c r="D133" s="17">
        <v>16.858974358974358</v>
      </c>
      <c r="E133" s="17">
        <f t="shared" si="4"/>
        <v>4.8589743589743577</v>
      </c>
      <c r="G133" s="17">
        <f t="shared" si="5"/>
        <v>4.8850798619149906E-2</v>
      </c>
      <c r="L133" s="17"/>
    </row>
    <row r="134" spans="1:12" x14ac:dyDescent="0.2">
      <c r="A134" s="24">
        <v>12</v>
      </c>
      <c r="B134" s="24">
        <v>1</v>
      </c>
      <c r="C134" s="24"/>
      <c r="D134" s="17">
        <v>16.858974358974358</v>
      </c>
      <c r="E134" s="17">
        <f t="shared" si="4"/>
        <v>4.8589743589743577</v>
      </c>
      <c r="G134" s="17">
        <f t="shared" si="5"/>
        <v>4.8850798619149906E-2</v>
      </c>
      <c r="L134" s="17"/>
    </row>
    <row r="135" spans="1:12" x14ac:dyDescent="0.2">
      <c r="A135" s="24">
        <v>11</v>
      </c>
      <c r="B135" s="24">
        <v>1</v>
      </c>
      <c r="C135" s="24"/>
      <c r="D135" s="17">
        <v>16.858974358974358</v>
      </c>
      <c r="E135" s="17">
        <f t="shared" si="4"/>
        <v>5.8589743589743577</v>
      </c>
      <c r="G135" s="17">
        <f t="shared" si="5"/>
        <v>3.6339616015446226E-2</v>
      </c>
      <c r="L135" s="17"/>
    </row>
    <row r="136" spans="1:12" x14ac:dyDescent="0.2">
      <c r="A136" s="24">
        <v>11</v>
      </c>
      <c r="B136" s="24">
        <v>1</v>
      </c>
      <c r="C136" s="24"/>
      <c r="D136" s="17">
        <v>16.858974358974358</v>
      </c>
      <c r="E136" s="17">
        <f t="shared" si="4"/>
        <v>5.8589743589743577</v>
      </c>
      <c r="G136" s="17">
        <f t="shared" si="5"/>
        <v>3.6339616015446226E-2</v>
      </c>
      <c r="L136" s="17"/>
    </row>
    <row r="137" spans="1:12" x14ac:dyDescent="0.2">
      <c r="A137" s="24">
        <v>11</v>
      </c>
      <c r="B137" s="24">
        <v>1</v>
      </c>
      <c r="C137" s="24"/>
      <c r="D137" s="17">
        <v>16.858974358974358</v>
      </c>
      <c r="E137" s="17">
        <f t="shared" si="4"/>
        <v>5.8589743589743577</v>
      </c>
      <c r="G137" s="17">
        <f t="shared" si="5"/>
        <v>3.6339616015446226E-2</v>
      </c>
      <c r="L137" s="17"/>
    </row>
    <row r="138" spans="1:12" x14ac:dyDescent="0.2">
      <c r="A138" s="24">
        <v>12</v>
      </c>
      <c r="B138" s="24">
        <v>1</v>
      </c>
      <c r="C138" s="24"/>
      <c r="D138" s="17">
        <v>16.858974358974358</v>
      </c>
      <c r="E138" s="17">
        <f t="shared" si="4"/>
        <v>4.8589743589743577</v>
      </c>
      <c r="G138" s="17">
        <f t="shared" si="5"/>
        <v>4.8850798619149906E-2</v>
      </c>
      <c r="L138" s="17"/>
    </row>
    <row r="139" spans="1:12" x14ac:dyDescent="0.2">
      <c r="A139" s="24">
        <v>14</v>
      </c>
      <c r="B139" s="24">
        <v>1</v>
      </c>
      <c r="C139" s="24"/>
      <c r="D139" s="17">
        <v>16.858974358974358</v>
      </c>
      <c r="E139" s="17">
        <f t="shared" si="4"/>
        <v>2.8589743589743577</v>
      </c>
      <c r="G139" s="17">
        <f t="shared" si="5"/>
        <v>7.4803820711623142E-2</v>
      </c>
      <c r="L139" s="17"/>
    </row>
    <row r="140" spans="1:12" x14ac:dyDescent="0.2">
      <c r="A140" s="24">
        <v>13</v>
      </c>
      <c r="B140" s="24">
        <v>1</v>
      </c>
      <c r="C140" s="24"/>
      <c r="D140" s="17">
        <v>16.858974358974358</v>
      </c>
      <c r="E140" s="17">
        <f t="shared" si="4"/>
        <v>3.8589743589743577</v>
      </c>
      <c r="G140" s="17">
        <f t="shared" si="5"/>
        <v>6.2142132155231941E-2</v>
      </c>
      <c r="L140" s="17"/>
    </row>
    <row r="141" spans="1:12" x14ac:dyDescent="0.2">
      <c r="A141" s="24">
        <v>13</v>
      </c>
      <c r="B141" s="24">
        <v>1</v>
      </c>
      <c r="C141" s="24"/>
      <c r="D141" s="17">
        <v>16.858974358974358</v>
      </c>
      <c r="E141" s="17">
        <f t="shared" si="4"/>
        <v>3.8589743589743577</v>
      </c>
      <c r="G141" s="17">
        <f t="shared" si="5"/>
        <v>6.2142132155231941E-2</v>
      </c>
      <c r="L141" s="17"/>
    </row>
    <row r="142" spans="1:12" x14ac:dyDescent="0.2">
      <c r="A142" s="24">
        <v>13</v>
      </c>
      <c r="B142" s="24">
        <v>1</v>
      </c>
      <c r="C142" s="24"/>
      <c r="D142" s="17">
        <v>16.858974358974358</v>
      </c>
      <c r="E142" s="17">
        <f t="shared" si="4"/>
        <v>3.8589743589743577</v>
      </c>
      <c r="G142" s="17">
        <f t="shared" si="5"/>
        <v>6.2142132155231941E-2</v>
      </c>
      <c r="L142" s="17"/>
    </row>
    <row r="143" spans="1:12" x14ac:dyDescent="0.2">
      <c r="A143" s="24">
        <v>21</v>
      </c>
      <c r="B143" s="24">
        <v>1</v>
      </c>
      <c r="C143" s="24"/>
      <c r="D143" s="17">
        <v>16.858974358974358</v>
      </c>
      <c r="E143" s="17">
        <f t="shared" si="4"/>
        <v>-4.1410256410256423</v>
      </c>
      <c r="G143" s="17">
        <f t="shared" si="5"/>
        <v>5.8389578885814829E-2</v>
      </c>
      <c r="L143" s="17"/>
    </row>
    <row r="144" spans="1:12" x14ac:dyDescent="0.2">
      <c r="A144" s="24">
        <v>19</v>
      </c>
      <c r="B144" s="24">
        <v>1</v>
      </c>
      <c r="C144" s="24"/>
      <c r="D144" s="17">
        <v>16.858974358974358</v>
      </c>
      <c r="E144" s="17">
        <f t="shared" si="4"/>
        <v>-2.1410256410256423</v>
      </c>
      <c r="G144" s="17">
        <f t="shared" si="5"/>
        <v>8.2596026638649928E-2</v>
      </c>
      <c r="L144" s="17"/>
    </row>
    <row r="145" spans="1:12" x14ac:dyDescent="0.2">
      <c r="A145" s="24">
        <v>23</v>
      </c>
      <c r="B145" s="24">
        <v>1</v>
      </c>
      <c r="C145" s="24"/>
      <c r="D145" s="17">
        <v>16.858974358974358</v>
      </c>
      <c r="E145" s="17">
        <f t="shared" si="4"/>
        <v>-6.1410256410256423</v>
      </c>
      <c r="G145" s="17">
        <f t="shared" si="5"/>
        <v>3.3098180744967454E-2</v>
      </c>
      <c r="L145" s="17"/>
    </row>
    <row r="146" spans="1:12" x14ac:dyDescent="0.2">
      <c r="A146" s="24">
        <v>23</v>
      </c>
      <c r="B146" s="24">
        <v>1</v>
      </c>
      <c r="C146" s="24"/>
      <c r="D146" s="17">
        <v>16.858974358974358</v>
      </c>
      <c r="E146" s="17">
        <f t="shared" si="4"/>
        <v>-6.1410256410256423</v>
      </c>
      <c r="G146" s="17">
        <f t="shared" si="5"/>
        <v>3.3098180744967454E-2</v>
      </c>
      <c r="L146" s="17"/>
    </row>
    <row r="147" spans="1:12" x14ac:dyDescent="0.2">
      <c r="A147" s="24">
        <v>19</v>
      </c>
      <c r="B147" s="24">
        <v>1</v>
      </c>
      <c r="C147" s="24"/>
      <c r="D147" s="17">
        <v>16.858974358974358</v>
      </c>
      <c r="E147" s="17">
        <f t="shared" si="4"/>
        <v>-2.1410256410256423</v>
      </c>
      <c r="G147" s="17">
        <f t="shared" si="5"/>
        <v>8.2596026638649928E-2</v>
      </c>
      <c r="L147" s="17"/>
    </row>
    <row r="148" spans="1:12" x14ac:dyDescent="0.2">
      <c r="A148" s="24">
        <v>19</v>
      </c>
      <c r="B148" s="24">
        <v>1</v>
      </c>
      <c r="C148" s="24"/>
      <c r="D148" s="17">
        <v>16.858974358974358</v>
      </c>
      <c r="E148" s="17">
        <f t="shared" si="4"/>
        <v>-2.1410256410256423</v>
      </c>
      <c r="G148" s="17">
        <f t="shared" si="5"/>
        <v>8.2596026638649928E-2</v>
      </c>
      <c r="L148" s="17"/>
    </row>
    <row r="149" spans="1:12" x14ac:dyDescent="0.2">
      <c r="A149" s="24">
        <v>18</v>
      </c>
      <c r="B149" s="24">
        <v>1</v>
      </c>
      <c r="C149" s="24"/>
      <c r="D149" s="17">
        <v>16.858974358974358</v>
      </c>
      <c r="E149" s="17">
        <f t="shared" si="4"/>
        <v>-1.1410256410256423</v>
      </c>
      <c r="G149" s="17">
        <f t="shared" si="5"/>
        <v>9.0428595220514676E-2</v>
      </c>
      <c r="L149" s="17"/>
    </row>
    <row r="150" spans="1:12" x14ac:dyDescent="0.2">
      <c r="A150" s="24">
        <v>19</v>
      </c>
      <c r="B150" s="24">
        <v>1</v>
      </c>
      <c r="C150" s="24"/>
      <c r="D150" s="17">
        <v>16.858974358974358</v>
      </c>
      <c r="E150" s="17">
        <f t="shared" si="4"/>
        <v>-2.1410256410256423</v>
      </c>
      <c r="G150" s="17">
        <f t="shared" si="5"/>
        <v>8.2596026638649928E-2</v>
      </c>
      <c r="L150" s="17"/>
    </row>
    <row r="151" spans="1:12" x14ac:dyDescent="0.2">
      <c r="A151" s="24">
        <v>19</v>
      </c>
      <c r="B151" s="24">
        <v>1</v>
      </c>
      <c r="C151" s="24"/>
      <c r="D151" s="17">
        <v>16.858974358974358</v>
      </c>
      <c r="E151" s="17">
        <f t="shared" si="4"/>
        <v>-2.1410256410256423</v>
      </c>
      <c r="G151" s="17">
        <f t="shared" si="5"/>
        <v>8.2596026638649928E-2</v>
      </c>
      <c r="L151" s="17"/>
    </row>
    <row r="152" spans="1:12" x14ac:dyDescent="0.2">
      <c r="A152" s="24">
        <v>14</v>
      </c>
      <c r="B152" s="24">
        <v>1</v>
      </c>
      <c r="C152" s="24"/>
      <c r="D152" s="17">
        <v>16.858974358974358</v>
      </c>
      <c r="E152" s="17">
        <f t="shared" si="4"/>
        <v>2.8589743589743577</v>
      </c>
      <c r="G152" s="17">
        <f t="shared" si="5"/>
        <v>7.4803820711623142E-2</v>
      </c>
      <c r="L152" s="17"/>
    </row>
    <row r="153" spans="1:12" x14ac:dyDescent="0.2">
      <c r="A153" s="24">
        <v>15</v>
      </c>
      <c r="B153" s="24">
        <v>1</v>
      </c>
      <c r="C153" s="24"/>
      <c r="D153" s="17">
        <v>16.858974358974358</v>
      </c>
      <c r="E153" s="17">
        <f t="shared" si="4"/>
        <v>1.8589743589743577</v>
      </c>
      <c r="G153" s="17">
        <f t="shared" si="5"/>
        <v>8.5208821600122359E-2</v>
      </c>
      <c r="L153" s="17"/>
    </row>
    <row r="154" spans="1:12" x14ac:dyDescent="0.2">
      <c r="A154" s="24">
        <v>14</v>
      </c>
      <c r="B154" s="24">
        <v>1</v>
      </c>
      <c r="C154" s="24"/>
      <c r="D154" s="17">
        <v>16.858974358974358</v>
      </c>
      <c r="E154" s="17">
        <f t="shared" si="4"/>
        <v>2.8589743589743577</v>
      </c>
      <c r="G154" s="17">
        <f t="shared" si="5"/>
        <v>7.4803820711623142E-2</v>
      </c>
      <c r="L154" s="17"/>
    </row>
    <row r="155" spans="1:12" x14ac:dyDescent="0.2">
      <c r="A155" s="24">
        <v>12</v>
      </c>
      <c r="B155" s="24">
        <v>1</v>
      </c>
      <c r="C155" s="24"/>
      <c r="D155" s="17">
        <v>16.858974358974358</v>
      </c>
      <c r="E155" s="17">
        <f t="shared" si="4"/>
        <v>4.8589743589743577</v>
      </c>
      <c r="G155" s="17">
        <f t="shared" si="5"/>
        <v>4.8850798619149906E-2</v>
      </c>
      <c r="L155" s="17"/>
    </row>
    <row r="156" spans="1:12" x14ac:dyDescent="0.2">
      <c r="A156" s="24">
        <v>18</v>
      </c>
      <c r="B156" s="24">
        <v>1</v>
      </c>
      <c r="C156" s="24"/>
      <c r="D156" s="17">
        <v>16.858974358974358</v>
      </c>
      <c r="E156" s="17">
        <f t="shared" si="4"/>
        <v>-1.1410256410256423</v>
      </c>
      <c r="G156" s="17">
        <f t="shared" si="5"/>
        <v>9.0428595220514676E-2</v>
      </c>
      <c r="L156" s="17"/>
    </row>
    <row r="157" spans="1:12" x14ac:dyDescent="0.2">
      <c r="A157" s="24">
        <v>16</v>
      </c>
      <c r="B157" s="24">
        <v>1</v>
      </c>
      <c r="C157" s="24"/>
      <c r="D157" s="17">
        <v>16.858974358974358</v>
      </c>
      <c r="E157" s="17">
        <f t="shared" si="4"/>
        <v>0.8589743589743577</v>
      </c>
      <c r="G157" s="17">
        <f t="shared" si="5"/>
        <v>9.1847742433773194E-2</v>
      </c>
      <c r="L157" s="17"/>
    </row>
    <row r="158" spans="1:12" x14ac:dyDescent="0.2">
      <c r="A158" s="24">
        <v>17</v>
      </c>
      <c r="B158" s="24">
        <v>1</v>
      </c>
      <c r="C158" s="24"/>
      <c r="D158" s="17">
        <v>16.858974358974358</v>
      </c>
      <c r="E158" s="17">
        <f t="shared" si="4"/>
        <v>-0.1410256410256423</v>
      </c>
      <c r="G158" s="17">
        <f t="shared" si="5"/>
        <v>9.3686186441259228E-2</v>
      </c>
      <c r="L158" s="17"/>
    </row>
    <row r="159" spans="1:12" x14ac:dyDescent="0.2">
      <c r="A159" s="24">
        <v>18</v>
      </c>
      <c r="B159" s="24">
        <v>1</v>
      </c>
      <c r="C159" s="24"/>
      <c r="D159" s="17">
        <v>16.858974358974358</v>
      </c>
      <c r="E159" s="17">
        <f t="shared" si="4"/>
        <v>-1.1410256410256423</v>
      </c>
      <c r="G159" s="17">
        <f t="shared" si="5"/>
        <v>9.0428595220514676E-2</v>
      </c>
      <c r="L159" s="17"/>
    </row>
    <row r="160" spans="1:12" x14ac:dyDescent="0.2">
      <c r="A160" s="24">
        <v>16</v>
      </c>
      <c r="B160" s="24">
        <v>1</v>
      </c>
      <c r="C160" s="24"/>
      <c r="D160" s="17">
        <v>16.858974358974358</v>
      </c>
      <c r="E160" s="17">
        <f t="shared" si="4"/>
        <v>0.8589743589743577</v>
      </c>
      <c r="G160" s="17">
        <f t="shared" si="5"/>
        <v>9.1847742433773194E-2</v>
      </c>
      <c r="L160" s="17"/>
    </row>
    <row r="161" spans="1:12" x14ac:dyDescent="0.2">
      <c r="A161" s="24">
        <v>18</v>
      </c>
      <c r="B161" s="24">
        <v>1</v>
      </c>
      <c r="C161" s="24"/>
      <c r="D161" s="17">
        <v>16.858974358974358</v>
      </c>
      <c r="E161" s="17">
        <f t="shared" si="4"/>
        <v>-1.1410256410256423</v>
      </c>
      <c r="G161" s="17">
        <f t="shared" si="5"/>
        <v>9.0428595220514676E-2</v>
      </c>
      <c r="L161" s="17"/>
    </row>
    <row r="162" spans="1:12" x14ac:dyDescent="0.2">
      <c r="A162" s="24">
        <v>18</v>
      </c>
      <c r="B162" s="24">
        <v>1</v>
      </c>
      <c r="C162" s="24"/>
      <c r="D162" s="17">
        <v>16.858974358974358</v>
      </c>
      <c r="E162" s="17">
        <f t="shared" si="4"/>
        <v>-1.1410256410256423</v>
      </c>
      <c r="G162" s="17">
        <f t="shared" si="5"/>
        <v>9.0428595220514676E-2</v>
      </c>
      <c r="L162" s="17"/>
    </row>
    <row r="163" spans="1:12" x14ac:dyDescent="0.2">
      <c r="A163" s="24">
        <v>20</v>
      </c>
      <c r="B163" s="24">
        <v>1</v>
      </c>
      <c r="C163" s="24"/>
      <c r="D163" s="17">
        <v>16.858974358974358</v>
      </c>
      <c r="E163" s="17">
        <f t="shared" si="4"/>
        <v>-3.1410256410256423</v>
      </c>
      <c r="G163" s="17">
        <f t="shared" si="5"/>
        <v>7.138971945227178E-2</v>
      </c>
      <c r="L163" s="17"/>
    </row>
    <row r="164" spans="1:12" x14ac:dyDescent="0.2">
      <c r="A164" s="24">
        <v>19</v>
      </c>
      <c r="B164" s="24">
        <v>1</v>
      </c>
      <c r="C164" s="24"/>
      <c r="D164" s="17">
        <v>16.858974358974358</v>
      </c>
      <c r="E164" s="17">
        <f t="shared" si="4"/>
        <v>-2.1410256410256423</v>
      </c>
      <c r="G164" s="17">
        <f t="shared" si="5"/>
        <v>8.2596026638649928E-2</v>
      </c>
      <c r="L164" s="17"/>
    </row>
    <row r="165" spans="1:12" x14ac:dyDescent="0.2">
      <c r="A165" s="24">
        <v>20</v>
      </c>
      <c r="B165" s="24">
        <v>1</v>
      </c>
      <c r="C165" s="24"/>
      <c r="D165" s="17">
        <v>16.858974358974358</v>
      </c>
      <c r="E165" s="17">
        <f t="shared" si="4"/>
        <v>-3.1410256410256423</v>
      </c>
      <c r="G165" s="17">
        <f t="shared" si="5"/>
        <v>7.138971945227178E-2</v>
      </c>
      <c r="L165" s="17"/>
    </row>
    <row r="166" spans="1:12" x14ac:dyDescent="0.2">
      <c r="A166" s="24">
        <v>18</v>
      </c>
      <c r="B166" s="24">
        <v>1</v>
      </c>
      <c r="C166" s="24"/>
      <c r="D166" s="17">
        <v>16.858974358974358</v>
      </c>
      <c r="E166" s="17">
        <f t="shared" si="4"/>
        <v>-1.1410256410256423</v>
      </c>
      <c r="G166" s="17">
        <f t="shared" si="5"/>
        <v>9.0428595220514676E-2</v>
      </c>
      <c r="L166" s="17"/>
    </row>
    <row r="167" spans="1:12" x14ac:dyDescent="0.2">
      <c r="A167" s="24">
        <v>21</v>
      </c>
      <c r="B167" s="24">
        <v>1</v>
      </c>
      <c r="C167" s="24"/>
      <c r="D167" s="17">
        <v>16.858974358974358</v>
      </c>
      <c r="E167" s="17">
        <f t="shared" si="4"/>
        <v>-4.1410256410256423</v>
      </c>
      <c r="G167" s="17">
        <f t="shared" si="5"/>
        <v>5.8389578885814829E-2</v>
      </c>
      <c r="L167" s="17"/>
    </row>
    <row r="168" spans="1:12" x14ac:dyDescent="0.2">
      <c r="A168" s="24">
        <v>19</v>
      </c>
      <c r="B168" s="24">
        <v>1</v>
      </c>
      <c r="C168" s="24"/>
      <c r="D168" s="17">
        <v>16.858974358974358</v>
      </c>
      <c r="E168" s="17">
        <f t="shared" si="4"/>
        <v>-2.1410256410256423</v>
      </c>
      <c r="G168" s="17">
        <f t="shared" si="5"/>
        <v>8.2596026638649928E-2</v>
      </c>
      <c r="L168" s="17"/>
    </row>
    <row r="169" spans="1:12" x14ac:dyDescent="0.2">
      <c r="A169" s="24">
        <v>19</v>
      </c>
      <c r="B169" s="24">
        <v>1</v>
      </c>
      <c r="C169" s="24"/>
      <c r="D169" s="17">
        <v>16.858974358974358</v>
      </c>
      <c r="E169" s="17">
        <f t="shared" si="4"/>
        <v>-2.1410256410256423</v>
      </c>
      <c r="G169" s="17">
        <f t="shared" si="5"/>
        <v>8.2596026638649928E-2</v>
      </c>
      <c r="L169" s="17"/>
    </row>
    <row r="170" spans="1:12" x14ac:dyDescent="0.2">
      <c r="A170" s="24">
        <v>19</v>
      </c>
      <c r="B170" s="24">
        <v>1</v>
      </c>
      <c r="C170" s="24"/>
      <c r="D170" s="17">
        <v>16.858974358974358</v>
      </c>
      <c r="E170" s="17">
        <f t="shared" si="4"/>
        <v>-2.1410256410256423</v>
      </c>
      <c r="G170" s="17">
        <f t="shared" si="5"/>
        <v>8.2596026638649928E-2</v>
      </c>
      <c r="L170" s="17"/>
    </row>
    <row r="171" spans="1:12" x14ac:dyDescent="0.2">
      <c r="A171" s="24">
        <v>20</v>
      </c>
      <c r="B171" s="24">
        <v>1</v>
      </c>
      <c r="C171" s="24"/>
      <c r="D171" s="17">
        <v>16.858974358974358</v>
      </c>
      <c r="E171" s="17">
        <f t="shared" si="4"/>
        <v>-3.1410256410256423</v>
      </c>
      <c r="G171" s="17">
        <f t="shared" si="5"/>
        <v>7.138971945227178E-2</v>
      </c>
      <c r="L171" s="17"/>
    </row>
    <row r="172" spans="1:12" x14ac:dyDescent="0.2">
      <c r="A172" s="24">
        <v>20</v>
      </c>
      <c r="B172" s="24">
        <v>1</v>
      </c>
      <c r="C172" s="24"/>
      <c r="D172" s="17">
        <v>16.858974358974358</v>
      </c>
      <c r="E172" s="17">
        <f t="shared" si="4"/>
        <v>-3.1410256410256423</v>
      </c>
      <c r="G172" s="17">
        <f t="shared" si="5"/>
        <v>7.138971945227178E-2</v>
      </c>
      <c r="L172" s="17"/>
    </row>
    <row r="173" spans="1:12" x14ac:dyDescent="0.2">
      <c r="A173" s="24">
        <v>19</v>
      </c>
      <c r="B173" s="24">
        <v>1</v>
      </c>
      <c r="C173" s="24"/>
      <c r="D173" s="17">
        <v>16.858974358974358</v>
      </c>
      <c r="E173" s="17">
        <f t="shared" si="4"/>
        <v>-2.1410256410256423</v>
      </c>
      <c r="G173" s="17">
        <f t="shared" si="5"/>
        <v>8.2596026638649928E-2</v>
      </c>
      <c r="L173" s="17"/>
    </row>
    <row r="174" spans="1:12" x14ac:dyDescent="0.2">
      <c r="A174" s="24">
        <v>20</v>
      </c>
      <c r="B174" s="24">
        <v>1</v>
      </c>
      <c r="C174" s="24"/>
      <c r="D174" s="17">
        <v>16.858974358974358</v>
      </c>
      <c r="E174" s="17">
        <f t="shared" si="4"/>
        <v>-3.1410256410256423</v>
      </c>
      <c r="G174" s="17">
        <f t="shared" si="5"/>
        <v>7.138971945227178E-2</v>
      </c>
      <c r="L174" s="17"/>
    </row>
    <row r="175" spans="1:12" x14ac:dyDescent="0.2">
      <c r="A175" s="24">
        <v>15</v>
      </c>
      <c r="B175" s="24">
        <v>1</v>
      </c>
      <c r="C175" s="24"/>
      <c r="D175" s="17">
        <v>16.858974358974358</v>
      </c>
      <c r="E175" s="17">
        <f t="shared" si="4"/>
        <v>1.8589743589743577</v>
      </c>
      <c r="G175" s="17">
        <f t="shared" si="5"/>
        <v>8.5208821600122359E-2</v>
      </c>
      <c r="L175" s="17"/>
    </row>
    <row r="176" spans="1:12" x14ac:dyDescent="0.2">
      <c r="A176" s="24">
        <v>16</v>
      </c>
      <c r="B176" s="24">
        <v>1</v>
      </c>
      <c r="C176" s="24"/>
      <c r="D176" s="17">
        <v>16.858974358974358</v>
      </c>
      <c r="E176" s="17">
        <f t="shared" si="4"/>
        <v>0.8589743589743577</v>
      </c>
      <c r="G176" s="17">
        <f t="shared" si="5"/>
        <v>9.1847742433773194E-2</v>
      </c>
      <c r="L176" s="17"/>
    </row>
    <row r="177" spans="1:12" x14ac:dyDescent="0.2">
      <c r="A177" s="24">
        <v>15</v>
      </c>
      <c r="B177" s="24">
        <v>1</v>
      </c>
      <c r="C177" s="24"/>
      <c r="D177" s="17">
        <v>16.858974358974358</v>
      </c>
      <c r="E177" s="17">
        <f t="shared" si="4"/>
        <v>1.8589743589743577</v>
      </c>
      <c r="G177" s="17">
        <f t="shared" si="5"/>
        <v>8.5208821600122359E-2</v>
      </c>
      <c r="L177" s="17"/>
    </row>
    <row r="178" spans="1:12" x14ac:dyDescent="0.2">
      <c r="A178" s="24">
        <v>15</v>
      </c>
      <c r="B178" s="24">
        <v>1</v>
      </c>
      <c r="C178" s="24"/>
      <c r="D178" s="17">
        <v>16.858974358974358</v>
      </c>
      <c r="E178" s="17">
        <f t="shared" si="4"/>
        <v>1.8589743589743577</v>
      </c>
      <c r="G178" s="17">
        <f t="shared" si="5"/>
        <v>8.5208821600122359E-2</v>
      </c>
      <c r="L178" s="17"/>
    </row>
    <row r="179" spans="1:12" x14ac:dyDescent="0.2">
      <c r="A179" s="24">
        <v>16</v>
      </c>
      <c r="B179" s="24">
        <v>1</v>
      </c>
      <c r="C179" s="24"/>
      <c r="D179" s="17">
        <v>16.858974358974358</v>
      </c>
      <c r="E179" s="17">
        <f t="shared" si="4"/>
        <v>0.8589743589743577</v>
      </c>
      <c r="G179" s="17">
        <f t="shared" si="5"/>
        <v>9.1847742433773194E-2</v>
      </c>
      <c r="L179" s="17"/>
    </row>
    <row r="180" spans="1:12" x14ac:dyDescent="0.2">
      <c r="A180" s="24">
        <v>14</v>
      </c>
      <c r="B180" s="24">
        <v>1</v>
      </c>
      <c r="C180" s="24"/>
      <c r="D180" s="17">
        <v>16.858974358974358</v>
      </c>
      <c r="E180" s="17">
        <f t="shared" si="4"/>
        <v>2.8589743589743577</v>
      </c>
      <c r="G180" s="17">
        <f t="shared" si="5"/>
        <v>7.4803820711623142E-2</v>
      </c>
      <c r="L180" s="17"/>
    </row>
    <row r="181" spans="1:12" x14ac:dyDescent="0.2">
      <c r="A181" s="24">
        <v>21</v>
      </c>
      <c r="B181" s="24">
        <v>1</v>
      </c>
      <c r="C181" s="24"/>
      <c r="D181" s="17">
        <v>16.858974358974358</v>
      </c>
      <c r="E181" s="17">
        <f t="shared" si="4"/>
        <v>-4.1410256410256423</v>
      </c>
      <c r="G181" s="17">
        <f t="shared" si="5"/>
        <v>5.8389578885814829E-2</v>
      </c>
      <c r="L181" s="17"/>
    </row>
    <row r="182" spans="1:12" x14ac:dyDescent="0.2">
      <c r="A182" s="24">
        <v>21</v>
      </c>
      <c r="B182" s="24">
        <v>1</v>
      </c>
      <c r="C182" s="24"/>
      <c r="D182" s="17">
        <v>16.858974358974358</v>
      </c>
      <c r="E182" s="17">
        <f t="shared" si="4"/>
        <v>-4.1410256410256423</v>
      </c>
      <c r="G182" s="17">
        <f t="shared" si="5"/>
        <v>5.8389578885814829E-2</v>
      </c>
      <c r="L182" s="17"/>
    </row>
    <row r="183" spans="1:12" x14ac:dyDescent="0.2">
      <c r="A183" s="24">
        <v>21</v>
      </c>
      <c r="B183" s="24">
        <v>1</v>
      </c>
      <c r="C183" s="24"/>
      <c r="D183" s="17">
        <v>16.858974358974358</v>
      </c>
      <c r="E183" s="17">
        <f t="shared" si="4"/>
        <v>-4.1410256410256423</v>
      </c>
      <c r="G183" s="17">
        <f t="shared" si="5"/>
        <v>5.8389578885814829E-2</v>
      </c>
      <c r="L183" s="17"/>
    </row>
    <row r="184" spans="1:12" x14ac:dyDescent="0.2">
      <c r="A184" s="24">
        <v>21</v>
      </c>
      <c r="B184" s="24">
        <v>1</v>
      </c>
      <c r="C184" s="24"/>
      <c r="D184" s="17">
        <v>16.858974358974358</v>
      </c>
      <c r="E184" s="17">
        <f t="shared" si="4"/>
        <v>-4.1410256410256423</v>
      </c>
      <c r="G184" s="17">
        <f t="shared" si="5"/>
        <v>5.8389578885814829E-2</v>
      </c>
      <c r="L184" s="17"/>
    </row>
    <row r="185" spans="1:12" x14ac:dyDescent="0.2">
      <c r="A185" s="24">
        <v>18</v>
      </c>
      <c r="B185" s="24">
        <v>1</v>
      </c>
      <c r="C185" s="24"/>
      <c r="D185" s="17">
        <v>16.858974358974358</v>
      </c>
      <c r="E185" s="17">
        <f t="shared" si="4"/>
        <v>-1.1410256410256423</v>
      </c>
      <c r="G185" s="17">
        <f t="shared" si="5"/>
        <v>9.0428595220514676E-2</v>
      </c>
      <c r="L185" s="17"/>
    </row>
    <row r="186" spans="1:12" x14ac:dyDescent="0.2">
      <c r="A186" s="24">
        <v>18</v>
      </c>
      <c r="B186" s="24">
        <v>1</v>
      </c>
      <c r="C186" s="24"/>
      <c r="D186" s="17">
        <v>16.858974358974358</v>
      </c>
      <c r="E186" s="17">
        <f t="shared" si="4"/>
        <v>-1.1410256410256423</v>
      </c>
      <c r="G186" s="17">
        <f t="shared" si="5"/>
        <v>9.0428595220514676E-2</v>
      </c>
      <c r="L186" s="17"/>
    </row>
    <row r="187" spans="1:12" x14ac:dyDescent="0.2">
      <c r="A187" s="24">
        <v>19</v>
      </c>
      <c r="B187" s="24">
        <v>1</v>
      </c>
      <c r="C187" s="24"/>
      <c r="D187" s="17">
        <v>16.858974358974358</v>
      </c>
      <c r="E187" s="17">
        <f t="shared" si="4"/>
        <v>-2.1410256410256423</v>
      </c>
      <c r="G187" s="17">
        <f t="shared" si="5"/>
        <v>8.2596026638649928E-2</v>
      </c>
      <c r="L187" s="17"/>
    </row>
    <row r="188" spans="1:12" x14ac:dyDescent="0.2">
      <c r="A188" s="24">
        <v>21</v>
      </c>
      <c r="B188" s="24">
        <v>1</v>
      </c>
      <c r="C188" s="24"/>
      <c r="D188" s="17">
        <v>16.858974358974358</v>
      </c>
      <c r="E188" s="17">
        <f t="shared" si="4"/>
        <v>-4.1410256410256423</v>
      </c>
      <c r="G188" s="17">
        <f t="shared" si="5"/>
        <v>5.8389578885814829E-2</v>
      </c>
      <c r="L188" s="17"/>
    </row>
    <row r="189" spans="1:12" x14ac:dyDescent="0.2">
      <c r="A189" s="24">
        <v>21</v>
      </c>
      <c r="B189" s="24">
        <v>1</v>
      </c>
      <c r="C189" s="24"/>
      <c r="D189" s="17">
        <v>16.858974358974358</v>
      </c>
      <c r="E189" s="17">
        <f t="shared" si="4"/>
        <v>-4.1410256410256423</v>
      </c>
      <c r="G189" s="17">
        <f t="shared" si="5"/>
        <v>5.8389578885814829E-2</v>
      </c>
      <c r="L189" s="17"/>
    </row>
    <row r="190" spans="1:12" x14ac:dyDescent="0.2">
      <c r="A190" s="24">
        <v>21</v>
      </c>
      <c r="B190" s="24">
        <v>1</v>
      </c>
      <c r="C190" s="24"/>
      <c r="D190" s="17">
        <v>16.858974358974358</v>
      </c>
      <c r="E190" s="17">
        <f t="shared" si="4"/>
        <v>-4.1410256410256423</v>
      </c>
      <c r="G190" s="17">
        <f t="shared" si="5"/>
        <v>5.8389578885814829E-2</v>
      </c>
      <c r="L190" s="17"/>
    </row>
    <row r="191" spans="1:12" x14ac:dyDescent="0.2">
      <c r="A191" s="24">
        <v>22</v>
      </c>
      <c r="B191" s="24">
        <v>1</v>
      </c>
      <c r="C191" s="24"/>
      <c r="D191" s="17">
        <v>16.858974358974358</v>
      </c>
      <c r="E191" s="17">
        <f t="shared" si="4"/>
        <v>-5.1410256410256423</v>
      </c>
      <c r="G191" s="17">
        <f t="shared" si="5"/>
        <v>4.5191645925457373E-2</v>
      </c>
      <c r="L191" s="17"/>
    </row>
    <row r="192" spans="1:12" x14ac:dyDescent="0.2">
      <c r="A192" s="24">
        <v>18</v>
      </c>
      <c r="B192" s="24">
        <v>1</v>
      </c>
      <c r="C192" s="24"/>
      <c r="D192" s="17">
        <v>16.858974358974358</v>
      </c>
      <c r="E192" s="17">
        <f t="shared" si="4"/>
        <v>-1.1410256410256423</v>
      </c>
      <c r="G192" s="17">
        <f t="shared" si="5"/>
        <v>9.0428595220514676E-2</v>
      </c>
      <c r="L192" s="17"/>
    </row>
    <row r="193" spans="1:12" x14ac:dyDescent="0.2">
      <c r="A193" s="24">
        <v>18</v>
      </c>
      <c r="B193" s="24">
        <v>1</v>
      </c>
      <c r="C193" s="24"/>
      <c r="D193" s="17">
        <v>16.858974358974358</v>
      </c>
      <c r="E193" s="17">
        <f t="shared" si="4"/>
        <v>-1.1410256410256423</v>
      </c>
      <c r="G193" s="17">
        <f t="shared" si="5"/>
        <v>9.0428595220514676E-2</v>
      </c>
      <c r="L193" s="17"/>
    </row>
    <row r="194" spans="1:12" x14ac:dyDescent="0.2">
      <c r="A194" s="24">
        <v>18</v>
      </c>
      <c r="B194" s="24">
        <v>1</v>
      </c>
      <c r="C194" s="24"/>
      <c r="D194" s="17">
        <v>16.858974358974358</v>
      </c>
      <c r="E194" s="17">
        <f t="shared" si="4"/>
        <v>-1.1410256410256423</v>
      </c>
      <c r="G194" s="17">
        <f t="shared" si="5"/>
        <v>9.0428595220514676E-2</v>
      </c>
      <c r="L194" s="17"/>
    </row>
    <row r="195" spans="1:12" x14ac:dyDescent="0.2">
      <c r="A195" s="24">
        <v>24</v>
      </c>
      <c r="B195" s="24">
        <v>1</v>
      </c>
      <c r="C195" s="24"/>
      <c r="D195" s="17">
        <v>16.858974358974358</v>
      </c>
      <c r="E195" s="17">
        <f t="shared" ref="E195:E235" si="6">D195-A195</f>
        <v>-7.1410256410256423</v>
      </c>
      <c r="G195" s="17">
        <f t="shared" ref="G195:G235" si="7">_xlfn.NORM.DIST(E195,0,$F$2,FALSE)</f>
        <v>2.293893420103504E-2</v>
      </c>
      <c r="L195" s="17"/>
    </row>
    <row r="196" spans="1:12" x14ac:dyDescent="0.2">
      <c r="A196" s="24">
        <v>24</v>
      </c>
      <c r="B196" s="24">
        <v>1</v>
      </c>
      <c r="C196" s="24"/>
      <c r="D196" s="17">
        <v>16.858974358974358</v>
      </c>
      <c r="E196" s="17">
        <f t="shared" si="6"/>
        <v>-7.1410256410256423</v>
      </c>
      <c r="G196" s="17">
        <f t="shared" si="7"/>
        <v>2.293893420103504E-2</v>
      </c>
      <c r="L196" s="17"/>
    </row>
    <row r="197" spans="1:12" x14ac:dyDescent="0.2">
      <c r="A197" s="24">
        <v>26</v>
      </c>
      <c r="B197" s="24">
        <v>1</v>
      </c>
      <c r="C197" s="24"/>
      <c r="D197" s="17">
        <v>16.858974358974358</v>
      </c>
      <c r="E197" s="17">
        <f t="shared" si="6"/>
        <v>-9.1410256410256423</v>
      </c>
      <c r="G197" s="17">
        <f t="shared" si="7"/>
        <v>9.3364312813032559E-3</v>
      </c>
      <c r="L197" s="17"/>
    </row>
    <row r="198" spans="1:12" x14ac:dyDescent="0.2">
      <c r="A198" s="24">
        <v>28</v>
      </c>
      <c r="B198" s="24">
        <v>1</v>
      </c>
      <c r="C198" s="24"/>
      <c r="D198" s="17">
        <v>16.858974358974358</v>
      </c>
      <c r="E198" s="17">
        <f t="shared" si="6"/>
        <v>-11.141025641025642</v>
      </c>
      <c r="G198" s="17">
        <f t="shared" si="7"/>
        <v>3.0470611306731058E-3</v>
      </c>
      <c r="L198" s="17"/>
    </row>
    <row r="199" spans="1:12" x14ac:dyDescent="0.2">
      <c r="A199" s="24">
        <v>26</v>
      </c>
      <c r="B199" s="24">
        <v>1</v>
      </c>
      <c r="C199" s="24"/>
      <c r="D199" s="17">
        <v>16.858974358974358</v>
      </c>
      <c r="E199" s="17">
        <f t="shared" si="6"/>
        <v>-9.1410256410256423</v>
      </c>
      <c r="G199" s="17">
        <f t="shared" si="7"/>
        <v>9.3364312813032559E-3</v>
      </c>
      <c r="L199" s="17"/>
    </row>
    <row r="200" spans="1:12" x14ac:dyDescent="0.2">
      <c r="A200" s="24">
        <v>11</v>
      </c>
      <c r="B200" s="24">
        <v>1</v>
      </c>
      <c r="C200" s="24"/>
      <c r="D200" s="17">
        <v>16.858974358974358</v>
      </c>
      <c r="E200" s="17">
        <f t="shared" si="6"/>
        <v>5.8589743589743577</v>
      </c>
      <c r="G200" s="17">
        <f t="shared" si="7"/>
        <v>3.6339616015446226E-2</v>
      </c>
      <c r="L200" s="17"/>
    </row>
    <row r="201" spans="1:12" x14ac:dyDescent="0.2">
      <c r="A201" s="24">
        <v>13</v>
      </c>
      <c r="B201" s="24">
        <v>1</v>
      </c>
      <c r="C201" s="24"/>
      <c r="D201" s="17">
        <v>16.858974358974358</v>
      </c>
      <c r="E201" s="17">
        <f t="shared" si="6"/>
        <v>3.8589743589743577</v>
      </c>
      <c r="G201" s="17">
        <f t="shared" si="7"/>
        <v>6.2142132155231941E-2</v>
      </c>
      <c r="L201" s="17"/>
    </row>
    <row r="202" spans="1:12" x14ac:dyDescent="0.2">
      <c r="A202" s="24">
        <v>15</v>
      </c>
      <c r="B202" s="24">
        <v>1</v>
      </c>
      <c r="C202" s="24"/>
      <c r="D202" s="17">
        <v>16.858974358974358</v>
      </c>
      <c r="E202" s="17">
        <f t="shared" si="6"/>
        <v>1.8589743589743577</v>
      </c>
      <c r="G202" s="17">
        <f t="shared" si="7"/>
        <v>8.5208821600122359E-2</v>
      </c>
      <c r="L202" s="17"/>
    </row>
    <row r="203" spans="1:12" x14ac:dyDescent="0.2">
      <c r="A203" s="24">
        <v>16</v>
      </c>
      <c r="B203" s="24">
        <v>1</v>
      </c>
      <c r="C203" s="24"/>
      <c r="D203" s="17">
        <v>16.858974358974358</v>
      </c>
      <c r="E203" s="17">
        <f t="shared" si="6"/>
        <v>0.8589743589743577</v>
      </c>
      <c r="G203" s="17">
        <f t="shared" si="7"/>
        <v>9.1847742433773194E-2</v>
      </c>
      <c r="L203" s="17"/>
    </row>
    <row r="204" spans="1:12" x14ac:dyDescent="0.2">
      <c r="A204" s="24">
        <v>17</v>
      </c>
      <c r="B204" s="24">
        <v>1</v>
      </c>
      <c r="C204" s="24"/>
      <c r="D204" s="17">
        <v>16.858974358974358</v>
      </c>
      <c r="E204" s="17">
        <f t="shared" si="6"/>
        <v>-0.1410256410256423</v>
      </c>
      <c r="G204" s="17">
        <f t="shared" si="7"/>
        <v>9.3686186441259228E-2</v>
      </c>
      <c r="L204" s="17"/>
    </row>
    <row r="205" spans="1:12" x14ac:dyDescent="0.2">
      <c r="A205" s="24">
        <v>15</v>
      </c>
      <c r="B205" s="24">
        <v>1</v>
      </c>
      <c r="C205" s="24"/>
      <c r="D205" s="17">
        <v>16.858974358974358</v>
      </c>
      <c r="E205" s="17">
        <f t="shared" si="6"/>
        <v>1.8589743589743577</v>
      </c>
      <c r="G205" s="17">
        <f t="shared" si="7"/>
        <v>8.5208821600122359E-2</v>
      </c>
      <c r="L205" s="17"/>
    </row>
    <row r="206" spans="1:12" x14ac:dyDescent="0.2">
      <c r="A206" s="24">
        <v>15</v>
      </c>
      <c r="B206" s="24">
        <v>1</v>
      </c>
      <c r="C206" s="24"/>
      <c r="D206" s="17">
        <v>16.858974358974358</v>
      </c>
      <c r="E206" s="17">
        <f t="shared" si="6"/>
        <v>1.8589743589743577</v>
      </c>
      <c r="G206" s="17">
        <f t="shared" si="7"/>
        <v>8.5208821600122359E-2</v>
      </c>
      <c r="L206" s="17"/>
    </row>
    <row r="207" spans="1:12" x14ac:dyDescent="0.2">
      <c r="A207" s="24">
        <v>15</v>
      </c>
      <c r="B207" s="24">
        <v>1</v>
      </c>
      <c r="C207" s="24"/>
      <c r="D207" s="17">
        <v>16.858974358974358</v>
      </c>
      <c r="E207" s="17">
        <f t="shared" si="6"/>
        <v>1.8589743589743577</v>
      </c>
      <c r="G207" s="17">
        <f t="shared" si="7"/>
        <v>8.5208821600122359E-2</v>
      </c>
      <c r="L207" s="17"/>
    </row>
    <row r="208" spans="1:12" x14ac:dyDescent="0.2">
      <c r="A208" s="24">
        <v>16</v>
      </c>
      <c r="B208" s="24">
        <v>1</v>
      </c>
      <c r="C208" s="24"/>
      <c r="D208" s="17">
        <v>16.858974358974358</v>
      </c>
      <c r="E208" s="17">
        <f t="shared" si="6"/>
        <v>0.8589743589743577</v>
      </c>
      <c r="G208" s="17">
        <f t="shared" si="7"/>
        <v>9.1847742433773194E-2</v>
      </c>
      <c r="L208" s="17"/>
    </row>
    <row r="209" spans="1:12" x14ac:dyDescent="0.2">
      <c r="A209" s="24">
        <v>21</v>
      </c>
      <c r="B209" s="24">
        <v>1</v>
      </c>
      <c r="C209" s="24"/>
      <c r="D209" s="17">
        <v>16.858974358974358</v>
      </c>
      <c r="E209" s="17">
        <f t="shared" si="6"/>
        <v>-4.1410256410256423</v>
      </c>
      <c r="G209" s="17">
        <f t="shared" si="7"/>
        <v>5.8389578885814829E-2</v>
      </c>
      <c r="L209" s="17"/>
    </row>
    <row r="210" spans="1:12" x14ac:dyDescent="0.2">
      <c r="A210" s="24">
        <v>19</v>
      </c>
      <c r="B210" s="24">
        <v>1</v>
      </c>
      <c r="C210" s="24"/>
      <c r="D210" s="17">
        <v>16.858974358974358</v>
      </c>
      <c r="E210" s="17">
        <f t="shared" si="6"/>
        <v>-2.1410256410256423</v>
      </c>
      <c r="G210" s="17">
        <f t="shared" si="7"/>
        <v>8.2596026638649928E-2</v>
      </c>
      <c r="L210" s="17"/>
    </row>
    <row r="211" spans="1:12" x14ac:dyDescent="0.2">
      <c r="A211" s="24">
        <v>21</v>
      </c>
      <c r="B211" s="24">
        <v>1</v>
      </c>
      <c r="C211" s="24"/>
      <c r="D211" s="17">
        <v>16.858974358974358</v>
      </c>
      <c r="E211" s="17">
        <f t="shared" si="6"/>
        <v>-4.1410256410256423</v>
      </c>
      <c r="G211" s="17">
        <f t="shared" si="7"/>
        <v>5.8389578885814829E-2</v>
      </c>
      <c r="L211" s="17"/>
    </row>
    <row r="212" spans="1:12" x14ac:dyDescent="0.2">
      <c r="A212" s="24">
        <v>22</v>
      </c>
      <c r="B212" s="24">
        <v>1</v>
      </c>
      <c r="C212" s="24"/>
      <c r="D212" s="17">
        <v>16.858974358974358</v>
      </c>
      <c r="E212" s="17">
        <f t="shared" si="6"/>
        <v>-5.1410256410256423</v>
      </c>
      <c r="G212" s="17">
        <f t="shared" si="7"/>
        <v>4.5191645925457373E-2</v>
      </c>
      <c r="L212" s="17"/>
    </row>
    <row r="213" spans="1:12" x14ac:dyDescent="0.2">
      <c r="A213" s="24">
        <v>17</v>
      </c>
      <c r="B213" s="24">
        <v>1</v>
      </c>
      <c r="C213" s="24"/>
      <c r="D213" s="17">
        <v>16.858974358974358</v>
      </c>
      <c r="E213" s="17">
        <f t="shared" si="6"/>
        <v>-0.1410256410256423</v>
      </c>
      <c r="G213" s="17">
        <f t="shared" si="7"/>
        <v>9.3686186441259228E-2</v>
      </c>
      <c r="L213" s="17"/>
    </row>
    <row r="214" spans="1:12" x14ac:dyDescent="0.2">
      <c r="A214" s="24">
        <v>33</v>
      </c>
      <c r="B214" s="24">
        <v>1</v>
      </c>
      <c r="C214" s="24"/>
      <c r="D214" s="17">
        <v>16.858974358974358</v>
      </c>
      <c r="E214" s="17">
        <f t="shared" si="6"/>
        <v>-16.141025641025642</v>
      </c>
      <c r="G214" s="17">
        <f t="shared" si="7"/>
        <v>7.0556481624534586E-5</v>
      </c>
      <c r="L214" s="17"/>
    </row>
    <row r="215" spans="1:12" x14ac:dyDescent="0.2">
      <c r="A215" s="24">
        <v>21</v>
      </c>
      <c r="B215" s="24">
        <v>1</v>
      </c>
      <c r="C215" s="24"/>
      <c r="D215" s="17">
        <v>16.858974358974358</v>
      </c>
      <c r="E215" s="17">
        <f t="shared" si="6"/>
        <v>-4.1410256410256423</v>
      </c>
      <c r="G215" s="17">
        <f t="shared" si="7"/>
        <v>5.8389578885814829E-2</v>
      </c>
      <c r="L215" s="17"/>
    </row>
    <row r="216" spans="1:12" x14ac:dyDescent="0.2">
      <c r="A216" s="24">
        <v>19</v>
      </c>
      <c r="B216" s="24">
        <v>1</v>
      </c>
      <c r="C216" s="24"/>
      <c r="D216" s="17">
        <v>16.858974358974358</v>
      </c>
      <c r="E216" s="17">
        <f t="shared" si="6"/>
        <v>-2.1410256410256423</v>
      </c>
      <c r="G216" s="17">
        <f t="shared" si="7"/>
        <v>8.2596026638649928E-2</v>
      </c>
      <c r="L216" s="17"/>
    </row>
    <row r="217" spans="1:12" x14ac:dyDescent="0.2">
      <c r="A217" s="24">
        <v>22</v>
      </c>
      <c r="B217" s="24">
        <v>1</v>
      </c>
      <c r="C217" s="24"/>
      <c r="D217" s="17">
        <v>16.858974358974358</v>
      </c>
      <c r="E217" s="17">
        <f t="shared" si="6"/>
        <v>-5.1410256410256423</v>
      </c>
      <c r="G217" s="17">
        <f t="shared" si="7"/>
        <v>4.5191645925457373E-2</v>
      </c>
      <c r="L217" s="17"/>
    </row>
    <row r="218" spans="1:12" x14ac:dyDescent="0.2">
      <c r="A218" s="24">
        <v>21</v>
      </c>
      <c r="B218" s="24">
        <v>1</v>
      </c>
      <c r="C218" s="24"/>
      <c r="D218" s="17">
        <v>16.858974358974358</v>
      </c>
      <c r="E218" s="17">
        <f t="shared" si="6"/>
        <v>-4.1410256410256423</v>
      </c>
      <c r="G218" s="17">
        <f t="shared" si="7"/>
        <v>5.8389578885814829E-2</v>
      </c>
      <c r="L218" s="17"/>
    </row>
    <row r="219" spans="1:12" x14ac:dyDescent="0.2">
      <c r="A219" s="24">
        <v>21</v>
      </c>
      <c r="B219" s="24">
        <v>1</v>
      </c>
      <c r="C219" s="24"/>
      <c r="D219" s="17">
        <v>16.858974358974358</v>
      </c>
      <c r="E219" s="17">
        <f t="shared" si="6"/>
        <v>-4.1410256410256423</v>
      </c>
      <c r="G219" s="17">
        <f t="shared" si="7"/>
        <v>5.8389578885814829E-2</v>
      </c>
      <c r="L219" s="17"/>
    </row>
    <row r="220" spans="1:12" x14ac:dyDescent="0.2">
      <c r="A220" s="24">
        <v>21</v>
      </c>
      <c r="B220" s="24">
        <v>1</v>
      </c>
      <c r="C220" s="24"/>
      <c r="D220" s="17">
        <v>16.858974358974358</v>
      </c>
      <c r="E220" s="17">
        <f t="shared" si="6"/>
        <v>-4.1410256410256423</v>
      </c>
      <c r="G220" s="17">
        <f t="shared" si="7"/>
        <v>5.8389578885814829E-2</v>
      </c>
      <c r="L220" s="17"/>
    </row>
    <row r="221" spans="1:12" x14ac:dyDescent="0.2">
      <c r="A221" s="24">
        <v>16</v>
      </c>
      <c r="B221" s="24">
        <v>1</v>
      </c>
      <c r="C221" s="24"/>
      <c r="D221" s="17">
        <v>16.858974358974358</v>
      </c>
      <c r="E221" s="17">
        <f t="shared" si="6"/>
        <v>0.8589743589743577</v>
      </c>
      <c r="G221" s="17">
        <f t="shared" si="7"/>
        <v>9.1847742433773194E-2</v>
      </c>
      <c r="L221" s="17"/>
    </row>
    <row r="222" spans="1:12" x14ac:dyDescent="0.2">
      <c r="A222" s="24">
        <v>17</v>
      </c>
      <c r="B222" s="24">
        <v>1</v>
      </c>
      <c r="C222" s="24"/>
      <c r="D222" s="17">
        <v>16.858974358974358</v>
      </c>
      <c r="E222" s="17">
        <f t="shared" si="6"/>
        <v>-0.1410256410256423</v>
      </c>
      <c r="G222" s="17">
        <f t="shared" si="7"/>
        <v>9.3686186441259228E-2</v>
      </c>
      <c r="L222" s="17"/>
    </row>
    <row r="223" spans="1:12" x14ac:dyDescent="0.2">
      <c r="A223" s="24">
        <v>35</v>
      </c>
      <c r="B223" s="24">
        <v>1</v>
      </c>
      <c r="C223" s="24"/>
      <c r="D223" s="17">
        <v>16.858974358974358</v>
      </c>
      <c r="E223" s="17">
        <f t="shared" si="6"/>
        <v>-18.141025641025642</v>
      </c>
      <c r="G223" s="17">
        <f t="shared" si="7"/>
        <v>1.0630685082524548E-5</v>
      </c>
      <c r="L223" s="17"/>
    </row>
    <row r="224" spans="1:12" x14ac:dyDescent="0.2">
      <c r="A224" s="24">
        <v>29</v>
      </c>
      <c r="B224" s="24">
        <v>1</v>
      </c>
      <c r="C224" s="24"/>
      <c r="D224" s="17">
        <v>16.858974358974358</v>
      </c>
      <c r="E224" s="17">
        <f t="shared" si="6"/>
        <v>-12.141025641025642</v>
      </c>
      <c r="G224" s="17">
        <f t="shared" si="7"/>
        <v>1.60238186282746E-3</v>
      </c>
      <c r="L224" s="17"/>
    </row>
    <row r="225" spans="1:12" x14ac:dyDescent="0.2">
      <c r="A225" s="24">
        <v>21</v>
      </c>
      <c r="B225" s="24">
        <v>1</v>
      </c>
      <c r="C225" s="24"/>
      <c r="D225" s="17">
        <v>16.858974358974358</v>
      </c>
      <c r="E225" s="17">
        <f t="shared" si="6"/>
        <v>-4.1410256410256423</v>
      </c>
      <c r="G225" s="17">
        <f t="shared" si="7"/>
        <v>5.8389578885814829E-2</v>
      </c>
      <c r="L225" s="17"/>
    </row>
    <row r="226" spans="1:12" x14ac:dyDescent="0.2">
      <c r="A226" s="24">
        <v>19</v>
      </c>
      <c r="B226" s="24">
        <v>1</v>
      </c>
      <c r="C226" s="24"/>
      <c r="D226" s="17">
        <v>16.858974358974358</v>
      </c>
      <c r="E226" s="17">
        <f t="shared" si="6"/>
        <v>-2.1410256410256423</v>
      </c>
      <c r="G226" s="17">
        <f t="shared" si="7"/>
        <v>8.2596026638649928E-2</v>
      </c>
      <c r="L226" s="17"/>
    </row>
    <row r="227" spans="1:12" x14ac:dyDescent="0.2">
      <c r="A227" s="24">
        <v>20</v>
      </c>
      <c r="B227" s="24">
        <v>1</v>
      </c>
      <c r="C227" s="24"/>
      <c r="D227" s="17">
        <v>16.858974358974358</v>
      </c>
      <c r="E227" s="17">
        <f t="shared" si="6"/>
        <v>-3.1410256410256423</v>
      </c>
      <c r="G227" s="17">
        <f t="shared" si="7"/>
        <v>7.138971945227178E-2</v>
      </c>
      <c r="L227" s="17"/>
    </row>
    <row r="228" spans="1:12" x14ac:dyDescent="0.2">
      <c r="A228" s="24">
        <v>20</v>
      </c>
      <c r="B228" s="24">
        <v>1</v>
      </c>
      <c r="C228" s="24"/>
      <c r="D228" s="17">
        <v>16.858974358974358</v>
      </c>
      <c r="E228" s="17">
        <f t="shared" si="6"/>
        <v>-3.1410256410256423</v>
      </c>
      <c r="G228" s="17">
        <f t="shared" si="7"/>
        <v>7.138971945227178E-2</v>
      </c>
      <c r="L228" s="17"/>
    </row>
    <row r="229" spans="1:12" x14ac:dyDescent="0.2">
      <c r="A229" s="24">
        <v>21</v>
      </c>
      <c r="B229" s="24">
        <v>1</v>
      </c>
      <c r="C229" s="24"/>
      <c r="D229" s="17">
        <v>16.858974358974358</v>
      </c>
      <c r="E229" s="17">
        <f t="shared" si="6"/>
        <v>-4.1410256410256423</v>
      </c>
      <c r="G229" s="17">
        <f t="shared" si="7"/>
        <v>5.8389578885814829E-2</v>
      </c>
      <c r="L229" s="17"/>
    </row>
    <row r="230" spans="1:12" x14ac:dyDescent="0.2">
      <c r="A230" s="24">
        <v>18</v>
      </c>
      <c r="B230" s="24">
        <v>1</v>
      </c>
      <c r="C230" s="24"/>
      <c r="D230" s="17">
        <v>16.858974358974358</v>
      </c>
      <c r="E230" s="17">
        <f t="shared" si="6"/>
        <v>-1.1410256410256423</v>
      </c>
      <c r="G230" s="17">
        <f t="shared" si="7"/>
        <v>9.0428595220514676E-2</v>
      </c>
      <c r="L230" s="17"/>
    </row>
    <row r="231" spans="1:12" x14ac:dyDescent="0.2">
      <c r="A231" s="24">
        <v>19</v>
      </c>
      <c r="B231" s="24">
        <v>1</v>
      </c>
      <c r="C231" s="24"/>
      <c r="D231" s="17">
        <v>16.858974358974358</v>
      </c>
      <c r="E231" s="17">
        <f t="shared" si="6"/>
        <v>-2.1410256410256423</v>
      </c>
      <c r="G231" s="17">
        <f t="shared" si="7"/>
        <v>8.2596026638649928E-2</v>
      </c>
      <c r="L231" s="17"/>
    </row>
    <row r="232" spans="1:12" x14ac:dyDescent="0.2">
      <c r="A232" s="24">
        <v>21</v>
      </c>
      <c r="B232" s="24">
        <v>1</v>
      </c>
      <c r="C232" s="24"/>
      <c r="D232" s="17">
        <v>16.858974358974358</v>
      </c>
      <c r="E232" s="17">
        <f t="shared" si="6"/>
        <v>-4.1410256410256423</v>
      </c>
      <c r="G232" s="17">
        <f t="shared" si="7"/>
        <v>5.8389578885814829E-2</v>
      </c>
      <c r="L232" s="17"/>
    </row>
    <row r="233" spans="1:12" x14ac:dyDescent="0.2">
      <c r="A233" s="24">
        <v>16</v>
      </c>
      <c r="B233" s="24">
        <v>1</v>
      </c>
      <c r="C233" s="24"/>
      <c r="D233" s="17">
        <v>16.858974358974358</v>
      </c>
      <c r="E233" s="17">
        <f t="shared" si="6"/>
        <v>0.8589743589743577</v>
      </c>
      <c r="G233" s="17">
        <f t="shared" si="7"/>
        <v>9.1847742433773194E-2</v>
      </c>
      <c r="L233" s="17"/>
    </row>
    <row r="234" spans="1:12" x14ac:dyDescent="0.2">
      <c r="A234" s="24">
        <v>18</v>
      </c>
      <c r="B234" s="24">
        <v>1</v>
      </c>
      <c r="C234" s="24"/>
      <c r="D234" s="17">
        <v>16.858974358974358</v>
      </c>
      <c r="E234" s="17">
        <f t="shared" si="6"/>
        <v>-1.1410256410256423</v>
      </c>
      <c r="G234" s="17">
        <f t="shared" si="7"/>
        <v>9.0428595220514676E-2</v>
      </c>
      <c r="L234" s="17"/>
    </row>
    <row r="235" spans="1:12" x14ac:dyDescent="0.2">
      <c r="A235" s="24">
        <v>17</v>
      </c>
      <c r="B235" s="24">
        <v>1</v>
      </c>
      <c r="C235" s="24"/>
      <c r="D235" s="17">
        <v>16.858974358974358</v>
      </c>
      <c r="E235" s="17">
        <f t="shared" si="6"/>
        <v>-0.1410256410256423</v>
      </c>
      <c r="G235" s="17">
        <f t="shared" si="7"/>
        <v>9.3686186441259228E-2</v>
      </c>
      <c r="L235" s="17"/>
    </row>
  </sheetData>
  <hyperlinks>
    <hyperlink ref="K23" r:id="rId1" xr:uid="{C6AFBFEB-CD50-CA47-BF53-B186E20F8A9A}"/>
  </hyperlink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512CE8-6009-BB40-B3D6-E1DA34DFF315}">
  <sheetPr codeName="Sheet211">
    <tabColor rgb="FFFF0000"/>
  </sheetPr>
  <dimension ref="A1:O235"/>
  <sheetViews>
    <sheetView workbookViewId="0"/>
  </sheetViews>
  <sheetFormatPr baseColWidth="10" defaultColWidth="14.5" defaultRowHeight="16" x14ac:dyDescent="0.2"/>
  <cols>
    <col min="1" max="11" width="14.5" style="17"/>
    <col min="13" max="16384" width="14.5" style="17"/>
  </cols>
  <sheetData>
    <row r="1" spans="1:15" x14ac:dyDescent="0.2">
      <c r="A1" s="24" t="s">
        <v>57</v>
      </c>
      <c r="B1" s="24" t="s">
        <v>136</v>
      </c>
      <c r="C1" s="24" t="s">
        <v>58</v>
      </c>
      <c r="D1" s="17" t="s">
        <v>137</v>
      </c>
      <c r="E1" s="17" t="s">
        <v>138</v>
      </c>
      <c r="F1" s="17" t="s">
        <v>139</v>
      </c>
      <c r="G1" s="17" t="s">
        <v>141</v>
      </c>
      <c r="H1" s="17" t="s">
        <v>140</v>
      </c>
      <c r="I1" s="17" t="s">
        <v>143</v>
      </c>
      <c r="J1" s="17" t="s">
        <v>5</v>
      </c>
      <c r="K1" s="17" t="s">
        <v>142</v>
      </c>
      <c r="L1" s="17"/>
      <c r="M1" s="17" t="s">
        <v>150</v>
      </c>
    </row>
    <row r="2" spans="1:15" x14ac:dyDescent="0.2">
      <c r="A2" s="24">
        <v>18</v>
      </c>
      <c r="B2" s="24">
        <v>1</v>
      </c>
      <c r="C2" s="24" t="e">
        <f t="array" aca="1" ref="C2:C235" ca="1">INDIRECT(C1)</f>
        <v>#REF!</v>
      </c>
      <c r="D2" s="17" t="e" cm="1">
        <f t="array" aca="1" ref="D2" ca="1">TREND(A2:A235,B2:C235,,FALSE)</f>
        <v>#VALUE!</v>
      </c>
      <c r="E2" s="17" t="e">
        <f ca="1">D2-A2</f>
        <v>#VALUE!</v>
      </c>
      <c r="F2" s="17" t="e">
        <f ca="1">STDEV(E2:E235)</f>
        <v>#VALUE!</v>
      </c>
      <c r="G2" s="17" t="e">
        <f ca="1">_xlfn.NORM.DIST(E2,0,$F$2,FALSE)</f>
        <v>#VALUE!</v>
      </c>
      <c r="H2" s="17" t="e" cm="1">
        <f t="array" aca="1" ref="H2" ca="1">SUM(LN(G2:G235))</f>
        <v>#VALUE!</v>
      </c>
      <c r="I2" s="17">
        <f>COUNT(A2:A235)</f>
        <v>234</v>
      </c>
      <c r="J2" s="17">
        <v>2</v>
      </c>
      <c r="K2" s="17" t="e">
        <f ca="1">-2*H2+2*J2</f>
        <v>#VALUE!</v>
      </c>
      <c r="L2" s="17"/>
      <c r="N2" s="17" t="s">
        <v>149</v>
      </c>
      <c r="O2" s="17" t="s">
        <v>142</v>
      </c>
    </row>
    <row r="3" spans="1:15" x14ac:dyDescent="0.2">
      <c r="A3" s="24">
        <v>21</v>
      </c>
      <c r="B3" s="24">
        <v>1</v>
      </c>
      <c r="C3" s="24" t="e">
        <f ca="1"/>
        <v>#REF!</v>
      </c>
      <c r="E3" s="17">
        <f t="shared" ref="E3:E66" si="0">D3-A3</f>
        <v>-21</v>
      </c>
      <c r="G3" s="17" t="e">
        <f t="shared" ref="G3:G66" ca="1" si="1">_xlfn.NORM.DIST(E3,0,$F$2,FALSE)</f>
        <v>#VALUE!</v>
      </c>
      <c r="L3" s="17"/>
      <c r="M3" s="25"/>
      <c r="N3" s="25" t="e">
        <f ca="1">K8</f>
        <v>#VALUE!</v>
      </c>
      <c r="O3" s="25" t="e">
        <f ca="1">K14</f>
        <v>#VALUE!</v>
      </c>
    </row>
    <row r="4" spans="1:15" x14ac:dyDescent="0.2">
      <c r="A4" s="24">
        <v>20</v>
      </c>
      <c r="B4" s="24">
        <v>1</v>
      </c>
      <c r="C4" s="24" t="e">
        <f ca="1"/>
        <v>#REF!</v>
      </c>
      <c r="E4" s="17">
        <f t="shared" si="0"/>
        <v>-20</v>
      </c>
      <c r="G4" s="17" t="e">
        <f t="shared" ca="1" si="1"/>
        <v>#VALUE!</v>
      </c>
      <c r="H4" s="17" t="s">
        <v>144</v>
      </c>
      <c r="I4" s="17" t="s">
        <v>145</v>
      </c>
      <c r="L4" s="17"/>
      <c r="M4" s="25" t="s">
        <v>52</v>
      </c>
      <c r="N4" s="26" t="e">
        <f t="dataTable" ref="N4:O7" dt2D="0" dtr="0" r1="C1" ca="1"/>
        <v>#VALUE!</v>
      </c>
      <c r="O4" s="26" t="e">
        <v>#VALUE!</v>
      </c>
    </row>
    <row r="5" spans="1:15" x14ac:dyDescent="0.2">
      <c r="A5" s="24">
        <v>21</v>
      </c>
      <c r="B5" s="24">
        <v>1</v>
      </c>
      <c r="C5" s="24" t="e">
        <f ca="1"/>
        <v>#REF!</v>
      </c>
      <c r="E5" s="17">
        <f t="shared" si="0"/>
        <v>-21</v>
      </c>
      <c r="G5" s="17" t="e">
        <f t="shared" ca="1" si="1"/>
        <v>#VALUE!</v>
      </c>
      <c r="H5" s="17" t="e">
        <f ca="1">SUMSQ(E2:E235)</f>
        <v>#VALUE!</v>
      </c>
      <c r="I5" s="17" t="e">
        <f ca="1">H5/I2</f>
        <v>#VALUE!</v>
      </c>
      <c r="L5" s="17"/>
      <c r="M5" s="25" t="s">
        <v>53</v>
      </c>
      <c r="N5" s="26" t="e">
        <v>#VALUE!</v>
      </c>
      <c r="O5" s="26" t="e">
        <v>#VALUE!</v>
      </c>
    </row>
    <row r="6" spans="1:15" x14ac:dyDescent="0.2">
      <c r="A6" s="24">
        <v>16</v>
      </c>
      <c r="B6" s="24">
        <v>1</v>
      </c>
      <c r="C6" s="24" t="e">
        <f ca="1"/>
        <v>#REF!</v>
      </c>
      <c r="E6" s="17">
        <f t="shared" si="0"/>
        <v>-16</v>
      </c>
      <c r="G6" s="17" t="e">
        <f t="shared" ca="1" si="1"/>
        <v>#VALUE!</v>
      </c>
      <c r="L6" s="17"/>
      <c r="M6" s="25" t="s">
        <v>54</v>
      </c>
      <c r="N6" s="26" t="e">
        <v>#VALUE!</v>
      </c>
      <c r="O6" s="26" t="e">
        <v>#VALUE!</v>
      </c>
    </row>
    <row r="7" spans="1:15" x14ac:dyDescent="0.2">
      <c r="A7" s="24">
        <v>18</v>
      </c>
      <c r="B7" s="24">
        <v>1</v>
      </c>
      <c r="C7" s="24" t="e">
        <f ca="1"/>
        <v>#REF!</v>
      </c>
      <c r="E7" s="17">
        <f t="shared" si="0"/>
        <v>-18</v>
      </c>
      <c r="G7" s="17" t="e">
        <f t="shared" ca="1" si="1"/>
        <v>#VALUE!</v>
      </c>
      <c r="H7" s="17" t="s">
        <v>147</v>
      </c>
      <c r="K7" s="17" t="s">
        <v>149</v>
      </c>
      <c r="L7" s="17"/>
      <c r="M7" s="25" t="s">
        <v>58</v>
      </c>
      <c r="N7" s="26" t="e">
        <v>#VALUE!</v>
      </c>
      <c r="O7" s="26" t="e">
        <v>#VALUE!</v>
      </c>
    </row>
    <row r="8" spans="1:15" x14ac:dyDescent="0.2">
      <c r="A8" s="24">
        <v>18</v>
      </c>
      <c r="B8" s="24">
        <v>1</v>
      </c>
      <c r="C8" s="24" t="e">
        <f ca="1"/>
        <v>#REF!</v>
      </c>
      <c r="E8" s="17">
        <f t="shared" si="0"/>
        <v>-18</v>
      </c>
      <c r="G8" s="17" t="e">
        <f t="shared" ca="1" si="1"/>
        <v>#VALUE!</v>
      </c>
      <c r="H8" s="17" t="e">
        <f ca="1">I2*LN(I5)</f>
        <v>#VALUE!</v>
      </c>
      <c r="K8" s="17" t="e">
        <f ca="1">H8+2*J2</f>
        <v>#VALUE!</v>
      </c>
      <c r="L8" s="17"/>
    </row>
    <row r="9" spans="1:15" x14ac:dyDescent="0.2">
      <c r="A9" s="24">
        <v>18</v>
      </c>
      <c r="B9" s="24">
        <v>1</v>
      </c>
      <c r="C9" s="24" t="e">
        <f ca="1"/>
        <v>#REF!</v>
      </c>
      <c r="E9" s="17">
        <f t="shared" si="0"/>
        <v>-18</v>
      </c>
      <c r="G9" s="17" t="e">
        <f t="shared" ca="1" si="1"/>
        <v>#VALUE!</v>
      </c>
      <c r="L9" s="17"/>
    </row>
    <row r="10" spans="1:15" x14ac:dyDescent="0.2">
      <c r="A10" s="24">
        <v>16</v>
      </c>
      <c r="B10" s="24">
        <v>1</v>
      </c>
      <c r="C10" s="24" t="e">
        <f ca="1"/>
        <v>#REF!</v>
      </c>
      <c r="E10" s="17">
        <f t="shared" si="0"/>
        <v>-16</v>
      </c>
      <c r="G10" s="17" t="e">
        <f t="shared" ca="1" si="1"/>
        <v>#VALUE!</v>
      </c>
      <c r="H10" s="17" t="s">
        <v>148</v>
      </c>
      <c r="L10" s="17"/>
    </row>
    <row r="11" spans="1:15" x14ac:dyDescent="0.2">
      <c r="A11" s="24">
        <v>20</v>
      </c>
      <c r="B11" s="24">
        <v>1</v>
      </c>
      <c r="C11" s="24" t="e">
        <f ca="1"/>
        <v>#REF!</v>
      </c>
      <c r="E11" s="17">
        <f t="shared" si="0"/>
        <v>-20</v>
      </c>
      <c r="G11" s="17" t="e">
        <f t="shared" ca="1" si="1"/>
        <v>#VALUE!</v>
      </c>
      <c r="H11" s="17">
        <f>I2*LN(2*PI())</f>
        <v>430.06323353978684</v>
      </c>
      <c r="L11" s="17"/>
    </row>
    <row r="12" spans="1:15" x14ac:dyDescent="0.2">
      <c r="A12" s="24">
        <v>19</v>
      </c>
      <c r="B12" s="24">
        <v>1</v>
      </c>
      <c r="C12" s="24" t="e">
        <f ca="1"/>
        <v>#REF!</v>
      </c>
      <c r="E12" s="17">
        <f t="shared" si="0"/>
        <v>-19</v>
      </c>
      <c r="G12" s="17" t="e">
        <f t="shared" ca="1" si="1"/>
        <v>#VALUE!</v>
      </c>
      <c r="L12" s="17"/>
    </row>
    <row r="13" spans="1:15" x14ac:dyDescent="0.2">
      <c r="A13" s="24">
        <v>15</v>
      </c>
      <c r="B13" s="24">
        <v>1</v>
      </c>
      <c r="C13" s="24" t="e">
        <f ca="1"/>
        <v>#REF!</v>
      </c>
      <c r="E13" s="17">
        <f t="shared" si="0"/>
        <v>-15</v>
      </c>
      <c r="G13" s="17" t="e">
        <f t="shared" ca="1" si="1"/>
        <v>#VALUE!</v>
      </c>
      <c r="H13" s="17" t="s">
        <v>146</v>
      </c>
      <c r="K13" s="17" t="s">
        <v>142</v>
      </c>
      <c r="L13" s="17"/>
    </row>
    <row r="14" spans="1:15" x14ac:dyDescent="0.2">
      <c r="A14" s="24">
        <v>17</v>
      </c>
      <c r="B14" s="24">
        <v>1</v>
      </c>
      <c r="C14" s="24" t="e">
        <f ca="1"/>
        <v>#REF!</v>
      </c>
      <c r="E14" s="17">
        <f t="shared" si="0"/>
        <v>-17</v>
      </c>
      <c r="G14" s="17" t="e">
        <f t="shared" ca="1" si="1"/>
        <v>#VALUE!</v>
      </c>
      <c r="H14" s="17" t="e">
        <f ca="1">H8+H11+I2</f>
        <v>#VALUE!</v>
      </c>
      <c r="K14" s="17" t="e">
        <f ca="1">H14+2*J2</f>
        <v>#VALUE!</v>
      </c>
      <c r="L14" s="17"/>
    </row>
    <row r="15" spans="1:15" x14ac:dyDescent="0.2">
      <c r="A15" s="24">
        <v>17</v>
      </c>
      <c r="B15" s="24">
        <v>1</v>
      </c>
      <c r="C15" s="24" t="e">
        <f ca="1"/>
        <v>#REF!</v>
      </c>
      <c r="E15" s="17">
        <f t="shared" si="0"/>
        <v>-17</v>
      </c>
      <c r="G15" s="17" t="e">
        <f t="shared" ca="1" si="1"/>
        <v>#VALUE!</v>
      </c>
      <c r="L15" s="17"/>
    </row>
    <row r="16" spans="1:15" x14ac:dyDescent="0.2">
      <c r="A16" s="24">
        <v>15</v>
      </c>
      <c r="B16" s="24">
        <v>1</v>
      </c>
      <c r="C16" s="24" t="e">
        <f ca="1"/>
        <v>#REF!</v>
      </c>
      <c r="E16" s="17">
        <f t="shared" si="0"/>
        <v>-15</v>
      </c>
      <c r="G16" s="17" t="e">
        <f t="shared" ca="1" si="1"/>
        <v>#VALUE!</v>
      </c>
      <c r="L16" s="17"/>
    </row>
    <row r="17" spans="1:12" x14ac:dyDescent="0.2">
      <c r="A17" s="24">
        <v>15</v>
      </c>
      <c r="B17" s="24">
        <v>1</v>
      </c>
      <c r="C17" s="24" t="e">
        <f ca="1"/>
        <v>#REF!</v>
      </c>
      <c r="E17" s="17">
        <f t="shared" si="0"/>
        <v>-15</v>
      </c>
      <c r="G17" s="17" t="e">
        <f t="shared" ca="1" si="1"/>
        <v>#VALUE!</v>
      </c>
      <c r="L17" s="17"/>
    </row>
    <row r="18" spans="1:12" x14ac:dyDescent="0.2">
      <c r="A18" s="24">
        <v>17</v>
      </c>
      <c r="B18" s="24">
        <v>1</v>
      </c>
      <c r="C18" s="24" t="e">
        <f ca="1"/>
        <v>#REF!</v>
      </c>
      <c r="E18" s="17">
        <f t="shared" si="0"/>
        <v>-17</v>
      </c>
      <c r="G18" s="17" t="e">
        <f t="shared" ca="1" si="1"/>
        <v>#VALUE!</v>
      </c>
      <c r="L18" s="17"/>
    </row>
    <row r="19" spans="1:12" x14ac:dyDescent="0.2">
      <c r="A19" s="24">
        <v>16</v>
      </c>
      <c r="B19" s="24">
        <v>1</v>
      </c>
      <c r="C19" s="24" t="e">
        <f ca="1"/>
        <v>#REF!</v>
      </c>
      <c r="E19" s="17">
        <f t="shared" si="0"/>
        <v>-16</v>
      </c>
      <c r="G19" s="17" t="e">
        <f t="shared" ca="1" si="1"/>
        <v>#VALUE!</v>
      </c>
      <c r="L19" s="17"/>
    </row>
    <row r="20" spans="1:12" x14ac:dyDescent="0.2">
      <c r="A20" s="24">
        <v>14</v>
      </c>
      <c r="B20" s="24">
        <v>1</v>
      </c>
      <c r="C20" s="24" t="e">
        <f ca="1"/>
        <v>#REF!</v>
      </c>
      <c r="E20" s="17">
        <f t="shared" si="0"/>
        <v>-14</v>
      </c>
      <c r="G20" s="17" t="e">
        <f t="shared" ca="1" si="1"/>
        <v>#VALUE!</v>
      </c>
      <c r="L20" s="17"/>
    </row>
    <row r="21" spans="1:12" x14ac:dyDescent="0.2">
      <c r="A21" s="24">
        <v>11</v>
      </c>
      <c r="B21" s="24">
        <v>1</v>
      </c>
      <c r="C21" s="24" t="e">
        <f ca="1"/>
        <v>#REF!</v>
      </c>
      <c r="E21" s="17">
        <f t="shared" si="0"/>
        <v>-11</v>
      </c>
      <c r="G21" s="17" t="e">
        <f t="shared" ca="1" si="1"/>
        <v>#VALUE!</v>
      </c>
      <c r="J21" s="172"/>
      <c r="K21" s="173"/>
      <c r="L21" s="174"/>
    </row>
    <row r="22" spans="1:12" x14ac:dyDescent="0.2">
      <c r="A22" s="24">
        <v>14</v>
      </c>
      <c r="B22" s="24">
        <v>1</v>
      </c>
      <c r="C22" s="24" t="e">
        <f ca="1"/>
        <v>#REF!</v>
      </c>
      <c r="E22" s="17">
        <f t="shared" si="0"/>
        <v>-14</v>
      </c>
      <c r="G22" s="17" t="e">
        <f t="shared" ca="1" si="1"/>
        <v>#VALUE!</v>
      </c>
      <c r="J22" s="175"/>
      <c r="K22" s="17" t="s">
        <v>261</v>
      </c>
      <c r="L22" s="176"/>
    </row>
    <row r="23" spans="1:12" x14ac:dyDescent="0.2">
      <c r="A23" s="24">
        <v>13</v>
      </c>
      <c r="B23" s="24">
        <v>1</v>
      </c>
      <c r="C23" s="24" t="e">
        <f ca="1"/>
        <v>#REF!</v>
      </c>
      <c r="E23" s="17">
        <f t="shared" si="0"/>
        <v>-13</v>
      </c>
      <c r="G23" s="17" t="e">
        <f t="shared" ca="1" si="1"/>
        <v>#VALUE!</v>
      </c>
      <c r="J23" s="175"/>
      <c r="K23" s="177" t="s">
        <v>1004</v>
      </c>
      <c r="L23" s="176"/>
    </row>
    <row r="24" spans="1:12" x14ac:dyDescent="0.2">
      <c r="A24" s="24">
        <v>12</v>
      </c>
      <c r="B24" s="24">
        <v>1</v>
      </c>
      <c r="C24" s="24" t="e">
        <f ca="1"/>
        <v>#REF!</v>
      </c>
      <c r="E24" s="17">
        <f t="shared" si="0"/>
        <v>-12</v>
      </c>
      <c r="G24" s="17" t="e">
        <f t="shared" ca="1" si="1"/>
        <v>#VALUE!</v>
      </c>
      <c r="J24" s="175"/>
      <c r="L24" s="176"/>
    </row>
    <row r="25" spans="1:12" x14ac:dyDescent="0.2">
      <c r="A25" s="24">
        <v>16</v>
      </c>
      <c r="B25" s="24">
        <v>1</v>
      </c>
      <c r="C25" s="24" t="e">
        <f ca="1"/>
        <v>#REF!</v>
      </c>
      <c r="E25" s="17">
        <f t="shared" si="0"/>
        <v>-16</v>
      </c>
      <c r="G25" s="17" t="e">
        <f t="shared" ca="1" si="1"/>
        <v>#VALUE!</v>
      </c>
      <c r="J25" s="178"/>
      <c r="K25" s="179"/>
      <c r="L25" s="180"/>
    </row>
    <row r="26" spans="1:12" x14ac:dyDescent="0.2">
      <c r="A26" s="24">
        <v>15</v>
      </c>
      <c r="B26" s="24">
        <v>1</v>
      </c>
      <c r="C26" s="24" t="e">
        <f ca="1"/>
        <v>#REF!</v>
      </c>
      <c r="E26" s="17">
        <f t="shared" si="0"/>
        <v>-15</v>
      </c>
      <c r="G26" s="17" t="e">
        <f t="shared" ca="1" si="1"/>
        <v>#VALUE!</v>
      </c>
      <c r="L26" s="17"/>
    </row>
    <row r="27" spans="1:12" x14ac:dyDescent="0.2">
      <c r="A27" s="24">
        <v>16</v>
      </c>
      <c r="B27" s="24">
        <v>1</v>
      </c>
      <c r="C27" s="24" t="e">
        <f ca="1"/>
        <v>#REF!</v>
      </c>
      <c r="E27" s="17">
        <f t="shared" si="0"/>
        <v>-16</v>
      </c>
      <c r="G27" s="17" t="e">
        <f t="shared" ca="1" si="1"/>
        <v>#VALUE!</v>
      </c>
      <c r="L27" s="17"/>
    </row>
    <row r="28" spans="1:12" x14ac:dyDescent="0.2">
      <c r="A28" s="24">
        <v>15</v>
      </c>
      <c r="B28" s="24">
        <v>1</v>
      </c>
      <c r="C28" s="24" t="e">
        <f ca="1"/>
        <v>#REF!</v>
      </c>
      <c r="E28" s="17">
        <f t="shared" si="0"/>
        <v>-15</v>
      </c>
      <c r="G28" s="17" t="e">
        <f t="shared" ca="1" si="1"/>
        <v>#VALUE!</v>
      </c>
      <c r="L28" s="17"/>
    </row>
    <row r="29" spans="1:12" x14ac:dyDescent="0.2">
      <c r="A29" s="24">
        <v>15</v>
      </c>
      <c r="B29" s="24">
        <v>1</v>
      </c>
      <c r="C29" s="24" t="e">
        <f ca="1"/>
        <v>#REF!</v>
      </c>
      <c r="E29" s="17">
        <f t="shared" si="0"/>
        <v>-15</v>
      </c>
      <c r="G29" s="17" t="e">
        <f t="shared" ca="1" si="1"/>
        <v>#VALUE!</v>
      </c>
      <c r="L29" s="17"/>
    </row>
    <row r="30" spans="1:12" x14ac:dyDescent="0.2">
      <c r="A30" s="24">
        <v>14</v>
      </c>
      <c r="B30" s="24">
        <v>1</v>
      </c>
      <c r="C30" s="24" t="e">
        <f ca="1"/>
        <v>#REF!</v>
      </c>
      <c r="E30" s="17">
        <f t="shared" si="0"/>
        <v>-14</v>
      </c>
      <c r="G30" s="17" t="e">
        <f t="shared" ca="1" si="1"/>
        <v>#VALUE!</v>
      </c>
      <c r="L30" s="17"/>
    </row>
    <row r="31" spans="1:12" x14ac:dyDescent="0.2">
      <c r="A31" s="24">
        <v>11</v>
      </c>
      <c r="B31" s="24">
        <v>1</v>
      </c>
      <c r="C31" s="24" t="e">
        <f ca="1"/>
        <v>#REF!</v>
      </c>
      <c r="E31" s="17">
        <f t="shared" si="0"/>
        <v>-11</v>
      </c>
      <c r="G31" s="17" t="e">
        <f t="shared" ca="1" si="1"/>
        <v>#VALUE!</v>
      </c>
      <c r="L31" s="17"/>
    </row>
    <row r="32" spans="1:12" x14ac:dyDescent="0.2">
      <c r="A32" s="24">
        <v>11</v>
      </c>
      <c r="B32" s="24">
        <v>1</v>
      </c>
      <c r="C32" s="24" t="e">
        <f ca="1"/>
        <v>#REF!</v>
      </c>
      <c r="E32" s="17">
        <f t="shared" si="0"/>
        <v>-11</v>
      </c>
      <c r="G32" s="17" t="e">
        <f t="shared" ca="1" si="1"/>
        <v>#VALUE!</v>
      </c>
      <c r="L32" s="17"/>
    </row>
    <row r="33" spans="1:12" x14ac:dyDescent="0.2">
      <c r="A33" s="24">
        <v>14</v>
      </c>
      <c r="B33" s="24">
        <v>1</v>
      </c>
      <c r="C33" s="24" t="e">
        <f ca="1"/>
        <v>#REF!</v>
      </c>
      <c r="E33" s="17">
        <f t="shared" si="0"/>
        <v>-14</v>
      </c>
      <c r="G33" s="17" t="e">
        <f t="shared" ca="1" si="1"/>
        <v>#VALUE!</v>
      </c>
      <c r="L33" s="17"/>
    </row>
    <row r="34" spans="1:12" x14ac:dyDescent="0.2">
      <c r="A34" s="24">
        <v>19</v>
      </c>
      <c r="B34" s="24">
        <v>1</v>
      </c>
      <c r="C34" s="24" t="e">
        <f ca="1"/>
        <v>#REF!</v>
      </c>
      <c r="E34" s="17">
        <f t="shared" si="0"/>
        <v>-19</v>
      </c>
      <c r="G34" s="17" t="e">
        <f t="shared" ca="1" si="1"/>
        <v>#VALUE!</v>
      </c>
      <c r="L34" s="17"/>
    </row>
    <row r="35" spans="1:12" x14ac:dyDescent="0.2">
      <c r="A35" s="24">
        <v>22</v>
      </c>
      <c r="B35" s="24">
        <v>1</v>
      </c>
      <c r="C35" s="24" t="e">
        <f ca="1"/>
        <v>#REF!</v>
      </c>
      <c r="E35" s="17">
        <f t="shared" si="0"/>
        <v>-22</v>
      </c>
      <c r="G35" s="17" t="e">
        <f t="shared" ca="1" si="1"/>
        <v>#VALUE!</v>
      </c>
      <c r="L35" s="17"/>
    </row>
    <row r="36" spans="1:12" x14ac:dyDescent="0.2">
      <c r="A36" s="24">
        <v>18</v>
      </c>
      <c r="B36" s="24">
        <v>1</v>
      </c>
      <c r="C36" s="24" t="e">
        <f ca="1"/>
        <v>#REF!</v>
      </c>
      <c r="E36" s="17">
        <f t="shared" si="0"/>
        <v>-18</v>
      </c>
      <c r="G36" s="17" t="e">
        <f t="shared" ca="1" si="1"/>
        <v>#VALUE!</v>
      </c>
      <c r="L36" s="17"/>
    </row>
    <row r="37" spans="1:12" x14ac:dyDescent="0.2">
      <c r="A37" s="24">
        <v>18</v>
      </c>
      <c r="B37" s="24">
        <v>1</v>
      </c>
      <c r="C37" s="24" t="e">
        <f ca="1"/>
        <v>#REF!</v>
      </c>
      <c r="E37" s="17">
        <f t="shared" si="0"/>
        <v>-18</v>
      </c>
      <c r="G37" s="17" t="e">
        <f t="shared" ca="1" si="1"/>
        <v>#VALUE!</v>
      </c>
      <c r="L37" s="17"/>
    </row>
    <row r="38" spans="1:12" x14ac:dyDescent="0.2">
      <c r="A38" s="24">
        <v>17</v>
      </c>
      <c r="B38" s="24">
        <v>1</v>
      </c>
      <c r="C38" s="24" t="e">
        <f ca="1"/>
        <v>#REF!</v>
      </c>
      <c r="E38" s="17">
        <f t="shared" si="0"/>
        <v>-17</v>
      </c>
      <c r="G38" s="17" t="e">
        <f t="shared" ca="1" si="1"/>
        <v>#VALUE!</v>
      </c>
      <c r="L38" s="17"/>
    </row>
    <row r="39" spans="1:12" x14ac:dyDescent="0.2">
      <c r="A39" s="24">
        <v>18</v>
      </c>
      <c r="B39" s="24">
        <v>1</v>
      </c>
      <c r="C39" s="24" t="e">
        <f ca="1"/>
        <v>#REF!</v>
      </c>
      <c r="E39" s="17">
        <f t="shared" si="0"/>
        <v>-18</v>
      </c>
      <c r="G39" s="17" t="e">
        <f t="shared" ca="1" si="1"/>
        <v>#VALUE!</v>
      </c>
      <c r="L39" s="17"/>
    </row>
    <row r="40" spans="1:12" x14ac:dyDescent="0.2">
      <c r="A40" s="24">
        <v>17</v>
      </c>
      <c r="B40" s="24">
        <v>1</v>
      </c>
      <c r="C40" s="24" t="e">
        <f ca="1"/>
        <v>#REF!</v>
      </c>
      <c r="E40" s="17">
        <f t="shared" si="0"/>
        <v>-17</v>
      </c>
      <c r="G40" s="17" t="e">
        <f t="shared" ca="1" si="1"/>
        <v>#VALUE!</v>
      </c>
      <c r="L40" s="17"/>
    </row>
    <row r="41" spans="1:12" x14ac:dyDescent="0.2">
      <c r="A41" s="24">
        <v>16</v>
      </c>
      <c r="B41" s="24">
        <v>1</v>
      </c>
      <c r="C41" s="24" t="e">
        <f ca="1"/>
        <v>#REF!</v>
      </c>
      <c r="E41" s="17">
        <f t="shared" si="0"/>
        <v>-16</v>
      </c>
      <c r="G41" s="17" t="e">
        <f t="shared" ca="1" si="1"/>
        <v>#VALUE!</v>
      </c>
      <c r="L41" s="17"/>
    </row>
    <row r="42" spans="1:12" x14ac:dyDescent="0.2">
      <c r="A42" s="24">
        <v>16</v>
      </c>
      <c r="B42" s="24">
        <v>1</v>
      </c>
      <c r="C42" s="24" t="e">
        <f ca="1"/>
        <v>#REF!</v>
      </c>
      <c r="E42" s="17">
        <f t="shared" si="0"/>
        <v>-16</v>
      </c>
      <c r="G42" s="17" t="e">
        <f t="shared" ca="1" si="1"/>
        <v>#VALUE!</v>
      </c>
      <c r="L42" s="17"/>
    </row>
    <row r="43" spans="1:12" x14ac:dyDescent="0.2">
      <c r="A43" s="24">
        <v>17</v>
      </c>
      <c r="B43" s="24">
        <v>1</v>
      </c>
      <c r="C43" s="24" t="e">
        <f ca="1"/>
        <v>#REF!</v>
      </c>
      <c r="E43" s="17">
        <f t="shared" si="0"/>
        <v>-17</v>
      </c>
      <c r="G43" s="17" t="e">
        <f t="shared" ca="1" si="1"/>
        <v>#VALUE!</v>
      </c>
      <c r="L43" s="17"/>
    </row>
    <row r="44" spans="1:12" x14ac:dyDescent="0.2">
      <c r="A44" s="24">
        <v>17</v>
      </c>
      <c r="B44" s="24">
        <v>1</v>
      </c>
      <c r="C44" s="24" t="e">
        <f ca="1"/>
        <v>#REF!</v>
      </c>
      <c r="E44" s="17">
        <f t="shared" si="0"/>
        <v>-17</v>
      </c>
      <c r="G44" s="17" t="e">
        <f t="shared" ca="1" si="1"/>
        <v>#VALUE!</v>
      </c>
      <c r="L44" s="17"/>
    </row>
    <row r="45" spans="1:12" x14ac:dyDescent="0.2">
      <c r="A45" s="24">
        <v>11</v>
      </c>
      <c r="B45" s="24">
        <v>1</v>
      </c>
      <c r="C45" s="24" t="e">
        <f ca="1"/>
        <v>#REF!</v>
      </c>
      <c r="E45" s="17">
        <f t="shared" si="0"/>
        <v>-11</v>
      </c>
      <c r="G45" s="17" t="e">
        <f t="shared" ca="1" si="1"/>
        <v>#VALUE!</v>
      </c>
      <c r="L45" s="17"/>
    </row>
    <row r="46" spans="1:12" x14ac:dyDescent="0.2">
      <c r="A46" s="24">
        <v>15</v>
      </c>
      <c r="B46" s="24">
        <v>1</v>
      </c>
      <c r="C46" s="24" t="e">
        <f ca="1"/>
        <v>#REF!</v>
      </c>
      <c r="E46" s="17">
        <f t="shared" si="0"/>
        <v>-15</v>
      </c>
      <c r="G46" s="17" t="e">
        <f t="shared" ca="1" si="1"/>
        <v>#VALUE!</v>
      </c>
      <c r="L46" s="17"/>
    </row>
    <row r="47" spans="1:12" x14ac:dyDescent="0.2">
      <c r="A47" s="24">
        <v>15</v>
      </c>
      <c r="B47" s="24">
        <v>1</v>
      </c>
      <c r="C47" s="24" t="e">
        <f ca="1"/>
        <v>#REF!</v>
      </c>
      <c r="E47" s="17">
        <f t="shared" si="0"/>
        <v>-15</v>
      </c>
      <c r="G47" s="17" t="e">
        <f t="shared" ca="1" si="1"/>
        <v>#VALUE!</v>
      </c>
      <c r="L47" s="17"/>
    </row>
    <row r="48" spans="1:12" x14ac:dyDescent="0.2">
      <c r="A48" s="24">
        <v>16</v>
      </c>
      <c r="B48" s="24">
        <v>1</v>
      </c>
      <c r="C48" s="24" t="e">
        <f ca="1"/>
        <v>#REF!</v>
      </c>
      <c r="E48" s="17">
        <f t="shared" si="0"/>
        <v>-16</v>
      </c>
      <c r="G48" s="17" t="e">
        <f t="shared" ca="1" si="1"/>
        <v>#VALUE!</v>
      </c>
      <c r="L48" s="17"/>
    </row>
    <row r="49" spans="1:12" x14ac:dyDescent="0.2">
      <c r="A49" s="24">
        <v>16</v>
      </c>
      <c r="B49" s="24">
        <v>1</v>
      </c>
      <c r="C49" s="24" t="e">
        <f ca="1"/>
        <v>#REF!</v>
      </c>
      <c r="E49" s="17">
        <f t="shared" si="0"/>
        <v>-16</v>
      </c>
      <c r="G49" s="17" t="e">
        <f t="shared" ca="1" si="1"/>
        <v>#VALUE!</v>
      </c>
      <c r="L49" s="17"/>
    </row>
    <row r="50" spans="1:12" x14ac:dyDescent="0.2">
      <c r="A50" s="24">
        <v>15</v>
      </c>
      <c r="B50" s="24">
        <v>1</v>
      </c>
      <c r="C50" s="24" t="e">
        <f ca="1"/>
        <v>#REF!</v>
      </c>
      <c r="E50" s="17">
        <f t="shared" si="0"/>
        <v>-15</v>
      </c>
      <c r="G50" s="17" t="e">
        <f t="shared" ca="1" si="1"/>
        <v>#VALUE!</v>
      </c>
      <c r="L50" s="17"/>
    </row>
    <row r="51" spans="1:12" x14ac:dyDescent="0.2">
      <c r="A51" s="24">
        <v>14</v>
      </c>
      <c r="B51" s="24">
        <v>1</v>
      </c>
      <c r="C51" s="24" t="e">
        <f ca="1"/>
        <v>#REF!</v>
      </c>
      <c r="E51" s="17">
        <f t="shared" si="0"/>
        <v>-14</v>
      </c>
      <c r="G51" s="17" t="e">
        <f t="shared" ca="1" si="1"/>
        <v>#VALUE!</v>
      </c>
      <c r="L51" s="17"/>
    </row>
    <row r="52" spans="1:12" x14ac:dyDescent="0.2">
      <c r="A52" s="24">
        <v>13</v>
      </c>
      <c r="B52" s="24">
        <v>1</v>
      </c>
      <c r="C52" s="24" t="e">
        <f ca="1"/>
        <v>#REF!</v>
      </c>
      <c r="E52" s="17">
        <f t="shared" si="0"/>
        <v>-13</v>
      </c>
      <c r="G52" s="17" t="e">
        <f t="shared" ca="1" si="1"/>
        <v>#VALUE!</v>
      </c>
      <c r="L52" s="17"/>
    </row>
    <row r="53" spans="1:12" x14ac:dyDescent="0.2">
      <c r="A53" s="24">
        <v>14</v>
      </c>
      <c r="B53" s="24">
        <v>1</v>
      </c>
      <c r="C53" s="24" t="e">
        <f ca="1"/>
        <v>#REF!</v>
      </c>
      <c r="E53" s="17">
        <f t="shared" si="0"/>
        <v>-14</v>
      </c>
      <c r="G53" s="17" t="e">
        <f t="shared" ca="1" si="1"/>
        <v>#VALUE!</v>
      </c>
      <c r="L53" s="17"/>
    </row>
    <row r="54" spans="1:12" x14ac:dyDescent="0.2">
      <c r="A54" s="24">
        <v>14</v>
      </c>
      <c r="B54" s="24">
        <v>1</v>
      </c>
      <c r="C54" s="24" t="e">
        <f ca="1"/>
        <v>#REF!</v>
      </c>
      <c r="E54" s="17">
        <f t="shared" si="0"/>
        <v>-14</v>
      </c>
      <c r="G54" s="17" t="e">
        <f t="shared" ca="1" si="1"/>
        <v>#VALUE!</v>
      </c>
      <c r="L54" s="17"/>
    </row>
    <row r="55" spans="1:12" x14ac:dyDescent="0.2">
      <c r="A55" s="24">
        <v>14</v>
      </c>
      <c r="B55" s="24">
        <v>1</v>
      </c>
      <c r="C55" s="24" t="e">
        <f ca="1"/>
        <v>#REF!</v>
      </c>
      <c r="E55" s="17">
        <f t="shared" si="0"/>
        <v>-14</v>
      </c>
      <c r="G55" s="17" t="e">
        <f t="shared" ca="1" si="1"/>
        <v>#VALUE!</v>
      </c>
      <c r="L55" s="17"/>
    </row>
    <row r="56" spans="1:12" x14ac:dyDescent="0.2">
      <c r="A56" s="24">
        <v>9</v>
      </c>
      <c r="B56" s="24">
        <v>1</v>
      </c>
      <c r="C56" s="24" t="e">
        <f ca="1"/>
        <v>#REF!</v>
      </c>
      <c r="E56" s="17">
        <f t="shared" si="0"/>
        <v>-9</v>
      </c>
      <c r="G56" s="17" t="e">
        <f t="shared" ca="1" si="1"/>
        <v>#VALUE!</v>
      </c>
      <c r="L56" s="17"/>
    </row>
    <row r="57" spans="1:12" x14ac:dyDescent="0.2">
      <c r="A57" s="24">
        <v>11</v>
      </c>
      <c r="B57" s="24">
        <v>1</v>
      </c>
      <c r="C57" s="24" t="e">
        <f ca="1"/>
        <v>#REF!</v>
      </c>
      <c r="E57" s="17">
        <f t="shared" si="0"/>
        <v>-11</v>
      </c>
      <c r="G57" s="17" t="e">
        <f t="shared" ca="1" si="1"/>
        <v>#VALUE!</v>
      </c>
      <c r="L57" s="17"/>
    </row>
    <row r="58" spans="1:12" x14ac:dyDescent="0.2">
      <c r="A58" s="24">
        <v>11</v>
      </c>
      <c r="B58" s="24">
        <v>1</v>
      </c>
      <c r="C58" s="24" t="e">
        <f ca="1"/>
        <v>#REF!</v>
      </c>
      <c r="E58" s="17">
        <f t="shared" si="0"/>
        <v>-11</v>
      </c>
      <c r="G58" s="17" t="e">
        <f t="shared" ca="1" si="1"/>
        <v>#VALUE!</v>
      </c>
      <c r="L58" s="17"/>
    </row>
    <row r="59" spans="1:12" x14ac:dyDescent="0.2">
      <c r="A59" s="24">
        <v>13</v>
      </c>
      <c r="B59" s="24">
        <v>1</v>
      </c>
      <c r="C59" s="24" t="e">
        <f ca="1"/>
        <v>#REF!</v>
      </c>
      <c r="E59" s="17">
        <f t="shared" si="0"/>
        <v>-13</v>
      </c>
      <c r="G59" s="17" t="e">
        <f t="shared" ca="1" si="1"/>
        <v>#VALUE!</v>
      </c>
      <c r="L59" s="17"/>
    </row>
    <row r="60" spans="1:12" x14ac:dyDescent="0.2">
      <c r="A60" s="24">
        <v>13</v>
      </c>
      <c r="B60" s="24">
        <v>1</v>
      </c>
      <c r="C60" s="24" t="e">
        <f ca="1"/>
        <v>#REF!</v>
      </c>
      <c r="E60" s="17">
        <f t="shared" si="0"/>
        <v>-13</v>
      </c>
      <c r="G60" s="17" t="e">
        <f t="shared" ca="1" si="1"/>
        <v>#VALUE!</v>
      </c>
      <c r="L60" s="17"/>
    </row>
    <row r="61" spans="1:12" x14ac:dyDescent="0.2">
      <c r="A61" s="24">
        <v>9</v>
      </c>
      <c r="B61" s="24">
        <v>1</v>
      </c>
      <c r="C61" s="24" t="e">
        <f ca="1"/>
        <v>#REF!</v>
      </c>
      <c r="E61" s="17">
        <f t="shared" si="0"/>
        <v>-9</v>
      </c>
      <c r="G61" s="17" t="e">
        <f t="shared" ca="1" si="1"/>
        <v>#VALUE!</v>
      </c>
      <c r="L61" s="17"/>
    </row>
    <row r="62" spans="1:12" x14ac:dyDescent="0.2">
      <c r="A62" s="24">
        <v>13</v>
      </c>
      <c r="B62" s="24">
        <v>1</v>
      </c>
      <c r="C62" s="24" t="e">
        <f ca="1"/>
        <v>#REF!</v>
      </c>
      <c r="E62" s="17">
        <f t="shared" si="0"/>
        <v>-13</v>
      </c>
      <c r="G62" s="17" t="e">
        <f t="shared" ca="1" si="1"/>
        <v>#VALUE!</v>
      </c>
      <c r="L62" s="17"/>
    </row>
    <row r="63" spans="1:12" x14ac:dyDescent="0.2">
      <c r="A63" s="24">
        <v>11</v>
      </c>
      <c r="B63" s="24">
        <v>1</v>
      </c>
      <c r="C63" s="24" t="e">
        <f ca="1"/>
        <v>#REF!</v>
      </c>
      <c r="E63" s="17">
        <f t="shared" si="0"/>
        <v>-11</v>
      </c>
      <c r="G63" s="17" t="e">
        <f t="shared" ca="1" si="1"/>
        <v>#VALUE!</v>
      </c>
      <c r="L63" s="17"/>
    </row>
    <row r="64" spans="1:12" x14ac:dyDescent="0.2">
      <c r="A64" s="24">
        <v>13</v>
      </c>
      <c r="B64" s="24">
        <v>1</v>
      </c>
      <c r="C64" s="24" t="e">
        <f ca="1"/>
        <v>#REF!</v>
      </c>
      <c r="E64" s="17">
        <f t="shared" si="0"/>
        <v>-13</v>
      </c>
      <c r="G64" s="17" t="e">
        <f t="shared" ca="1" si="1"/>
        <v>#VALUE!</v>
      </c>
      <c r="L64" s="17"/>
    </row>
    <row r="65" spans="1:12" x14ac:dyDescent="0.2">
      <c r="A65" s="24">
        <v>11</v>
      </c>
      <c r="B65" s="24">
        <v>1</v>
      </c>
      <c r="C65" s="24" t="e">
        <f ca="1"/>
        <v>#REF!</v>
      </c>
      <c r="E65" s="17">
        <f t="shared" si="0"/>
        <v>-11</v>
      </c>
      <c r="G65" s="17" t="e">
        <f t="shared" ca="1" si="1"/>
        <v>#VALUE!</v>
      </c>
      <c r="L65" s="17"/>
    </row>
    <row r="66" spans="1:12" x14ac:dyDescent="0.2">
      <c r="A66" s="24">
        <v>12</v>
      </c>
      <c r="B66" s="24">
        <v>1</v>
      </c>
      <c r="C66" s="24" t="e">
        <f ca="1"/>
        <v>#REF!</v>
      </c>
      <c r="E66" s="17">
        <f t="shared" si="0"/>
        <v>-12</v>
      </c>
      <c r="G66" s="17" t="e">
        <f t="shared" ca="1" si="1"/>
        <v>#VALUE!</v>
      </c>
      <c r="L66" s="17"/>
    </row>
    <row r="67" spans="1:12" x14ac:dyDescent="0.2">
      <c r="A67" s="24">
        <v>9</v>
      </c>
      <c r="B67" s="24">
        <v>1</v>
      </c>
      <c r="C67" s="24" t="e">
        <f ca="1"/>
        <v>#REF!</v>
      </c>
      <c r="E67" s="17">
        <f t="shared" ref="E67:E130" si="2">D67-A67</f>
        <v>-9</v>
      </c>
      <c r="G67" s="17" t="e">
        <f t="shared" ref="G67:G130" ca="1" si="3">_xlfn.NORM.DIST(E67,0,$F$2,FALSE)</f>
        <v>#VALUE!</v>
      </c>
      <c r="L67" s="17"/>
    </row>
    <row r="68" spans="1:12" x14ac:dyDescent="0.2">
      <c r="A68" s="24">
        <v>13</v>
      </c>
      <c r="B68" s="24">
        <v>1</v>
      </c>
      <c r="C68" s="24" t="e">
        <f ca="1"/>
        <v>#REF!</v>
      </c>
      <c r="E68" s="17">
        <f t="shared" si="2"/>
        <v>-13</v>
      </c>
      <c r="G68" s="17" t="e">
        <f t="shared" ca="1" si="3"/>
        <v>#VALUE!</v>
      </c>
      <c r="L68" s="17"/>
    </row>
    <row r="69" spans="1:12" x14ac:dyDescent="0.2">
      <c r="A69" s="24">
        <v>13</v>
      </c>
      <c r="B69" s="24">
        <v>1</v>
      </c>
      <c r="C69" s="24" t="e">
        <f ca="1"/>
        <v>#REF!</v>
      </c>
      <c r="E69" s="17">
        <f t="shared" si="2"/>
        <v>-13</v>
      </c>
      <c r="G69" s="17" t="e">
        <f t="shared" ca="1" si="3"/>
        <v>#VALUE!</v>
      </c>
      <c r="L69" s="17"/>
    </row>
    <row r="70" spans="1:12" x14ac:dyDescent="0.2">
      <c r="A70" s="24">
        <v>12</v>
      </c>
      <c r="B70" s="24">
        <v>1</v>
      </c>
      <c r="C70" s="24" t="e">
        <f ca="1"/>
        <v>#REF!</v>
      </c>
      <c r="E70" s="17">
        <f t="shared" si="2"/>
        <v>-12</v>
      </c>
      <c r="G70" s="17" t="e">
        <f t="shared" ca="1" si="3"/>
        <v>#VALUE!</v>
      </c>
      <c r="L70" s="17"/>
    </row>
    <row r="71" spans="1:12" x14ac:dyDescent="0.2">
      <c r="A71" s="24">
        <v>9</v>
      </c>
      <c r="B71" s="24">
        <v>1</v>
      </c>
      <c r="C71" s="24" t="e">
        <f ca="1"/>
        <v>#REF!</v>
      </c>
      <c r="E71" s="17">
        <f t="shared" si="2"/>
        <v>-9</v>
      </c>
      <c r="G71" s="17" t="e">
        <f t="shared" ca="1" si="3"/>
        <v>#VALUE!</v>
      </c>
      <c r="L71" s="17"/>
    </row>
    <row r="72" spans="1:12" x14ac:dyDescent="0.2">
      <c r="A72" s="24">
        <v>11</v>
      </c>
      <c r="B72" s="24">
        <v>1</v>
      </c>
      <c r="C72" s="24" t="e">
        <f ca="1"/>
        <v>#REF!</v>
      </c>
      <c r="E72" s="17">
        <f t="shared" si="2"/>
        <v>-11</v>
      </c>
      <c r="G72" s="17" t="e">
        <f t="shared" ca="1" si="3"/>
        <v>#VALUE!</v>
      </c>
      <c r="L72" s="17"/>
    </row>
    <row r="73" spans="1:12" x14ac:dyDescent="0.2">
      <c r="A73" s="24">
        <v>11</v>
      </c>
      <c r="B73" s="24">
        <v>1</v>
      </c>
      <c r="C73" s="24" t="e">
        <f ca="1"/>
        <v>#REF!</v>
      </c>
      <c r="E73" s="17">
        <f t="shared" si="2"/>
        <v>-11</v>
      </c>
      <c r="G73" s="17" t="e">
        <f t="shared" ca="1" si="3"/>
        <v>#VALUE!</v>
      </c>
      <c r="L73" s="17"/>
    </row>
    <row r="74" spans="1:12" x14ac:dyDescent="0.2">
      <c r="A74" s="24">
        <v>13</v>
      </c>
      <c r="B74" s="24">
        <v>1</v>
      </c>
      <c r="C74" s="24" t="e">
        <f ca="1"/>
        <v>#REF!</v>
      </c>
      <c r="E74" s="17">
        <f t="shared" si="2"/>
        <v>-13</v>
      </c>
      <c r="G74" s="17" t="e">
        <f t="shared" ca="1" si="3"/>
        <v>#VALUE!</v>
      </c>
      <c r="L74" s="17"/>
    </row>
    <row r="75" spans="1:12" x14ac:dyDescent="0.2">
      <c r="A75" s="24">
        <v>11</v>
      </c>
      <c r="B75" s="24">
        <v>1</v>
      </c>
      <c r="C75" s="24" t="e">
        <f ca="1"/>
        <v>#REF!</v>
      </c>
      <c r="E75" s="17">
        <f t="shared" si="2"/>
        <v>-11</v>
      </c>
      <c r="G75" s="17" t="e">
        <f t="shared" ca="1" si="3"/>
        <v>#VALUE!</v>
      </c>
      <c r="L75" s="17"/>
    </row>
    <row r="76" spans="1:12" x14ac:dyDescent="0.2">
      <c r="A76" s="24">
        <v>11</v>
      </c>
      <c r="B76" s="24">
        <v>1</v>
      </c>
      <c r="C76" s="24" t="e">
        <f ca="1"/>
        <v>#REF!</v>
      </c>
      <c r="E76" s="17">
        <f t="shared" si="2"/>
        <v>-11</v>
      </c>
      <c r="G76" s="17" t="e">
        <f t="shared" ca="1" si="3"/>
        <v>#VALUE!</v>
      </c>
      <c r="L76" s="17"/>
    </row>
    <row r="77" spans="1:12" x14ac:dyDescent="0.2">
      <c r="A77" s="24">
        <v>11</v>
      </c>
      <c r="B77" s="24">
        <v>1</v>
      </c>
      <c r="C77" s="24" t="e">
        <f ca="1"/>
        <v>#REF!</v>
      </c>
      <c r="E77" s="17">
        <f t="shared" si="2"/>
        <v>-11</v>
      </c>
      <c r="G77" s="17" t="e">
        <f t="shared" ca="1" si="3"/>
        <v>#VALUE!</v>
      </c>
      <c r="L77" s="17"/>
    </row>
    <row r="78" spans="1:12" x14ac:dyDescent="0.2">
      <c r="A78" s="24">
        <v>12</v>
      </c>
      <c r="B78" s="24">
        <v>1</v>
      </c>
      <c r="C78" s="24" t="e">
        <f ca="1"/>
        <v>#REF!</v>
      </c>
      <c r="E78" s="17">
        <f t="shared" si="2"/>
        <v>-12</v>
      </c>
      <c r="G78" s="17" t="e">
        <f t="shared" ca="1" si="3"/>
        <v>#VALUE!</v>
      </c>
      <c r="L78" s="17"/>
    </row>
    <row r="79" spans="1:12" x14ac:dyDescent="0.2">
      <c r="A79" s="24">
        <v>14</v>
      </c>
      <c r="B79" s="24">
        <v>1</v>
      </c>
      <c r="C79" s="24" t="e">
        <f ca="1"/>
        <v>#REF!</v>
      </c>
      <c r="E79" s="17">
        <f t="shared" si="2"/>
        <v>-14</v>
      </c>
      <c r="G79" s="17" t="e">
        <f t="shared" ca="1" si="3"/>
        <v>#VALUE!</v>
      </c>
      <c r="L79" s="17"/>
    </row>
    <row r="80" spans="1:12" x14ac:dyDescent="0.2">
      <c r="A80" s="24">
        <v>15</v>
      </c>
      <c r="B80" s="24">
        <v>1</v>
      </c>
      <c r="C80" s="24" t="e">
        <f ca="1"/>
        <v>#REF!</v>
      </c>
      <c r="E80" s="17">
        <f t="shared" si="2"/>
        <v>-15</v>
      </c>
      <c r="G80" s="17" t="e">
        <f t="shared" ca="1" si="3"/>
        <v>#VALUE!</v>
      </c>
      <c r="L80" s="17"/>
    </row>
    <row r="81" spans="1:12" x14ac:dyDescent="0.2">
      <c r="A81" s="24">
        <v>14</v>
      </c>
      <c r="B81" s="24">
        <v>1</v>
      </c>
      <c r="C81" s="24" t="e">
        <f ca="1"/>
        <v>#REF!</v>
      </c>
      <c r="E81" s="17">
        <f t="shared" si="2"/>
        <v>-14</v>
      </c>
      <c r="G81" s="17" t="e">
        <f t="shared" ca="1" si="3"/>
        <v>#VALUE!</v>
      </c>
      <c r="L81" s="17"/>
    </row>
    <row r="82" spans="1:12" x14ac:dyDescent="0.2">
      <c r="A82" s="24">
        <v>13</v>
      </c>
      <c r="B82" s="24">
        <v>1</v>
      </c>
      <c r="C82" s="24" t="e">
        <f ca="1"/>
        <v>#REF!</v>
      </c>
      <c r="E82" s="17">
        <f t="shared" si="2"/>
        <v>-13</v>
      </c>
      <c r="G82" s="17" t="e">
        <f t="shared" ca="1" si="3"/>
        <v>#VALUE!</v>
      </c>
      <c r="L82" s="17"/>
    </row>
    <row r="83" spans="1:12" x14ac:dyDescent="0.2">
      <c r="A83" s="24">
        <v>13</v>
      </c>
      <c r="B83" s="24">
        <v>1</v>
      </c>
      <c r="C83" s="24" t="e">
        <f ca="1"/>
        <v>#REF!</v>
      </c>
      <c r="E83" s="17">
        <f t="shared" si="2"/>
        <v>-13</v>
      </c>
      <c r="G83" s="17" t="e">
        <f t="shared" ca="1" si="3"/>
        <v>#VALUE!</v>
      </c>
      <c r="L83" s="17"/>
    </row>
    <row r="84" spans="1:12" x14ac:dyDescent="0.2">
      <c r="A84" s="24">
        <v>13</v>
      </c>
      <c r="B84" s="24">
        <v>1</v>
      </c>
      <c r="C84" s="24" t="e">
        <f ca="1"/>
        <v>#REF!</v>
      </c>
      <c r="E84" s="17">
        <f t="shared" si="2"/>
        <v>-13</v>
      </c>
      <c r="G84" s="17" t="e">
        <f t="shared" ca="1" si="3"/>
        <v>#VALUE!</v>
      </c>
      <c r="L84" s="17"/>
    </row>
    <row r="85" spans="1:12" x14ac:dyDescent="0.2">
      <c r="A85" s="24">
        <v>14</v>
      </c>
      <c r="B85" s="24">
        <v>1</v>
      </c>
      <c r="C85" s="24" t="e">
        <f ca="1"/>
        <v>#REF!</v>
      </c>
      <c r="E85" s="17">
        <f t="shared" si="2"/>
        <v>-14</v>
      </c>
      <c r="G85" s="17" t="e">
        <f t="shared" ca="1" si="3"/>
        <v>#VALUE!</v>
      </c>
      <c r="L85" s="17"/>
    </row>
    <row r="86" spans="1:12" x14ac:dyDescent="0.2">
      <c r="A86" s="24">
        <v>14</v>
      </c>
      <c r="B86" s="24">
        <v>1</v>
      </c>
      <c r="C86" s="24" t="e">
        <f ca="1"/>
        <v>#REF!</v>
      </c>
      <c r="E86" s="17">
        <f t="shared" si="2"/>
        <v>-14</v>
      </c>
      <c r="G86" s="17" t="e">
        <f t="shared" ca="1" si="3"/>
        <v>#VALUE!</v>
      </c>
      <c r="L86" s="17"/>
    </row>
    <row r="87" spans="1:12" x14ac:dyDescent="0.2">
      <c r="A87" s="24">
        <v>13</v>
      </c>
      <c r="B87" s="24">
        <v>1</v>
      </c>
      <c r="C87" s="24" t="e">
        <f ca="1"/>
        <v>#REF!</v>
      </c>
      <c r="E87" s="17">
        <f t="shared" si="2"/>
        <v>-13</v>
      </c>
      <c r="G87" s="17" t="e">
        <f t="shared" ca="1" si="3"/>
        <v>#VALUE!</v>
      </c>
      <c r="L87" s="17"/>
    </row>
    <row r="88" spans="1:12" x14ac:dyDescent="0.2">
      <c r="A88" s="24">
        <v>13</v>
      </c>
      <c r="B88" s="24">
        <v>1</v>
      </c>
      <c r="C88" s="24" t="e">
        <f ca="1"/>
        <v>#REF!</v>
      </c>
      <c r="E88" s="17">
        <f t="shared" si="2"/>
        <v>-13</v>
      </c>
      <c r="G88" s="17" t="e">
        <f t="shared" ca="1" si="3"/>
        <v>#VALUE!</v>
      </c>
      <c r="L88" s="17"/>
    </row>
    <row r="89" spans="1:12" x14ac:dyDescent="0.2">
      <c r="A89" s="24">
        <v>13</v>
      </c>
      <c r="B89" s="24">
        <v>1</v>
      </c>
      <c r="C89" s="24" t="e">
        <f ca="1"/>
        <v>#REF!</v>
      </c>
      <c r="E89" s="17">
        <f t="shared" si="2"/>
        <v>-13</v>
      </c>
      <c r="G89" s="17" t="e">
        <f t="shared" ca="1" si="3"/>
        <v>#VALUE!</v>
      </c>
      <c r="L89" s="17"/>
    </row>
    <row r="90" spans="1:12" x14ac:dyDescent="0.2">
      <c r="A90" s="24">
        <v>11</v>
      </c>
      <c r="B90" s="24">
        <v>1</v>
      </c>
      <c r="C90" s="24" t="e">
        <f ca="1"/>
        <v>#REF!</v>
      </c>
      <c r="E90" s="17">
        <f t="shared" si="2"/>
        <v>-11</v>
      </c>
      <c r="G90" s="17" t="e">
        <f t="shared" ca="1" si="3"/>
        <v>#VALUE!</v>
      </c>
      <c r="L90" s="17"/>
    </row>
    <row r="91" spans="1:12" x14ac:dyDescent="0.2">
      <c r="A91" s="24">
        <v>13</v>
      </c>
      <c r="B91" s="24">
        <v>1</v>
      </c>
      <c r="C91" s="24" t="e">
        <f ca="1"/>
        <v>#REF!</v>
      </c>
      <c r="E91" s="17">
        <f t="shared" si="2"/>
        <v>-13</v>
      </c>
      <c r="G91" s="17" t="e">
        <f t="shared" ca="1" si="3"/>
        <v>#VALUE!</v>
      </c>
      <c r="L91" s="17"/>
    </row>
    <row r="92" spans="1:12" x14ac:dyDescent="0.2">
      <c r="A92" s="24">
        <v>18</v>
      </c>
      <c r="B92" s="24">
        <v>1</v>
      </c>
      <c r="C92" s="24" t="e">
        <f ca="1"/>
        <v>#REF!</v>
      </c>
      <c r="E92" s="17">
        <f t="shared" si="2"/>
        <v>-18</v>
      </c>
      <c r="G92" s="17" t="e">
        <f t="shared" ca="1" si="3"/>
        <v>#VALUE!</v>
      </c>
      <c r="L92" s="17"/>
    </row>
    <row r="93" spans="1:12" x14ac:dyDescent="0.2">
      <c r="A93" s="24">
        <v>18</v>
      </c>
      <c r="B93" s="24">
        <v>1</v>
      </c>
      <c r="C93" s="24" t="e">
        <f ca="1"/>
        <v>#REF!</v>
      </c>
      <c r="E93" s="17">
        <f t="shared" si="2"/>
        <v>-18</v>
      </c>
      <c r="G93" s="17" t="e">
        <f t="shared" ca="1" si="3"/>
        <v>#VALUE!</v>
      </c>
      <c r="L93" s="17"/>
    </row>
    <row r="94" spans="1:12" x14ac:dyDescent="0.2">
      <c r="A94" s="24">
        <v>17</v>
      </c>
      <c r="B94" s="24">
        <v>1</v>
      </c>
      <c r="C94" s="24" t="e">
        <f ca="1"/>
        <v>#REF!</v>
      </c>
      <c r="E94" s="17">
        <f t="shared" si="2"/>
        <v>-17</v>
      </c>
      <c r="G94" s="17" t="e">
        <f t="shared" ca="1" si="3"/>
        <v>#VALUE!</v>
      </c>
      <c r="L94" s="17"/>
    </row>
    <row r="95" spans="1:12" x14ac:dyDescent="0.2">
      <c r="A95" s="24">
        <v>16</v>
      </c>
      <c r="B95" s="24">
        <v>1</v>
      </c>
      <c r="C95" s="24" t="e">
        <f ca="1"/>
        <v>#REF!</v>
      </c>
      <c r="E95" s="17">
        <f t="shared" si="2"/>
        <v>-16</v>
      </c>
      <c r="G95" s="17" t="e">
        <f t="shared" ca="1" si="3"/>
        <v>#VALUE!</v>
      </c>
      <c r="L95" s="17"/>
    </row>
    <row r="96" spans="1:12" x14ac:dyDescent="0.2">
      <c r="A96" s="24">
        <v>15</v>
      </c>
      <c r="B96" s="24">
        <v>1</v>
      </c>
      <c r="C96" s="24" t="e">
        <f ca="1"/>
        <v>#REF!</v>
      </c>
      <c r="E96" s="17">
        <f t="shared" si="2"/>
        <v>-15</v>
      </c>
      <c r="G96" s="17" t="e">
        <f t="shared" ca="1" si="3"/>
        <v>#VALUE!</v>
      </c>
      <c r="L96" s="17"/>
    </row>
    <row r="97" spans="1:12" x14ac:dyDescent="0.2">
      <c r="A97" s="24">
        <v>15</v>
      </c>
      <c r="B97" s="24">
        <v>1</v>
      </c>
      <c r="C97" s="24" t="e">
        <f ca="1"/>
        <v>#REF!</v>
      </c>
      <c r="E97" s="17">
        <f t="shared" si="2"/>
        <v>-15</v>
      </c>
      <c r="G97" s="17" t="e">
        <f t="shared" ca="1" si="3"/>
        <v>#VALUE!</v>
      </c>
      <c r="L97" s="17"/>
    </row>
    <row r="98" spans="1:12" x14ac:dyDescent="0.2">
      <c r="A98" s="24">
        <v>15</v>
      </c>
      <c r="B98" s="24">
        <v>1</v>
      </c>
      <c r="C98" s="24" t="e">
        <f ca="1"/>
        <v>#REF!</v>
      </c>
      <c r="E98" s="17">
        <f t="shared" si="2"/>
        <v>-15</v>
      </c>
      <c r="G98" s="17" t="e">
        <f t="shared" ca="1" si="3"/>
        <v>#VALUE!</v>
      </c>
      <c r="L98" s="17"/>
    </row>
    <row r="99" spans="1:12" x14ac:dyDescent="0.2">
      <c r="A99" s="24">
        <v>15</v>
      </c>
      <c r="B99" s="24">
        <v>1</v>
      </c>
      <c r="C99" s="24" t="e">
        <f ca="1"/>
        <v>#REF!</v>
      </c>
      <c r="E99" s="17">
        <f t="shared" si="2"/>
        <v>-15</v>
      </c>
      <c r="G99" s="17" t="e">
        <f t="shared" ca="1" si="3"/>
        <v>#VALUE!</v>
      </c>
      <c r="L99" s="17"/>
    </row>
    <row r="100" spans="1:12" x14ac:dyDescent="0.2">
      <c r="A100" s="24">
        <v>14</v>
      </c>
      <c r="B100" s="24">
        <v>1</v>
      </c>
      <c r="C100" s="24" t="e">
        <f ca="1"/>
        <v>#REF!</v>
      </c>
      <c r="E100" s="17">
        <f t="shared" si="2"/>
        <v>-14</v>
      </c>
      <c r="G100" s="17" t="e">
        <f t="shared" ca="1" si="3"/>
        <v>#VALUE!</v>
      </c>
      <c r="L100" s="17"/>
    </row>
    <row r="101" spans="1:12" x14ac:dyDescent="0.2">
      <c r="A101" s="24">
        <v>28</v>
      </c>
      <c r="B101" s="24">
        <v>1</v>
      </c>
      <c r="C101" s="24" t="e">
        <f ca="1"/>
        <v>#REF!</v>
      </c>
      <c r="E101" s="17">
        <f t="shared" si="2"/>
        <v>-28</v>
      </c>
      <c r="G101" s="17" t="e">
        <f t="shared" ca="1" si="3"/>
        <v>#VALUE!</v>
      </c>
      <c r="L101" s="17"/>
    </row>
    <row r="102" spans="1:12" x14ac:dyDescent="0.2">
      <c r="A102" s="24">
        <v>24</v>
      </c>
      <c r="B102" s="24">
        <v>1</v>
      </c>
      <c r="C102" s="24" t="e">
        <f ca="1"/>
        <v>#REF!</v>
      </c>
      <c r="E102" s="17">
        <f t="shared" si="2"/>
        <v>-24</v>
      </c>
      <c r="G102" s="17" t="e">
        <f t="shared" ca="1" si="3"/>
        <v>#VALUE!</v>
      </c>
      <c r="L102" s="17"/>
    </row>
    <row r="103" spans="1:12" x14ac:dyDescent="0.2">
      <c r="A103" s="24">
        <v>25</v>
      </c>
      <c r="B103" s="24">
        <v>1</v>
      </c>
      <c r="C103" s="24" t="e">
        <f ca="1"/>
        <v>#REF!</v>
      </c>
      <c r="E103" s="17">
        <f t="shared" si="2"/>
        <v>-25</v>
      </c>
      <c r="G103" s="17" t="e">
        <f t="shared" ca="1" si="3"/>
        <v>#VALUE!</v>
      </c>
      <c r="L103" s="17"/>
    </row>
    <row r="104" spans="1:12" x14ac:dyDescent="0.2">
      <c r="A104" s="24">
        <v>23</v>
      </c>
      <c r="B104" s="24">
        <v>1</v>
      </c>
      <c r="C104" s="24" t="e">
        <f ca="1"/>
        <v>#REF!</v>
      </c>
      <c r="E104" s="17">
        <f t="shared" si="2"/>
        <v>-23</v>
      </c>
      <c r="G104" s="17" t="e">
        <f t="shared" ca="1" si="3"/>
        <v>#VALUE!</v>
      </c>
      <c r="L104" s="17"/>
    </row>
    <row r="105" spans="1:12" x14ac:dyDescent="0.2">
      <c r="A105" s="24">
        <v>24</v>
      </c>
      <c r="B105" s="24">
        <v>1</v>
      </c>
      <c r="C105" s="24" t="e">
        <f ca="1"/>
        <v>#REF!</v>
      </c>
      <c r="E105" s="17">
        <f t="shared" si="2"/>
        <v>-24</v>
      </c>
      <c r="G105" s="17" t="e">
        <f t="shared" ca="1" si="3"/>
        <v>#VALUE!</v>
      </c>
      <c r="L105" s="17"/>
    </row>
    <row r="106" spans="1:12" x14ac:dyDescent="0.2">
      <c r="A106" s="24">
        <v>26</v>
      </c>
      <c r="B106" s="24">
        <v>1</v>
      </c>
      <c r="C106" s="24" t="e">
        <f ca="1"/>
        <v>#REF!</v>
      </c>
      <c r="E106" s="17">
        <f t="shared" si="2"/>
        <v>-26</v>
      </c>
      <c r="G106" s="17" t="e">
        <f t="shared" ca="1" si="3"/>
        <v>#VALUE!</v>
      </c>
      <c r="L106" s="17"/>
    </row>
    <row r="107" spans="1:12" x14ac:dyDescent="0.2">
      <c r="A107" s="24">
        <v>25</v>
      </c>
      <c r="B107" s="24">
        <v>1</v>
      </c>
      <c r="C107" s="24" t="e">
        <f ca="1"/>
        <v>#REF!</v>
      </c>
      <c r="E107" s="17">
        <f t="shared" si="2"/>
        <v>-25</v>
      </c>
      <c r="G107" s="17" t="e">
        <f t="shared" ca="1" si="3"/>
        <v>#VALUE!</v>
      </c>
      <c r="L107" s="17"/>
    </row>
    <row r="108" spans="1:12" x14ac:dyDescent="0.2">
      <c r="A108" s="24">
        <v>24</v>
      </c>
      <c r="B108" s="24">
        <v>1</v>
      </c>
      <c r="C108" s="24" t="e">
        <f ca="1"/>
        <v>#REF!</v>
      </c>
      <c r="E108" s="17">
        <f t="shared" si="2"/>
        <v>-24</v>
      </c>
      <c r="G108" s="17" t="e">
        <f t="shared" ca="1" si="3"/>
        <v>#VALUE!</v>
      </c>
      <c r="L108" s="17"/>
    </row>
    <row r="109" spans="1:12" x14ac:dyDescent="0.2">
      <c r="A109" s="24">
        <v>21</v>
      </c>
      <c r="B109" s="24">
        <v>1</v>
      </c>
      <c r="C109" s="24" t="e">
        <f ca="1"/>
        <v>#REF!</v>
      </c>
      <c r="E109" s="17">
        <f t="shared" si="2"/>
        <v>-21</v>
      </c>
      <c r="G109" s="17" t="e">
        <f t="shared" ca="1" si="3"/>
        <v>#VALUE!</v>
      </c>
      <c r="L109" s="17"/>
    </row>
    <row r="110" spans="1:12" x14ac:dyDescent="0.2">
      <c r="A110" s="24">
        <v>18</v>
      </c>
      <c r="B110" s="24">
        <v>1</v>
      </c>
      <c r="C110" s="24" t="e">
        <f ca="1"/>
        <v>#REF!</v>
      </c>
      <c r="E110" s="17">
        <f t="shared" si="2"/>
        <v>-18</v>
      </c>
      <c r="G110" s="17" t="e">
        <f t="shared" ca="1" si="3"/>
        <v>#VALUE!</v>
      </c>
      <c r="L110" s="17"/>
    </row>
    <row r="111" spans="1:12" x14ac:dyDescent="0.2">
      <c r="A111" s="24">
        <v>18</v>
      </c>
      <c r="B111" s="24">
        <v>1</v>
      </c>
      <c r="C111" s="24" t="e">
        <f ca="1"/>
        <v>#REF!</v>
      </c>
      <c r="E111" s="17">
        <f t="shared" si="2"/>
        <v>-18</v>
      </c>
      <c r="G111" s="17" t="e">
        <f t="shared" ca="1" si="3"/>
        <v>#VALUE!</v>
      </c>
      <c r="L111" s="17"/>
    </row>
    <row r="112" spans="1:12" x14ac:dyDescent="0.2">
      <c r="A112" s="24">
        <v>21</v>
      </c>
      <c r="B112" s="24">
        <v>1</v>
      </c>
      <c r="C112" s="24" t="e">
        <f ca="1"/>
        <v>#REF!</v>
      </c>
      <c r="E112" s="17">
        <f t="shared" si="2"/>
        <v>-21</v>
      </c>
      <c r="G112" s="17" t="e">
        <f t="shared" ca="1" si="3"/>
        <v>#VALUE!</v>
      </c>
      <c r="L112" s="17"/>
    </row>
    <row r="113" spans="1:12" x14ac:dyDescent="0.2">
      <c r="A113" s="24">
        <v>21</v>
      </c>
      <c r="B113" s="24">
        <v>1</v>
      </c>
      <c r="C113" s="24" t="e">
        <f ca="1"/>
        <v>#REF!</v>
      </c>
      <c r="E113" s="17">
        <f t="shared" si="2"/>
        <v>-21</v>
      </c>
      <c r="G113" s="17" t="e">
        <f t="shared" ca="1" si="3"/>
        <v>#VALUE!</v>
      </c>
      <c r="L113" s="17"/>
    </row>
    <row r="114" spans="1:12" x14ac:dyDescent="0.2">
      <c r="A114" s="24">
        <v>18</v>
      </c>
      <c r="B114" s="24">
        <v>1</v>
      </c>
      <c r="C114" s="24" t="e">
        <f ca="1"/>
        <v>#REF!</v>
      </c>
      <c r="E114" s="17">
        <f t="shared" si="2"/>
        <v>-18</v>
      </c>
      <c r="G114" s="17" t="e">
        <f t="shared" ca="1" si="3"/>
        <v>#VALUE!</v>
      </c>
      <c r="L114" s="17"/>
    </row>
    <row r="115" spans="1:12" x14ac:dyDescent="0.2">
      <c r="A115" s="24">
        <v>18</v>
      </c>
      <c r="B115" s="24">
        <v>1</v>
      </c>
      <c r="C115" s="24" t="e">
        <f ca="1"/>
        <v>#REF!</v>
      </c>
      <c r="E115" s="17">
        <f t="shared" si="2"/>
        <v>-18</v>
      </c>
      <c r="G115" s="17" t="e">
        <f t="shared" ca="1" si="3"/>
        <v>#VALUE!</v>
      </c>
      <c r="L115" s="17"/>
    </row>
    <row r="116" spans="1:12" x14ac:dyDescent="0.2">
      <c r="A116" s="24">
        <v>19</v>
      </c>
      <c r="B116" s="24">
        <v>1</v>
      </c>
      <c r="C116" s="24" t="e">
        <f ca="1"/>
        <v>#REF!</v>
      </c>
      <c r="E116" s="17">
        <f t="shared" si="2"/>
        <v>-19</v>
      </c>
      <c r="G116" s="17" t="e">
        <f t="shared" ca="1" si="3"/>
        <v>#VALUE!</v>
      </c>
      <c r="L116" s="17"/>
    </row>
    <row r="117" spans="1:12" x14ac:dyDescent="0.2">
      <c r="A117" s="24">
        <v>19</v>
      </c>
      <c r="B117" s="24">
        <v>1</v>
      </c>
      <c r="C117" s="24" t="e">
        <f ca="1"/>
        <v>#REF!</v>
      </c>
      <c r="E117" s="17">
        <f t="shared" si="2"/>
        <v>-19</v>
      </c>
      <c r="G117" s="17" t="e">
        <f t="shared" ca="1" si="3"/>
        <v>#VALUE!</v>
      </c>
      <c r="L117" s="17"/>
    </row>
    <row r="118" spans="1:12" x14ac:dyDescent="0.2">
      <c r="A118" s="24">
        <v>19</v>
      </c>
      <c r="B118" s="24">
        <v>1</v>
      </c>
      <c r="C118" s="24" t="e">
        <f ca="1"/>
        <v>#REF!</v>
      </c>
      <c r="E118" s="17">
        <f t="shared" si="2"/>
        <v>-19</v>
      </c>
      <c r="G118" s="17" t="e">
        <f t="shared" ca="1" si="3"/>
        <v>#VALUE!</v>
      </c>
      <c r="L118" s="17"/>
    </row>
    <row r="119" spans="1:12" x14ac:dyDescent="0.2">
      <c r="A119" s="24">
        <v>20</v>
      </c>
      <c r="B119" s="24">
        <v>1</v>
      </c>
      <c r="C119" s="24" t="e">
        <f ca="1"/>
        <v>#REF!</v>
      </c>
      <c r="E119" s="17">
        <f t="shared" si="2"/>
        <v>-20</v>
      </c>
      <c r="G119" s="17" t="e">
        <f t="shared" ca="1" si="3"/>
        <v>#VALUE!</v>
      </c>
      <c r="L119" s="17"/>
    </row>
    <row r="120" spans="1:12" x14ac:dyDescent="0.2">
      <c r="A120" s="24">
        <v>20</v>
      </c>
      <c r="B120" s="24">
        <v>1</v>
      </c>
      <c r="C120" s="24" t="e">
        <f ca="1"/>
        <v>#REF!</v>
      </c>
      <c r="E120" s="17">
        <f t="shared" si="2"/>
        <v>-20</v>
      </c>
      <c r="G120" s="17" t="e">
        <f t="shared" ca="1" si="3"/>
        <v>#VALUE!</v>
      </c>
      <c r="L120" s="17"/>
    </row>
    <row r="121" spans="1:12" x14ac:dyDescent="0.2">
      <c r="A121" s="24">
        <v>17</v>
      </c>
      <c r="B121" s="24">
        <v>1</v>
      </c>
      <c r="C121" s="24" t="e">
        <f ca="1"/>
        <v>#REF!</v>
      </c>
      <c r="E121" s="17">
        <f t="shared" si="2"/>
        <v>-17</v>
      </c>
      <c r="G121" s="17" t="e">
        <f t="shared" ca="1" si="3"/>
        <v>#VALUE!</v>
      </c>
      <c r="L121" s="17"/>
    </row>
    <row r="122" spans="1:12" x14ac:dyDescent="0.2">
      <c r="A122" s="24">
        <v>16</v>
      </c>
      <c r="B122" s="24">
        <v>1</v>
      </c>
      <c r="C122" s="24" t="e">
        <f ca="1"/>
        <v>#REF!</v>
      </c>
      <c r="E122" s="17">
        <f t="shared" si="2"/>
        <v>-16</v>
      </c>
      <c r="G122" s="17" t="e">
        <f t="shared" ca="1" si="3"/>
        <v>#VALUE!</v>
      </c>
      <c r="L122" s="17"/>
    </row>
    <row r="123" spans="1:12" x14ac:dyDescent="0.2">
      <c r="A123" s="24">
        <v>17</v>
      </c>
      <c r="B123" s="24">
        <v>1</v>
      </c>
      <c r="C123" s="24" t="e">
        <f ca="1"/>
        <v>#REF!</v>
      </c>
      <c r="E123" s="17">
        <f t="shared" si="2"/>
        <v>-17</v>
      </c>
      <c r="G123" s="17" t="e">
        <f t="shared" ca="1" si="3"/>
        <v>#VALUE!</v>
      </c>
      <c r="L123" s="17"/>
    </row>
    <row r="124" spans="1:12" x14ac:dyDescent="0.2">
      <c r="A124" s="24">
        <v>17</v>
      </c>
      <c r="B124" s="24">
        <v>1</v>
      </c>
      <c r="C124" s="24" t="e">
        <f ca="1"/>
        <v>#REF!</v>
      </c>
      <c r="E124" s="17">
        <f t="shared" si="2"/>
        <v>-17</v>
      </c>
      <c r="G124" s="17" t="e">
        <f t="shared" ca="1" si="3"/>
        <v>#VALUE!</v>
      </c>
      <c r="L124" s="17"/>
    </row>
    <row r="125" spans="1:12" x14ac:dyDescent="0.2">
      <c r="A125" s="24">
        <v>15</v>
      </c>
      <c r="B125" s="24">
        <v>1</v>
      </c>
      <c r="C125" s="24" t="e">
        <f ca="1"/>
        <v>#REF!</v>
      </c>
      <c r="E125" s="17">
        <f t="shared" si="2"/>
        <v>-15</v>
      </c>
      <c r="G125" s="17" t="e">
        <f t="shared" ca="1" si="3"/>
        <v>#VALUE!</v>
      </c>
      <c r="L125" s="17"/>
    </row>
    <row r="126" spans="1:12" x14ac:dyDescent="0.2">
      <c r="A126" s="24">
        <v>15</v>
      </c>
      <c r="B126" s="24">
        <v>1</v>
      </c>
      <c r="C126" s="24" t="e">
        <f ca="1"/>
        <v>#REF!</v>
      </c>
      <c r="E126" s="17">
        <f t="shared" si="2"/>
        <v>-15</v>
      </c>
      <c r="G126" s="17" t="e">
        <f t="shared" ca="1" si="3"/>
        <v>#VALUE!</v>
      </c>
      <c r="L126" s="17"/>
    </row>
    <row r="127" spans="1:12" x14ac:dyDescent="0.2">
      <c r="A127" s="24">
        <v>14</v>
      </c>
      <c r="B127" s="24">
        <v>1</v>
      </c>
      <c r="C127" s="24" t="e">
        <f ca="1"/>
        <v>#REF!</v>
      </c>
      <c r="E127" s="17">
        <f t="shared" si="2"/>
        <v>-14</v>
      </c>
      <c r="G127" s="17" t="e">
        <f t="shared" ca="1" si="3"/>
        <v>#VALUE!</v>
      </c>
      <c r="L127" s="17"/>
    </row>
    <row r="128" spans="1:12" x14ac:dyDescent="0.2">
      <c r="A128" s="24">
        <v>9</v>
      </c>
      <c r="B128" s="24">
        <v>1</v>
      </c>
      <c r="C128" s="24" t="e">
        <f ca="1"/>
        <v>#REF!</v>
      </c>
      <c r="E128" s="17">
        <f t="shared" si="2"/>
        <v>-9</v>
      </c>
      <c r="G128" s="17" t="e">
        <f t="shared" ca="1" si="3"/>
        <v>#VALUE!</v>
      </c>
      <c r="L128" s="17"/>
    </row>
    <row r="129" spans="1:12" x14ac:dyDescent="0.2">
      <c r="A129" s="24">
        <v>14</v>
      </c>
      <c r="B129" s="24">
        <v>1</v>
      </c>
      <c r="C129" s="24" t="e">
        <f ca="1"/>
        <v>#REF!</v>
      </c>
      <c r="E129" s="17">
        <f t="shared" si="2"/>
        <v>-14</v>
      </c>
      <c r="G129" s="17" t="e">
        <f t="shared" ca="1" si="3"/>
        <v>#VALUE!</v>
      </c>
      <c r="L129" s="17"/>
    </row>
    <row r="130" spans="1:12" x14ac:dyDescent="0.2">
      <c r="A130" s="24">
        <v>13</v>
      </c>
      <c r="B130" s="24">
        <v>1</v>
      </c>
      <c r="C130" s="24" t="e">
        <f ca="1"/>
        <v>#REF!</v>
      </c>
      <c r="E130" s="17">
        <f t="shared" si="2"/>
        <v>-13</v>
      </c>
      <c r="G130" s="17" t="e">
        <f t="shared" ca="1" si="3"/>
        <v>#VALUE!</v>
      </c>
      <c r="L130" s="17"/>
    </row>
    <row r="131" spans="1:12" x14ac:dyDescent="0.2">
      <c r="A131" s="24">
        <v>11</v>
      </c>
      <c r="B131" s="24">
        <v>1</v>
      </c>
      <c r="C131" s="24" t="e">
        <f ca="1"/>
        <v>#REF!</v>
      </c>
      <c r="E131" s="17">
        <f t="shared" ref="E131:E194" si="4">D131-A131</f>
        <v>-11</v>
      </c>
      <c r="G131" s="17" t="e">
        <f t="shared" ref="G131:G194" ca="1" si="5">_xlfn.NORM.DIST(E131,0,$F$2,FALSE)</f>
        <v>#VALUE!</v>
      </c>
      <c r="L131" s="17"/>
    </row>
    <row r="132" spans="1:12" x14ac:dyDescent="0.2">
      <c r="A132" s="24">
        <v>11</v>
      </c>
      <c r="B132" s="24">
        <v>1</v>
      </c>
      <c r="C132" s="24" t="e">
        <f ca="1"/>
        <v>#REF!</v>
      </c>
      <c r="E132" s="17">
        <f t="shared" si="4"/>
        <v>-11</v>
      </c>
      <c r="G132" s="17" t="e">
        <f t="shared" ca="1" si="5"/>
        <v>#VALUE!</v>
      </c>
      <c r="L132" s="17"/>
    </row>
    <row r="133" spans="1:12" x14ac:dyDescent="0.2">
      <c r="A133" s="24">
        <v>12</v>
      </c>
      <c r="B133" s="24">
        <v>1</v>
      </c>
      <c r="C133" s="24" t="e">
        <f ca="1"/>
        <v>#REF!</v>
      </c>
      <c r="E133" s="17">
        <f t="shared" si="4"/>
        <v>-12</v>
      </c>
      <c r="G133" s="17" t="e">
        <f t="shared" ca="1" si="5"/>
        <v>#VALUE!</v>
      </c>
      <c r="L133" s="17"/>
    </row>
    <row r="134" spans="1:12" x14ac:dyDescent="0.2">
      <c r="A134" s="24">
        <v>12</v>
      </c>
      <c r="B134" s="24">
        <v>1</v>
      </c>
      <c r="C134" s="24" t="e">
        <f ca="1"/>
        <v>#REF!</v>
      </c>
      <c r="E134" s="17">
        <f t="shared" si="4"/>
        <v>-12</v>
      </c>
      <c r="G134" s="17" t="e">
        <f t="shared" ca="1" si="5"/>
        <v>#VALUE!</v>
      </c>
      <c r="L134" s="17"/>
    </row>
    <row r="135" spans="1:12" x14ac:dyDescent="0.2">
      <c r="A135" s="24">
        <v>11</v>
      </c>
      <c r="B135" s="24">
        <v>1</v>
      </c>
      <c r="C135" s="24" t="e">
        <f ca="1"/>
        <v>#REF!</v>
      </c>
      <c r="E135" s="17">
        <f t="shared" si="4"/>
        <v>-11</v>
      </c>
      <c r="G135" s="17" t="e">
        <f t="shared" ca="1" si="5"/>
        <v>#VALUE!</v>
      </c>
      <c r="L135" s="17"/>
    </row>
    <row r="136" spans="1:12" x14ac:dyDescent="0.2">
      <c r="A136" s="24">
        <v>11</v>
      </c>
      <c r="B136" s="24">
        <v>1</v>
      </c>
      <c r="C136" s="24" t="e">
        <f ca="1"/>
        <v>#REF!</v>
      </c>
      <c r="E136" s="17">
        <f t="shared" si="4"/>
        <v>-11</v>
      </c>
      <c r="G136" s="17" t="e">
        <f t="shared" ca="1" si="5"/>
        <v>#VALUE!</v>
      </c>
      <c r="L136" s="17"/>
    </row>
    <row r="137" spans="1:12" x14ac:dyDescent="0.2">
      <c r="A137" s="24">
        <v>11</v>
      </c>
      <c r="B137" s="24">
        <v>1</v>
      </c>
      <c r="C137" s="24" t="e">
        <f ca="1"/>
        <v>#REF!</v>
      </c>
      <c r="E137" s="17">
        <f t="shared" si="4"/>
        <v>-11</v>
      </c>
      <c r="G137" s="17" t="e">
        <f t="shared" ca="1" si="5"/>
        <v>#VALUE!</v>
      </c>
      <c r="L137" s="17"/>
    </row>
    <row r="138" spans="1:12" x14ac:dyDescent="0.2">
      <c r="A138" s="24">
        <v>12</v>
      </c>
      <c r="B138" s="24">
        <v>1</v>
      </c>
      <c r="C138" s="24" t="e">
        <f ca="1"/>
        <v>#REF!</v>
      </c>
      <c r="E138" s="17">
        <f t="shared" si="4"/>
        <v>-12</v>
      </c>
      <c r="G138" s="17" t="e">
        <f t="shared" ca="1" si="5"/>
        <v>#VALUE!</v>
      </c>
      <c r="L138" s="17"/>
    </row>
    <row r="139" spans="1:12" x14ac:dyDescent="0.2">
      <c r="A139" s="24">
        <v>14</v>
      </c>
      <c r="B139" s="24">
        <v>1</v>
      </c>
      <c r="C139" s="24" t="e">
        <f ca="1"/>
        <v>#REF!</v>
      </c>
      <c r="E139" s="17">
        <f t="shared" si="4"/>
        <v>-14</v>
      </c>
      <c r="G139" s="17" t="e">
        <f t="shared" ca="1" si="5"/>
        <v>#VALUE!</v>
      </c>
      <c r="L139" s="17"/>
    </row>
    <row r="140" spans="1:12" x14ac:dyDescent="0.2">
      <c r="A140" s="24">
        <v>13</v>
      </c>
      <c r="B140" s="24">
        <v>1</v>
      </c>
      <c r="C140" s="24" t="e">
        <f ca="1"/>
        <v>#REF!</v>
      </c>
      <c r="E140" s="17">
        <f t="shared" si="4"/>
        <v>-13</v>
      </c>
      <c r="G140" s="17" t="e">
        <f t="shared" ca="1" si="5"/>
        <v>#VALUE!</v>
      </c>
      <c r="L140" s="17"/>
    </row>
    <row r="141" spans="1:12" x14ac:dyDescent="0.2">
      <c r="A141" s="24">
        <v>13</v>
      </c>
      <c r="B141" s="24">
        <v>1</v>
      </c>
      <c r="C141" s="24" t="e">
        <f ca="1"/>
        <v>#REF!</v>
      </c>
      <c r="E141" s="17">
        <f t="shared" si="4"/>
        <v>-13</v>
      </c>
      <c r="G141" s="17" t="e">
        <f t="shared" ca="1" si="5"/>
        <v>#VALUE!</v>
      </c>
      <c r="L141" s="17"/>
    </row>
    <row r="142" spans="1:12" x14ac:dyDescent="0.2">
      <c r="A142" s="24">
        <v>13</v>
      </c>
      <c r="B142" s="24">
        <v>1</v>
      </c>
      <c r="C142" s="24" t="e">
        <f ca="1"/>
        <v>#REF!</v>
      </c>
      <c r="E142" s="17">
        <f t="shared" si="4"/>
        <v>-13</v>
      </c>
      <c r="G142" s="17" t="e">
        <f t="shared" ca="1" si="5"/>
        <v>#VALUE!</v>
      </c>
      <c r="L142" s="17"/>
    </row>
    <row r="143" spans="1:12" x14ac:dyDescent="0.2">
      <c r="A143" s="24">
        <v>21</v>
      </c>
      <c r="B143" s="24">
        <v>1</v>
      </c>
      <c r="C143" s="24" t="e">
        <f ca="1"/>
        <v>#REF!</v>
      </c>
      <c r="E143" s="17">
        <f t="shared" si="4"/>
        <v>-21</v>
      </c>
      <c r="G143" s="17" t="e">
        <f t="shared" ca="1" si="5"/>
        <v>#VALUE!</v>
      </c>
      <c r="L143" s="17"/>
    </row>
    <row r="144" spans="1:12" x14ac:dyDescent="0.2">
      <c r="A144" s="24">
        <v>19</v>
      </c>
      <c r="B144" s="24">
        <v>1</v>
      </c>
      <c r="C144" s="24" t="e">
        <f ca="1"/>
        <v>#REF!</v>
      </c>
      <c r="E144" s="17">
        <f t="shared" si="4"/>
        <v>-19</v>
      </c>
      <c r="G144" s="17" t="e">
        <f t="shared" ca="1" si="5"/>
        <v>#VALUE!</v>
      </c>
      <c r="L144" s="17"/>
    </row>
    <row r="145" spans="1:12" x14ac:dyDescent="0.2">
      <c r="A145" s="24">
        <v>23</v>
      </c>
      <c r="B145" s="24">
        <v>1</v>
      </c>
      <c r="C145" s="24" t="e">
        <f ca="1"/>
        <v>#REF!</v>
      </c>
      <c r="E145" s="17">
        <f t="shared" si="4"/>
        <v>-23</v>
      </c>
      <c r="G145" s="17" t="e">
        <f t="shared" ca="1" si="5"/>
        <v>#VALUE!</v>
      </c>
      <c r="L145" s="17"/>
    </row>
    <row r="146" spans="1:12" x14ac:dyDescent="0.2">
      <c r="A146" s="24">
        <v>23</v>
      </c>
      <c r="B146" s="24">
        <v>1</v>
      </c>
      <c r="C146" s="24" t="e">
        <f ca="1"/>
        <v>#REF!</v>
      </c>
      <c r="E146" s="17">
        <f t="shared" si="4"/>
        <v>-23</v>
      </c>
      <c r="G146" s="17" t="e">
        <f t="shared" ca="1" si="5"/>
        <v>#VALUE!</v>
      </c>
      <c r="L146" s="17"/>
    </row>
    <row r="147" spans="1:12" x14ac:dyDescent="0.2">
      <c r="A147" s="24">
        <v>19</v>
      </c>
      <c r="B147" s="24">
        <v>1</v>
      </c>
      <c r="C147" s="24" t="e">
        <f ca="1"/>
        <v>#REF!</v>
      </c>
      <c r="E147" s="17">
        <f t="shared" si="4"/>
        <v>-19</v>
      </c>
      <c r="G147" s="17" t="e">
        <f t="shared" ca="1" si="5"/>
        <v>#VALUE!</v>
      </c>
      <c r="L147" s="17"/>
    </row>
    <row r="148" spans="1:12" x14ac:dyDescent="0.2">
      <c r="A148" s="24">
        <v>19</v>
      </c>
      <c r="B148" s="24">
        <v>1</v>
      </c>
      <c r="C148" s="24" t="e">
        <f ca="1"/>
        <v>#REF!</v>
      </c>
      <c r="E148" s="17">
        <f t="shared" si="4"/>
        <v>-19</v>
      </c>
      <c r="G148" s="17" t="e">
        <f t="shared" ca="1" si="5"/>
        <v>#VALUE!</v>
      </c>
      <c r="L148" s="17"/>
    </row>
    <row r="149" spans="1:12" x14ac:dyDescent="0.2">
      <c r="A149" s="24">
        <v>18</v>
      </c>
      <c r="B149" s="24">
        <v>1</v>
      </c>
      <c r="C149" s="24" t="e">
        <f ca="1"/>
        <v>#REF!</v>
      </c>
      <c r="E149" s="17">
        <f t="shared" si="4"/>
        <v>-18</v>
      </c>
      <c r="G149" s="17" t="e">
        <f t="shared" ca="1" si="5"/>
        <v>#VALUE!</v>
      </c>
      <c r="L149" s="17"/>
    </row>
    <row r="150" spans="1:12" x14ac:dyDescent="0.2">
      <c r="A150" s="24">
        <v>19</v>
      </c>
      <c r="B150" s="24">
        <v>1</v>
      </c>
      <c r="C150" s="24" t="e">
        <f ca="1"/>
        <v>#REF!</v>
      </c>
      <c r="E150" s="17">
        <f t="shared" si="4"/>
        <v>-19</v>
      </c>
      <c r="G150" s="17" t="e">
        <f t="shared" ca="1" si="5"/>
        <v>#VALUE!</v>
      </c>
      <c r="L150" s="17"/>
    </row>
    <row r="151" spans="1:12" x14ac:dyDescent="0.2">
      <c r="A151" s="24">
        <v>19</v>
      </c>
      <c r="B151" s="24">
        <v>1</v>
      </c>
      <c r="C151" s="24" t="e">
        <f ca="1"/>
        <v>#REF!</v>
      </c>
      <c r="E151" s="17">
        <f t="shared" si="4"/>
        <v>-19</v>
      </c>
      <c r="G151" s="17" t="e">
        <f t="shared" ca="1" si="5"/>
        <v>#VALUE!</v>
      </c>
      <c r="L151" s="17"/>
    </row>
    <row r="152" spans="1:12" x14ac:dyDescent="0.2">
      <c r="A152" s="24">
        <v>14</v>
      </c>
      <c r="B152" s="24">
        <v>1</v>
      </c>
      <c r="C152" s="24" t="e">
        <f ca="1"/>
        <v>#REF!</v>
      </c>
      <c r="E152" s="17">
        <f t="shared" si="4"/>
        <v>-14</v>
      </c>
      <c r="G152" s="17" t="e">
        <f t="shared" ca="1" si="5"/>
        <v>#VALUE!</v>
      </c>
      <c r="L152" s="17"/>
    </row>
    <row r="153" spans="1:12" x14ac:dyDescent="0.2">
      <c r="A153" s="24">
        <v>15</v>
      </c>
      <c r="B153" s="24">
        <v>1</v>
      </c>
      <c r="C153" s="24" t="e">
        <f ca="1"/>
        <v>#REF!</v>
      </c>
      <c r="E153" s="17">
        <f t="shared" si="4"/>
        <v>-15</v>
      </c>
      <c r="G153" s="17" t="e">
        <f t="shared" ca="1" si="5"/>
        <v>#VALUE!</v>
      </c>
      <c r="L153" s="17"/>
    </row>
    <row r="154" spans="1:12" x14ac:dyDescent="0.2">
      <c r="A154" s="24">
        <v>14</v>
      </c>
      <c r="B154" s="24">
        <v>1</v>
      </c>
      <c r="C154" s="24" t="e">
        <f ca="1"/>
        <v>#REF!</v>
      </c>
      <c r="E154" s="17">
        <f t="shared" si="4"/>
        <v>-14</v>
      </c>
      <c r="G154" s="17" t="e">
        <f t="shared" ca="1" si="5"/>
        <v>#VALUE!</v>
      </c>
      <c r="L154" s="17"/>
    </row>
    <row r="155" spans="1:12" x14ac:dyDescent="0.2">
      <c r="A155" s="24">
        <v>12</v>
      </c>
      <c r="B155" s="24">
        <v>1</v>
      </c>
      <c r="C155" s="24" t="e">
        <f ca="1"/>
        <v>#REF!</v>
      </c>
      <c r="E155" s="17">
        <f t="shared" si="4"/>
        <v>-12</v>
      </c>
      <c r="G155" s="17" t="e">
        <f t="shared" ca="1" si="5"/>
        <v>#VALUE!</v>
      </c>
      <c r="L155" s="17"/>
    </row>
    <row r="156" spans="1:12" x14ac:dyDescent="0.2">
      <c r="A156" s="24">
        <v>18</v>
      </c>
      <c r="B156" s="24">
        <v>1</v>
      </c>
      <c r="C156" s="24" t="e">
        <f ca="1"/>
        <v>#REF!</v>
      </c>
      <c r="E156" s="17">
        <f t="shared" si="4"/>
        <v>-18</v>
      </c>
      <c r="G156" s="17" t="e">
        <f t="shared" ca="1" si="5"/>
        <v>#VALUE!</v>
      </c>
      <c r="L156" s="17"/>
    </row>
    <row r="157" spans="1:12" x14ac:dyDescent="0.2">
      <c r="A157" s="24">
        <v>16</v>
      </c>
      <c r="B157" s="24">
        <v>1</v>
      </c>
      <c r="C157" s="24" t="e">
        <f ca="1"/>
        <v>#REF!</v>
      </c>
      <c r="E157" s="17">
        <f t="shared" si="4"/>
        <v>-16</v>
      </c>
      <c r="G157" s="17" t="e">
        <f t="shared" ca="1" si="5"/>
        <v>#VALUE!</v>
      </c>
      <c r="L157" s="17"/>
    </row>
    <row r="158" spans="1:12" x14ac:dyDescent="0.2">
      <c r="A158" s="24">
        <v>17</v>
      </c>
      <c r="B158" s="24">
        <v>1</v>
      </c>
      <c r="C158" s="24" t="e">
        <f ca="1"/>
        <v>#REF!</v>
      </c>
      <c r="E158" s="17">
        <f t="shared" si="4"/>
        <v>-17</v>
      </c>
      <c r="G158" s="17" t="e">
        <f t="shared" ca="1" si="5"/>
        <v>#VALUE!</v>
      </c>
      <c r="L158" s="17"/>
    </row>
    <row r="159" spans="1:12" x14ac:dyDescent="0.2">
      <c r="A159" s="24">
        <v>18</v>
      </c>
      <c r="B159" s="24">
        <v>1</v>
      </c>
      <c r="C159" s="24" t="e">
        <f ca="1"/>
        <v>#REF!</v>
      </c>
      <c r="E159" s="17">
        <f t="shared" si="4"/>
        <v>-18</v>
      </c>
      <c r="G159" s="17" t="e">
        <f t="shared" ca="1" si="5"/>
        <v>#VALUE!</v>
      </c>
      <c r="L159" s="17"/>
    </row>
    <row r="160" spans="1:12" x14ac:dyDescent="0.2">
      <c r="A160" s="24">
        <v>16</v>
      </c>
      <c r="B160" s="24">
        <v>1</v>
      </c>
      <c r="C160" s="24" t="e">
        <f ca="1"/>
        <v>#REF!</v>
      </c>
      <c r="E160" s="17">
        <f t="shared" si="4"/>
        <v>-16</v>
      </c>
      <c r="G160" s="17" t="e">
        <f t="shared" ca="1" si="5"/>
        <v>#VALUE!</v>
      </c>
      <c r="L160" s="17"/>
    </row>
    <row r="161" spans="1:12" x14ac:dyDescent="0.2">
      <c r="A161" s="24">
        <v>18</v>
      </c>
      <c r="B161" s="24">
        <v>1</v>
      </c>
      <c r="C161" s="24" t="e">
        <f ca="1"/>
        <v>#REF!</v>
      </c>
      <c r="E161" s="17">
        <f t="shared" si="4"/>
        <v>-18</v>
      </c>
      <c r="G161" s="17" t="e">
        <f t="shared" ca="1" si="5"/>
        <v>#VALUE!</v>
      </c>
      <c r="L161" s="17"/>
    </row>
    <row r="162" spans="1:12" x14ac:dyDescent="0.2">
      <c r="A162" s="24">
        <v>18</v>
      </c>
      <c r="B162" s="24">
        <v>1</v>
      </c>
      <c r="C162" s="24" t="e">
        <f ca="1"/>
        <v>#REF!</v>
      </c>
      <c r="E162" s="17">
        <f t="shared" si="4"/>
        <v>-18</v>
      </c>
      <c r="G162" s="17" t="e">
        <f t="shared" ca="1" si="5"/>
        <v>#VALUE!</v>
      </c>
      <c r="L162" s="17"/>
    </row>
    <row r="163" spans="1:12" x14ac:dyDescent="0.2">
      <c r="A163" s="24">
        <v>20</v>
      </c>
      <c r="B163" s="24">
        <v>1</v>
      </c>
      <c r="C163" s="24" t="e">
        <f ca="1"/>
        <v>#REF!</v>
      </c>
      <c r="E163" s="17">
        <f t="shared" si="4"/>
        <v>-20</v>
      </c>
      <c r="G163" s="17" t="e">
        <f t="shared" ca="1" si="5"/>
        <v>#VALUE!</v>
      </c>
      <c r="L163" s="17"/>
    </row>
    <row r="164" spans="1:12" x14ac:dyDescent="0.2">
      <c r="A164" s="24">
        <v>19</v>
      </c>
      <c r="B164" s="24">
        <v>1</v>
      </c>
      <c r="C164" s="24" t="e">
        <f ca="1"/>
        <v>#REF!</v>
      </c>
      <c r="E164" s="17">
        <f t="shared" si="4"/>
        <v>-19</v>
      </c>
      <c r="G164" s="17" t="e">
        <f t="shared" ca="1" si="5"/>
        <v>#VALUE!</v>
      </c>
      <c r="L164" s="17"/>
    </row>
    <row r="165" spans="1:12" x14ac:dyDescent="0.2">
      <c r="A165" s="24">
        <v>20</v>
      </c>
      <c r="B165" s="24">
        <v>1</v>
      </c>
      <c r="C165" s="24" t="e">
        <f ca="1"/>
        <v>#REF!</v>
      </c>
      <c r="E165" s="17">
        <f t="shared" si="4"/>
        <v>-20</v>
      </c>
      <c r="G165" s="17" t="e">
        <f t="shared" ca="1" si="5"/>
        <v>#VALUE!</v>
      </c>
      <c r="L165" s="17"/>
    </row>
    <row r="166" spans="1:12" x14ac:dyDescent="0.2">
      <c r="A166" s="24">
        <v>18</v>
      </c>
      <c r="B166" s="24">
        <v>1</v>
      </c>
      <c r="C166" s="24" t="e">
        <f ca="1"/>
        <v>#REF!</v>
      </c>
      <c r="E166" s="17">
        <f t="shared" si="4"/>
        <v>-18</v>
      </c>
      <c r="G166" s="17" t="e">
        <f t="shared" ca="1" si="5"/>
        <v>#VALUE!</v>
      </c>
      <c r="L166" s="17"/>
    </row>
    <row r="167" spans="1:12" x14ac:dyDescent="0.2">
      <c r="A167" s="24">
        <v>21</v>
      </c>
      <c r="B167" s="24">
        <v>1</v>
      </c>
      <c r="C167" s="24" t="e">
        <f ca="1"/>
        <v>#REF!</v>
      </c>
      <c r="E167" s="17">
        <f t="shared" si="4"/>
        <v>-21</v>
      </c>
      <c r="G167" s="17" t="e">
        <f t="shared" ca="1" si="5"/>
        <v>#VALUE!</v>
      </c>
      <c r="L167" s="17"/>
    </row>
    <row r="168" spans="1:12" x14ac:dyDescent="0.2">
      <c r="A168" s="24">
        <v>19</v>
      </c>
      <c r="B168" s="24">
        <v>1</v>
      </c>
      <c r="C168" s="24" t="e">
        <f ca="1"/>
        <v>#REF!</v>
      </c>
      <c r="E168" s="17">
        <f t="shared" si="4"/>
        <v>-19</v>
      </c>
      <c r="G168" s="17" t="e">
        <f t="shared" ca="1" si="5"/>
        <v>#VALUE!</v>
      </c>
      <c r="L168" s="17"/>
    </row>
    <row r="169" spans="1:12" x14ac:dyDescent="0.2">
      <c r="A169" s="24">
        <v>19</v>
      </c>
      <c r="B169" s="24">
        <v>1</v>
      </c>
      <c r="C169" s="24" t="e">
        <f ca="1"/>
        <v>#REF!</v>
      </c>
      <c r="E169" s="17">
        <f t="shared" si="4"/>
        <v>-19</v>
      </c>
      <c r="G169" s="17" t="e">
        <f t="shared" ca="1" si="5"/>
        <v>#VALUE!</v>
      </c>
      <c r="L169" s="17"/>
    </row>
    <row r="170" spans="1:12" x14ac:dyDescent="0.2">
      <c r="A170" s="24">
        <v>19</v>
      </c>
      <c r="B170" s="24">
        <v>1</v>
      </c>
      <c r="C170" s="24" t="e">
        <f ca="1"/>
        <v>#REF!</v>
      </c>
      <c r="E170" s="17">
        <f t="shared" si="4"/>
        <v>-19</v>
      </c>
      <c r="G170" s="17" t="e">
        <f t="shared" ca="1" si="5"/>
        <v>#VALUE!</v>
      </c>
      <c r="L170" s="17"/>
    </row>
    <row r="171" spans="1:12" x14ac:dyDescent="0.2">
      <c r="A171" s="24">
        <v>20</v>
      </c>
      <c r="B171" s="24">
        <v>1</v>
      </c>
      <c r="C171" s="24" t="e">
        <f ca="1"/>
        <v>#REF!</v>
      </c>
      <c r="E171" s="17">
        <f t="shared" si="4"/>
        <v>-20</v>
      </c>
      <c r="G171" s="17" t="e">
        <f t="shared" ca="1" si="5"/>
        <v>#VALUE!</v>
      </c>
      <c r="L171" s="17"/>
    </row>
    <row r="172" spans="1:12" x14ac:dyDescent="0.2">
      <c r="A172" s="24">
        <v>20</v>
      </c>
      <c r="B172" s="24">
        <v>1</v>
      </c>
      <c r="C172" s="24" t="e">
        <f ca="1"/>
        <v>#REF!</v>
      </c>
      <c r="E172" s="17">
        <f t="shared" si="4"/>
        <v>-20</v>
      </c>
      <c r="G172" s="17" t="e">
        <f t="shared" ca="1" si="5"/>
        <v>#VALUE!</v>
      </c>
      <c r="L172" s="17"/>
    </row>
    <row r="173" spans="1:12" x14ac:dyDescent="0.2">
      <c r="A173" s="24">
        <v>19</v>
      </c>
      <c r="B173" s="24">
        <v>1</v>
      </c>
      <c r="C173" s="24" t="e">
        <f ca="1"/>
        <v>#REF!</v>
      </c>
      <c r="E173" s="17">
        <f t="shared" si="4"/>
        <v>-19</v>
      </c>
      <c r="G173" s="17" t="e">
        <f t="shared" ca="1" si="5"/>
        <v>#VALUE!</v>
      </c>
      <c r="L173" s="17"/>
    </row>
    <row r="174" spans="1:12" x14ac:dyDescent="0.2">
      <c r="A174" s="24">
        <v>20</v>
      </c>
      <c r="B174" s="24">
        <v>1</v>
      </c>
      <c r="C174" s="24" t="e">
        <f ca="1"/>
        <v>#REF!</v>
      </c>
      <c r="E174" s="17">
        <f t="shared" si="4"/>
        <v>-20</v>
      </c>
      <c r="G174" s="17" t="e">
        <f t="shared" ca="1" si="5"/>
        <v>#VALUE!</v>
      </c>
      <c r="L174" s="17"/>
    </row>
    <row r="175" spans="1:12" x14ac:dyDescent="0.2">
      <c r="A175" s="24">
        <v>15</v>
      </c>
      <c r="B175" s="24">
        <v>1</v>
      </c>
      <c r="C175" s="24" t="e">
        <f ca="1"/>
        <v>#REF!</v>
      </c>
      <c r="E175" s="17">
        <f t="shared" si="4"/>
        <v>-15</v>
      </c>
      <c r="G175" s="17" t="e">
        <f t="shared" ca="1" si="5"/>
        <v>#VALUE!</v>
      </c>
      <c r="L175" s="17"/>
    </row>
    <row r="176" spans="1:12" x14ac:dyDescent="0.2">
      <c r="A176" s="24">
        <v>16</v>
      </c>
      <c r="B176" s="24">
        <v>1</v>
      </c>
      <c r="C176" s="24" t="e">
        <f ca="1"/>
        <v>#REF!</v>
      </c>
      <c r="E176" s="17">
        <f t="shared" si="4"/>
        <v>-16</v>
      </c>
      <c r="G176" s="17" t="e">
        <f t="shared" ca="1" si="5"/>
        <v>#VALUE!</v>
      </c>
      <c r="L176" s="17"/>
    </row>
    <row r="177" spans="1:12" x14ac:dyDescent="0.2">
      <c r="A177" s="24">
        <v>15</v>
      </c>
      <c r="B177" s="24">
        <v>1</v>
      </c>
      <c r="C177" s="24" t="e">
        <f ca="1"/>
        <v>#REF!</v>
      </c>
      <c r="E177" s="17">
        <f t="shared" si="4"/>
        <v>-15</v>
      </c>
      <c r="G177" s="17" t="e">
        <f t="shared" ca="1" si="5"/>
        <v>#VALUE!</v>
      </c>
      <c r="L177" s="17"/>
    </row>
    <row r="178" spans="1:12" x14ac:dyDescent="0.2">
      <c r="A178" s="24">
        <v>15</v>
      </c>
      <c r="B178" s="24">
        <v>1</v>
      </c>
      <c r="C178" s="24" t="e">
        <f ca="1"/>
        <v>#REF!</v>
      </c>
      <c r="E178" s="17">
        <f t="shared" si="4"/>
        <v>-15</v>
      </c>
      <c r="G178" s="17" t="e">
        <f t="shared" ca="1" si="5"/>
        <v>#VALUE!</v>
      </c>
      <c r="L178" s="17"/>
    </row>
    <row r="179" spans="1:12" x14ac:dyDescent="0.2">
      <c r="A179" s="24">
        <v>16</v>
      </c>
      <c r="B179" s="24">
        <v>1</v>
      </c>
      <c r="C179" s="24" t="e">
        <f ca="1"/>
        <v>#REF!</v>
      </c>
      <c r="E179" s="17">
        <f t="shared" si="4"/>
        <v>-16</v>
      </c>
      <c r="G179" s="17" t="e">
        <f t="shared" ca="1" si="5"/>
        <v>#VALUE!</v>
      </c>
      <c r="L179" s="17"/>
    </row>
    <row r="180" spans="1:12" x14ac:dyDescent="0.2">
      <c r="A180" s="24">
        <v>14</v>
      </c>
      <c r="B180" s="24">
        <v>1</v>
      </c>
      <c r="C180" s="24" t="e">
        <f ca="1"/>
        <v>#REF!</v>
      </c>
      <c r="E180" s="17">
        <f t="shared" si="4"/>
        <v>-14</v>
      </c>
      <c r="G180" s="17" t="e">
        <f t="shared" ca="1" si="5"/>
        <v>#VALUE!</v>
      </c>
      <c r="L180" s="17"/>
    </row>
    <row r="181" spans="1:12" x14ac:dyDescent="0.2">
      <c r="A181" s="24">
        <v>21</v>
      </c>
      <c r="B181" s="24">
        <v>1</v>
      </c>
      <c r="C181" s="24" t="e">
        <f ca="1"/>
        <v>#REF!</v>
      </c>
      <c r="E181" s="17">
        <f t="shared" si="4"/>
        <v>-21</v>
      </c>
      <c r="G181" s="17" t="e">
        <f t="shared" ca="1" si="5"/>
        <v>#VALUE!</v>
      </c>
      <c r="L181" s="17"/>
    </row>
    <row r="182" spans="1:12" x14ac:dyDescent="0.2">
      <c r="A182" s="24">
        <v>21</v>
      </c>
      <c r="B182" s="24">
        <v>1</v>
      </c>
      <c r="C182" s="24" t="e">
        <f ca="1"/>
        <v>#REF!</v>
      </c>
      <c r="E182" s="17">
        <f t="shared" si="4"/>
        <v>-21</v>
      </c>
      <c r="G182" s="17" t="e">
        <f t="shared" ca="1" si="5"/>
        <v>#VALUE!</v>
      </c>
      <c r="L182" s="17"/>
    </row>
    <row r="183" spans="1:12" x14ac:dyDescent="0.2">
      <c r="A183" s="24">
        <v>21</v>
      </c>
      <c r="B183" s="24">
        <v>1</v>
      </c>
      <c r="C183" s="24" t="e">
        <f ca="1"/>
        <v>#REF!</v>
      </c>
      <c r="E183" s="17">
        <f t="shared" si="4"/>
        <v>-21</v>
      </c>
      <c r="G183" s="17" t="e">
        <f t="shared" ca="1" si="5"/>
        <v>#VALUE!</v>
      </c>
      <c r="L183" s="17"/>
    </row>
    <row r="184" spans="1:12" x14ac:dyDescent="0.2">
      <c r="A184" s="24">
        <v>21</v>
      </c>
      <c r="B184" s="24">
        <v>1</v>
      </c>
      <c r="C184" s="24" t="e">
        <f ca="1"/>
        <v>#REF!</v>
      </c>
      <c r="E184" s="17">
        <f t="shared" si="4"/>
        <v>-21</v>
      </c>
      <c r="G184" s="17" t="e">
        <f t="shared" ca="1" si="5"/>
        <v>#VALUE!</v>
      </c>
      <c r="L184" s="17"/>
    </row>
    <row r="185" spans="1:12" x14ac:dyDescent="0.2">
      <c r="A185" s="24">
        <v>18</v>
      </c>
      <c r="B185" s="24">
        <v>1</v>
      </c>
      <c r="C185" s="24" t="e">
        <f ca="1"/>
        <v>#REF!</v>
      </c>
      <c r="E185" s="17">
        <f t="shared" si="4"/>
        <v>-18</v>
      </c>
      <c r="G185" s="17" t="e">
        <f t="shared" ca="1" si="5"/>
        <v>#VALUE!</v>
      </c>
      <c r="L185" s="17"/>
    </row>
    <row r="186" spans="1:12" x14ac:dyDescent="0.2">
      <c r="A186" s="24">
        <v>18</v>
      </c>
      <c r="B186" s="24">
        <v>1</v>
      </c>
      <c r="C186" s="24" t="e">
        <f ca="1"/>
        <v>#REF!</v>
      </c>
      <c r="E186" s="17">
        <f t="shared" si="4"/>
        <v>-18</v>
      </c>
      <c r="G186" s="17" t="e">
        <f t="shared" ca="1" si="5"/>
        <v>#VALUE!</v>
      </c>
      <c r="L186" s="17"/>
    </row>
    <row r="187" spans="1:12" x14ac:dyDescent="0.2">
      <c r="A187" s="24">
        <v>19</v>
      </c>
      <c r="B187" s="24">
        <v>1</v>
      </c>
      <c r="C187" s="24" t="e">
        <f ca="1"/>
        <v>#REF!</v>
      </c>
      <c r="E187" s="17">
        <f t="shared" si="4"/>
        <v>-19</v>
      </c>
      <c r="G187" s="17" t="e">
        <f t="shared" ca="1" si="5"/>
        <v>#VALUE!</v>
      </c>
      <c r="L187" s="17"/>
    </row>
    <row r="188" spans="1:12" x14ac:dyDescent="0.2">
      <c r="A188" s="24">
        <v>21</v>
      </c>
      <c r="B188" s="24">
        <v>1</v>
      </c>
      <c r="C188" s="24" t="e">
        <f ca="1"/>
        <v>#REF!</v>
      </c>
      <c r="E188" s="17">
        <f t="shared" si="4"/>
        <v>-21</v>
      </c>
      <c r="G188" s="17" t="e">
        <f t="shared" ca="1" si="5"/>
        <v>#VALUE!</v>
      </c>
      <c r="L188" s="17"/>
    </row>
    <row r="189" spans="1:12" x14ac:dyDescent="0.2">
      <c r="A189" s="24">
        <v>21</v>
      </c>
      <c r="B189" s="24">
        <v>1</v>
      </c>
      <c r="C189" s="24" t="e">
        <f ca="1"/>
        <v>#REF!</v>
      </c>
      <c r="E189" s="17">
        <f t="shared" si="4"/>
        <v>-21</v>
      </c>
      <c r="G189" s="17" t="e">
        <f t="shared" ca="1" si="5"/>
        <v>#VALUE!</v>
      </c>
      <c r="L189" s="17"/>
    </row>
    <row r="190" spans="1:12" x14ac:dyDescent="0.2">
      <c r="A190" s="24">
        <v>21</v>
      </c>
      <c r="B190" s="24">
        <v>1</v>
      </c>
      <c r="C190" s="24" t="e">
        <f ca="1"/>
        <v>#REF!</v>
      </c>
      <c r="E190" s="17">
        <f t="shared" si="4"/>
        <v>-21</v>
      </c>
      <c r="G190" s="17" t="e">
        <f t="shared" ca="1" si="5"/>
        <v>#VALUE!</v>
      </c>
      <c r="L190" s="17"/>
    </row>
    <row r="191" spans="1:12" x14ac:dyDescent="0.2">
      <c r="A191" s="24">
        <v>22</v>
      </c>
      <c r="B191" s="24">
        <v>1</v>
      </c>
      <c r="C191" s="24" t="e">
        <f ca="1"/>
        <v>#REF!</v>
      </c>
      <c r="E191" s="17">
        <f t="shared" si="4"/>
        <v>-22</v>
      </c>
      <c r="G191" s="17" t="e">
        <f t="shared" ca="1" si="5"/>
        <v>#VALUE!</v>
      </c>
      <c r="L191" s="17"/>
    </row>
    <row r="192" spans="1:12" x14ac:dyDescent="0.2">
      <c r="A192" s="24">
        <v>18</v>
      </c>
      <c r="B192" s="24">
        <v>1</v>
      </c>
      <c r="C192" s="24" t="e">
        <f ca="1"/>
        <v>#REF!</v>
      </c>
      <c r="E192" s="17">
        <f t="shared" si="4"/>
        <v>-18</v>
      </c>
      <c r="G192" s="17" t="e">
        <f t="shared" ca="1" si="5"/>
        <v>#VALUE!</v>
      </c>
      <c r="L192" s="17"/>
    </row>
    <row r="193" spans="1:12" x14ac:dyDescent="0.2">
      <c r="A193" s="24">
        <v>18</v>
      </c>
      <c r="B193" s="24">
        <v>1</v>
      </c>
      <c r="C193" s="24" t="e">
        <f ca="1"/>
        <v>#REF!</v>
      </c>
      <c r="E193" s="17">
        <f t="shared" si="4"/>
        <v>-18</v>
      </c>
      <c r="G193" s="17" t="e">
        <f t="shared" ca="1" si="5"/>
        <v>#VALUE!</v>
      </c>
      <c r="L193" s="17"/>
    </row>
    <row r="194" spans="1:12" x14ac:dyDescent="0.2">
      <c r="A194" s="24">
        <v>18</v>
      </c>
      <c r="B194" s="24">
        <v>1</v>
      </c>
      <c r="C194" s="24" t="e">
        <f ca="1"/>
        <v>#REF!</v>
      </c>
      <c r="E194" s="17">
        <f t="shared" si="4"/>
        <v>-18</v>
      </c>
      <c r="G194" s="17" t="e">
        <f t="shared" ca="1" si="5"/>
        <v>#VALUE!</v>
      </c>
      <c r="L194" s="17"/>
    </row>
    <row r="195" spans="1:12" x14ac:dyDescent="0.2">
      <c r="A195" s="24">
        <v>24</v>
      </c>
      <c r="B195" s="24">
        <v>1</v>
      </c>
      <c r="C195" s="24" t="e">
        <f ca="1"/>
        <v>#REF!</v>
      </c>
      <c r="E195" s="17">
        <f t="shared" ref="E195:E235" si="6">D195-A195</f>
        <v>-24</v>
      </c>
      <c r="G195" s="17" t="e">
        <f t="shared" ref="G195:G235" ca="1" si="7">_xlfn.NORM.DIST(E195,0,$F$2,FALSE)</f>
        <v>#VALUE!</v>
      </c>
      <c r="L195" s="17"/>
    </row>
    <row r="196" spans="1:12" x14ac:dyDescent="0.2">
      <c r="A196" s="24">
        <v>24</v>
      </c>
      <c r="B196" s="24">
        <v>1</v>
      </c>
      <c r="C196" s="24" t="e">
        <f ca="1"/>
        <v>#REF!</v>
      </c>
      <c r="E196" s="17">
        <f t="shared" si="6"/>
        <v>-24</v>
      </c>
      <c r="G196" s="17" t="e">
        <f t="shared" ca="1" si="7"/>
        <v>#VALUE!</v>
      </c>
      <c r="L196" s="17"/>
    </row>
    <row r="197" spans="1:12" x14ac:dyDescent="0.2">
      <c r="A197" s="24">
        <v>26</v>
      </c>
      <c r="B197" s="24">
        <v>1</v>
      </c>
      <c r="C197" s="24" t="e">
        <f ca="1"/>
        <v>#REF!</v>
      </c>
      <c r="E197" s="17">
        <f t="shared" si="6"/>
        <v>-26</v>
      </c>
      <c r="G197" s="17" t="e">
        <f t="shared" ca="1" si="7"/>
        <v>#VALUE!</v>
      </c>
      <c r="L197" s="17"/>
    </row>
    <row r="198" spans="1:12" x14ac:dyDescent="0.2">
      <c r="A198" s="24">
        <v>28</v>
      </c>
      <c r="B198" s="24">
        <v>1</v>
      </c>
      <c r="C198" s="24" t="e">
        <f ca="1"/>
        <v>#REF!</v>
      </c>
      <c r="E198" s="17">
        <f t="shared" si="6"/>
        <v>-28</v>
      </c>
      <c r="G198" s="17" t="e">
        <f t="shared" ca="1" si="7"/>
        <v>#VALUE!</v>
      </c>
      <c r="L198" s="17"/>
    </row>
    <row r="199" spans="1:12" x14ac:dyDescent="0.2">
      <c r="A199" s="24">
        <v>26</v>
      </c>
      <c r="B199" s="24">
        <v>1</v>
      </c>
      <c r="C199" s="24" t="e">
        <f ca="1"/>
        <v>#REF!</v>
      </c>
      <c r="E199" s="17">
        <f t="shared" si="6"/>
        <v>-26</v>
      </c>
      <c r="G199" s="17" t="e">
        <f t="shared" ca="1" si="7"/>
        <v>#VALUE!</v>
      </c>
      <c r="L199" s="17"/>
    </row>
    <row r="200" spans="1:12" x14ac:dyDescent="0.2">
      <c r="A200" s="24">
        <v>11</v>
      </c>
      <c r="B200" s="24">
        <v>1</v>
      </c>
      <c r="C200" s="24" t="e">
        <f ca="1"/>
        <v>#REF!</v>
      </c>
      <c r="E200" s="17">
        <f t="shared" si="6"/>
        <v>-11</v>
      </c>
      <c r="G200" s="17" t="e">
        <f t="shared" ca="1" si="7"/>
        <v>#VALUE!</v>
      </c>
      <c r="L200" s="17"/>
    </row>
    <row r="201" spans="1:12" x14ac:dyDescent="0.2">
      <c r="A201" s="24">
        <v>13</v>
      </c>
      <c r="B201" s="24">
        <v>1</v>
      </c>
      <c r="C201" s="24" t="e">
        <f ca="1"/>
        <v>#REF!</v>
      </c>
      <c r="E201" s="17">
        <f t="shared" si="6"/>
        <v>-13</v>
      </c>
      <c r="G201" s="17" t="e">
        <f t="shared" ca="1" si="7"/>
        <v>#VALUE!</v>
      </c>
      <c r="L201" s="17"/>
    </row>
    <row r="202" spans="1:12" x14ac:dyDescent="0.2">
      <c r="A202" s="24">
        <v>15</v>
      </c>
      <c r="B202" s="24">
        <v>1</v>
      </c>
      <c r="C202" s="24" t="e">
        <f ca="1"/>
        <v>#REF!</v>
      </c>
      <c r="E202" s="17">
        <f t="shared" si="6"/>
        <v>-15</v>
      </c>
      <c r="G202" s="17" t="e">
        <f t="shared" ca="1" si="7"/>
        <v>#VALUE!</v>
      </c>
      <c r="L202" s="17"/>
    </row>
    <row r="203" spans="1:12" x14ac:dyDescent="0.2">
      <c r="A203" s="24">
        <v>16</v>
      </c>
      <c r="B203" s="24">
        <v>1</v>
      </c>
      <c r="C203" s="24" t="e">
        <f ca="1"/>
        <v>#REF!</v>
      </c>
      <c r="E203" s="17">
        <f t="shared" si="6"/>
        <v>-16</v>
      </c>
      <c r="G203" s="17" t="e">
        <f t="shared" ca="1" si="7"/>
        <v>#VALUE!</v>
      </c>
      <c r="L203" s="17"/>
    </row>
    <row r="204" spans="1:12" x14ac:dyDescent="0.2">
      <c r="A204" s="24">
        <v>17</v>
      </c>
      <c r="B204" s="24">
        <v>1</v>
      </c>
      <c r="C204" s="24" t="e">
        <f ca="1"/>
        <v>#REF!</v>
      </c>
      <c r="E204" s="17">
        <f t="shared" si="6"/>
        <v>-17</v>
      </c>
      <c r="G204" s="17" t="e">
        <f t="shared" ca="1" si="7"/>
        <v>#VALUE!</v>
      </c>
      <c r="L204" s="17"/>
    </row>
    <row r="205" spans="1:12" x14ac:dyDescent="0.2">
      <c r="A205" s="24">
        <v>15</v>
      </c>
      <c r="B205" s="24">
        <v>1</v>
      </c>
      <c r="C205" s="24" t="e">
        <f ca="1"/>
        <v>#REF!</v>
      </c>
      <c r="E205" s="17">
        <f t="shared" si="6"/>
        <v>-15</v>
      </c>
      <c r="G205" s="17" t="e">
        <f t="shared" ca="1" si="7"/>
        <v>#VALUE!</v>
      </c>
      <c r="L205" s="17"/>
    </row>
    <row r="206" spans="1:12" x14ac:dyDescent="0.2">
      <c r="A206" s="24">
        <v>15</v>
      </c>
      <c r="B206" s="24">
        <v>1</v>
      </c>
      <c r="C206" s="24" t="e">
        <f ca="1"/>
        <v>#REF!</v>
      </c>
      <c r="E206" s="17">
        <f t="shared" si="6"/>
        <v>-15</v>
      </c>
      <c r="G206" s="17" t="e">
        <f t="shared" ca="1" si="7"/>
        <v>#VALUE!</v>
      </c>
      <c r="L206" s="17"/>
    </row>
    <row r="207" spans="1:12" x14ac:dyDescent="0.2">
      <c r="A207" s="24">
        <v>15</v>
      </c>
      <c r="B207" s="24">
        <v>1</v>
      </c>
      <c r="C207" s="24" t="e">
        <f ca="1"/>
        <v>#REF!</v>
      </c>
      <c r="E207" s="17">
        <f t="shared" si="6"/>
        <v>-15</v>
      </c>
      <c r="G207" s="17" t="e">
        <f t="shared" ca="1" si="7"/>
        <v>#VALUE!</v>
      </c>
      <c r="L207" s="17"/>
    </row>
    <row r="208" spans="1:12" x14ac:dyDescent="0.2">
      <c r="A208" s="24">
        <v>16</v>
      </c>
      <c r="B208" s="24">
        <v>1</v>
      </c>
      <c r="C208" s="24" t="e">
        <f ca="1"/>
        <v>#REF!</v>
      </c>
      <c r="E208" s="17">
        <f t="shared" si="6"/>
        <v>-16</v>
      </c>
      <c r="G208" s="17" t="e">
        <f t="shared" ca="1" si="7"/>
        <v>#VALUE!</v>
      </c>
      <c r="L208" s="17"/>
    </row>
    <row r="209" spans="1:12" x14ac:dyDescent="0.2">
      <c r="A209" s="24">
        <v>21</v>
      </c>
      <c r="B209" s="24">
        <v>1</v>
      </c>
      <c r="C209" s="24" t="e">
        <f ca="1"/>
        <v>#REF!</v>
      </c>
      <c r="E209" s="17">
        <f t="shared" si="6"/>
        <v>-21</v>
      </c>
      <c r="G209" s="17" t="e">
        <f t="shared" ca="1" si="7"/>
        <v>#VALUE!</v>
      </c>
      <c r="L209" s="17"/>
    </row>
    <row r="210" spans="1:12" x14ac:dyDescent="0.2">
      <c r="A210" s="24">
        <v>19</v>
      </c>
      <c r="B210" s="24">
        <v>1</v>
      </c>
      <c r="C210" s="24" t="e">
        <f ca="1"/>
        <v>#REF!</v>
      </c>
      <c r="E210" s="17">
        <f t="shared" si="6"/>
        <v>-19</v>
      </c>
      <c r="G210" s="17" t="e">
        <f t="shared" ca="1" si="7"/>
        <v>#VALUE!</v>
      </c>
      <c r="L210" s="17"/>
    </row>
    <row r="211" spans="1:12" x14ac:dyDescent="0.2">
      <c r="A211" s="24">
        <v>21</v>
      </c>
      <c r="B211" s="24">
        <v>1</v>
      </c>
      <c r="C211" s="24" t="e">
        <f ca="1"/>
        <v>#REF!</v>
      </c>
      <c r="E211" s="17">
        <f t="shared" si="6"/>
        <v>-21</v>
      </c>
      <c r="G211" s="17" t="e">
        <f t="shared" ca="1" si="7"/>
        <v>#VALUE!</v>
      </c>
      <c r="L211" s="17"/>
    </row>
    <row r="212" spans="1:12" x14ac:dyDescent="0.2">
      <c r="A212" s="24">
        <v>22</v>
      </c>
      <c r="B212" s="24">
        <v>1</v>
      </c>
      <c r="C212" s="24" t="e">
        <f ca="1"/>
        <v>#REF!</v>
      </c>
      <c r="E212" s="17">
        <f t="shared" si="6"/>
        <v>-22</v>
      </c>
      <c r="G212" s="17" t="e">
        <f t="shared" ca="1" si="7"/>
        <v>#VALUE!</v>
      </c>
      <c r="L212" s="17"/>
    </row>
    <row r="213" spans="1:12" x14ac:dyDescent="0.2">
      <c r="A213" s="24">
        <v>17</v>
      </c>
      <c r="B213" s="24">
        <v>1</v>
      </c>
      <c r="C213" s="24" t="e">
        <f ca="1"/>
        <v>#REF!</v>
      </c>
      <c r="E213" s="17">
        <f t="shared" si="6"/>
        <v>-17</v>
      </c>
      <c r="G213" s="17" t="e">
        <f t="shared" ca="1" si="7"/>
        <v>#VALUE!</v>
      </c>
      <c r="L213" s="17"/>
    </row>
    <row r="214" spans="1:12" x14ac:dyDescent="0.2">
      <c r="A214" s="24">
        <v>33</v>
      </c>
      <c r="B214" s="24">
        <v>1</v>
      </c>
      <c r="C214" s="24" t="e">
        <f ca="1"/>
        <v>#REF!</v>
      </c>
      <c r="E214" s="17">
        <f t="shared" si="6"/>
        <v>-33</v>
      </c>
      <c r="G214" s="17" t="e">
        <f t="shared" ca="1" si="7"/>
        <v>#VALUE!</v>
      </c>
      <c r="L214" s="17"/>
    </row>
    <row r="215" spans="1:12" x14ac:dyDescent="0.2">
      <c r="A215" s="24">
        <v>21</v>
      </c>
      <c r="B215" s="24">
        <v>1</v>
      </c>
      <c r="C215" s="24" t="e">
        <f ca="1"/>
        <v>#REF!</v>
      </c>
      <c r="E215" s="17">
        <f t="shared" si="6"/>
        <v>-21</v>
      </c>
      <c r="G215" s="17" t="e">
        <f t="shared" ca="1" si="7"/>
        <v>#VALUE!</v>
      </c>
      <c r="L215" s="17"/>
    </row>
    <row r="216" spans="1:12" x14ac:dyDescent="0.2">
      <c r="A216" s="24">
        <v>19</v>
      </c>
      <c r="B216" s="24">
        <v>1</v>
      </c>
      <c r="C216" s="24" t="e">
        <f ca="1"/>
        <v>#REF!</v>
      </c>
      <c r="E216" s="17">
        <f t="shared" si="6"/>
        <v>-19</v>
      </c>
      <c r="G216" s="17" t="e">
        <f t="shared" ca="1" si="7"/>
        <v>#VALUE!</v>
      </c>
      <c r="L216" s="17"/>
    </row>
    <row r="217" spans="1:12" x14ac:dyDescent="0.2">
      <c r="A217" s="24">
        <v>22</v>
      </c>
      <c r="B217" s="24">
        <v>1</v>
      </c>
      <c r="C217" s="24" t="e">
        <f ca="1"/>
        <v>#REF!</v>
      </c>
      <c r="E217" s="17">
        <f t="shared" si="6"/>
        <v>-22</v>
      </c>
      <c r="G217" s="17" t="e">
        <f t="shared" ca="1" si="7"/>
        <v>#VALUE!</v>
      </c>
      <c r="L217" s="17"/>
    </row>
    <row r="218" spans="1:12" x14ac:dyDescent="0.2">
      <c r="A218" s="24">
        <v>21</v>
      </c>
      <c r="B218" s="24">
        <v>1</v>
      </c>
      <c r="C218" s="24" t="e">
        <f ca="1"/>
        <v>#REF!</v>
      </c>
      <c r="E218" s="17">
        <f t="shared" si="6"/>
        <v>-21</v>
      </c>
      <c r="G218" s="17" t="e">
        <f t="shared" ca="1" si="7"/>
        <v>#VALUE!</v>
      </c>
      <c r="L218" s="17"/>
    </row>
    <row r="219" spans="1:12" x14ac:dyDescent="0.2">
      <c r="A219" s="24">
        <v>21</v>
      </c>
      <c r="B219" s="24">
        <v>1</v>
      </c>
      <c r="C219" s="24" t="e">
        <f ca="1"/>
        <v>#REF!</v>
      </c>
      <c r="E219" s="17">
        <f t="shared" si="6"/>
        <v>-21</v>
      </c>
      <c r="G219" s="17" t="e">
        <f t="shared" ca="1" si="7"/>
        <v>#VALUE!</v>
      </c>
      <c r="L219" s="17"/>
    </row>
    <row r="220" spans="1:12" x14ac:dyDescent="0.2">
      <c r="A220" s="24">
        <v>21</v>
      </c>
      <c r="B220" s="24">
        <v>1</v>
      </c>
      <c r="C220" s="24" t="e">
        <f ca="1"/>
        <v>#REF!</v>
      </c>
      <c r="E220" s="17">
        <f t="shared" si="6"/>
        <v>-21</v>
      </c>
      <c r="G220" s="17" t="e">
        <f t="shared" ca="1" si="7"/>
        <v>#VALUE!</v>
      </c>
      <c r="L220" s="17"/>
    </row>
    <row r="221" spans="1:12" x14ac:dyDescent="0.2">
      <c r="A221" s="24">
        <v>16</v>
      </c>
      <c r="B221" s="24">
        <v>1</v>
      </c>
      <c r="C221" s="24" t="e">
        <f ca="1"/>
        <v>#REF!</v>
      </c>
      <c r="E221" s="17">
        <f t="shared" si="6"/>
        <v>-16</v>
      </c>
      <c r="G221" s="17" t="e">
        <f t="shared" ca="1" si="7"/>
        <v>#VALUE!</v>
      </c>
      <c r="L221" s="17"/>
    </row>
    <row r="222" spans="1:12" x14ac:dyDescent="0.2">
      <c r="A222" s="24">
        <v>17</v>
      </c>
      <c r="B222" s="24">
        <v>1</v>
      </c>
      <c r="C222" s="24" t="e">
        <f ca="1"/>
        <v>#REF!</v>
      </c>
      <c r="E222" s="17">
        <f t="shared" si="6"/>
        <v>-17</v>
      </c>
      <c r="G222" s="17" t="e">
        <f t="shared" ca="1" si="7"/>
        <v>#VALUE!</v>
      </c>
      <c r="L222" s="17"/>
    </row>
    <row r="223" spans="1:12" x14ac:dyDescent="0.2">
      <c r="A223" s="24">
        <v>35</v>
      </c>
      <c r="B223" s="24">
        <v>1</v>
      </c>
      <c r="C223" s="24" t="e">
        <f ca="1"/>
        <v>#REF!</v>
      </c>
      <c r="E223" s="17">
        <f t="shared" si="6"/>
        <v>-35</v>
      </c>
      <c r="G223" s="17" t="e">
        <f t="shared" ca="1" si="7"/>
        <v>#VALUE!</v>
      </c>
      <c r="L223" s="17"/>
    </row>
    <row r="224" spans="1:12" x14ac:dyDescent="0.2">
      <c r="A224" s="24">
        <v>29</v>
      </c>
      <c r="B224" s="24">
        <v>1</v>
      </c>
      <c r="C224" s="24" t="e">
        <f ca="1"/>
        <v>#REF!</v>
      </c>
      <c r="E224" s="17">
        <f t="shared" si="6"/>
        <v>-29</v>
      </c>
      <c r="G224" s="17" t="e">
        <f t="shared" ca="1" si="7"/>
        <v>#VALUE!</v>
      </c>
      <c r="L224" s="17"/>
    </row>
    <row r="225" spans="1:12" x14ac:dyDescent="0.2">
      <c r="A225" s="24">
        <v>21</v>
      </c>
      <c r="B225" s="24">
        <v>1</v>
      </c>
      <c r="C225" s="24" t="e">
        <f ca="1"/>
        <v>#REF!</v>
      </c>
      <c r="E225" s="17">
        <f t="shared" si="6"/>
        <v>-21</v>
      </c>
      <c r="G225" s="17" t="e">
        <f t="shared" ca="1" si="7"/>
        <v>#VALUE!</v>
      </c>
      <c r="L225" s="17"/>
    </row>
    <row r="226" spans="1:12" x14ac:dyDescent="0.2">
      <c r="A226" s="24">
        <v>19</v>
      </c>
      <c r="B226" s="24">
        <v>1</v>
      </c>
      <c r="C226" s="24" t="e">
        <f ca="1"/>
        <v>#REF!</v>
      </c>
      <c r="E226" s="17">
        <f t="shared" si="6"/>
        <v>-19</v>
      </c>
      <c r="G226" s="17" t="e">
        <f t="shared" ca="1" si="7"/>
        <v>#VALUE!</v>
      </c>
      <c r="L226" s="17"/>
    </row>
    <row r="227" spans="1:12" x14ac:dyDescent="0.2">
      <c r="A227" s="24">
        <v>20</v>
      </c>
      <c r="B227" s="24">
        <v>1</v>
      </c>
      <c r="C227" s="24" t="e">
        <f ca="1"/>
        <v>#REF!</v>
      </c>
      <c r="E227" s="17">
        <f t="shared" si="6"/>
        <v>-20</v>
      </c>
      <c r="G227" s="17" t="e">
        <f t="shared" ca="1" si="7"/>
        <v>#VALUE!</v>
      </c>
      <c r="L227" s="17"/>
    </row>
    <row r="228" spans="1:12" x14ac:dyDescent="0.2">
      <c r="A228" s="24">
        <v>20</v>
      </c>
      <c r="B228" s="24">
        <v>1</v>
      </c>
      <c r="C228" s="24" t="e">
        <f ca="1"/>
        <v>#REF!</v>
      </c>
      <c r="E228" s="17">
        <f t="shared" si="6"/>
        <v>-20</v>
      </c>
      <c r="G228" s="17" t="e">
        <f t="shared" ca="1" si="7"/>
        <v>#VALUE!</v>
      </c>
      <c r="L228" s="17"/>
    </row>
    <row r="229" spans="1:12" x14ac:dyDescent="0.2">
      <c r="A229" s="24">
        <v>21</v>
      </c>
      <c r="B229" s="24">
        <v>1</v>
      </c>
      <c r="C229" s="24" t="e">
        <f ca="1"/>
        <v>#REF!</v>
      </c>
      <c r="E229" s="17">
        <f t="shared" si="6"/>
        <v>-21</v>
      </c>
      <c r="G229" s="17" t="e">
        <f t="shared" ca="1" si="7"/>
        <v>#VALUE!</v>
      </c>
      <c r="L229" s="17"/>
    </row>
    <row r="230" spans="1:12" x14ac:dyDescent="0.2">
      <c r="A230" s="24">
        <v>18</v>
      </c>
      <c r="B230" s="24">
        <v>1</v>
      </c>
      <c r="C230" s="24" t="e">
        <f ca="1"/>
        <v>#REF!</v>
      </c>
      <c r="E230" s="17">
        <f t="shared" si="6"/>
        <v>-18</v>
      </c>
      <c r="G230" s="17" t="e">
        <f t="shared" ca="1" si="7"/>
        <v>#VALUE!</v>
      </c>
      <c r="L230" s="17"/>
    </row>
    <row r="231" spans="1:12" x14ac:dyDescent="0.2">
      <c r="A231" s="24">
        <v>19</v>
      </c>
      <c r="B231" s="24">
        <v>1</v>
      </c>
      <c r="C231" s="24" t="e">
        <f ca="1"/>
        <v>#REF!</v>
      </c>
      <c r="E231" s="17">
        <f t="shared" si="6"/>
        <v>-19</v>
      </c>
      <c r="G231" s="17" t="e">
        <f t="shared" ca="1" si="7"/>
        <v>#VALUE!</v>
      </c>
      <c r="L231" s="17"/>
    </row>
    <row r="232" spans="1:12" x14ac:dyDescent="0.2">
      <c r="A232" s="24">
        <v>21</v>
      </c>
      <c r="B232" s="24">
        <v>1</v>
      </c>
      <c r="C232" s="24" t="e">
        <f ca="1"/>
        <v>#REF!</v>
      </c>
      <c r="E232" s="17">
        <f t="shared" si="6"/>
        <v>-21</v>
      </c>
      <c r="G232" s="17" t="e">
        <f t="shared" ca="1" si="7"/>
        <v>#VALUE!</v>
      </c>
      <c r="L232" s="17"/>
    </row>
    <row r="233" spans="1:12" x14ac:dyDescent="0.2">
      <c r="A233" s="24">
        <v>16</v>
      </c>
      <c r="B233" s="24">
        <v>1</v>
      </c>
      <c r="C233" s="24" t="e">
        <f ca="1"/>
        <v>#REF!</v>
      </c>
      <c r="E233" s="17">
        <f t="shared" si="6"/>
        <v>-16</v>
      </c>
      <c r="G233" s="17" t="e">
        <f t="shared" ca="1" si="7"/>
        <v>#VALUE!</v>
      </c>
      <c r="L233" s="17"/>
    </row>
    <row r="234" spans="1:12" x14ac:dyDescent="0.2">
      <c r="A234" s="24">
        <v>18</v>
      </c>
      <c r="B234" s="24">
        <v>1</v>
      </c>
      <c r="C234" s="24" t="e">
        <f ca="1"/>
        <v>#REF!</v>
      </c>
      <c r="E234" s="17">
        <f t="shared" si="6"/>
        <v>-18</v>
      </c>
      <c r="G234" s="17" t="e">
        <f t="shared" ca="1" si="7"/>
        <v>#VALUE!</v>
      </c>
      <c r="L234" s="17"/>
    </row>
    <row r="235" spans="1:12" x14ac:dyDescent="0.2">
      <c r="A235" s="24">
        <v>17</v>
      </c>
      <c r="B235" s="24">
        <v>1</v>
      </c>
      <c r="C235" s="24" t="e">
        <f ca="1"/>
        <v>#REF!</v>
      </c>
      <c r="E235" s="17">
        <f t="shared" si="6"/>
        <v>-17</v>
      </c>
      <c r="G235" s="17" t="e">
        <f t="shared" ca="1" si="7"/>
        <v>#VALUE!</v>
      </c>
      <c r="L235" s="17"/>
    </row>
  </sheetData>
  <hyperlinks>
    <hyperlink ref="K23" r:id="rId1" xr:uid="{A2850BAC-5EE3-BE48-95A9-165359C4954B}"/>
  </hyperlink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E9F9D6-0808-2E41-8230-80BA2E7E0A50}">
  <sheetPr codeName="Sheet13">
    <tabColor rgb="FF002060"/>
  </sheetPr>
  <dimension ref="A1:A8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1015</v>
      </c>
    </row>
    <row r="2" spans="1:1" x14ac:dyDescent="0.3">
      <c r="A2" s="1" t="s">
        <v>28</v>
      </c>
    </row>
    <row r="3" spans="1:1" x14ac:dyDescent="0.3">
      <c r="A3" s="1" t="s">
        <v>29</v>
      </c>
    </row>
    <row r="4" spans="1:1" x14ac:dyDescent="0.3">
      <c r="A4" s="1" t="s">
        <v>22</v>
      </c>
    </row>
    <row r="5" spans="1:1" x14ac:dyDescent="0.3">
      <c r="A5" s="1" t="s">
        <v>21</v>
      </c>
    </row>
    <row r="6" spans="1:1" x14ac:dyDescent="0.3">
      <c r="A6" s="1" t="s">
        <v>20</v>
      </c>
    </row>
    <row r="7" spans="1:1" x14ac:dyDescent="0.3">
      <c r="A7" s="1" t="s">
        <v>19</v>
      </c>
    </row>
    <row r="8" spans="1:1" x14ac:dyDescent="0.3">
      <c r="A8" s="1" t="s">
        <v>191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C413-E85E-914A-80FC-1C7136B95D07}">
  <sheetPr codeName="Sheet212">
    <tabColor rgb="FFFF0000"/>
  </sheetPr>
  <dimension ref="B2"/>
  <sheetViews>
    <sheetView workbookViewId="0">
      <selection activeCell="B2" sqref="B2"/>
    </sheetView>
  </sheetViews>
  <sheetFormatPr baseColWidth="10" defaultRowHeight="26" x14ac:dyDescent="0.3"/>
  <cols>
    <col min="1" max="16384" width="10.83203125" style="1"/>
  </cols>
  <sheetData>
    <row r="2" spans="2:2" x14ac:dyDescent="0.3">
      <c r="B2" s="46" t="s">
        <v>1005</v>
      </c>
    </row>
  </sheetData>
  <hyperlinks>
    <hyperlink ref="B2" r:id="rId1" xr:uid="{18B55D13-6241-154A-8077-11E0A49F8383}"/>
  </hyperlink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9DD11-81EE-E84D-A8D4-A88508A0DB85}">
  <sheetPr codeName="Sheet17">
    <tabColor rgb="FFFF0000"/>
  </sheetPr>
  <dimension ref="A1"/>
  <sheetViews>
    <sheetView workbookViewId="0">
      <selection activeCell="C1" sqref="C1"/>
    </sheetView>
  </sheetViews>
  <sheetFormatPr baseColWidth="10" defaultRowHeight="26" x14ac:dyDescent="0.3"/>
  <cols>
    <col min="1" max="16384" width="10.83203125" style="1"/>
  </cols>
  <sheetData>
    <row r="1" spans="1:1" x14ac:dyDescent="0.3">
      <c r="A1" s="9" t="s">
        <v>23</v>
      </c>
    </row>
  </sheetData>
  <hyperlinks>
    <hyperlink ref="A1" r:id="rId1" xr:uid="{609AAADD-BF1E-3F47-B22C-C95597AC3103}"/>
  </hyperlinks>
  <pageMargins left="0.7" right="0.7" top="0.75" bottom="0.75" header="0.3" footer="0.3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B8C03-F3F0-2141-A91B-F0AD9A70F17E}">
  <sheetPr codeName="Sheet18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F9213-A98F-D14B-AA56-4B01B9DAD583}">
  <sheetPr codeName="Sheet19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9" t="s">
        <v>22</v>
      </c>
    </row>
  </sheetData>
  <hyperlinks>
    <hyperlink ref="A1" r:id="rId1" xr:uid="{1C6DCBD7-0EF1-BC4F-ACDC-E259CC76FC5B}"/>
  </hyperlinks>
  <pageMargins left="0.7" right="0.7" top="0.75" bottom="0.75" header="0.3" footer="0.3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0F2F5-816E-2C4E-BD15-5F74720E7CFF}">
  <sheetPr codeName="Sheet20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9" t="s">
        <v>192</v>
      </c>
    </row>
  </sheetData>
  <hyperlinks>
    <hyperlink ref="A1" r:id="rId1" xr:uid="{877518BA-EFB0-4749-95B8-0B0017F69128}"/>
  </hyperlinks>
  <pageMargins left="0.7" right="0.7" top="0.75" bottom="0.75" header="0.3" footer="0.3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62D76E-FB57-6B48-BF10-B479A0D3FE00}">
  <sheetPr codeName="Sheet21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9" t="s">
        <v>193</v>
      </c>
    </row>
  </sheetData>
  <hyperlinks>
    <hyperlink ref="A1" r:id="rId1" xr:uid="{2F910ACB-FCB0-3342-BC17-59D69A3DD6B2}"/>
  </hyperlinks>
  <pageMargins left="0.7" right="0.7" top="0.75" bottom="0.75" header="0.3" footer="0.3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CFAD09-0413-2B4A-AF1A-8FBA58F4A589}">
  <sheetPr codeName="Sheet22">
    <tabColor rgb="FFFF0000"/>
  </sheetPr>
  <dimension ref="A1:A2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9" t="s">
        <v>195</v>
      </c>
    </row>
    <row r="2" spans="1:1" x14ac:dyDescent="0.3">
      <c r="A2" s="9" t="s">
        <v>196</v>
      </c>
    </row>
  </sheetData>
  <phoneticPr fontId="6" type="noConversion"/>
  <hyperlinks>
    <hyperlink ref="A1" r:id="rId1" xr:uid="{74B28D9E-03F0-A040-A4EB-2971748544AB}"/>
    <hyperlink ref="A2" r:id="rId2" xr:uid="{87E3E1F7-981F-4A49-9E0F-CF32B8276AEF}"/>
  </hyperlinks>
  <pageMargins left="0.7" right="0.7" top="0.75" bottom="0.75" header="0.3" footer="0.3"/>
  <drawing r:id="rId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930511-72E9-C740-96E0-D6EC959278E7}">
  <sheetPr codeName="Sheet46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9" t="s">
        <v>194</v>
      </c>
    </row>
  </sheetData>
  <hyperlinks>
    <hyperlink ref="A1" r:id="rId1" xr:uid="{49640E59-D26A-BF44-AEB9-5C4B1A7C064A}"/>
  </hyperlinks>
  <pageMargins left="0.7" right="0.7" top="0.75" bottom="0.75" header="0.3" footer="0.3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01511C-CE30-D349-8F52-D5ADB130E0FD}">
  <sheetPr codeName="Sheet214">
    <tabColor rgb="FF002060"/>
  </sheetPr>
  <dimension ref="A1:A5"/>
  <sheetViews>
    <sheetView workbookViewId="0"/>
  </sheetViews>
  <sheetFormatPr baseColWidth="10" defaultRowHeight="26" x14ac:dyDescent="0.3"/>
  <cols>
    <col min="1" max="1" width="15" style="1" bestFit="1" customWidth="1"/>
    <col min="2" max="16384" width="10.83203125" style="1"/>
  </cols>
  <sheetData>
    <row r="1" spans="1:1" x14ac:dyDescent="0.3">
      <c r="A1" s="1" t="s">
        <v>1006</v>
      </c>
    </row>
    <row r="2" spans="1:1" x14ac:dyDescent="0.3">
      <c r="A2" s="1" t="s">
        <v>1007</v>
      </c>
    </row>
    <row r="3" spans="1:1" x14ac:dyDescent="0.3">
      <c r="A3" s="1" t="s">
        <v>1008</v>
      </c>
    </row>
    <row r="4" spans="1:1" x14ac:dyDescent="0.3">
      <c r="A4" s="1" t="s">
        <v>1009</v>
      </c>
    </row>
    <row r="5" spans="1:1" x14ac:dyDescent="0.3">
      <c r="A5" s="1" t="s">
        <v>1010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3791FE-D1F6-8A4D-906F-9D0A8448027F}">
  <sheetPr codeName="Sheet215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9" t="s">
        <v>1006</v>
      </c>
    </row>
  </sheetData>
  <hyperlinks>
    <hyperlink ref="A1" r:id="rId1" xr:uid="{BC4EC486-4518-C340-845E-F7AD9AF53884}"/>
  </hyperlinks>
  <pageMargins left="0.7" right="0.7" top="0.75" bottom="0.75" header="0.3" footer="0.3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F94FF-5D49-B54A-B701-5848AACEC5F2}">
  <sheetPr codeName="Sheet216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1D5E7B-28D3-EB45-B7B6-BE5A75BC1E7E}">
  <sheetPr codeName="Sheet217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9" t="s">
        <v>1011</v>
      </c>
    </row>
  </sheetData>
  <hyperlinks>
    <hyperlink ref="A1" r:id="rId1" xr:uid="{EEDF615D-A8D3-A246-829D-F923E3163259}"/>
  </hyperlinks>
  <pageMargins left="0.7" right="0.7" top="0.75" bottom="0.75" header="0.3" footer="0.3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2EE94D-D003-AB4F-861F-0C0BFDD2B029}">
  <sheetPr codeName="Sheet218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9" t="s">
        <v>1009</v>
      </c>
    </row>
  </sheetData>
  <hyperlinks>
    <hyperlink ref="A1" r:id="rId1" xr:uid="{FB7851C5-A31E-284F-ABA4-F8FC2D78EFB8}"/>
  </hyperlinks>
  <pageMargins left="0.7" right="0.7" top="0.75" bottom="0.75" header="0.3" footer="0.3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758B1B-1A0E-964E-B8E2-17B1D6EE4E8C}">
  <sheetPr codeName="Sheet219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F062AA-355A-1D49-B87A-B9D6CC8E8220}">
  <sheetPr codeName="Sheet196">
    <tabColor rgb="FF002060"/>
  </sheetPr>
  <dimension ref="A1:A5"/>
  <sheetViews>
    <sheetView workbookViewId="0">
      <selection activeCell="C12" sqref="C12"/>
    </sheetView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1017</v>
      </c>
    </row>
    <row r="2" spans="1:1" x14ac:dyDescent="0.3">
      <c r="A2" s="1" t="s">
        <v>1016</v>
      </c>
    </row>
    <row r="3" spans="1:1" x14ac:dyDescent="0.3">
      <c r="A3" s="1" t="s">
        <v>1012</v>
      </c>
    </row>
    <row r="4" spans="1:1" x14ac:dyDescent="0.3">
      <c r="A4" s="1" t="s">
        <v>1013</v>
      </c>
    </row>
    <row r="5" spans="1:1" x14ac:dyDescent="0.3">
      <c r="A5" s="1" t="s">
        <v>1014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D7CD80-EC56-F849-8B7F-DA441BC026B6}">
  <sheetPr codeName="Sheet225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A4B49-EAFE-EB42-ABE2-261EB3019937}">
  <sheetPr codeName="Sheet221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063C60-8BC9-FF4E-AE41-0FF11088B1CC}">
  <sheetPr codeName="Sheet222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4191B4-1E8F-974C-9A6B-A2681AF766DE}">
  <sheetPr codeName="Sheet223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5F0528-D78D-EA4A-A2E0-B3E3FF3A6766}">
  <sheetPr codeName="Sheet224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BD8C44-DFEB-7C4D-B26A-1D1CB45D6DD8}">
  <sheetPr codeName="Sheet197">
    <tabColor rgb="FF002060"/>
  </sheetPr>
  <dimension ref="A1:A5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907</v>
      </c>
    </row>
    <row r="2" spans="1:1" x14ac:dyDescent="0.3">
      <c r="A2" s="1" t="s">
        <v>908</v>
      </c>
    </row>
    <row r="3" spans="1:1" x14ac:dyDescent="0.3">
      <c r="A3" s="1" t="s">
        <v>909</v>
      </c>
    </row>
    <row r="4" spans="1:1" x14ac:dyDescent="0.3">
      <c r="A4" s="1" t="s">
        <v>910</v>
      </c>
    </row>
    <row r="5" spans="1:1" x14ac:dyDescent="0.3">
      <c r="A5" s="1" t="s">
        <v>911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5559CC-9554-3047-A5FD-5CA3E671E3D5}">
  <sheetPr codeName="Sheet198">
    <tabColor rgb="FFFF0000"/>
  </sheetPr>
  <dimension ref="B3:D10"/>
  <sheetViews>
    <sheetView workbookViewId="0"/>
  </sheetViews>
  <sheetFormatPr baseColWidth="10" defaultRowHeight="26" x14ac:dyDescent="0.3"/>
  <cols>
    <col min="1" max="16384" width="10.83203125" style="121"/>
  </cols>
  <sheetData>
    <row r="3" spans="2:4" x14ac:dyDescent="0.3">
      <c r="B3" s="121" t="s">
        <v>876</v>
      </c>
    </row>
    <row r="4" spans="2:4" x14ac:dyDescent="0.3">
      <c r="C4" s="121" t="s">
        <v>877</v>
      </c>
    </row>
    <row r="5" spans="2:4" x14ac:dyDescent="0.3">
      <c r="D5" s="150" t="s">
        <v>878</v>
      </c>
    </row>
    <row r="6" spans="2:4" x14ac:dyDescent="0.3">
      <c r="D6" s="150" t="s">
        <v>879</v>
      </c>
    </row>
    <row r="7" spans="2:4" x14ac:dyDescent="0.3">
      <c r="D7" s="150" t="s">
        <v>880</v>
      </c>
    </row>
    <row r="8" spans="2:4" x14ac:dyDescent="0.3">
      <c r="C8" s="121" t="s">
        <v>881</v>
      </c>
    </row>
    <row r="9" spans="2:4" x14ac:dyDescent="0.3">
      <c r="D9" s="150" t="s">
        <v>882</v>
      </c>
    </row>
    <row r="10" spans="2:4" x14ac:dyDescent="0.3">
      <c r="D10" s="150" t="s">
        <v>883</v>
      </c>
    </row>
  </sheetData>
  <hyperlinks>
    <hyperlink ref="D9" location="L4_YourTurn!A1" display="Your Turn" xr:uid="{0D84CC70-AB36-4D4C-AE3E-4CC35D171C29}"/>
    <hyperlink ref="D10" location="Ex1_iris_data!A1" display="Example" xr:uid="{1FCC8EF1-4454-0B41-8B49-CB2962D23764}"/>
    <hyperlink ref="D5" r:id="rId1" xr:uid="{650360EB-5207-634C-A560-4C5FC490DF16}"/>
    <hyperlink ref="D6" r:id="rId2" xr:uid="{A332AB1F-20C1-E34B-8A17-1E7BA95331B9}"/>
    <hyperlink ref="D7" r:id="rId3" xr:uid="{EE8F0042-7819-9B46-A6FB-94643614C9EB}"/>
  </hyperlinks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09BE2F-7713-404B-A40A-1FFC50506AE8}">
  <sheetPr codeName="Sheet199">
    <tabColor rgb="FFFF0000"/>
  </sheetPr>
  <dimension ref="A1:F151"/>
  <sheetViews>
    <sheetView workbookViewId="0"/>
  </sheetViews>
  <sheetFormatPr baseColWidth="10" defaultRowHeight="16" x14ac:dyDescent="0.2"/>
  <cols>
    <col min="1" max="16384" width="10.83203125" style="151"/>
  </cols>
  <sheetData>
    <row r="1" spans="1:6" x14ac:dyDescent="0.2">
      <c r="B1" s="151" t="s">
        <v>884</v>
      </c>
      <c r="C1" s="151" t="s">
        <v>885</v>
      </c>
      <c r="D1" s="151" t="s">
        <v>886</v>
      </c>
      <c r="E1" s="151" t="s">
        <v>887</v>
      </c>
      <c r="F1" s="151" t="s">
        <v>888</v>
      </c>
    </row>
    <row r="2" spans="1:6" x14ac:dyDescent="0.2">
      <c r="A2" s="151">
        <v>1</v>
      </c>
      <c r="B2" s="151">
        <v>5.0999999999999996</v>
      </c>
      <c r="C2" s="151">
        <v>3.5</v>
      </c>
      <c r="D2" s="151">
        <v>1.4</v>
      </c>
      <c r="E2" s="151">
        <v>0.2</v>
      </c>
      <c r="F2" s="151" t="s">
        <v>889</v>
      </c>
    </row>
    <row r="3" spans="1:6" x14ac:dyDescent="0.2">
      <c r="A3" s="151">
        <v>2</v>
      </c>
      <c r="B3" s="151">
        <v>4.9000000000000004</v>
      </c>
      <c r="C3" s="151">
        <v>3</v>
      </c>
      <c r="D3" s="151">
        <v>1.4</v>
      </c>
      <c r="E3" s="151">
        <v>0.2</v>
      </c>
      <c r="F3" s="151" t="s">
        <v>889</v>
      </c>
    </row>
    <row r="4" spans="1:6" x14ac:dyDescent="0.2">
      <c r="A4" s="151">
        <v>3</v>
      </c>
      <c r="B4" s="151">
        <v>4.7</v>
      </c>
      <c r="C4" s="151">
        <v>3.2</v>
      </c>
      <c r="D4" s="151">
        <v>1.3</v>
      </c>
      <c r="E4" s="151">
        <v>0.2</v>
      </c>
      <c r="F4" s="151" t="s">
        <v>889</v>
      </c>
    </row>
    <row r="5" spans="1:6" x14ac:dyDescent="0.2">
      <c r="A5" s="151">
        <v>4</v>
      </c>
      <c r="B5" s="151">
        <v>4.5999999999999996</v>
      </c>
      <c r="C5" s="151">
        <v>3.1</v>
      </c>
      <c r="D5" s="151">
        <v>1.5</v>
      </c>
      <c r="E5" s="151">
        <v>0.2</v>
      </c>
      <c r="F5" s="151" t="s">
        <v>889</v>
      </c>
    </row>
    <row r="6" spans="1:6" x14ac:dyDescent="0.2">
      <c r="A6" s="151">
        <v>5</v>
      </c>
      <c r="B6" s="151">
        <v>5</v>
      </c>
      <c r="C6" s="151">
        <v>3.6</v>
      </c>
      <c r="D6" s="151">
        <v>1.4</v>
      </c>
      <c r="E6" s="151">
        <v>0.2</v>
      </c>
      <c r="F6" s="151" t="s">
        <v>889</v>
      </c>
    </row>
    <row r="7" spans="1:6" x14ac:dyDescent="0.2">
      <c r="A7" s="151">
        <v>6</v>
      </c>
      <c r="B7" s="151">
        <v>5.4</v>
      </c>
      <c r="C7" s="151">
        <v>3.9</v>
      </c>
      <c r="D7" s="151">
        <v>1.7</v>
      </c>
      <c r="E7" s="151">
        <v>0.4</v>
      </c>
      <c r="F7" s="151" t="s">
        <v>889</v>
      </c>
    </row>
    <row r="8" spans="1:6" x14ac:dyDescent="0.2">
      <c r="A8" s="151">
        <v>7</v>
      </c>
      <c r="B8" s="151">
        <v>4.5999999999999996</v>
      </c>
      <c r="C8" s="151">
        <v>3.4</v>
      </c>
      <c r="D8" s="151">
        <v>1.4</v>
      </c>
      <c r="E8" s="151">
        <v>0.3</v>
      </c>
      <c r="F8" s="151" t="s">
        <v>889</v>
      </c>
    </row>
    <row r="9" spans="1:6" x14ac:dyDescent="0.2">
      <c r="A9" s="151">
        <v>8</v>
      </c>
      <c r="B9" s="151">
        <v>5</v>
      </c>
      <c r="C9" s="151">
        <v>3.4</v>
      </c>
      <c r="D9" s="151">
        <v>1.5</v>
      </c>
      <c r="E9" s="151">
        <v>0.2</v>
      </c>
      <c r="F9" s="151" t="s">
        <v>889</v>
      </c>
    </row>
    <row r="10" spans="1:6" x14ac:dyDescent="0.2">
      <c r="A10" s="151">
        <v>9</v>
      </c>
      <c r="B10" s="151">
        <v>4.4000000000000004</v>
      </c>
      <c r="C10" s="151">
        <v>2.9</v>
      </c>
      <c r="D10" s="151">
        <v>1.4</v>
      </c>
      <c r="E10" s="151">
        <v>0.2</v>
      </c>
      <c r="F10" s="151" t="s">
        <v>889</v>
      </c>
    </row>
    <row r="11" spans="1:6" x14ac:dyDescent="0.2">
      <c r="A11" s="151">
        <v>10</v>
      </c>
      <c r="B11" s="151">
        <v>4.9000000000000004</v>
      </c>
      <c r="C11" s="151">
        <v>3.1</v>
      </c>
      <c r="D11" s="151">
        <v>1.5</v>
      </c>
      <c r="E11" s="151">
        <v>0.1</v>
      </c>
      <c r="F11" s="151" t="s">
        <v>889</v>
      </c>
    </row>
    <row r="12" spans="1:6" x14ac:dyDescent="0.2">
      <c r="A12" s="151">
        <v>11</v>
      </c>
      <c r="B12" s="151">
        <v>5.4</v>
      </c>
      <c r="C12" s="151">
        <v>3.7</v>
      </c>
      <c r="D12" s="151">
        <v>1.5</v>
      </c>
      <c r="E12" s="151">
        <v>0.2</v>
      </c>
      <c r="F12" s="151" t="s">
        <v>889</v>
      </c>
    </row>
    <row r="13" spans="1:6" x14ac:dyDescent="0.2">
      <c r="A13" s="151">
        <v>12</v>
      </c>
      <c r="B13" s="151">
        <v>4.8</v>
      </c>
      <c r="C13" s="151">
        <v>3.4</v>
      </c>
      <c r="D13" s="151">
        <v>1.6</v>
      </c>
      <c r="E13" s="151">
        <v>0.2</v>
      </c>
      <c r="F13" s="151" t="s">
        <v>889</v>
      </c>
    </row>
    <row r="14" spans="1:6" x14ac:dyDescent="0.2">
      <c r="A14" s="151">
        <v>13</v>
      </c>
      <c r="B14" s="151">
        <v>4.8</v>
      </c>
      <c r="C14" s="151">
        <v>3</v>
      </c>
      <c r="D14" s="151">
        <v>1.4</v>
      </c>
      <c r="E14" s="151">
        <v>0.1</v>
      </c>
      <c r="F14" s="151" t="s">
        <v>889</v>
      </c>
    </row>
    <row r="15" spans="1:6" x14ac:dyDescent="0.2">
      <c r="A15" s="151">
        <v>14</v>
      </c>
      <c r="B15" s="151">
        <v>4.3</v>
      </c>
      <c r="C15" s="151">
        <v>3</v>
      </c>
      <c r="D15" s="151">
        <v>1.1000000000000001</v>
      </c>
      <c r="E15" s="151">
        <v>0.1</v>
      </c>
      <c r="F15" s="151" t="s">
        <v>889</v>
      </c>
    </row>
    <row r="16" spans="1:6" x14ac:dyDescent="0.2">
      <c r="A16" s="151">
        <v>15</v>
      </c>
      <c r="B16" s="151">
        <v>5.8</v>
      </c>
      <c r="C16" s="151">
        <v>4</v>
      </c>
      <c r="D16" s="151">
        <v>1.2</v>
      </c>
      <c r="E16" s="151">
        <v>0.2</v>
      </c>
      <c r="F16" s="151" t="s">
        <v>889</v>
      </c>
    </row>
    <row r="17" spans="1:6" x14ac:dyDescent="0.2">
      <c r="A17" s="151">
        <v>16</v>
      </c>
      <c r="B17" s="151">
        <v>5.7</v>
      </c>
      <c r="C17" s="151">
        <v>4.4000000000000004</v>
      </c>
      <c r="D17" s="151">
        <v>1.5</v>
      </c>
      <c r="E17" s="151">
        <v>0.4</v>
      </c>
      <c r="F17" s="151" t="s">
        <v>889</v>
      </c>
    </row>
    <row r="18" spans="1:6" x14ac:dyDescent="0.2">
      <c r="A18" s="151">
        <v>17</v>
      </c>
      <c r="B18" s="151">
        <v>5.4</v>
      </c>
      <c r="C18" s="151">
        <v>3.9</v>
      </c>
      <c r="D18" s="151">
        <v>1.3</v>
      </c>
      <c r="E18" s="151">
        <v>0.4</v>
      </c>
      <c r="F18" s="151" t="s">
        <v>889</v>
      </c>
    </row>
    <row r="19" spans="1:6" x14ac:dyDescent="0.2">
      <c r="A19" s="151">
        <v>18</v>
      </c>
      <c r="B19" s="151">
        <v>5.0999999999999996</v>
      </c>
      <c r="C19" s="151">
        <v>3.5</v>
      </c>
      <c r="D19" s="151">
        <v>1.4</v>
      </c>
      <c r="E19" s="151">
        <v>0.3</v>
      </c>
      <c r="F19" s="151" t="s">
        <v>889</v>
      </c>
    </row>
    <row r="20" spans="1:6" x14ac:dyDescent="0.2">
      <c r="A20" s="151">
        <v>19</v>
      </c>
      <c r="B20" s="151">
        <v>5.7</v>
      </c>
      <c r="C20" s="151">
        <v>3.8</v>
      </c>
      <c r="D20" s="151">
        <v>1.7</v>
      </c>
      <c r="E20" s="151">
        <v>0.3</v>
      </c>
      <c r="F20" s="151" t="s">
        <v>889</v>
      </c>
    </row>
    <row r="21" spans="1:6" x14ac:dyDescent="0.2">
      <c r="A21" s="151">
        <v>20</v>
      </c>
      <c r="B21" s="151">
        <v>5.0999999999999996</v>
      </c>
      <c r="C21" s="151">
        <v>3.8</v>
      </c>
      <c r="D21" s="151">
        <v>1.5</v>
      </c>
      <c r="E21" s="151">
        <v>0.3</v>
      </c>
      <c r="F21" s="151" t="s">
        <v>889</v>
      </c>
    </row>
    <row r="22" spans="1:6" x14ac:dyDescent="0.2">
      <c r="A22" s="151">
        <v>21</v>
      </c>
      <c r="B22" s="151">
        <v>5.4</v>
      </c>
      <c r="C22" s="151">
        <v>3.4</v>
      </c>
      <c r="D22" s="151">
        <v>1.7</v>
      </c>
      <c r="E22" s="151">
        <v>0.2</v>
      </c>
      <c r="F22" s="151" t="s">
        <v>889</v>
      </c>
    </row>
    <row r="23" spans="1:6" x14ac:dyDescent="0.2">
      <c r="A23" s="151">
        <v>22</v>
      </c>
      <c r="B23" s="151">
        <v>5.0999999999999996</v>
      </c>
      <c r="C23" s="151">
        <v>3.7</v>
      </c>
      <c r="D23" s="151">
        <v>1.5</v>
      </c>
      <c r="E23" s="151">
        <v>0.4</v>
      </c>
      <c r="F23" s="151" t="s">
        <v>889</v>
      </c>
    </row>
    <row r="24" spans="1:6" x14ac:dyDescent="0.2">
      <c r="A24" s="151">
        <v>23</v>
      </c>
      <c r="B24" s="151">
        <v>4.5999999999999996</v>
      </c>
      <c r="C24" s="151">
        <v>3.6</v>
      </c>
      <c r="D24" s="151">
        <v>1</v>
      </c>
      <c r="E24" s="151">
        <v>0.2</v>
      </c>
      <c r="F24" s="151" t="s">
        <v>889</v>
      </c>
    </row>
    <row r="25" spans="1:6" x14ac:dyDescent="0.2">
      <c r="A25" s="151">
        <v>24</v>
      </c>
      <c r="B25" s="151">
        <v>5.0999999999999996</v>
      </c>
      <c r="C25" s="151">
        <v>3.3</v>
      </c>
      <c r="D25" s="151">
        <v>1.7</v>
      </c>
      <c r="E25" s="151">
        <v>0.5</v>
      </c>
      <c r="F25" s="151" t="s">
        <v>889</v>
      </c>
    </row>
    <row r="26" spans="1:6" x14ac:dyDescent="0.2">
      <c r="A26" s="151">
        <v>25</v>
      </c>
      <c r="B26" s="151">
        <v>4.8</v>
      </c>
      <c r="C26" s="151">
        <v>3.4</v>
      </c>
      <c r="D26" s="151">
        <v>1.9</v>
      </c>
      <c r="E26" s="151">
        <v>0.2</v>
      </c>
      <c r="F26" s="151" t="s">
        <v>889</v>
      </c>
    </row>
    <row r="27" spans="1:6" x14ac:dyDescent="0.2">
      <c r="A27" s="151">
        <v>26</v>
      </c>
      <c r="B27" s="151">
        <v>5</v>
      </c>
      <c r="C27" s="151">
        <v>3</v>
      </c>
      <c r="D27" s="151">
        <v>1.6</v>
      </c>
      <c r="E27" s="151">
        <v>0.2</v>
      </c>
      <c r="F27" s="151" t="s">
        <v>889</v>
      </c>
    </row>
    <row r="28" spans="1:6" x14ac:dyDescent="0.2">
      <c r="A28" s="151">
        <v>27</v>
      </c>
      <c r="B28" s="151">
        <v>5</v>
      </c>
      <c r="C28" s="151">
        <v>3.4</v>
      </c>
      <c r="D28" s="151">
        <v>1.6</v>
      </c>
      <c r="E28" s="151">
        <v>0.4</v>
      </c>
      <c r="F28" s="151" t="s">
        <v>889</v>
      </c>
    </row>
    <row r="29" spans="1:6" x14ac:dyDescent="0.2">
      <c r="A29" s="151">
        <v>28</v>
      </c>
      <c r="B29" s="151">
        <v>5.2</v>
      </c>
      <c r="C29" s="151">
        <v>3.5</v>
      </c>
      <c r="D29" s="151">
        <v>1.5</v>
      </c>
      <c r="E29" s="151">
        <v>0.2</v>
      </c>
      <c r="F29" s="151" t="s">
        <v>889</v>
      </c>
    </row>
    <row r="30" spans="1:6" x14ac:dyDescent="0.2">
      <c r="A30" s="151">
        <v>29</v>
      </c>
      <c r="B30" s="151">
        <v>5.2</v>
      </c>
      <c r="C30" s="151">
        <v>3.4</v>
      </c>
      <c r="D30" s="151">
        <v>1.4</v>
      </c>
      <c r="E30" s="151">
        <v>0.2</v>
      </c>
      <c r="F30" s="151" t="s">
        <v>889</v>
      </c>
    </row>
    <row r="31" spans="1:6" x14ac:dyDescent="0.2">
      <c r="A31" s="151">
        <v>30</v>
      </c>
      <c r="B31" s="151">
        <v>4.7</v>
      </c>
      <c r="C31" s="151">
        <v>3.2</v>
      </c>
      <c r="D31" s="151">
        <v>1.6</v>
      </c>
      <c r="E31" s="151">
        <v>0.2</v>
      </c>
      <c r="F31" s="151" t="s">
        <v>889</v>
      </c>
    </row>
    <row r="32" spans="1:6" x14ac:dyDescent="0.2">
      <c r="A32" s="151">
        <v>31</v>
      </c>
      <c r="B32" s="151">
        <v>4.8</v>
      </c>
      <c r="C32" s="151">
        <v>3.1</v>
      </c>
      <c r="D32" s="151">
        <v>1.6</v>
      </c>
      <c r="E32" s="151">
        <v>0.2</v>
      </c>
      <c r="F32" s="151" t="s">
        <v>889</v>
      </c>
    </row>
    <row r="33" spans="1:6" x14ac:dyDescent="0.2">
      <c r="A33" s="151">
        <v>32</v>
      </c>
      <c r="B33" s="151">
        <v>5.4</v>
      </c>
      <c r="C33" s="151">
        <v>3.4</v>
      </c>
      <c r="D33" s="151">
        <v>1.5</v>
      </c>
      <c r="E33" s="151">
        <v>0.4</v>
      </c>
      <c r="F33" s="151" t="s">
        <v>889</v>
      </c>
    </row>
    <row r="34" spans="1:6" x14ac:dyDescent="0.2">
      <c r="A34" s="151">
        <v>33</v>
      </c>
      <c r="B34" s="151">
        <v>5.2</v>
      </c>
      <c r="C34" s="151">
        <v>4.0999999999999996</v>
      </c>
      <c r="D34" s="151">
        <v>1.5</v>
      </c>
      <c r="E34" s="151">
        <v>0.1</v>
      </c>
      <c r="F34" s="151" t="s">
        <v>889</v>
      </c>
    </row>
    <row r="35" spans="1:6" x14ac:dyDescent="0.2">
      <c r="A35" s="151">
        <v>34</v>
      </c>
      <c r="B35" s="151">
        <v>5.5</v>
      </c>
      <c r="C35" s="151">
        <v>4.2</v>
      </c>
      <c r="D35" s="151">
        <v>1.4</v>
      </c>
      <c r="E35" s="151">
        <v>0.2</v>
      </c>
      <c r="F35" s="151" t="s">
        <v>889</v>
      </c>
    </row>
    <row r="36" spans="1:6" x14ac:dyDescent="0.2">
      <c r="A36" s="151">
        <v>35</v>
      </c>
      <c r="B36" s="151">
        <v>4.9000000000000004</v>
      </c>
      <c r="C36" s="151">
        <v>3.1</v>
      </c>
      <c r="D36" s="151">
        <v>1.5</v>
      </c>
      <c r="E36" s="151">
        <v>0.2</v>
      </c>
      <c r="F36" s="151" t="s">
        <v>889</v>
      </c>
    </row>
    <row r="37" spans="1:6" x14ac:dyDescent="0.2">
      <c r="A37" s="151">
        <v>36</v>
      </c>
      <c r="B37" s="151">
        <v>5</v>
      </c>
      <c r="C37" s="151">
        <v>3.2</v>
      </c>
      <c r="D37" s="151">
        <v>1.2</v>
      </c>
      <c r="E37" s="151">
        <v>0.2</v>
      </c>
      <c r="F37" s="151" t="s">
        <v>889</v>
      </c>
    </row>
    <row r="38" spans="1:6" x14ac:dyDescent="0.2">
      <c r="A38" s="151">
        <v>37</v>
      </c>
      <c r="B38" s="151">
        <v>5.5</v>
      </c>
      <c r="C38" s="151">
        <v>3.5</v>
      </c>
      <c r="D38" s="151">
        <v>1.3</v>
      </c>
      <c r="E38" s="151">
        <v>0.2</v>
      </c>
      <c r="F38" s="151" t="s">
        <v>889</v>
      </c>
    </row>
    <row r="39" spans="1:6" x14ac:dyDescent="0.2">
      <c r="A39" s="151">
        <v>38</v>
      </c>
      <c r="B39" s="151">
        <v>4.9000000000000004</v>
      </c>
      <c r="C39" s="151">
        <v>3.6</v>
      </c>
      <c r="D39" s="151">
        <v>1.4</v>
      </c>
      <c r="E39" s="151">
        <v>0.1</v>
      </c>
      <c r="F39" s="151" t="s">
        <v>889</v>
      </c>
    </row>
    <row r="40" spans="1:6" x14ac:dyDescent="0.2">
      <c r="A40" s="151">
        <v>39</v>
      </c>
      <c r="B40" s="151">
        <v>4.4000000000000004</v>
      </c>
      <c r="C40" s="151">
        <v>3</v>
      </c>
      <c r="D40" s="151">
        <v>1.3</v>
      </c>
      <c r="E40" s="151">
        <v>0.2</v>
      </c>
      <c r="F40" s="151" t="s">
        <v>889</v>
      </c>
    </row>
    <row r="41" spans="1:6" x14ac:dyDescent="0.2">
      <c r="A41" s="151">
        <v>40</v>
      </c>
      <c r="B41" s="151">
        <v>5.0999999999999996</v>
      </c>
      <c r="C41" s="151">
        <v>3.4</v>
      </c>
      <c r="D41" s="151">
        <v>1.5</v>
      </c>
      <c r="E41" s="151">
        <v>0.2</v>
      </c>
      <c r="F41" s="151" t="s">
        <v>889</v>
      </c>
    </row>
    <row r="42" spans="1:6" x14ac:dyDescent="0.2">
      <c r="A42" s="151">
        <v>41</v>
      </c>
      <c r="B42" s="151">
        <v>5</v>
      </c>
      <c r="C42" s="151">
        <v>3.5</v>
      </c>
      <c r="D42" s="151">
        <v>1.3</v>
      </c>
      <c r="E42" s="151">
        <v>0.3</v>
      </c>
      <c r="F42" s="151" t="s">
        <v>889</v>
      </c>
    </row>
    <row r="43" spans="1:6" x14ac:dyDescent="0.2">
      <c r="A43" s="151">
        <v>42</v>
      </c>
      <c r="B43" s="151">
        <v>4.5</v>
      </c>
      <c r="C43" s="151">
        <v>2.2999999999999998</v>
      </c>
      <c r="D43" s="151">
        <v>1.3</v>
      </c>
      <c r="E43" s="151">
        <v>0.3</v>
      </c>
      <c r="F43" s="151" t="s">
        <v>889</v>
      </c>
    </row>
    <row r="44" spans="1:6" x14ac:dyDescent="0.2">
      <c r="A44" s="151">
        <v>43</v>
      </c>
      <c r="B44" s="151">
        <v>4.4000000000000004</v>
      </c>
      <c r="C44" s="151">
        <v>3.2</v>
      </c>
      <c r="D44" s="151">
        <v>1.3</v>
      </c>
      <c r="E44" s="151">
        <v>0.2</v>
      </c>
      <c r="F44" s="151" t="s">
        <v>889</v>
      </c>
    </row>
    <row r="45" spans="1:6" x14ac:dyDescent="0.2">
      <c r="A45" s="151">
        <v>44</v>
      </c>
      <c r="B45" s="151">
        <v>5</v>
      </c>
      <c r="C45" s="151">
        <v>3.5</v>
      </c>
      <c r="D45" s="151">
        <v>1.6</v>
      </c>
      <c r="E45" s="151">
        <v>0.6</v>
      </c>
      <c r="F45" s="151" t="s">
        <v>889</v>
      </c>
    </row>
    <row r="46" spans="1:6" x14ac:dyDescent="0.2">
      <c r="A46" s="151">
        <v>45</v>
      </c>
      <c r="B46" s="151">
        <v>5.0999999999999996</v>
      </c>
      <c r="C46" s="151">
        <v>3.8</v>
      </c>
      <c r="D46" s="151">
        <v>1.9</v>
      </c>
      <c r="E46" s="151">
        <v>0.4</v>
      </c>
      <c r="F46" s="151" t="s">
        <v>889</v>
      </c>
    </row>
    <row r="47" spans="1:6" x14ac:dyDescent="0.2">
      <c r="A47" s="151">
        <v>46</v>
      </c>
      <c r="B47" s="151">
        <v>4.8</v>
      </c>
      <c r="C47" s="151">
        <v>3</v>
      </c>
      <c r="D47" s="151">
        <v>1.4</v>
      </c>
      <c r="E47" s="151">
        <v>0.3</v>
      </c>
      <c r="F47" s="151" t="s">
        <v>889</v>
      </c>
    </row>
    <row r="48" spans="1:6" x14ac:dyDescent="0.2">
      <c r="A48" s="151">
        <v>47</v>
      </c>
      <c r="B48" s="151">
        <v>5.0999999999999996</v>
      </c>
      <c r="C48" s="151">
        <v>3.8</v>
      </c>
      <c r="D48" s="151">
        <v>1.6</v>
      </c>
      <c r="E48" s="151">
        <v>0.2</v>
      </c>
      <c r="F48" s="151" t="s">
        <v>889</v>
      </c>
    </row>
    <row r="49" spans="1:6" x14ac:dyDescent="0.2">
      <c r="A49" s="151">
        <v>48</v>
      </c>
      <c r="B49" s="151">
        <v>4.5999999999999996</v>
      </c>
      <c r="C49" s="151">
        <v>3.2</v>
      </c>
      <c r="D49" s="151">
        <v>1.4</v>
      </c>
      <c r="E49" s="151">
        <v>0.2</v>
      </c>
      <c r="F49" s="151" t="s">
        <v>889</v>
      </c>
    </row>
    <row r="50" spans="1:6" x14ac:dyDescent="0.2">
      <c r="A50" s="151">
        <v>49</v>
      </c>
      <c r="B50" s="151">
        <v>5.3</v>
      </c>
      <c r="C50" s="151">
        <v>3.7</v>
      </c>
      <c r="D50" s="151">
        <v>1.5</v>
      </c>
      <c r="E50" s="151">
        <v>0.2</v>
      </c>
      <c r="F50" s="151" t="s">
        <v>889</v>
      </c>
    </row>
    <row r="51" spans="1:6" x14ac:dyDescent="0.2">
      <c r="A51" s="151">
        <v>50</v>
      </c>
      <c r="B51" s="151">
        <v>5</v>
      </c>
      <c r="C51" s="151">
        <v>3.3</v>
      </c>
      <c r="D51" s="151">
        <v>1.4</v>
      </c>
      <c r="E51" s="151">
        <v>0.2</v>
      </c>
      <c r="F51" s="151" t="s">
        <v>889</v>
      </c>
    </row>
    <row r="52" spans="1:6" x14ac:dyDescent="0.2">
      <c r="A52" s="151">
        <v>51</v>
      </c>
      <c r="B52" s="151">
        <v>7</v>
      </c>
      <c r="C52" s="151">
        <v>3.2</v>
      </c>
      <c r="D52" s="151">
        <v>4.7</v>
      </c>
      <c r="E52" s="151">
        <v>1.4</v>
      </c>
      <c r="F52" s="151" t="s">
        <v>890</v>
      </c>
    </row>
    <row r="53" spans="1:6" x14ac:dyDescent="0.2">
      <c r="A53" s="151">
        <v>52</v>
      </c>
      <c r="B53" s="151">
        <v>6.4</v>
      </c>
      <c r="C53" s="151">
        <v>3.2</v>
      </c>
      <c r="D53" s="151">
        <v>4.5</v>
      </c>
      <c r="E53" s="151">
        <v>1.5</v>
      </c>
      <c r="F53" s="151" t="s">
        <v>890</v>
      </c>
    </row>
    <row r="54" spans="1:6" x14ac:dyDescent="0.2">
      <c r="A54" s="151">
        <v>53</v>
      </c>
      <c r="B54" s="151">
        <v>6.9</v>
      </c>
      <c r="C54" s="151">
        <v>3.1</v>
      </c>
      <c r="D54" s="151">
        <v>4.9000000000000004</v>
      </c>
      <c r="E54" s="151">
        <v>1.5</v>
      </c>
      <c r="F54" s="151" t="s">
        <v>890</v>
      </c>
    </row>
    <row r="55" spans="1:6" x14ac:dyDescent="0.2">
      <c r="A55" s="151">
        <v>54</v>
      </c>
      <c r="B55" s="151">
        <v>5.5</v>
      </c>
      <c r="C55" s="151">
        <v>2.2999999999999998</v>
      </c>
      <c r="D55" s="151">
        <v>4</v>
      </c>
      <c r="E55" s="151">
        <v>1.3</v>
      </c>
      <c r="F55" s="151" t="s">
        <v>890</v>
      </c>
    </row>
    <row r="56" spans="1:6" x14ac:dyDescent="0.2">
      <c r="A56" s="151">
        <v>55</v>
      </c>
      <c r="B56" s="151">
        <v>6.5</v>
      </c>
      <c r="C56" s="151">
        <v>2.8</v>
      </c>
      <c r="D56" s="151">
        <v>4.5999999999999996</v>
      </c>
      <c r="E56" s="151">
        <v>1.5</v>
      </c>
      <c r="F56" s="151" t="s">
        <v>890</v>
      </c>
    </row>
    <row r="57" spans="1:6" x14ac:dyDescent="0.2">
      <c r="A57" s="151">
        <v>56</v>
      </c>
      <c r="B57" s="151">
        <v>5.7</v>
      </c>
      <c r="C57" s="151">
        <v>2.8</v>
      </c>
      <c r="D57" s="151">
        <v>4.5</v>
      </c>
      <c r="E57" s="151">
        <v>1.3</v>
      </c>
      <c r="F57" s="151" t="s">
        <v>890</v>
      </c>
    </row>
    <row r="58" spans="1:6" x14ac:dyDescent="0.2">
      <c r="A58" s="151">
        <v>57</v>
      </c>
      <c r="B58" s="151">
        <v>6.3</v>
      </c>
      <c r="C58" s="151">
        <v>3.3</v>
      </c>
      <c r="D58" s="151">
        <v>4.7</v>
      </c>
      <c r="E58" s="151">
        <v>1.6</v>
      </c>
      <c r="F58" s="151" t="s">
        <v>890</v>
      </c>
    </row>
    <row r="59" spans="1:6" x14ac:dyDescent="0.2">
      <c r="A59" s="151">
        <v>58</v>
      </c>
      <c r="B59" s="151">
        <v>4.9000000000000004</v>
      </c>
      <c r="C59" s="151">
        <v>2.4</v>
      </c>
      <c r="D59" s="151">
        <v>3.3</v>
      </c>
      <c r="E59" s="151">
        <v>1</v>
      </c>
      <c r="F59" s="151" t="s">
        <v>890</v>
      </c>
    </row>
    <row r="60" spans="1:6" x14ac:dyDescent="0.2">
      <c r="A60" s="151">
        <v>59</v>
      </c>
      <c r="B60" s="151">
        <v>6.6</v>
      </c>
      <c r="C60" s="151">
        <v>2.9</v>
      </c>
      <c r="D60" s="151">
        <v>4.5999999999999996</v>
      </c>
      <c r="E60" s="151">
        <v>1.3</v>
      </c>
      <c r="F60" s="151" t="s">
        <v>890</v>
      </c>
    </row>
    <row r="61" spans="1:6" x14ac:dyDescent="0.2">
      <c r="A61" s="151">
        <v>60</v>
      </c>
      <c r="B61" s="151">
        <v>5.2</v>
      </c>
      <c r="C61" s="151">
        <v>2.7</v>
      </c>
      <c r="D61" s="151">
        <v>3.9</v>
      </c>
      <c r="E61" s="151">
        <v>1.4</v>
      </c>
      <c r="F61" s="151" t="s">
        <v>890</v>
      </c>
    </row>
    <row r="62" spans="1:6" x14ac:dyDescent="0.2">
      <c r="A62" s="151">
        <v>61</v>
      </c>
      <c r="B62" s="151">
        <v>5</v>
      </c>
      <c r="C62" s="151">
        <v>2</v>
      </c>
      <c r="D62" s="151">
        <v>3.5</v>
      </c>
      <c r="E62" s="151">
        <v>1</v>
      </c>
      <c r="F62" s="151" t="s">
        <v>890</v>
      </c>
    </row>
    <row r="63" spans="1:6" x14ac:dyDescent="0.2">
      <c r="A63" s="151">
        <v>62</v>
      </c>
      <c r="B63" s="151">
        <v>5.9</v>
      </c>
      <c r="C63" s="151">
        <v>3</v>
      </c>
      <c r="D63" s="151">
        <v>4.2</v>
      </c>
      <c r="E63" s="151">
        <v>1.5</v>
      </c>
      <c r="F63" s="151" t="s">
        <v>890</v>
      </c>
    </row>
    <row r="64" spans="1:6" x14ac:dyDescent="0.2">
      <c r="A64" s="151">
        <v>63</v>
      </c>
      <c r="B64" s="151">
        <v>6</v>
      </c>
      <c r="C64" s="151">
        <v>2.2000000000000002</v>
      </c>
      <c r="D64" s="151">
        <v>4</v>
      </c>
      <c r="E64" s="151">
        <v>1</v>
      </c>
      <c r="F64" s="151" t="s">
        <v>890</v>
      </c>
    </row>
    <row r="65" spans="1:6" x14ac:dyDescent="0.2">
      <c r="A65" s="151">
        <v>64</v>
      </c>
      <c r="B65" s="151">
        <v>6.1</v>
      </c>
      <c r="C65" s="151">
        <v>2.9</v>
      </c>
      <c r="D65" s="151">
        <v>4.7</v>
      </c>
      <c r="E65" s="151">
        <v>1.4</v>
      </c>
      <c r="F65" s="151" t="s">
        <v>890</v>
      </c>
    </row>
    <row r="66" spans="1:6" x14ac:dyDescent="0.2">
      <c r="A66" s="151">
        <v>65</v>
      </c>
      <c r="B66" s="151">
        <v>5.6</v>
      </c>
      <c r="C66" s="151">
        <v>2.9</v>
      </c>
      <c r="D66" s="151">
        <v>3.6</v>
      </c>
      <c r="E66" s="151">
        <v>1.3</v>
      </c>
      <c r="F66" s="151" t="s">
        <v>890</v>
      </c>
    </row>
    <row r="67" spans="1:6" x14ac:dyDescent="0.2">
      <c r="A67" s="151">
        <v>66</v>
      </c>
      <c r="B67" s="151">
        <v>6.7</v>
      </c>
      <c r="C67" s="151">
        <v>3.1</v>
      </c>
      <c r="D67" s="151">
        <v>4.4000000000000004</v>
      </c>
      <c r="E67" s="151">
        <v>1.4</v>
      </c>
      <c r="F67" s="151" t="s">
        <v>890</v>
      </c>
    </row>
    <row r="68" spans="1:6" x14ac:dyDescent="0.2">
      <c r="A68" s="151">
        <v>67</v>
      </c>
      <c r="B68" s="151">
        <v>5.6</v>
      </c>
      <c r="C68" s="151">
        <v>3</v>
      </c>
      <c r="D68" s="151">
        <v>4.5</v>
      </c>
      <c r="E68" s="151">
        <v>1.5</v>
      </c>
      <c r="F68" s="151" t="s">
        <v>890</v>
      </c>
    </row>
    <row r="69" spans="1:6" x14ac:dyDescent="0.2">
      <c r="A69" s="151">
        <v>68</v>
      </c>
      <c r="B69" s="151">
        <v>5.8</v>
      </c>
      <c r="C69" s="151">
        <v>2.7</v>
      </c>
      <c r="D69" s="151">
        <v>4.0999999999999996</v>
      </c>
      <c r="E69" s="151">
        <v>1</v>
      </c>
      <c r="F69" s="151" t="s">
        <v>890</v>
      </c>
    </row>
    <row r="70" spans="1:6" x14ac:dyDescent="0.2">
      <c r="A70" s="151">
        <v>69</v>
      </c>
      <c r="B70" s="151">
        <v>6.2</v>
      </c>
      <c r="C70" s="151">
        <v>2.2000000000000002</v>
      </c>
      <c r="D70" s="151">
        <v>4.5</v>
      </c>
      <c r="E70" s="151">
        <v>1.5</v>
      </c>
      <c r="F70" s="151" t="s">
        <v>890</v>
      </c>
    </row>
    <row r="71" spans="1:6" x14ac:dyDescent="0.2">
      <c r="A71" s="151">
        <v>70</v>
      </c>
      <c r="B71" s="151">
        <v>5.6</v>
      </c>
      <c r="C71" s="151">
        <v>2.5</v>
      </c>
      <c r="D71" s="151">
        <v>3.9</v>
      </c>
      <c r="E71" s="151">
        <v>1.1000000000000001</v>
      </c>
      <c r="F71" s="151" t="s">
        <v>890</v>
      </c>
    </row>
    <row r="72" spans="1:6" x14ac:dyDescent="0.2">
      <c r="A72" s="151">
        <v>71</v>
      </c>
      <c r="B72" s="151">
        <v>5.9</v>
      </c>
      <c r="C72" s="151">
        <v>3.2</v>
      </c>
      <c r="D72" s="151">
        <v>4.8</v>
      </c>
      <c r="E72" s="151">
        <v>1.8</v>
      </c>
      <c r="F72" s="151" t="s">
        <v>890</v>
      </c>
    </row>
    <row r="73" spans="1:6" x14ac:dyDescent="0.2">
      <c r="A73" s="151">
        <v>72</v>
      </c>
      <c r="B73" s="151">
        <v>6.1</v>
      </c>
      <c r="C73" s="151">
        <v>2.8</v>
      </c>
      <c r="D73" s="151">
        <v>4</v>
      </c>
      <c r="E73" s="151">
        <v>1.3</v>
      </c>
      <c r="F73" s="151" t="s">
        <v>890</v>
      </c>
    </row>
    <row r="74" spans="1:6" x14ac:dyDescent="0.2">
      <c r="A74" s="151">
        <v>73</v>
      </c>
      <c r="B74" s="151">
        <v>6.3</v>
      </c>
      <c r="C74" s="151">
        <v>2.5</v>
      </c>
      <c r="D74" s="151">
        <v>4.9000000000000004</v>
      </c>
      <c r="E74" s="151">
        <v>1.5</v>
      </c>
      <c r="F74" s="151" t="s">
        <v>890</v>
      </c>
    </row>
    <row r="75" spans="1:6" x14ac:dyDescent="0.2">
      <c r="A75" s="151">
        <v>74</v>
      </c>
      <c r="B75" s="151">
        <v>6.1</v>
      </c>
      <c r="C75" s="151">
        <v>2.8</v>
      </c>
      <c r="D75" s="151">
        <v>4.7</v>
      </c>
      <c r="E75" s="151">
        <v>1.2</v>
      </c>
      <c r="F75" s="151" t="s">
        <v>890</v>
      </c>
    </row>
    <row r="76" spans="1:6" x14ac:dyDescent="0.2">
      <c r="A76" s="151">
        <v>75</v>
      </c>
      <c r="B76" s="151">
        <v>6.4</v>
      </c>
      <c r="C76" s="151">
        <v>2.9</v>
      </c>
      <c r="D76" s="151">
        <v>4.3</v>
      </c>
      <c r="E76" s="151">
        <v>1.3</v>
      </c>
      <c r="F76" s="151" t="s">
        <v>890</v>
      </c>
    </row>
    <row r="77" spans="1:6" x14ac:dyDescent="0.2">
      <c r="A77" s="151">
        <v>76</v>
      </c>
      <c r="B77" s="151">
        <v>6.6</v>
      </c>
      <c r="C77" s="151">
        <v>3</v>
      </c>
      <c r="D77" s="151">
        <v>4.4000000000000004</v>
      </c>
      <c r="E77" s="151">
        <v>1.4</v>
      </c>
      <c r="F77" s="151" t="s">
        <v>890</v>
      </c>
    </row>
    <row r="78" spans="1:6" x14ac:dyDescent="0.2">
      <c r="A78" s="151">
        <v>77</v>
      </c>
      <c r="B78" s="151">
        <v>6.8</v>
      </c>
      <c r="C78" s="151">
        <v>2.8</v>
      </c>
      <c r="D78" s="151">
        <v>4.8</v>
      </c>
      <c r="E78" s="151">
        <v>1.4</v>
      </c>
      <c r="F78" s="151" t="s">
        <v>890</v>
      </c>
    </row>
    <row r="79" spans="1:6" x14ac:dyDescent="0.2">
      <c r="A79" s="151">
        <v>78</v>
      </c>
      <c r="B79" s="151">
        <v>6.7</v>
      </c>
      <c r="C79" s="151">
        <v>3</v>
      </c>
      <c r="D79" s="151">
        <v>5</v>
      </c>
      <c r="E79" s="151">
        <v>1.7</v>
      </c>
      <c r="F79" s="151" t="s">
        <v>890</v>
      </c>
    </row>
    <row r="80" spans="1:6" x14ac:dyDescent="0.2">
      <c r="A80" s="151">
        <v>79</v>
      </c>
      <c r="B80" s="151">
        <v>6</v>
      </c>
      <c r="C80" s="151">
        <v>2.9</v>
      </c>
      <c r="D80" s="151">
        <v>4.5</v>
      </c>
      <c r="E80" s="151">
        <v>1.5</v>
      </c>
      <c r="F80" s="151" t="s">
        <v>890</v>
      </c>
    </row>
    <row r="81" spans="1:6" x14ac:dyDescent="0.2">
      <c r="A81" s="151">
        <v>80</v>
      </c>
      <c r="B81" s="151">
        <v>5.7</v>
      </c>
      <c r="C81" s="151">
        <v>2.6</v>
      </c>
      <c r="D81" s="151">
        <v>3.5</v>
      </c>
      <c r="E81" s="151">
        <v>1</v>
      </c>
      <c r="F81" s="151" t="s">
        <v>890</v>
      </c>
    </row>
    <row r="82" spans="1:6" x14ac:dyDescent="0.2">
      <c r="A82" s="151">
        <v>81</v>
      </c>
      <c r="B82" s="151">
        <v>5.5</v>
      </c>
      <c r="C82" s="151">
        <v>2.4</v>
      </c>
      <c r="D82" s="151">
        <v>3.8</v>
      </c>
      <c r="E82" s="151">
        <v>1.1000000000000001</v>
      </c>
      <c r="F82" s="151" t="s">
        <v>890</v>
      </c>
    </row>
    <row r="83" spans="1:6" x14ac:dyDescent="0.2">
      <c r="A83" s="151">
        <v>82</v>
      </c>
      <c r="B83" s="151">
        <v>5.5</v>
      </c>
      <c r="C83" s="151">
        <v>2.4</v>
      </c>
      <c r="D83" s="151">
        <v>3.7</v>
      </c>
      <c r="E83" s="151">
        <v>1</v>
      </c>
      <c r="F83" s="151" t="s">
        <v>890</v>
      </c>
    </row>
    <row r="84" spans="1:6" x14ac:dyDescent="0.2">
      <c r="A84" s="151">
        <v>83</v>
      </c>
      <c r="B84" s="151">
        <v>5.8</v>
      </c>
      <c r="C84" s="151">
        <v>2.7</v>
      </c>
      <c r="D84" s="151">
        <v>3.9</v>
      </c>
      <c r="E84" s="151">
        <v>1.2</v>
      </c>
      <c r="F84" s="151" t="s">
        <v>890</v>
      </c>
    </row>
    <row r="85" spans="1:6" x14ac:dyDescent="0.2">
      <c r="A85" s="151">
        <v>84</v>
      </c>
      <c r="B85" s="151">
        <v>6</v>
      </c>
      <c r="C85" s="151">
        <v>2.7</v>
      </c>
      <c r="D85" s="151">
        <v>5.0999999999999996</v>
      </c>
      <c r="E85" s="151">
        <v>1.6</v>
      </c>
      <c r="F85" s="151" t="s">
        <v>890</v>
      </c>
    </row>
    <row r="86" spans="1:6" x14ac:dyDescent="0.2">
      <c r="A86" s="151">
        <v>85</v>
      </c>
      <c r="B86" s="151">
        <v>5.4</v>
      </c>
      <c r="C86" s="151">
        <v>3</v>
      </c>
      <c r="D86" s="151">
        <v>4.5</v>
      </c>
      <c r="E86" s="151">
        <v>1.5</v>
      </c>
      <c r="F86" s="151" t="s">
        <v>890</v>
      </c>
    </row>
    <row r="87" spans="1:6" x14ac:dyDescent="0.2">
      <c r="A87" s="151">
        <v>86</v>
      </c>
      <c r="B87" s="151">
        <v>6</v>
      </c>
      <c r="C87" s="151">
        <v>3.4</v>
      </c>
      <c r="D87" s="151">
        <v>4.5</v>
      </c>
      <c r="E87" s="151">
        <v>1.6</v>
      </c>
      <c r="F87" s="151" t="s">
        <v>890</v>
      </c>
    </row>
    <row r="88" spans="1:6" x14ac:dyDescent="0.2">
      <c r="A88" s="151">
        <v>87</v>
      </c>
      <c r="B88" s="151">
        <v>6.7</v>
      </c>
      <c r="C88" s="151">
        <v>3.1</v>
      </c>
      <c r="D88" s="151">
        <v>4.7</v>
      </c>
      <c r="E88" s="151">
        <v>1.5</v>
      </c>
      <c r="F88" s="151" t="s">
        <v>890</v>
      </c>
    </row>
    <row r="89" spans="1:6" x14ac:dyDescent="0.2">
      <c r="A89" s="151">
        <v>88</v>
      </c>
      <c r="B89" s="151">
        <v>6.3</v>
      </c>
      <c r="C89" s="151">
        <v>2.2999999999999998</v>
      </c>
      <c r="D89" s="151">
        <v>4.4000000000000004</v>
      </c>
      <c r="E89" s="151">
        <v>1.3</v>
      </c>
      <c r="F89" s="151" t="s">
        <v>890</v>
      </c>
    </row>
    <row r="90" spans="1:6" x14ac:dyDescent="0.2">
      <c r="A90" s="151">
        <v>89</v>
      </c>
      <c r="B90" s="151">
        <v>5.6</v>
      </c>
      <c r="C90" s="151">
        <v>3</v>
      </c>
      <c r="D90" s="151">
        <v>4.0999999999999996</v>
      </c>
      <c r="E90" s="151">
        <v>1.3</v>
      </c>
      <c r="F90" s="151" t="s">
        <v>890</v>
      </c>
    </row>
    <row r="91" spans="1:6" x14ac:dyDescent="0.2">
      <c r="A91" s="151">
        <v>90</v>
      </c>
      <c r="B91" s="151">
        <v>5.5</v>
      </c>
      <c r="C91" s="151">
        <v>2.5</v>
      </c>
      <c r="D91" s="151">
        <v>4</v>
      </c>
      <c r="E91" s="151">
        <v>1.3</v>
      </c>
      <c r="F91" s="151" t="s">
        <v>890</v>
      </c>
    </row>
    <row r="92" spans="1:6" x14ac:dyDescent="0.2">
      <c r="A92" s="151">
        <v>91</v>
      </c>
      <c r="B92" s="151">
        <v>5.5</v>
      </c>
      <c r="C92" s="151">
        <v>2.6</v>
      </c>
      <c r="D92" s="151">
        <v>4.4000000000000004</v>
      </c>
      <c r="E92" s="151">
        <v>1.2</v>
      </c>
      <c r="F92" s="151" t="s">
        <v>890</v>
      </c>
    </row>
    <row r="93" spans="1:6" x14ac:dyDescent="0.2">
      <c r="A93" s="151">
        <v>92</v>
      </c>
      <c r="B93" s="151">
        <v>6.1</v>
      </c>
      <c r="C93" s="151">
        <v>3</v>
      </c>
      <c r="D93" s="151">
        <v>4.5999999999999996</v>
      </c>
      <c r="E93" s="151">
        <v>1.4</v>
      </c>
      <c r="F93" s="151" t="s">
        <v>890</v>
      </c>
    </row>
    <row r="94" spans="1:6" x14ac:dyDescent="0.2">
      <c r="A94" s="151">
        <v>93</v>
      </c>
      <c r="B94" s="151">
        <v>5.8</v>
      </c>
      <c r="C94" s="151">
        <v>2.6</v>
      </c>
      <c r="D94" s="151">
        <v>4</v>
      </c>
      <c r="E94" s="151">
        <v>1.2</v>
      </c>
      <c r="F94" s="151" t="s">
        <v>890</v>
      </c>
    </row>
    <row r="95" spans="1:6" x14ac:dyDescent="0.2">
      <c r="A95" s="151">
        <v>94</v>
      </c>
      <c r="B95" s="151">
        <v>5</v>
      </c>
      <c r="C95" s="151">
        <v>2.2999999999999998</v>
      </c>
      <c r="D95" s="151">
        <v>3.3</v>
      </c>
      <c r="E95" s="151">
        <v>1</v>
      </c>
      <c r="F95" s="151" t="s">
        <v>890</v>
      </c>
    </row>
    <row r="96" spans="1:6" x14ac:dyDescent="0.2">
      <c r="A96" s="151">
        <v>95</v>
      </c>
      <c r="B96" s="151">
        <v>5.6</v>
      </c>
      <c r="C96" s="151">
        <v>2.7</v>
      </c>
      <c r="D96" s="151">
        <v>4.2</v>
      </c>
      <c r="E96" s="151">
        <v>1.3</v>
      </c>
      <c r="F96" s="151" t="s">
        <v>890</v>
      </c>
    </row>
    <row r="97" spans="1:6" x14ac:dyDescent="0.2">
      <c r="A97" s="151">
        <v>96</v>
      </c>
      <c r="B97" s="151">
        <v>5.7</v>
      </c>
      <c r="C97" s="151">
        <v>3</v>
      </c>
      <c r="D97" s="151">
        <v>4.2</v>
      </c>
      <c r="E97" s="151">
        <v>1.2</v>
      </c>
      <c r="F97" s="151" t="s">
        <v>890</v>
      </c>
    </row>
    <row r="98" spans="1:6" x14ac:dyDescent="0.2">
      <c r="A98" s="151">
        <v>97</v>
      </c>
      <c r="B98" s="151">
        <v>5.7</v>
      </c>
      <c r="C98" s="151">
        <v>2.9</v>
      </c>
      <c r="D98" s="151">
        <v>4.2</v>
      </c>
      <c r="E98" s="151">
        <v>1.3</v>
      </c>
      <c r="F98" s="151" t="s">
        <v>890</v>
      </c>
    </row>
    <row r="99" spans="1:6" x14ac:dyDescent="0.2">
      <c r="A99" s="151">
        <v>98</v>
      </c>
      <c r="B99" s="151">
        <v>6.2</v>
      </c>
      <c r="C99" s="151">
        <v>2.9</v>
      </c>
      <c r="D99" s="151">
        <v>4.3</v>
      </c>
      <c r="E99" s="151">
        <v>1.3</v>
      </c>
      <c r="F99" s="151" t="s">
        <v>890</v>
      </c>
    </row>
    <row r="100" spans="1:6" x14ac:dyDescent="0.2">
      <c r="A100" s="151">
        <v>99</v>
      </c>
      <c r="B100" s="151">
        <v>5.0999999999999996</v>
      </c>
      <c r="C100" s="151">
        <v>2.5</v>
      </c>
      <c r="D100" s="151">
        <v>3</v>
      </c>
      <c r="E100" s="151">
        <v>1.1000000000000001</v>
      </c>
      <c r="F100" s="151" t="s">
        <v>890</v>
      </c>
    </row>
    <row r="101" spans="1:6" x14ac:dyDescent="0.2">
      <c r="A101" s="151">
        <v>100</v>
      </c>
      <c r="B101" s="151">
        <v>5.7</v>
      </c>
      <c r="C101" s="151">
        <v>2.8</v>
      </c>
      <c r="D101" s="151">
        <v>4.0999999999999996</v>
      </c>
      <c r="E101" s="151">
        <v>1.3</v>
      </c>
      <c r="F101" s="151" t="s">
        <v>890</v>
      </c>
    </row>
    <row r="102" spans="1:6" x14ac:dyDescent="0.2">
      <c r="A102" s="151">
        <v>101</v>
      </c>
      <c r="B102" s="151">
        <v>6.3</v>
      </c>
      <c r="C102" s="151">
        <v>3.3</v>
      </c>
      <c r="D102" s="151">
        <v>6</v>
      </c>
      <c r="E102" s="151">
        <v>2.5</v>
      </c>
      <c r="F102" s="151" t="s">
        <v>891</v>
      </c>
    </row>
    <row r="103" spans="1:6" x14ac:dyDescent="0.2">
      <c r="A103" s="151">
        <v>102</v>
      </c>
      <c r="B103" s="151">
        <v>5.8</v>
      </c>
      <c r="C103" s="151">
        <v>2.7</v>
      </c>
      <c r="D103" s="151">
        <v>5.0999999999999996</v>
      </c>
      <c r="E103" s="151">
        <v>1.9</v>
      </c>
      <c r="F103" s="151" t="s">
        <v>891</v>
      </c>
    </row>
    <row r="104" spans="1:6" x14ac:dyDescent="0.2">
      <c r="A104" s="151">
        <v>103</v>
      </c>
      <c r="B104" s="151">
        <v>7.1</v>
      </c>
      <c r="C104" s="151">
        <v>3</v>
      </c>
      <c r="D104" s="151">
        <v>5.9</v>
      </c>
      <c r="E104" s="151">
        <v>2.1</v>
      </c>
      <c r="F104" s="151" t="s">
        <v>891</v>
      </c>
    </row>
    <row r="105" spans="1:6" x14ac:dyDescent="0.2">
      <c r="A105" s="151">
        <v>104</v>
      </c>
      <c r="B105" s="151">
        <v>6.3</v>
      </c>
      <c r="C105" s="151">
        <v>2.9</v>
      </c>
      <c r="D105" s="151">
        <v>5.6</v>
      </c>
      <c r="E105" s="151">
        <v>1.8</v>
      </c>
      <c r="F105" s="151" t="s">
        <v>891</v>
      </c>
    </row>
    <row r="106" spans="1:6" x14ac:dyDescent="0.2">
      <c r="A106" s="151">
        <v>105</v>
      </c>
      <c r="B106" s="151">
        <v>6.5</v>
      </c>
      <c r="C106" s="151">
        <v>3</v>
      </c>
      <c r="D106" s="151">
        <v>5.8</v>
      </c>
      <c r="E106" s="151">
        <v>2.2000000000000002</v>
      </c>
      <c r="F106" s="151" t="s">
        <v>891</v>
      </c>
    </row>
    <row r="107" spans="1:6" x14ac:dyDescent="0.2">
      <c r="A107" s="151">
        <v>106</v>
      </c>
      <c r="B107" s="151">
        <v>7.6</v>
      </c>
      <c r="C107" s="151">
        <v>3</v>
      </c>
      <c r="D107" s="151">
        <v>6.6</v>
      </c>
      <c r="E107" s="151">
        <v>2.1</v>
      </c>
      <c r="F107" s="151" t="s">
        <v>891</v>
      </c>
    </row>
    <row r="108" spans="1:6" x14ac:dyDescent="0.2">
      <c r="A108" s="151">
        <v>107</v>
      </c>
      <c r="B108" s="151">
        <v>4.9000000000000004</v>
      </c>
      <c r="C108" s="151">
        <v>2.5</v>
      </c>
      <c r="D108" s="151">
        <v>4.5</v>
      </c>
      <c r="E108" s="151">
        <v>1.7</v>
      </c>
      <c r="F108" s="151" t="s">
        <v>891</v>
      </c>
    </row>
    <row r="109" spans="1:6" x14ac:dyDescent="0.2">
      <c r="A109" s="151">
        <v>108</v>
      </c>
      <c r="B109" s="151">
        <v>7.3</v>
      </c>
      <c r="C109" s="151">
        <v>2.9</v>
      </c>
      <c r="D109" s="151">
        <v>6.3</v>
      </c>
      <c r="E109" s="151">
        <v>1.8</v>
      </c>
      <c r="F109" s="151" t="s">
        <v>891</v>
      </c>
    </row>
    <row r="110" spans="1:6" x14ac:dyDescent="0.2">
      <c r="A110" s="151">
        <v>109</v>
      </c>
      <c r="B110" s="151">
        <v>6.7</v>
      </c>
      <c r="C110" s="151">
        <v>2.5</v>
      </c>
      <c r="D110" s="151">
        <v>5.8</v>
      </c>
      <c r="E110" s="151">
        <v>1.8</v>
      </c>
      <c r="F110" s="151" t="s">
        <v>891</v>
      </c>
    </row>
    <row r="111" spans="1:6" x14ac:dyDescent="0.2">
      <c r="A111" s="151">
        <v>110</v>
      </c>
      <c r="B111" s="151">
        <v>7.2</v>
      </c>
      <c r="C111" s="151">
        <v>3.6</v>
      </c>
      <c r="D111" s="151">
        <v>6.1</v>
      </c>
      <c r="E111" s="151">
        <v>2.5</v>
      </c>
      <c r="F111" s="151" t="s">
        <v>891</v>
      </c>
    </row>
    <row r="112" spans="1:6" x14ac:dyDescent="0.2">
      <c r="A112" s="151">
        <v>111</v>
      </c>
      <c r="B112" s="151">
        <v>6.5</v>
      </c>
      <c r="C112" s="151">
        <v>3.2</v>
      </c>
      <c r="D112" s="151">
        <v>5.0999999999999996</v>
      </c>
      <c r="E112" s="151">
        <v>2</v>
      </c>
      <c r="F112" s="151" t="s">
        <v>891</v>
      </c>
    </row>
    <row r="113" spans="1:6" x14ac:dyDescent="0.2">
      <c r="A113" s="151">
        <v>112</v>
      </c>
      <c r="B113" s="151">
        <v>6.4</v>
      </c>
      <c r="C113" s="151">
        <v>2.7</v>
      </c>
      <c r="D113" s="151">
        <v>5.3</v>
      </c>
      <c r="E113" s="151">
        <v>1.9</v>
      </c>
      <c r="F113" s="151" t="s">
        <v>891</v>
      </c>
    </row>
    <row r="114" spans="1:6" x14ac:dyDescent="0.2">
      <c r="A114" s="151">
        <v>113</v>
      </c>
      <c r="B114" s="151">
        <v>6.8</v>
      </c>
      <c r="C114" s="151">
        <v>3</v>
      </c>
      <c r="D114" s="151">
        <v>5.5</v>
      </c>
      <c r="E114" s="151">
        <v>2.1</v>
      </c>
      <c r="F114" s="151" t="s">
        <v>891</v>
      </c>
    </row>
    <row r="115" spans="1:6" x14ac:dyDescent="0.2">
      <c r="A115" s="151">
        <v>114</v>
      </c>
      <c r="B115" s="151">
        <v>5.7</v>
      </c>
      <c r="C115" s="151">
        <v>2.5</v>
      </c>
      <c r="D115" s="151">
        <v>5</v>
      </c>
      <c r="E115" s="151">
        <v>2</v>
      </c>
      <c r="F115" s="151" t="s">
        <v>891</v>
      </c>
    </row>
    <row r="116" spans="1:6" x14ac:dyDescent="0.2">
      <c r="A116" s="151">
        <v>115</v>
      </c>
      <c r="B116" s="151">
        <v>5.8</v>
      </c>
      <c r="C116" s="151">
        <v>2.8</v>
      </c>
      <c r="D116" s="151">
        <v>5.0999999999999996</v>
      </c>
      <c r="E116" s="151">
        <v>2.4</v>
      </c>
      <c r="F116" s="151" t="s">
        <v>891</v>
      </c>
    </row>
    <row r="117" spans="1:6" x14ac:dyDescent="0.2">
      <c r="A117" s="151">
        <v>116</v>
      </c>
      <c r="B117" s="151">
        <v>6.4</v>
      </c>
      <c r="C117" s="151">
        <v>3.2</v>
      </c>
      <c r="D117" s="151">
        <v>5.3</v>
      </c>
      <c r="E117" s="151">
        <v>2.2999999999999998</v>
      </c>
      <c r="F117" s="151" t="s">
        <v>891</v>
      </c>
    </row>
    <row r="118" spans="1:6" x14ac:dyDescent="0.2">
      <c r="A118" s="151">
        <v>117</v>
      </c>
      <c r="B118" s="151">
        <v>6.5</v>
      </c>
      <c r="C118" s="151">
        <v>3</v>
      </c>
      <c r="D118" s="151">
        <v>5.5</v>
      </c>
      <c r="E118" s="151">
        <v>1.8</v>
      </c>
      <c r="F118" s="151" t="s">
        <v>891</v>
      </c>
    </row>
    <row r="119" spans="1:6" x14ac:dyDescent="0.2">
      <c r="A119" s="151">
        <v>118</v>
      </c>
      <c r="B119" s="151">
        <v>7.7</v>
      </c>
      <c r="C119" s="151">
        <v>3.8</v>
      </c>
      <c r="D119" s="151">
        <v>6.7</v>
      </c>
      <c r="E119" s="151">
        <v>2.2000000000000002</v>
      </c>
      <c r="F119" s="151" t="s">
        <v>891</v>
      </c>
    </row>
    <row r="120" spans="1:6" x14ac:dyDescent="0.2">
      <c r="A120" s="151">
        <v>119</v>
      </c>
      <c r="B120" s="151">
        <v>7.7</v>
      </c>
      <c r="C120" s="151">
        <v>2.6</v>
      </c>
      <c r="D120" s="151">
        <v>6.9</v>
      </c>
      <c r="E120" s="151">
        <v>2.2999999999999998</v>
      </c>
      <c r="F120" s="151" t="s">
        <v>891</v>
      </c>
    </row>
    <row r="121" spans="1:6" x14ac:dyDescent="0.2">
      <c r="A121" s="151">
        <v>120</v>
      </c>
      <c r="B121" s="151">
        <v>6</v>
      </c>
      <c r="C121" s="151">
        <v>2.2000000000000002</v>
      </c>
      <c r="D121" s="151">
        <v>5</v>
      </c>
      <c r="E121" s="151">
        <v>1.5</v>
      </c>
      <c r="F121" s="151" t="s">
        <v>891</v>
      </c>
    </row>
    <row r="122" spans="1:6" x14ac:dyDescent="0.2">
      <c r="A122" s="151">
        <v>121</v>
      </c>
      <c r="B122" s="151">
        <v>6.9</v>
      </c>
      <c r="C122" s="151">
        <v>3.2</v>
      </c>
      <c r="D122" s="151">
        <v>5.7</v>
      </c>
      <c r="E122" s="151">
        <v>2.2999999999999998</v>
      </c>
      <c r="F122" s="151" t="s">
        <v>891</v>
      </c>
    </row>
    <row r="123" spans="1:6" x14ac:dyDescent="0.2">
      <c r="A123" s="151">
        <v>122</v>
      </c>
      <c r="B123" s="151">
        <v>5.6</v>
      </c>
      <c r="C123" s="151">
        <v>2.8</v>
      </c>
      <c r="D123" s="151">
        <v>4.9000000000000004</v>
      </c>
      <c r="E123" s="151">
        <v>2</v>
      </c>
      <c r="F123" s="151" t="s">
        <v>891</v>
      </c>
    </row>
    <row r="124" spans="1:6" x14ac:dyDescent="0.2">
      <c r="A124" s="151">
        <v>123</v>
      </c>
      <c r="B124" s="151">
        <v>7.7</v>
      </c>
      <c r="C124" s="151">
        <v>2.8</v>
      </c>
      <c r="D124" s="151">
        <v>6.7</v>
      </c>
      <c r="E124" s="151">
        <v>2</v>
      </c>
      <c r="F124" s="151" t="s">
        <v>891</v>
      </c>
    </row>
    <row r="125" spans="1:6" x14ac:dyDescent="0.2">
      <c r="A125" s="151">
        <v>124</v>
      </c>
      <c r="B125" s="151">
        <v>6.3</v>
      </c>
      <c r="C125" s="151">
        <v>2.7</v>
      </c>
      <c r="D125" s="151">
        <v>4.9000000000000004</v>
      </c>
      <c r="E125" s="151">
        <v>1.8</v>
      </c>
      <c r="F125" s="151" t="s">
        <v>891</v>
      </c>
    </row>
    <row r="126" spans="1:6" x14ac:dyDescent="0.2">
      <c r="A126" s="151">
        <v>125</v>
      </c>
      <c r="B126" s="151">
        <v>6.7</v>
      </c>
      <c r="C126" s="151">
        <v>3.3</v>
      </c>
      <c r="D126" s="151">
        <v>5.7</v>
      </c>
      <c r="E126" s="151">
        <v>2.1</v>
      </c>
      <c r="F126" s="151" t="s">
        <v>891</v>
      </c>
    </row>
    <row r="127" spans="1:6" x14ac:dyDescent="0.2">
      <c r="A127" s="151">
        <v>126</v>
      </c>
      <c r="B127" s="151">
        <v>7.2</v>
      </c>
      <c r="C127" s="151">
        <v>3.2</v>
      </c>
      <c r="D127" s="151">
        <v>6</v>
      </c>
      <c r="E127" s="151">
        <v>1.8</v>
      </c>
      <c r="F127" s="151" t="s">
        <v>891</v>
      </c>
    </row>
    <row r="128" spans="1:6" x14ac:dyDescent="0.2">
      <c r="A128" s="151">
        <v>127</v>
      </c>
      <c r="B128" s="151">
        <v>6.2</v>
      </c>
      <c r="C128" s="151">
        <v>2.8</v>
      </c>
      <c r="D128" s="151">
        <v>4.8</v>
      </c>
      <c r="E128" s="151">
        <v>1.8</v>
      </c>
      <c r="F128" s="151" t="s">
        <v>891</v>
      </c>
    </row>
    <row r="129" spans="1:6" x14ac:dyDescent="0.2">
      <c r="A129" s="151">
        <v>128</v>
      </c>
      <c r="B129" s="151">
        <v>6.1</v>
      </c>
      <c r="C129" s="151">
        <v>3</v>
      </c>
      <c r="D129" s="151">
        <v>4.9000000000000004</v>
      </c>
      <c r="E129" s="151">
        <v>1.8</v>
      </c>
      <c r="F129" s="151" t="s">
        <v>891</v>
      </c>
    </row>
    <row r="130" spans="1:6" x14ac:dyDescent="0.2">
      <c r="A130" s="151">
        <v>129</v>
      </c>
      <c r="B130" s="151">
        <v>6.4</v>
      </c>
      <c r="C130" s="151">
        <v>2.8</v>
      </c>
      <c r="D130" s="151">
        <v>5.6</v>
      </c>
      <c r="E130" s="151">
        <v>2.1</v>
      </c>
      <c r="F130" s="151" t="s">
        <v>891</v>
      </c>
    </row>
    <row r="131" spans="1:6" x14ac:dyDescent="0.2">
      <c r="A131" s="151">
        <v>130</v>
      </c>
      <c r="B131" s="151">
        <v>7.2</v>
      </c>
      <c r="C131" s="151">
        <v>3</v>
      </c>
      <c r="D131" s="151">
        <v>5.8</v>
      </c>
      <c r="E131" s="151">
        <v>1.6</v>
      </c>
      <c r="F131" s="151" t="s">
        <v>891</v>
      </c>
    </row>
    <row r="132" spans="1:6" x14ac:dyDescent="0.2">
      <c r="A132" s="151">
        <v>131</v>
      </c>
      <c r="B132" s="151">
        <v>7.4</v>
      </c>
      <c r="C132" s="151">
        <v>2.8</v>
      </c>
      <c r="D132" s="151">
        <v>6.1</v>
      </c>
      <c r="E132" s="151">
        <v>1.9</v>
      </c>
      <c r="F132" s="151" t="s">
        <v>891</v>
      </c>
    </row>
    <row r="133" spans="1:6" x14ac:dyDescent="0.2">
      <c r="A133" s="151">
        <v>132</v>
      </c>
      <c r="B133" s="151">
        <v>7.9</v>
      </c>
      <c r="C133" s="151">
        <v>3.8</v>
      </c>
      <c r="D133" s="151">
        <v>6.4</v>
      </c>
      <c r="E133" s="151">
        <v>2</v>
      </c>
      <c r="F133" s="151" t="s">
        <v>891</v>
      </c>
    </row>
    <row r="134" spans="1:6" x14ac:dyDescent="0.2">
      <c r="A134" s="151">
        <v>133</v>
      </c>
      <c r="B134" s="151">
        <v>6.4</v>
      </c>
      <c r="C134" s="151">
        <v>2.8</v>
      </c>
      <c r="D134" s="151">
        <v>5.6</v>
      </c>
      <c r="E134" s="151">
        <v>2.2000000000000002</v>
      </c>
      <c r="F134" s="151" t="s">
        <v>891</v>
      </c>
    </row>
    <row r="135" spans="1:6" x14ac:dyDescent="0.2">
      <c r="A135" s="151">
        <v>134</v>
      </c>
      <c r="B135" s="151">
        <v>6.3</v>
      </c>
      <c r="C135" s="151">
        <v>2.8</v>
      </c>
      <c r="D135" s="151">
        <v>5.0999999999999996</v>
      </c>
      <c r="E135" s="151">
        <v>1.5</v>
      </c>
      <c r="F135" s="151" t="s">
        <v>891</v>
      </c>
    </row>
    <row r="136" spans="1:6" x14ac:dyDescent="0.2">
      <c r="A136" s="151">
        <v>135</v>
      </c>
      <c r="B136" s="151">
        <v>6.1</v>
      </c>
      <c r="C136" s="151">
        <v>2.6</v>
      </c>
      <c r="D136" s="151">
        <v>5.6</v>
      </c>
      <c r="E136" s="151">
        <v>1.4</v>
      </c>
      <c r="F136" s="151" t="s">
        <v>891</v>
      </c>
    </row>
    <row r="137" spans="1:6" x14ac:dyDescent="0.2">
      <c r="A137" s="151">
        <v>136</v>
      </c>
      <c r="B137" s="151">
        <v>7.7</v>
      </c>
      <c r="C137" s="151">
        <v>3</v>
      </c>
      <c r="D137" s="151">
        <v>6.1</v>
      </c>
      <c r="E137" s="151">
        <v>2.2999999999999998</v>
      </c>
      <c r="F137" s="151" t="s">
        <v>891</v>
      </c>
    </row>
    <row r="138" spans="1:6" x14ac:dyDescent="0.2">
      <c r="A138" s="151">
        <v>137</v>
      </c>
      <c r="B138" s="151">
        <v>6.3</v>
      </c>
      <c r="C138" s="151">
        <v>3.4</v>
      </c>
      <c r="D138" s="151">
        <v>5.6</v>
      </c>
      <c r="E138" s="151">
        <v>2.4</v>
      </c>
      <c r="F138" s="151" t="s">
        <v>891</v>
      </c>
    </row>
    <row r="139" spans="1:6" x14ac:dyDescent="0.2">
      <c r="A139" s="151">
        <v>138</v>
      </c>
      <c r="B139" s="151">
        <v>6.4</v>
      </c>
      <c r="C139" s="151">
        <v>3.1</v>
      </c>
      <c r="D139" s="151">
        <v>5.5</v>
      </c>
      <c r="E139" s="151">
        <v>1.8</v>
      </c>
      <c r="F139" s="151" t="s">
        <v>891</v>
      </c>
    </row>
    <row r="140" spans="1:6" x14ac:dyDescent="0.2">
      <c r="A140" s="151">
        <v>139</v>
      </c>
      <c r="B140" s="151">
        <v>6</v>
      </c>
      <c r="C140" s="151">
        <v>3</v>
      </c>
      <c r="D140" s="151">
        <v>4.8</v>
      </c>
      <c r="E140" s="151">
        <v>1.8</v>
      </c>
      <c r="F140" s="151" t="s">
        <v>891</v>
      </c>
    </row>
    <row r="141" spans="1:6" x14ac:dyDescent="0.2">
      <c r="A141" s="151">
        <v>140</v>
      </c>
      <c r="B141" s="151">
        <v>6.9</v>
      </c>
      <c r="C141" s="151">
        <v>3.1</v>
      </c>
      <c r="D141" s="151">
        <v>5.4</v>
      </c>
      <c r="E141" s="151">
        <v>2.1</v>
      </c>
      <c r="F141" s="151" t="s">
        <v>891</v>
      </c>
    </row>
    <row r="142" spans="1:6" x14ac:dyDescent="0.2">
      <c r="A142" s="151">
        <v>141</v>
      </c>
      <c r="B142" s="151">
        <v>6.7</v>
      </c>
      <c r="C142" s="151">
        <v>3.1</v>
      </c>
      <c r="D142" s="151">
        <v>5.6</v>
      </c>
      <c r="E142" s="151">
        <v>2.4</v>
      </c>
      <c r="F142" s="151" t="s">
        <v>891</v>
      </c>
    </row>
    <row r="143" spans="1:6" x14ac:dyDescent="0.2">
      <c r="A143" s="151">
        <v>142</v>
      </c>
      <c r="B143" s="151">
        <v>6.9</v>
      </c>
      <c r="C143" s="151">
        <v>3.1</v>
      </c>
      <c r="D143" s="151">
        <v>5.0999999999999996</v>
      </c>
      <c r="E143" s="151">
        <v>2.2999999999999998</v>
      </c>
      <c r="F143" s="151" t="s">
        <v>891</v>
      </c>
    </row>
    <row r="144" spans="1:6" x14ac:dyDescent="0.2">
      <c r="A144" s="151">
        <v>143</v>
      </c>
      <c r="B144" s="151">
        <v>5.8</v>
      </c>
      <c r="C144" s="151">
        <v>2.7</v>
      </c>
      <c r="D144" s="151">
        <v>5.0999999999999996</v>
      </c>
      <c r="E144" s="151">
        <v>1.9</v>
      </c>
      <c r="F144" s="151" t="s">
        <v>891</v>
      </c>
    </row>
    <row r="145" spans="1:6" x14ac:dyDescent="0.2">
      <c r="A145" s="151">
        <v>144</v>
      </c>
      <c r="B145" s="151">
        <v>6.8</v>
      </c>
      <c r="C145" s="151">
        <v>3.2</v>
      </c>
      <c r="D145" s="151">
        <v>5.9</v>
      </c>
      <c r="E145" s="151">
        <v>2.2999999999999998</v>
      </c>
      <c r="F145" s="151" t="s">
        <v>891</v>
      </c>
    </row>
    <row r="146" spans="1:6" x14ac:dyDescent="0.2">
      <c r="A146" s="151">
        <v>145</v>
      </c>
      <c r="B146" s="151">
        <v>6.7</v>
      </c>
      <c r="C146" s="151">
        <v>3.3</v>
      </c>
      <c r="D146" s="151">
        <v>5.7</v>
      </c>
      <c r="E146" s="151">
        <v>2.5</v>
      </c>
      <c r="F146" s="151" t="s">
        <v>891</v>
      </c>
    </row>
    <row r="147" spans="1:6" x14ac:dyDescent="0.2">
      <c r="A147" s="151">
        <v>146</v>
      </c>
      <c r="B147" s="151">
        <v>6.7</v>
      </c>
      <c r="C147" s="151">
        <v>3</v>
      </c>
      <c r="D147" s="151">
        <v>5.2</v>
      </c>
      <c r="E147" s="151">
        <v>2.2999999999999998</v>
      </c>
      <c r="F147" s="151" t="s">
        <v>891</v>
      </c>
    </row>
    <row r="148" spans="1:6" x14ac:dyDescent="0.2">
      <c r="A148" s="151">
        <v>147</v>
      </c>
      <c r="B148" s="151">
        <v>6.3</v>
      </c>
      <c r="C148" s="151">
        <v>2.5</v>
      </c>
      <c r="D148" s="151">
        <v>5</v>
      </c>
      <c r="E148" s="151">
        <v>1.9</v>
      </c>
      <c r="F148" s="151" t="s">
        <v>891</v>
      </c>
    </row>
    <row r="149" spans="1:6" x14ac:dyDescent="0.2">
      <c r="A149" s="151">
        <v>148</v>
      </c>
      <c r="B149" s="151">
        <v>6.5</v>
      </c>
      <c r="C149" s="151">
        <v>3</v>
      </c>
      <c r="D149" s="151">
        <v>5.2</v>
      </c>
      <c r="E149" s="151">
        <v>2</v>
      </c>
      <c r="F149" s="151" t="s">
        <v>891</v>
      </c>
    </row>
    <row r="150" spans="1:6" x14ac:dyDescent="0.2">
      <c r="A150" s="151">
        <v>149</v>
      </c>
      <c r="B150" s="151">
        <v>6.2</v>
      </c>
      <c r="C150" s="151">
        <v>3.4</v>
      </c>
      <c r="D150" s="151">
        <v>5.4</v>
      </c>
      <c r="E150" s="151">
        <v>2.2999999999999998</v>
      </c>
      <c r="F150" s="151" t="s">
        <v>891</v>
      </c>
    </row>
    <row r="151" spans="1:6" x14ac:dyDescent="0.2">
      <c r="A151" s="151">
        <v>150</v>
      </c>
      <c r="B151" s="151">
        <v>5.9</v>
      </c>
      <c r="C151" s="151">
        <v>3</v>
      </c>
      <c r="D151" s="151">
        <v>5.0999999999999996</v>
      </c>
      <c r="E151" s="151">
        <v>1.8</v>
      </c>
      <c r="F151" s="151" t="s">
        <v>891</v>
      </c>
    </row>
  </sheetData>
  <pageMargins left="0.75" right="0.75" top="1" bottom="1" header="0.5" footer="0.5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1BACEA-45D6-D34F-B508-425E3D5B930F}">
  <sheetPr codeName="Sheet200">
    <tabColor rgb="FFFFC000"/>
  </sheetPr>
  <dimension ref="B3:L61"/>
  <sheetViews>
    <sheetView workbookViewId="0"/>
  </sheetViews>
  <sheetFormatPr baseColWidth="10" defaultRowHeight="26" x14ac:dyDescent="0.3"/>
  <cols>
    <col min="1" max="6" width="10.83203125" style="153"/>
    <col min="7" max="7" width="15" style="153" bestFit="1" customWidth="1"/>
    <col min="8" max="8" width="10.83203125" style="153"/>
    <col min="9" max="10" width="23.5" style="153" bestFit="1" customWidth="1"/>
    <col min="11" max="11" width="11.83203125" style="153" bestFit="1" customWidth="1"/>
    <col min="12" max="12" width="15.33203125" style="153" bestFit="1" customWidth="1"/>
    <col min="13" max="16384" width="10.83203125" style="153"/>
  </cols>
  <sheetData>
    <row r="3" spans="2:12" s="152" customFormat="1" x14ac:dyDescent="0.3">
      <c r="H3" s="152" t="s">
        <v>892</v>
      </c>
      <c r="K3" s="152" t="s">
        <v>140</v>
      </c>
    </row>
    <row r="4" spans="2:12" x14ac:dyDescent="0.3">
      <c r="G4" s="153" t="s">
        <v>893</v>
      </c>
      <c r="H4" s="153">
        <v>0</v>
      </c>
      <c r="K4" s="153">
        <f t="array" ref="K4">SUM(LN(K12:K61+0.00000000001))</f>
        <v>-1266.4218011467253</v>
      </c>
    </row>
    <row r="5" spans="2:12" x14ac:dyDescent="0.3">
      <c r="G5" s="153" t="s">
        <v>894</v>
      </c>
      <c r="H5" s="153">
        <v>0</v>
      </c>
    </row>
    <row r="6" spans="2:12" x14ac:dyDescent="0.3">
      <c r="G6" s="153" t="s">
        <v>895</v>
      </c>
      <c r="H6" s="153">
        <v>0</v>
      </c>
    </row>
    <row r="7" spans="2:12" x14ac:dyDescent="0.3">
      <c r="G7" s="153" t="s">
        <v>896</v>
      </c>
      <c r="H7" s="153">
        <v>0</v>
      </c>
    </row>
    <row r="8" spans="2:12" x14ac:dyDescent="0.3">
      <c r="G8" s="153" t="s">
        <v>897</v>
      </c>
      <c r="H8" s="153">
        <v>1.5482559354478314</v>
      </c>
    </row>
    <row r="11" spans="2:12" s="152" customFormat="1" x14ac:dyDescent="0.3">
      <c r="B11" s="152" t="s">
        <v>143</v>
      </c>
      <c r="C11" s="152" t="s">
        <v>898</v>
      </c>
      <c r="D11" s="152" t="s">
        <v>899</v>
      </c>
      <c r="E11" s="152" t="s">
        <v>900</v>
      </c>
      <c r="F11" s="152" t="s">
        <v>901</v>
      </c>
      <c r="G11" s="152" t="s">
        <v>902</v>
      </c>
      <c r="H11" s="152" t="s">
        <v>903</v>
      </c>
      <c r="I11" s="152" t="s">
        <v>904</v>
      </c>
      <c r="J11" s="152" t="s">
        <v>905</v>
      </c>
      <c r="K11" s="152" t="s">
        <v>906</v>
      </c>
      <c r="L11" s="152" t="s">
        <v>137</v>
      </c>
    </row>
    <row r="12" spans="2:12" x14ac:dyDescent="0.3">
      <c r="B12" s="153" cm="1">
        <f t="array" aca="1" ref="B12:G36" ca="1">OFFSET(Iris_Data!A1,1,0,25,6)</f>
        <v>1</v>
      </c>
      <c r="C12" s="153">
        <f ca="1"/>
        <v>5.0999999999999996</v>
      </c>
      <c r="D12" s="153">
        <f ca="1"/>
        <v>3.5</v>
      </c>
      <c r="E12" s="153">
        <f ca="1"/>
        <v>1.4</v>
      </c>
      <c r="F12" s="153">
        <f ca="1"/>
        <v>0.2</v>
      </c>
      <c r="G12" s="153" t="str">
        <f ca="1"/>
        <v>setosa</v>
      </c>
      <c r="H12" s="153">
        <f t="shared" ref="H12:H61" ca="1" si="0">(G12="versicolor")+0</f>
        <v>0</v>
      </c>
      <c r="I12" s="154"/>
      <c r="J12" s="154"/>
      <c r="K12" s="154"/>
      <c r="L12" s="154"/>
    </row>
    <row r="13" spans="2:12" x14ac:dyDescent="0.3">
      <c r="B13" s="153">
        <f ca="1"/>
        <v>2</v>
      </c>
      <c r="C13" s="153">
        <f ca="1"/>
        <v>4.9000000000000004</v>
      </c>
      <c r="D13" s="153">
        <f ca="1"/>
        <v>3</v>
      </c>
      <c r="E13" s="153">
        <f ca="1"/>
        <v>1.4</v>
      </c>
      <c r="F13" s="153">
        <f ca="1"/>
        <v>0.2</v>
      </c>
      <c r="G13" s="153" t="str">
        <f ca="1"/>
        <v>setosa</v>
      </c>
      <c r="H13" s="153">
        <f t="shared" ca="1" si="0"/>
        <v>0</v>
      </c>
      <c r="I13" s="154"/>
      <c r="J13" s="154"/>
      <c r="K13" s="154"/>
      <c r="L13" s="154"/>
    </row>
    <row r="14" spans="2:12" x14ac:dyDescent="0.3">
      <c r="B14" s="153">
        <f ca="1"/>
        <v>3</v>
      </c>
      <c r="C14" s="153">
        <f ca="1"/>
        <v>4.7</v>
      </c>
      <c r="D14" s="153">
        <f ca="1"/>
        <v>3.2</v>
      </c>
      <c r="E14" s="153">
        <f ca="1"/>
        <v>1.3</v>
      </c>
      <c r="F14" s="153">
        <f ca="1"/>
        <v>0.2</v>
      </c>
      <c r="G14" s="153" t="str">
        <f ca="1"/>
        <v>setosa</v>
      </c>
      <c r="H14" s="153">
        <f t="shared" ca="1" si="0"/>
        <v>0</v>
      </c>
      <c r="I14" s="154"/>
      <c r="J14" s="154"/>
      <c r="K14" s="154"/>
      <c r="L14" s="154"/>
    </row>
    <row r="15" spans="2:12" x14ac:dyDescent="0.3">
      <c r="B15" s="153">
        <f ca="1"/>
        <v>4</v>
      </c>
      <c r="C15" s="153">
        <f ca="1"/>
        <v>4.5999999999999996</v>
      </c>
      <c r="D15" s="153">
        <f ca="1"/>
        <v>3.1</v>
      </c>
      <c r="E15" s="153">
        <f ca="1"/>
        <v>1.5</v>
      </c>
      <c r="F15" s="153">
        <f ca="1"/>
        <v>0.2</v>
      </c>
      <c r="G15" s="153" t="str">
        <f ca="1"/>
        <v>setosa</v>
      </c>
      <c r="H15" s="153">
        <f t="shared" ca="1" si="0"/>
        <v>0</v>
      </c>
      <c r="I15" s="154"/>
      <c r="J15" s="154"/>
      <c r="K15" s="154"/>
      <c r="L15" s="154"/>
    </row>
    <row r="16" spans="2:12" x14ac:dyDescent="0.3">
      <c r="B16" s="153">
        <f ca="1"/>
        <v>5</v>
      </c>
      <c r="C16" s="153">
        <f ca="1"/>
        <v>5</v>
      </c>
      <c r="D16" s="153">
        <f ca="1"/>
        <v>3.6</v>
      </c>
      <c r="E16" s="153">
        <f ca="1"/>
        <v>1.4</v>
      </c>
      <c r="F16" s="153">
        <f ca="1"/>
        <v>0.2</v>
      </c>
      <c r="G16" s="153" t="str">
        <f ca="1"/>
        <v>setosa</v>
      </c>
      <c r="H16" s="153">
        <f t="shared" ca="1" si="0"/>
        <v>0</v>
      </c>
      <c r="I16" s="154"/>
      <c r="J16" s="154"/>
      <c r="K16" s="154"/>
      <c r="L16" s="154"/>
    </row>
    <row r="17" spans="2:12" x14ac:dyDescent="0.3">
      <c r="B17" s="153">
        <f ca="1"/>
        <v>6</v>
      </c>
      <c r="C17" s="153">
        <f ca="1"/>
        <v>5.4</v>
      </c>
      <c r="D17" s="153">
        <f ca="1"/>
        <v>3.9</v>
      </c>
      <c r="E17" s="153">
        <f ca="1"/>
        <v>1.7</v>
      </c>
      <c r="F17" s="153">
        <f ca="1"/>
        <v>0.4</v>
      </c>
      <c r="G17" s="153" t="str">
        <f ca="1"/>
        <v>setosa</v>
      </c>
      <c r="H17" s="153">
        <f t="shared" ca="1" si="0"/>
        <v>0</v>
      </c>
      <c r="I17" s="154"/>
      <c r="J17" s="154"/>
      <c r="K17" s="154"/>
      <c r="L17" s="154"/>
    </row>
    <row r="18" spans="2:12" x14ac:dyDescent="0.3">
      <c r="B18" s="153">
        <f ca="1"/>
        <v>7</v>
      </c>
      <c r="C18" s="153">
        <f ca="1"/>
        <v>4.5999999999999996</v>
      </c>
      <c r="D18" s="153">
        <f ca="1"/>
        <v>3.4</v>
      </c>
      <c r="E18" s="153">
        <f ca="1"/>
        <v>1.4</v>
      </c>
      <c r="F18" s="153">
        <f ca="1"/>
        <v>0.3</v>
      </c>
      <c r="G18" s="153" t="str">
        <f ca="1"/>
        <v>setosa</v>
      </c>
      <c r="H18" s="153">
        <f t="shared" ca="1" si="0"/>
        <v>0</v>
      </c>
      <c r="I18" s="154"/>
      <c r="J18" s="154"/>
      <c r="K18" s="154"/>
      <c r="L18" s="154"/>
    </row>
    <row r="19" spans="2:12" x14ac:dyDescent="0.3">
      <c r="B19" s="153">
        <f ca="1"/>
        <v>8</v>
      </c>
      <c r="C19" s="153">
        <f ca="1"/>
        <v>5</v>
      </c>
      <c r="D19" s="153">
        <f ca="1"/>
        <v>3.4</v>
      </c>
      <c r="E19" s="153">
        <f ca="1"/>
        <v>1.5</v>
      </c>
      <c r="F19" s="153">
        <f ca="1"/>
        <v>0.2</v>
      </c>
      <c r="G19" s="153" t="str">
        <f ca="1"/>
        <v>setosa</v>
      </c>
      <c r="H19" s="153">
        <f t="shared" ca="1" si="0"/>
        <v>0</v>
      </c>
      <c r="I19" s="154"/>
      <c r="J19" s="154"/>
      <c r="K19" s="154"/>
      <c r="L19" s="154"/>
    </row>
    <row r="20" spans="2:12" x14ac:dyDescent="0.3">
      <c r="B20" s="153">
        <f ca="1"/>
        <v>9</v>
      </c>
      <c r="C20" s="153">
        <f ca="1"/>
        <v>4.4000000000000004</v>
      </c>
      <c r="D20" s="153">
        <f ca="1"/>
        <v>2.9</v>
      </c>
      <c r="E20" s="153">
        <f ca="1"/>
        <v>1.4</v>
      </c>
      <c r="F20" s="153">
        <f ca="1"/>
        <v>0.2</v>
      </c>
      <c r="G20" s="153" t="str">
        <f ca="1"/>
        <v>setosa</v>
      </c>
      <c r="H20" s="153">
        <f t="shared" ca="1" si="0"/>
        <v>0</v>
      </c>
      <c r="I20" s="154"/>
      <c r="J20" s="154"/>
      <c r="K20" s="154"/>
      <c r="L20" s="154"/>
    </row>
    <row r="21" spans="2:12" x14ac:dyDescent="0.3">
      <c r="B21" s="153">
        <f ca="1"/>
        <v>10</v>
      </c>
      <c r="C21" s="153">
        <f ca="1"/>
        <v>4.9000000000000004</v>
      </c>
      <c r="D21" s="153">
        <f ca="1"/>
        <v>3.1</v>
      </c>
      <c r="E21" s="153">
        <f ca="1"/>
        <v>1.5</v>
      </c>
      <c r="F21" s="153">
        <f ca="1"/>
        <v>0.1</v>
      </c>
      <c r="G21" s="153" t="str">
        <f ca="1"/>
        <v>setosa</v>
      </c>
      <c r="H21" s="153">
        <f t="shared" ca="1" si="0"/>
        <v>0</v>
      </c>
      <c r="I21" s="154"/>
      <c r="J21" s="154"/>
      <c r="K21" s="154"/>
      <c r="L21" s="154"/>
    </row>
    <row r="22" spans="2:12" x14ac:dyDescent="0.3">
      <c r="B22" s="153">
        <f ca="1"/>
        <v>11</v>
      </c>
      <c r="C22" s="153">
        <f ca="1"/>
        <v>5.4</v>
      </c>
      <c r="D22" s="153">
        <f ca="1"/>
        <v>3.7</v>
      </c>
      <c r="E22" s="153">
        <f ca="1"/>
        <v>1.5</v>
      </c>
      <c r="F22" s="153">
        <f ca="1"/>
        <v>0.2</v>
      </c>
      <c r="G22" s="153" t="str">
        <f ca="1"/>
        <v>setosa</v>
      </c>
      <c r="H22" s="153">
        <f t="shared" ca="1" si="0"/>
        <v>0</v>
      </c>
      <c r="I22" s="154"/>
      <c r="J22" s="154"/>
      <c r="K22" s="154"/>
      <c r="L22" s="154"/>
    </row>
    <row r="23" spans="2:12" x14ac:dyDescent="0.3">
      <c r="B23" s="153">
        <f ca="1"/>
        <v>12</v>
      </c>
      <c r="C23" s="153">
        <f ca="1"/>
        <v>4.8</v>
      </c>
      <c r="D23" s="153">
        <f ca="1"/>
        <v>3.4</v>
      </c>
      <c r="E23" s="153">
        <f ca="1"/>
        <v>1.6</v>
      </c>
      <c r="F23" s="153">
        <f ca="1"/>
        <v>0.2</v>
      </c>
      <c r="G23" s="153" t="str">
        <f ca="1"/>
        <v>setosa</v>
      </c>
      <c r="H23" s="153">
        <f t="shared" ca="1" si="0"/>
        <v>0</v>
      </c>
      <c r="I23" s="154"/>
      <c r="J23" s="154"/>
      <c r="K23" s="154"/>
      <c r="L23" s="154"/>
    </row>
    <row r="24" spans="2:12" x14ac:dyDescent="0.3">
      <c r="B24" s="153">
        <f ca="1"/>
        <v>13</v>
      </c>
      <c r="C24" s="153">
        <f ca="1"/>
        <v>4.8</v>
      </c>
      <c r="D24" s="153">
        <f ca="1"/>
        <v>3</v>
      </c>
      <c r="E24" s="153">
        <f ca="1"/>
        <v>1.4</v>
      </c>
      <c r="F24" s="153">
        <f ca="1"/>
        <v>0.1</v>
      </c>
      <c r="G24" s="153" t="str">
        <f ca="1"/>
        <v>setosa</v>
      </c>
      <c r="H24" s="153">
        <f t="shared" ca="1" si="0"/>
        <v>0</v>
      </c>
      <c r="I24" s="154"/>
      <c r="J24" s="154"/>
      <c r="K24" s="154"/>
      <c r="L24" s="154"/>
    </row>
    <row r="25" spans="2:12" x14ac:dyDescent="0.3">
      <c r="B25" s="153">
        <f ca="1"/>
        <v>14</v>
      </c>
      <c r="C25" s="153">
        <f ca="1"/>
        <v>4.3</v>
      </c>
      <c r="D25" s="153">
        <f ca="1"/>
        <v>3</v>
      </c>
      <c r="E25" s="153">
        <f ca="1"/>
        <v>1.1000000000000001</v>
      </c>
      <c r="F25" s="153">
        <f ca="1"/>
        <v>0.1</v>
      </c>
      <c r="G25" s="153" t="str">
        <f ca="1"/>
        <v>setosa</v>
      </c>
      <c r="H25" s="153">
        <f t="shared" ca="1" si="0"/>
        <v>0</v>
      </c>
      <c r="I25" s="154"/>
      <c r="J25" s="154"/>
      <c r="K25" s="154"/>
      <c r="L25" s="154"/>
    </row>
    <row r="26" spans="2:12" x14ac:dyDescent="0.3">
      <c r="B26" s="153">
        <f ca="1"/>
        <v>15</v>
      </c>
      <c r="C26" s="153">
        <f ca="1"/>
        <v>5.8</v>
      </c>
      <c r="D26" s="153">
        <f ca="1"/>
        <v>4</v>
      </c>
      <c r="E26" s="153">
        <f ca="1"/>
        <v>1.2</v>
      </c>
      <c r="F26" s="153">
        <f ca="1"/>
        <v>0.2</v>
      </c>
      <c r="G26" s="153" t="str">
        <f ca="1"/>
        <v>setosa</v>
      </c>
      <c r="H26" s="153">
        <f t="shared" ca="1" si="0"/>
        <v>0</v>
      </c>
      <c r="I26" s="154"/>
      <c r="J26" s="154"/>
      <c r="K26" s="154"/>
      <c r="L26" s="154"/>
    </row>
    <row r="27" spans="2:12" x14ac:dyDescent="0.3">
      <c r="B27" s="153">
        <f ca="1"/>
        <v>16</v>
      </c>
      <c r="C27" s="153">
        <f ca="1"/>
        <v>5.7</v>
      </c>
      <c r="D27" s="153">
        <f ca="1"/>
        <v>4.4000000000000004</v>
      </c>
      <c r="E27" s="153">
        <f ca="1"/>
        <v>1.5</v>
      </c>
      <c r="F27" s="153">
        <f ca="1"/>
        <v>0.4</v>
      </c>
      <c r="G27" s="153" t="str">
        <f ca="1"/>
        <v>setosa</v>
      </c>
      <c r="H27" s="153">
        <f t="shared" ca="1" si="0"/>
        <v>0</v>
      </c>
      <c r="I27" s="154"/>
      <c r="J27" s="154"/>
      <c r="K27" s="154"/>
      <c r="L27" s="154"/>
    </row>
    <row r="28" spans="2:12" x14ac:dyDescent="0.3">
      <c r="B28" s="153">
        <f ca="1"/>
        <v>17</v>
      </c>
      <c r="C28" s="153">
        <f ca="1"/>
        <v>5.4</v>
      </c>
      <c r="D28" s="153">
        <f ca="1"/>
        <v>3.9</v>
      </c>
      <c r="E28" s="153">
        <f ca="1"/>
        <v>1.3</v>
      </c>
      <c r="F28" s="153">
        <f ca="1"/>
        <v>0.4</v>
      </c>
      <c r="G28" s="153" t="str">
        <f ca="1"/>
        <v>setosa</v>
      </c>
      <c r="H28" s="153">
        <f t="shared" ca="1" si="0"/>
        <v>0</v>
      </c>
      <c r="I28" s="154"/>
      <c r="J28" s="154"/>
      <c r="K28" s="154"/>
      <c r="L28" s="154"/>
    </row>
    <row r="29" spans="2:12" x14ac:dyDescent="0.3">
      <c r="B29" s="153">
        <f ca="1"/>
        <v>18</v>
      </c>
      <c r="C29" s="153">
        <f ca="1"/>
        <v>5.0999999999999996</v>
      </c>
      <c r="D29" s="153">
        <f ca="1"/>
        <v>3.5</v>
      </c>
      <c r="E29" s="153">
        <f ca="1"/>
        <v>1.4</v>
      </c>
      <c r="F29" s="153">
        <f ca="1"/>
        <v>0.3</v>
      </c>
      <c r="G29" s="153" t="str">
        <f ca="1"/>
        <v>setosa</v>
      </c>
      <c r="H29" s="153">
        <f t="shared" ca="1" si="0"/>
        <v>0</v>
      </c>
      <c r="I29" s="154"/>
      <c r="J29" s="154"/>
      <c r="K29" s="154"/>
      <c r="L29" s="154"/>
    </row>
    <row r="30" spans="2:12" x14ac:dyDescent="0.3">
      <c r="B30" s="153">
        <f ca="1"/>
        <v>19</v>
      </c>
      <c r="C30" s="153">
        <f ca="1"/>
        <v>5.7</v>
      </c>
      <c r="D30" s="153">
        <f ca="1"/>
        <v>3.8</v>
      </c>
      <c r="E30" s="153">
        <f ca="1"/>
        <v>1.7</v>
      </c>
      <c r="F30" s="153">
        <f ca="1"/>
        <v>0.3</v>
      </c>
      <c r="G30" s="153" t="str">
        <f ca="1"/>
        <v>setosa</v>
      </c>
      <c r="H30" s="153">
        <f t="shared" ca="1" si="0"/>
        <v>0</v>
      </c>
      <c r="I30" s="154"/>
      <c r="J30" s="154"/>
      <c r="K30" s="154"/>
      <c r="L30" s="154"/>
    </row>
    <row r="31" spans="2:12" x14ac:dyDescent="0.3">
      <c r="B31" s="153">
        <f ca="1"/>
        <v>20</v>
      </c>
      <c r="C31" s="153">
        <f ca="1"/>
        <v>5.0999999999999996</v>
      </c>
      <c r="D31" s="153">
        <f ca="1"/>
        <v>3.8</v>
      </c>
      <c r="E31" s="153">
        <f ca="1"/>
        <v>1.5</v>
      </c>
      <c r="F31" s="153">
        <f ca="1"/>
        <v>0.3</v>
      </c>
      <c r="G31" s="153" t="str">
        <f ca="1"/>
        <v>setosa</v>
      </c>
      <c r="H31" s="153">
        <f t="shared" ca="1" si="0"/>
        <v>0</v>
      </c>
      <c r="I31" s="154"/>
      <c r="J31" s="154"/>
      <c r="K31" s="154"/>
      <c r="L31" s="154"/>
    </row>
    <row r="32" spans="2:12" x14ac:dyDescent="0.3">
      <c r="B32" s="153">
        <f ca="1"/>
        <v>21</v>
      </c>
      <c r="C32" s="153">
        <f ca="1"/>
        <v>5.4</v>
      </c>
      <c r="D32" s="153">
        <f ca="1"/>
        <v>3.4</v>
      </c>
      <c r="E32" s="153">
        <f ca="1"/>
        <v>1.7</v>
      </c>
      <c r="F32" s="153">
        <f ca="1"/>
        <v>0.2</v>
      </c>
      <c r="G32" s="153" t="str">
        <f ca="1"/>
        <v>setosa</v>
      </c>
      <c r="H32" s="153">
        <f t="shared" ca="1" si="0"/>
        <v>0</v>
      </c>
      <c r="I32" s="154"/>
      <c r="J32" s="154"/>
      <c r="K32" s="154"/>
      <c r="L32" s="154"/>
    </row>
    <row r="33" spans="2:12" x14ac:dyDescent="0.3">
      <c r="B33" s="153">
        <f ca="1"/>
        <v>22</v>
      </c>
      <c r="C33" s="153">
        <f ca="1"/>
        <v>5.0999999999999996</v>
      </c>
      <c r="D33" s="153">
        <f ca="1"/>
        <v>3.7</v>
      </c>
      <c r="E33" s="153">
        <f ca="1"/>
        <v>1.5</v>
      </c>
      <c r="F33" s="153">
        <f ca="1"/>
        <v>0.4</v>
      </c>
      <c r="G33" s="153" t="str">
        <f ca="1"/>
        <v>setosa</v>
      </c>
      <c r="H33" s="153">
        <f t="shared" ca="1" si="0"/>
        <v>0</v>
      </c>
      <c r="I33" s="154"/>
      <c r="J33" s="154"/>
      <c r="K33" s="154"/>
      <c r="L33" s="154"/>
    </row>
    <row r="34" spans="2:12" x14ac:dyDescent="0.3">
      <c r="B34" s="153">
        <f ca="1"/>
        <v>23</v>
      </c>
      <c r="C34" s="153">
        <f ca="1"/>
        <v>4.5999999999999996</v>
      </c>
      <c r="D34" s="153">
        <f ca="1"/>
        <v>3.6</v>
      </c>
      <c r="E34" s="153">
        <f ca="1"/>
        <v>1</v>
      </c>
      <c r="F34" s="153">
        <f ca="1"/>
        <v>0.2</v>
      </c>
      <c r="G34" s="153" t="str">
        <f ca="1"/>
        <v>setosa</v>
      </c>
      <c r="H34" s="153">
        <f t="shared" ca="1" si="0"/>
        <v>0</v>
      </c>
      <c r="I34" s="154"/>
      <c r="J34" s="154"/>
      <c r="K34" s="154"/>
      <c r="L34" s="154"/>
    </row>
    <row r="35" spans="2:12" x14ac:dyDescent="0.3">
      <c r="B35" s="153">
        <f ca="1"/>
        <v>24</v>
      </c>
      <c r="C35" s="153">
        <f ca="1"/>
        <v>5.0999999999999996</v>
      </c>
      <c r="D35" s="153">
        <f ca="1"/>
        <v>3.3</v>
      </c>
      <c r="E35" s="153">
        <f ca="1"/>
        <v>1.7</v>
      </c>
      <c r="F35" s="153">
        <f ca="1"/>
        <v>0.5</v>
      </c>
      <c r="G35" s="153" t="str">
        <f ca="1"/>
        <v>setosa</v>
      </c>
      <c r="H35" s="153">
        <f t="shared" ca="1" si="0"/>
        <v>0</v>
      </c>
      <c r="I35" s="154"/>
      <c r="J35" s="154"/>
      <c r="K35" s="154"/>
      <c r="L35" s="154"/>
    </row>
    <row r="36" spans="2:12" x14ac:dyDescent="0.3">
      <c r="B36" s="153">
        <f ca="1"/>
        <v>25</v>
      </c>
      <c r="C36" s="153">
        <f ca="1"/>
        <v>4.8</v>
      </c>
      <c r="D36" s="153">
        <f ca="1"/>
        <v>3.4</v>
      </c>
      <c r="E36" s="153">
        <f ca="1"/>
        <v>1.9</v>
      </c>
      <c r="F36" s="153">
        <f ca="1"/>
        <v>0.2</v>
      </c>
      <c r="G36" s="153" t="str">
        <f ca="1"/>
        <v>setosa</v>
      </c>
      <c r="H36" s="153">
        <f t="shared" ca="1" si="0"/>
        <v>0</v>
      </c>
      <c r="I36" s="154"/>
      <c r="J36" s="154"/>
      <c r="K36" s="154"/>
      <c r="L36" s="154"/>
    </row>
    <row r="37" spans="2:12" x14ac:dyDescent="0.3">
      <c r="B37" s="153" cm="1">
        <f t="array" aca="1" ref="B37:G61" ca="1">OFFSET(Iris_Data!A76,1,0,25,6)</f>
        <v>76</v>
      </c>
      <c r="C37" s="153">
        <f ca="1"/>
        <v>6.6</v>
      </c>
      <c r="D37" s="153">
        <f ca="1"/>
        <v>3</v>
      </c>
      <c r="E37" s="153">
        <f ca="1"/>
        <v>4.4000000000000004</v>
      </c>
      <c r="F37" s="153">
        <f ca="1"/>
        <v>1.4</v>
      </c>
      <c r="G37" s="153" t="str">
        <f ca="1"/>
        <v>versicolor</v>
      </c>
      <c r="H37" s="153">
        <f t="shared" ca="1" si="0"/>
        <v>1</v>
      </c>
      <c r="I37" s="154"/>
      <c r="J37" s="154"/>
      <c r="K37" s="154"/>
      <c r="L37" s="154"/>
    </row>
    <row r="38" spans="2:12" x14ac:dyDescent="0.3">
      <c r="B38" s="153">
        <f ca="1"/>
        <v>77</v>
      </c>
      <c r="C38" s="153">
        <f ca="1"/>
        <v>6.8</v>
      </c>
      <c r="D38" s="153">
        <f ca="1"/>
        <v>2.8</v>
      </c>
      <c r="E38" s="153">
        <f ca="1"/>
        <v>4.8</v>
      </c>
      <c r="F38" s="153">
        <f ca="1"/>
        <v>1.4</v>
      </c>
      <c r="G38" s="153" t="str">
        <f ca="1"/>
        <v>versicolor</v>
      </c>
      <c r="H38" s="153">
        <f t="shared" ca="1" si="0"/>
        <v>1</v>
      </c>
      <c r="I38" s="154"/>
      <c r="J38" s="154"/>
      <c r="K38" s="154"/>
      <c r="L38" s="154"/>
    </row>
    <row r="39" spans="2:12" x14ac:dyDescent="0.3">
      <c r="B39" s="153">
        <f ca="1"/>
        <v>78</v>
      </c>
      <c r="C39" s="153">
        <f ca="1"/>
        <v>6.7</v>
      </c>
      <c r="D39" s="153">
        <f ca="1"/>
        <v>3</v>
      </c>
      <c r="E39" s="153">
        <f ca="1"/>
        <v>5</v>
      </c>
      <c r="F39" s="153">
        <f ca="1"/>
        <v>1.7</v>
      </c>
      <c r="G39" s="153" t="str">
        <f ca="1"/>
        <v>versicolor</v>
      </c>
      <c r="H39" s="153">
        <f t="shared" ca="1" si="0"/>
        <v>1</v>
      </c>
      <c r="I39" s="154"/>
      <c r="J39" s="154"/>
      <c r="K39" s="154"/>
      <c r="L39" s="154"/>
    </row>
    <row r="40" spans="2:12" x14ac:dyDescent="0.3">
      <c r="B40" s="153">
        <f ca="1"/>
        <v>79</v>
      </c>
      <c r="C40" s="153">
        <f ca="1"/>
        <v>6</v>
      </c>
      <c r="D40" s="153">
        <f ca="1"/>
        <v>2.9</v>
      </c>
      <c r="E40" s="153">
        <f ca="1"/>
        <v>4.5</v>
      </c>
      <c r="F40" s="153">
        <f ca="1"/>
        <v>1.5</v>
      </c>
      <c r="G40" s="153" t="str">
        <f ca="1"/>
        <v>versicolor</v>
      </c>
      <c r="H40" s="153">
        <f t="shared" ca="1" si="0"/>
        <v>1</v>
      </c>
      <c r="I40" s="154"/>
      <c r="J40" s="154"/>
      <c r="K40" s="154"/>
      <c r="L40" s="154"/>
    </row>
    <row r="41" spans="2:12" x14ac:dyDescent="0.3">
      <c r="B41" s="153">
        <f ca="1"/>
        <v>80</v>
      </c>
      <c r="C41" s="153">
        <f ca="1"/>
        <v>5.7</v>
      </c>
      <c r="D41" s="153">
        <f ca="1"/>
        <v>2.6</v>
      </c>
      <c r="E41" s="153">
        <f ca="1"/>
        <v>3.5</v>
      </c>
      <c r="F41" s="153">
        <f ca="1"/>
        <v>1</v>
      </c>
      <c r="G41" s="153" t="str">
        <f ca="1"/>
        <v>versicolor</v>
      </c>
      <c r="H41" s="153">
        <f t="shared" ca="1" si="0"/>
        <v>1</v>
      </c>
      <c r="I41" s="154"/>
      <c r="J41" s="154"/>
      <c r="K41" s="154"/>
      <c r="L41" s="154"/>
    </row>
    <row r="42" spans="2:12" x14ac:dyDescent="0.3">
      <c r="B42" s="153">
        <f ca="1"/>
        <v>81</v>
      </c>
      <c r="C42" s="153">
        <f ca="1"/>
        <v>5.5</v>
      </c>
      <c r="D42" s="153">
        <f ca="1"/>
        <v>2.4</v>
      </c>
      <c r="E42" s="153">
        <f ca="1"/>
        <v>3.8</v>
      </c>
      <c r="F42" s="153">
        <f ca="1"/>
        <v>1.1000000000000001</v>
      </c>
      <c r="G42" s="153" t="str">
        <f ca="1"/>
        <v>versicolor</v>
      </c>
      <c r="H42" s="153">
        <f t="shared" ca="1" si="0"/>
        <v>1</v>
      </c>
      <c r="I42" s="154"/>
      <c r="J42" s="154"/>
      <c r="K42" s="154"/>
      <c r="L42" s="154"/>
    </row>
    <row r="43" spans="2:12" x14ac:dyDescent="0.3">
      <c r="B43" s="153">
        <f ca="1"/>
        <v>82</v>
      </c>
      <c r="C43" s="153">
        <f ca="1"/>
        <v>5.5</v>
      </c>
      <c r="D43" s="153">
        <f ca="1"/>
        <v>2.4</v>
      </c>
      <c r="E43" s="153">
        <f ca="1"/>
        <v>3.7</v>
      </c>
      <c r="F43" s="153">
        <f ca="1"/>
        <v>1</v>
      </c>
      <c r="G43" s="153" t="str">
        <f ca="1"/>
        <v>versicolor</v>
      </c>
      <c r="H43" s="153">
        <f t="shared" ca="1" si="0"/>
        <v>1</v>
      </c>
      <c r="I43" s="154"/>
      <c r="J43" s="154"/>
      <c r="K43" s="154"/>
      <c r="L43" s="154"/>
    </row>
    <row r="44" spans="2:12" x14ac:dyDescent="0.3">
      <c r="B44" s="153">
        <f ca="1"/>
        <v>83</v>
      </c>
      <c r="C44" s="153">
        <f ca="1"/>
        <v>5.8</v>
      </c>
      <c r="D44" s="153">
        <f ca="1"/>
        <v>2.7</v>
      </c>
      <c r="E44" s="153">
        <f ca="1"/>
        <v>3.9</v>
      </c>
      <c r="F44" s="153">
        <f ca="1"/>
        <v>1.2</v>
      </c>
      <c r="G44" s="153" t="str">
        <f ca="1"/>
        <v>versicolor</v>
      </c>
      <c r="H44" s="153">
        <f t="shared" ca="1" si="0"/>
        <v>1</v>
      </c>
      <c r="I44" s="154"/>
      <c r="J44" s="154"/>
      <c r="K44" s="154"/>
      <c r="L44" s="154"/>
    </row>
    <row r="45" spans="2:12" x14ac:dyDescent="0.3">
      <c r="B45" s="153">
        <f ca="1"/>
        <v>84</v>
      </c>
      <c r="C45" s="153">
        <f ca="1"/>
        <v>6</v>
      </c>
      <c r="D45" s="153">
        <f ca="1"/>
        <v>2.7</v>
      </c>
      <c r="E45" s="153">
        <f ca="1"/>
        <v>5.0999999999999996</v>
      </c>
      <c r="F45" s="153">
        <f ca="1"/>
        <v>1.6</v>
      </c>
      <c r="G45" s="153" t="str">
        <f ca="1"/>
        <v>versicolor</v>
      </c>
      <c r="H45" s="153">
        <f t="shared" ca="1" si="0"/>
        <v>1</v>
      </c>
      <c r="I45" s="154"/>
      <c r="J45" s="154"/>
      <c r="K45" s="154"/>
      <c r="L45" s="154"/>
    </row>
    <row r="46" spans="2:12" x14ac:dyDescent="0.3">
      <c r="B46" s="153">
        <f ca="1"/>
        <v>85</v>
      </c>
      <c r="C46" s="153">
        <f ca="1"/>
        <v>5.4</v>
      </c>
      <c r="D46" s="153">
        <f ca="1"/>
        <v>3</v>
      </c>
      <c r="E46" s="153">
        <f ca="1"/>
        <v>4.5</v>
      </c>
      <c r="F46" s="153">
        <f ca="1"/>
        <v>1.5</v>
      </c>
      <c r="G46" s="153" t="str">
        <f ca="1"/>
        <v>versicolor</v>
      </c>
      <c r="H46" s="153">
        <f t="shared" ca="1" si="0"/>
        <v>1</v>
      </c>
      <c r="I46" s="154"/>
      <c r="J46" s="154"/>
      <c r="K46" s="154"/>
      <c r="L46" s="154"/>
    </row>
    <row r="47" spans="2:12" x14ac:dyDescent="0.3">
      <c r="B47" s="153">
        <f ca="1"/>
        <v>86</v>
      </c>
      <c r="C47" s="153">
        <f ca="1"/>
        <v>6</v>
      </c>
      <c r="D47" s="153">
        <f ca="1"/>
        <v>3.4</v>
      </c>
      <c r="E47" s="153">
        <f ca="1"/>
        <v>4.5</v>
      </c>
      <c r="F47" s="153">
        <f ca="1"/>
        <v>1.6</v>
      </c>
      <c r="G47" s="153" t="str">
        <f ca="1"/>
        <v>versicolor</v>
      </c>
      <c r="H47" s="153">
        <f t="shared" ca="1" si="0"/>
        <v>1</v>
      </c>
      <c r="I47" s="154"/>
      <c r="J47" s="154"/>
      <c r="K47" s="154"/>
      <c r="L47" s="154"/>
    </row>
    <row r="48" spans="2:12" x14ac:dyDescent="0.3">
      <c r="B48" s="153">
        <f ca="1"/>
        <v>87</v>
      </c>
      <c r="C48" s="153">
        <f ca="1"/>
        <v>6.7</v>
      </c>
      <c r="D48" s="153">
        <f ca="1"/>
        <v>3.1</v>
      </c>
      <c r="E48" s="153">
        <f ca="1"/>
        <v>4.7</v>
      </c>
      <c r="F48" s="153">
        <f ca="1"/>
        <v>1.5</v>
      </c>
      <c r="G48" s="153" t="str">
        <f ca="1"/>
        <v>versicolor</v>
      </c>
      <c r="H48" s="153">
        <f t="shared" ca="1" si="0"/>
        <v>1</v>
      </c>
      <c r="I48" s="154"/>
      <c r="J48" s="154"/>
      <c r="K48" s="154"/>
      <c r="L48" s="154"/>
    </row>
    <row r="49" spans="2:12" x14ac:dyDescent="0.3">
      <c r="B49" s="153">
        <f ca="1"/>
        <v>88</v>
      </c>
      <c r="C49" s="153">
        <f ca="1"/>
        <v>6.3</v>
      </c>
      <c r="D49" s="153">
        <f ca="1"/>
        <v>2.2999999999999998</v>
      </c>
      <c r="E49" s="153">
        <f ca="1"/>
        <v>4.4000000000000004</v>
      </c>
      <c r="F49" s="153">
        <f ca="1"/>
        <v>1.3</v>
      </c>
      <c r="G49" s="153" t="str">
        <f ca="1"/>
        <v>versicolor</v>
      </c>
      <c r="H49" s="153">
        <f t="shared" ca="1" si="0"/>
        <v>1</v>
      </c>
      <c r="I49" s="154"/>
      <c r="J49" s="154"/>
      <c r="K49" s="154"/>
      <c r="L49" s="154"/>
    </row>
    <row r="50" spans="2:12" x14ac:dyDescent="0.3">
      <c r="B50" s="153">
        <f ca="1"/>
        <v>89</v>
      </c>
      <c r="C50" s="153">
        <f ca="1"/>
        <v>5.6</v>
      </c>
      <c r="D50" s="153">
        <f ca="1"/>
        <v>3</v>
      </c>
      <c r="E50" s="153">
        <f ca="1"/>
        <v>4.0999999999999996</v>
      </c>
      <c r="F50" s="153">
        <f ca="1"/>
        <v>1.3</v>
      </c>
      <c r="G50" s="153" t="str">
        <f ca="1"/>
        <v>versicolor</v>
      </c>
      <c r="H50" s="153">
        <f t="shared" ca="1" si="0"/>
        <v>1</v>
      </c>
      <c r="I50" s="154"/>
      <c r="J50" s="154"/>
      <c r="K50" s="154"/>
      <c r="L50" s="154"/>
    </row>
    <row r="51" spans="2:12" x14ac:dyDescent="0.3">
      <c r="B51" s="153">
        <f ca="1"/>
        <v>90</v>
      </c>
      <c r="C51" s="153">
        <f ca="1"/>
        <v>5.5</v>
      </c>
      <c r="D51" s="153">
        <f ca="1"/>
        <v>2.5</v>
      </c>
      <c r="E51" s="153">
        <f ca="1"/>
        <v>4</v>
      </c>
      <c r="F51" s="153">
        <f ca="1"/>
        <v>1.3</v>
      </c>
      <c r="G51" s="153" t="str">
        <f ca="1"/>
        <v>versicolor</v>
      </c>
      <c r="H51" s="153">
        <f t="shared" ca="1" si="0"/>
        <v>1</v>
      </c>
      <c r="I51" s="154"/>
      <c r="J51" s="154"/>
      <c r="K51" s="154"/>
      <c r="L51" s="154"/>
    </row>
    <row r="52" spans="2:12" x14ac:dyDescent="0.3">
      <c r="B52" s="153">
        <f ca="1"/>
        <v>91</v>
      </c>
      <c r="C52" s="153">
        <f ca="1"/>
        <v>5.5</v>
      </c>
      <c r="D52" s="153">
        <f ca="1"/>
        <v>2.6</v>
      </c>
      <c r="E52" s="153">
        <f ca="1"/>
        <v>4.4000000000000004</v>
      </c>
      <c r="F52" s="153">
        <f ca="1"/>
        <v>1.2</v>
      </c>
      <c r="G52" s="153" t="str">
        <f ca="1"/>
        <v>versicolor</v>
      </c>
      <c r="H52" s="153">
        <f t="shared" ca="1" si="0"/>
        <v>1</v>
      </c>
      <c r="I52" s="154"/>
      <c r="J52" s="154"/>
      <c r="K52" s="154"/>
      <c r="L52" s="154"/>
    </row>
    <row r="53" spans="2:12" x14ac:dyDescent="0.3">
      <c r="B53" s="153">
        <f ca="1"/>
        <v>92</v>
      </c>
      <c r="C53" s="153">
        <f ca="1"/>
        <v>6.1</v>
      </c>
      <c r="D53" s="153">
        <f ca="1"/>
        <v>3</v>
      </c>
      <c r="E53" s="153">
        <f ca="1"/>
        <v>4.5999999999999996</v>
      </c>
      <c r="F53" s="153">
        <f ca="1"/>
        <v>1.4</v>
      </c>
      <c r="G53" s="153" t="str">
        <f ca="1"/>
        <v>versicolor</v>
      </c>
      <c r="H53" s="153">
        <f t="shared" ca="1" si="0"/>
        <v>1</v>
      </c>
      <c r="I53" s="154"/>
      <c r="J53" s="154"/>
      <c r="K53" s="154"/>
      <c r="L53" s="154"/>
    </row>
    <row r="54" spans="2:12" x14ac:dyDescent="0.3">
      <c r="B54" s="153">
        <f ca="1"/>
        <v>93</v>
      </c>
      <c r="C54" s="153">
        <f ca="1"/>
        <v>5.8</v>
      </c>
      <c r="D54" s="153">
        <f ca="1"/>
        <v>2.6</v>
      </c>
      <c r="E54" s="153">
        <f ca="1"/>
        <v>4</v>
      </c>
      <c r="F54" s="153">
        <f ca="1"/>
        <v>1.2</v>
      </c>
      <c r="G54" s="153" t="str">
        <f ca="1"/>
        <v>versicolor</v>
      </c>
      <c r="H54" s="153">
        <f t="shared" ca="1" si="0"/>
        <v>1</v>
      </c>
      <c r="I54" s="154"/>
      <c r="J54" s="154"/>
      <c r="K54" s="154"/>
      <c r="L54" s="154"/>
    </row>
    <row r="55" spans="2:12" x14ac:dyDescent="0.3">
      <c r="B55" s="153">
        <f ca="1"/>
        <v>94</v>
      </c>
      <c r="C55" s="153">
        <f ca="1"/>
        <v>5</v>
      </c>
      <c r="D55" s="153">
        <f ca="1"/>
        <v>2.2999999999999998</v>
      </c>
      <c r="E55" s="153">
        <f ca="1"/>
        <v>3.3</v>
      </c>
      <c r="F55" s="153">
        <f ca="1"/>
        <v>1</v>
      </c>
      <c r="G55" s="153" t="str">
        <f ca="1"/>
        <v>versicolor</v>
      </c>
      <c r="H55" s="153">
        <f t="shared" ca="1" si="0"/>
        <v>1</v>
      </c>
      <c r="I55" s="154"/>
      <c r="J55" s="154"/>
      <c r="K55" s="154"/>
      <c r="L55" s="154"/>
    </row>
    <row r="56" spans="2:12" x14ac:dyDescent="0.3">
      <c r="B56" s="153">
        <f ca="1"/>
        <v>95</v>
      </c>
      <c r="C56" s="153">
        <f ca="1"/>
        <v>5.6</v>
      </c>
      <c r="D56" s="153">
        <f ca="1"/>
        <v>2.7</v>
      </c>
      <c r="E56" s="153">
        <f ca="1"/>
        <v>4.2</v>
      </c>
      <c r="F56" s="153">
        <f ca="1"/>
        <v>1.3</v>
      </c>
      <c r="G56" s="153" t="str">
        <f ca="1"/>
        <v>versicolor</v>
      </c>
      <c r="H56" s="153">
        <f t="shared" ca="1" si="0"/>
        <v>1</v>
      </c>
      <c r="I56" s="154"/>
      <c r="J56" s="154"/>
      <c r="K56" s="154"/>
      <c r="L56" s="154"/>
    </row>
    <row r="57" spans="2:12" x14ac:dyDescent="0.3">
      <c r="B57" s="153">
        <f ca="1"/>
        <v>96</v>
      </c>
      <c r="C57" s="153">
        <f ca="1"/>
        <v>5.7</v>
      </c>
      <c r="D57" s="153">
        <f ca="1"/>
        <v>3</v>
      </c>
      <c r="E57" s="153">
        <f ca="1"/>
        <v>4.2</v>
      </c>
      <c r="F57" s="153">
        <f ca="1"/>
        <v>1.2</v>
      </c>
      <c r="G57" s="153" t="str">
        <f ca="1"/>
        <v>versicolor</v>
      </c>
      <c r="H57" s="153">
        <f t="shared" ca="1" si="0"/>
        <v>1</v>
      </c>
      <c r="I57" s="154"/>
      <c r="J57" s="154"/>
      <c r="K57" s="154"/>
      <c r="L57" s="154"/>
    </row>
    <row r="58" spans="2:12" x14ac:dyDescent="0.3">
      <c r="B58" s="153">
        <f ca="1"/>
        <v>97</v>
      </c>
      <c r="C58" s="153">
        <f ca="1"/>
        <v>5.7</v>
      </c>
      <c r="D58" s="153">
        <f ca="1"/>
        <v>2.9</v>
      </c>
      <c r="E58" s="153">
        <f ca="1"/>
        <v>4.2</v>
      </c>
      <c r="F58" s="153">
        <f ca="1"/>
        <v>1.3</v>
      </c>
      <c r="G58" s="153" t="str">
        <f ca="1"/>
        <v>versicolor</v>
      </c>
      <c r="H58" s="153">
        <f t="shared" ca="1" si="0"/>
        <v>1</v>
      </c>
      <c r="I58" s="154"/>
      <c r="J58" s="154"/>
      <c r="K58" s="154"/>
      <c r="L58" s="154"/>
    </row>
    <row r="59" spans="2:12" x14ac:dyDescent="0.3">
      <c r="B59" s="153">
        <f ca="1"/>
        <v>98</v>
      </c>
      <c r="C59" s="153">
        <f ca="1"/>
        <v>6.2</v>
      </c>
      <c r="D59" s="153">
        <f ca="1"/>
        <v>2.9</v>
      </c>
      <c r="E59" s="153">
        <f ca="1"/>
        <v>4.3</v>
      </c>
      <c r="F59" s="153">
        <f ca="1"/>
        <v>1.3</v>
      </c>
      <c r="G59" s="153" t="str">
        <f ca="1"/>
        <v>versicolor</v>
      </c>
      <c r="H59" s="153">
        <f t="shared" ca="1" si="0"/>
        <v>1</v>
      </c>
      <c r="I59" s="154"/>
      <c r="J59" s="154"/>
      <c r="K59" s="154"/>
      <c r="L59" s="154"/>
    </row>
    <row r="60" spans="2:12" x14ac:dyDescent="0.3">
      <c r="B60" s="153">
        <f ca="1"/>
        <v>99</v>
      </c>
      <c r="C60" s="153">
        <f ca="1"/>
        <v>5.0999999999999996</v>
      </c>
      <c r="D60" s="153">
        <f ca="1"/>
        <v>2.5</v>
      </c>
      <c r="E60" s="153">
        <f ca="1"/>
        <v>3</v>
      </c>
      <c r="F60" s="153">
        <f ca="1"/>
        <v>1.1000000000000001</v>
      </c>
      <c r="G60" s="153" t="str">
        <f ca="1"/>
        <v>versicolor</v>
      </c>
      <c r="H60" s="153">
        <f t="shared" ca="1" si="0"/>
        <v>1</v>
      </c>
      <c r="I60" s="154"/>
      <c r="J60" s="154"/>
      <c r="K60" s="154"/>
      <c r="L60" s="154"/>
    </row>
    <row r="61" spans="2:12" x14ac:dyDescent="0.3">
      <c r="B61" s="153">
        <f ca="1"/>
        <v>100</v>
      </c>
      <c r="C61" s="153">
        <f ca="1"/>
        <v>5.7</v>
      </c>
      <c r="D61" s="153">
        <f ca="1"/>
        <v>2.8</v>
      </c>
      <c r="E61" s="153">
        <f ca="1"/>
        <v>4.0999999999999996</v>
      </c>
      <c r="F61" s="153">
        <f ca="1"/>
        <v>1.3</v>
      </c>
      <c r="G61" s="153" t="str">
        <f ca="1"/>
        <v>versicolor</v>
      </c>
      <c r="H61" s="153">
        <f t="shared" ca="1" si="0"/>
        <v>1</v>
      </c>
      <c r="I61" s="154"/>
      <c r="J61" s="154"/>
      <c r="K61" s="154"/>
      <c r="L61" s="154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53E86-3DD1-1145-A028-CE7639CBDD7F}">
  <sheetPr codeName="Sheet201">
    <tabColor rgb="FFFF0000"/>
  </sheetPr>
  <dimension ref="B3:L61"/>
  <sheetViews>
    <sheetView workbookViewId="0"/>
  </sheetViews>
  <sheetFormatPr baseColWidth="10" defaultRowHeight="26" x14ac:dyDescent="0.3"/>
  <cols>
    <col min="1" max="6" width="10.83203125" style="153"/>
    <col min="7" max="7" width="15" style="153" bestFit="1" customWidth="1"/>
    <col min="8" max="8" width="10.83203125" style="153"/>
    <col min="9" max="10" width="23.5" style="153" bestFit="1" customWidth="1"/>
    <col min="11" max="11" width="11.83203125" style="153" bestFit="1" customWidth="1"/>
    <col min="12" max="12" width="15.33203125" style="153" bestFit="1" customWidth="1"/>
    <col min="13" max="16384" width="10.83203125" style="153"/>
  </cols>
  <sheetData>
    <row r="3" spans="2:12" s="152" customFormat="1" x14ac:dyDescent="0.3">
      <c r="H3" s="152" t="s">
        <v>892</v>
      </c>
      <c r="K3" s="153"/>
    </row>
    <row r="4" spans="2:12" x14ac:dyDescent="0.3">
      <c r="G4" s="153" t="s">
        <v>893</v>
      </c>
      <c r="H4" s="153" cm="1">
        <f t="array" ref="H4:H8">Iris_Fit!H4:H8</f>
        <v>0</v>
      </c>
    </row>
    <row r="5" spans="2:12" x14ac:dyDescent="0.3">
      <c r="G5" s="153" t="s">
        <v>894</v>
      </c>
      <c r="H5" s="153">
        <v>0</v>
      </c>
    </row>
    <row r="6" spans="2:12" x14ac:dyDescent="0.3">
      <c r="G6" s="153" t="s">
        <v>895</v>
      </c>
      <c r="H6" s="153">
        <v>0</v>
      </c>
    </row>
    <row r="7" spans="2:12" x14ac:dyDescent="0.3">
      <c r="G7" s="153" t="s">
        <v>896</v>
      </c>
      <c r="H7" s="153">
        <v>0</v>
      </c>
    </row>
    <row r="8" spans="2:12" x14ac:dyDescent="0.3">
      <c r="G8" s="153" t="s">
        <v>897</v>
      </c>
      <c r="H8" s="153">
        <v>1.5482559354478314</v>
      </c>
    </row>
    <row r="11" spans="2:12" s="152" customFormat="1" x14ac:dyDescent="0.3">
      <c r="B11" s="152" t="s">
        <v>143</v>
      </c>
      <c r="C11" s="152" t="s">
        <v>898</v>
      </c>
      <c r="D11" s="152" t="s">
        <v>899</v>
      </c>
      <c r="E11" s="152" t="s">
        <v>900</v>
      </c>
      <c r="F11" s="152" t="s">
        <v>901</v>
      </c>
      <c r="G11" s="152" t="s">
        <v>902</v>
      </c>
      <c r="H11" s="152" t="s">
        <v>903</v>
      </c>
      <c r="I11" s="152" t="s">
        <v>904</v>
      </c>
      <c r="J11" s="152" t="s">
        <v>905</v>
      </c>
      <c r="K11" s="152" t="s">
        <v>906</v>
      </c>
      <c r="L11" s="152" t="s">
        <v>137</v>
      </c>
    </row>
    <row r="12" spans="2:12" x14ac:dyDescent="0.3">
      <c r="B12" s="153" cm="1">
        <f t="array" aca="1" ref="B12:G61" ca="1">OFFSET(Iris_Data!A26,1,0,50,6)</f>
        <v>26</v>
      </c>
      <c r="C12" s="153">
        <f ca="1"/>
        <v>5</v>
      </c>
      <c r="D12" s="153">
        <f ca="1"/>
        <v>3</v>
      </c>
      <c r="E12" s="153">
        <f ca="1"/>
        <v>1.6</v>
      </c>
      <c r="F12" s="153">
        <f ca="1"/>
        <v>0.2</v>
      </c>
      <c r="G12" s="153" t="str">
        <f ca="1"/>
        <v>setosa</v>
      </c>
      <c r="H12" s="153">
        <f t="shared" ref="H12:H61" ca="1" si="0">(G12="versicolor")+0</f>
        <v>0</v>
      </c>
      <c r="I12" s="153">
        <f t="array" aca="1" ref="I12:I61" ca="1">H4+MMULT(C12:F61,H5:H8)</f>
        <v>0.30965118708956629</v>
      </c>
      <c r="J12" s="153">
        <f t="shared" ref="J12:J61" ca="1" si="1">1/(1+EXP(-I12))</f>
        <v>0.57680011757476135</v>
      </c>
      <c r="K12" s="153">
        <f t="shared" ref="K12:K61" ca="1" si="2">IF(H12,J12,1-J12)</f>
        <v>0.42319988242523865</v>
      </c>
      <c r="L12" s="153">
        <f t="shared" ref="L12:L61" ca="1" si="3">ROUND(K12,0)</f>
        <v>0</v>
      </c>
    </row>
    <row r="13" spans="2:12" x14ac:dyDescent="0.3">
      <c r="B13" s="153">
        <f ca="1"/>
        <v>27</v>
      </c>
      <c r="C13" s="153">
        <f ca="1"/>
        <v>5</v>
      </c>
      <c r="D13" s="153">
        <f ca="1"/>
        <v>3.4</v>
      </c>
      <c r="E13" s="153">
        <f ca="1"/>
        <v>1.6</v>
      </c>
      <c r="F13" s="153">
        <f ca="1"/>
        <v>0.4</v>
      </c>
      <c r="G13" s="153" t="str">
        <f ca="1"/>
        <v>setosa</v>
      </c>
      <c r="H13" s="153">
        <f t="shared" ca="1" si="0"/>
        <v>0</v>
      </c>
      <c r="I13" s="153">
        <f ca="1"/>
        <v>0.61930237417913259</v>
      </c>
      <c r="J13" s="153">
        <f t="shared" ca="1" si="1"/>
        <v>0.65005986784971603</v>
      </c>
      <c r="K13" s="153">
        <f t="shared" ca="1" si="2"/>
        <v>0.34994013215028397</v>
      </c>
      <c r="L13" s="153">
        <f t="shared" ca="1" si="3"/>
        <v>0</v>
      </c>
    </row>
    <row r="14" spans="2:12" x14ac:dyDescent="0.3">
      <c r="B14" s="153">
        <f ca="1"/>
        <v>28</v>
      </c>
      <c r="C14" s="153">
        <f ca="1"/>
        <v>5.2</v>
      </c>
      <c r="D14" s="153">
        <f ca="1"/>
        <v>3.5</v>
      </c>
      <c r="E14" s="153">
        <f ca="1"/>
        <v>1.5</v>
      </c>
      <c r="F14" s="153">
        <f ca="1"/>
        <v>0.2</v>
      </c>
      <c r="G14" s="153" t="str">
        <f ca="1"/>
        <v>setosa</v>
      </c>
      <c r="H14" s="153">
        <f t="shared" ca="1" si="0"/>
        <v>0</v>
      </c>
      <c r="I14" s="153">
        <f ca="1"/>
        <v>0.30965118708956629</v>
      </c>
      <c r="J14" s="153">
        <f t="shared" ca="1" si="1"/>
        <v>0.57680011757476135</v>
      </c>
      <c r="K14" s="153">
        <f t="shared" ca="1" si="2"/>
        <v>0.42319988242523865</v>
      </c>
      <c r="L14" s="153">
        <f t="shared" ca="1" si="3"/>
        <v>0</v>
      </c>
    </row>
    <row r="15" spans="2:12" x14ac:dyDescent="0.3">
      <c r="B15" s="153">
        <f ca="1"/>
        <v>29</v>
      </c>
      <c r="C15" s="153">
        <f ca="1"/>
        <v>5.2</v>
      </c>
      <c r="D15" s="153">
        <f ca="1"/>
        <v>3.4</v>
      </c>
      <c r="E15" s="153">
        <f ca="1"/>
        <v>1.4</v>
      </c>
      <c r="F15" s="153">
        <f ca="1"/>
        <v>0.2</v>
      </c>
      <c r="G15" s="153" t="str">
        <f ca="1"/>
        <v>setosa</v>
      </c>
      <c r="H15" s="153">
        <f t="shared" ca="1" si="0"/>
        <v>0</v>
      </c>
      <c r="I15" s="153">
        <f ca="1"/>
        <v>0.30965118708956629</v>
      </c>
      <c r="J15" s="153">
        <f t="shared" ca="1" si="1"/>
        <v>0.57680011757476135</v>
      </c>
      <c r="K15" s="153">
        <f t="shared" ca="1" si="2"/>
        <v>0.42319988242523865</v>
      </c>
      <c r="L15" s="153">
        <f t="shared" ca="1" si="3"/>
        <v>0</v>
      </c>
    </row>
    <row r="16" spans="2:12" x14ac:dyDescent="0.3">
      <c r="B16" s="153">
        <f ca="1"/>
        <v>30</v>
      </c>
      <c r="C16" s="153">
        <f ca="1"/>
        <v>4.7</v>
      </c>
      <c r="D16" s="153">
        <f ca="1"/>
        <v>3.2</v>
      </c>
      <c r="E16" s="153">
        <f ca="1"/>
        <v>1.6</v>
      </c>
      <c r="F16" s="153">
        <f ca="1"/>
        <v>0.2</v>
      </c>
      <c r="G16" s="153" t="str">
        <f ca="1"/>
        <v>setosa</v>
      </c>
      <c r="H16" s="153">
        <f t="shared" ca="1" si="0"/>
        <v>0</v>
      </c>
      <c r="I16" s="153">
        <f ca="1"/>
        <v>0.30965118708956629</v>
      </c>
      <c r="J16" s="153">
        <f t="shared" ca="1" si="1"/>
        <v>0.57680011757476135</v>
      </c>
      <c r="K16" s="153">
        <f t="shared" ca="1" si="2"/>
        <v>0.42319988242523865</v>
      </c>
      <c r="L16" s="153">
        <f t="shared" ca="1" si="3"/>
        <v>0</v>
      </c>
    </row>
    <row r="17" spans="2:12" x14ac:dyDescent="0.3">
      <c r="B17" s="153">
        <f ca="1"/>
        <v>31</v>
      </c>
      <c r="C17" s="153">
        <f ca="1"/>
        <v>4.8</v>
      </c>
      <c r="D17" s="153">
        <f ca="1"/>
        <v>3.1</v>
      </c>
      <c r="E17" s="153">
        <f ca="1"/>
        <v>1.6</v>
      </c>
      <c r="F17" s="153">
        <f ca="1"/>
        <v>0.2</v>
      </c>
      <c r="G17" s="153" t="str">
        <f ca="1"/>
        <v>setosa</v>
      </c>
      <c r="H17" s="153">
        <f t="shared" ca="1" si="0"/>
        <v>0</v>
      </c>
      <c r="I17" s="153">
        <f ca="1"/>
        <v>0.30965118708956629</v>
      </c>
      <c r="J17" s="153">
        <f t="shared" ca="1" si="1"/>
        <v>0.57680011757476135</v>
      </c>
      <c r="K17" s="153">
        <f t="shared" ca="1" si="2"/>
        <v>0.42319988242523865</v>
      </c>
      <c r="L17" s="153">
        <f t="shared" ca="1" si="3"/>
        <v>0</v>
      </c>
    </row>
    <row r="18" spans="2:12" x14ac:dyDescent="0.3">
      <c r="B18" s="153">
        <f ca="1"/>
        <v>32</v>
      </c>
      <c r="C18" s="153">
        <f ca="1"/>
        <v>5.4</v>
      </c>
      <c r="D18" s="153">
        <f ca="1"/>
        <v>3.4</v>
      </c>
      <c r="E18" s="153">
        <f ca="1"/>
        <v>1.5</v>
      </c>
      <c r="F18" s="153">
        <f ca="1"/>
        <v>0.4</v>
      </c>
      <c r="G18" s="153" t="str">
        <f ca="1"/>
        <v>setosa</v>
      </c>
      <c r="H18" s="153">
        <f t="shared" ca="1" si="0"/>
        <v>0</v>
      </c>
      <c r="I18" s="153">
        <f ca="1"/>
        <v>0.61930237417913259</v>
      </c>
      <c r="J18" s="153">
        <f t="shared" ca="1" si="1"/>
        <v>0.65005986784971603</v>
      </c>
      <c r="K18" s="153">
        <f t="shared" ca="1" si="2"/>
        <v>0.34994013215028397</v>
      </c>
      <c r="L18" s="153">
        <f t="shared" ca="1" si="3"/>
        <v>0</v>
      </c>
    </row>
    <row r="19" spans="2:12" x14ac:dyDescent="0.3">
      <c r="B19" s="153">
        <f ca="1"/>
        <v>33</v>
      </c>
      <c r="C19" s="153">
        <f ca="1"/>
        <v>5.2</v>
      </c>
      <c r="D19" s="153">
        <f ca="1"/>
        <v>4.0999999999999996</v>
      </c>
      <c r="E19" s="153">
        <f ca="1"/>
        <v>1.5</v>
      </c>
      <c r="F19" s="153">
        <f ca="1"/>
        <v>0.1</v>
      </c>
      <c r="G19" s="153" t="str">
        <f ca="1"/>
        <v>setosa</v>
      </c>
      <c r="H19" s="153">
        <f t="shared" ca="1" si="0"/>
        <v>0</v>
      </c>
      <c r="I19" s="153">
        <f ca="1"/>
        <v>0.15482559354478315</v>
      </c>
      <c r="J19" s="153">
        <f t="shared" ca="1" si="1"/>
        <v>0.53862926413761969</v>
      </c>
      <c r="K19" s="153">
        <f t="shared" ca="1" si="2"/>
        <v>0.46137073586238031</v>
      </c>
      <c r="L19" s="153">
        <f t="shared" ca="1" si="3"/>
        <v>0</v>
      </c>
    </row>
    <row r="20" spans="2:12" x14ac:dyDescent="0.3">
      <c r="B20" s="153">
        <f ca="1"/>
        <v>34</v>
      </c>
      <c r="C20" s="153">
        <f ca="1"/>
        <v>5.5</v>
      </c>
      <c r="D20" s="153">
        <f ca="1"/>
        <v>4.2</v>
      </c>
      <c r="E20" s="153">
        <f ca="1"/>
        <v>1.4</v>
      </c>
      <c r="F20" s="153">
        <f ca="1"/>
        <v>0.2</v>
      </c>
      <c r="G20" s="153" t="str">
        <f ca="1"/>
        <v>setosa</v>
      </c>
      <c r="H20" s="153">
        <f t="shared" ca="1" si="0"/>
        <v>0</v>
      </c>
      <c r="I20" s="153">
        <f ca="1"/>
        <v>0.30965118708956629</v>
      </c>
      <c r="J20" s="153">
        <f t="shared" ca="1" si="1"/>
        <v>0.57680011757476135</v>
      </c>
      <c r="K20" s="153">
        <f t="shared" ca="1" si="2"/>
        <v>0.42319988242523865</v>
      </c>
      <c r="L20" s="153">
        <f t="shared" ca="1" si="3"/>
        <v>0</v>
      </c>
    </row>
    <row r="21" spans="2:12" x14ac:dyDescent="0.3">
      <c r="B21" s="153">
        <f ca="1"/>
        <v>35</v>
      </c>
      <c r="C21" s="153">
        <f ca="1"/>
        <v>4.9000000000000004</v>
      </c>
      <c r="D21" s="153">
        <f ca="1"/>
        <v>3.1</v>
      </c>
      <c r="E21" s="153">
        <f ca="1"/>
        <v>1.5</v>
      </c>
      <c r="F21" s="153">
        <f ca="1"/>
        <v>0.2</v>
      </c>
      <c r="G21" s="153" t="str">
        <f ca="1"/>
        <v>setosa</v>
      </c>
      <c r="H21" s="153">
        <f t="shared" ca="1" si="0"/>
        <v>0</v>
      </c>
      <c r="I21" s="153">
        <f ca="1"/>
        <v>0.30965118708956629</v>
      </c>
      <c r="J21" s="153">
        <f t="shared" ca="1" si="1"/>
        <v>0.57680011757476135</v>
      </c>
      <c r="K21" s="153">
        <f t="shared" ca="1" si="2"/>
        <v>0.42319988242523865</v>
      </c>
      <c r="L21" s="153">
        <f t="shared" ca="1" si="3"/>
        <v>0</v>
      </c>
    </row>
    <row r="22" spans="2:12" x14ac:dyDescent="0.3">
      <c r="B22" s="153">
        <f ca="1"/>
        <v>36</v>
      </c>
      <c r="C22" s="153">
        <f ca="1"/>
        <v>5</v>
      </c>
      <c r="D22" s="153">
        <f ca="1"/>
        <v>3.2</v>
      </c>
      <c r="E22" s="153">
        <f ca="1"/>
        <v>1.2</v>
      </c>
      <c r="F22" s="153">
        <f ca="1"/>
        <v>0.2</v>
      </c>
      <c r="G22" s="153" t="str">
        <f ca="1"/>
        <v>setosa</v>
      </c>
      <c r="H22" s="153">
        <f t="shared" ca="1" si="0"/>
        <v>0</v>
      </c>
      <c r="I22" s="153">
        <f ca="1"/>
        <v>0.30965118708956629</v>
      </c>
      <c r="J22" s="153">
        <f t="shared" ca="1" si="1"/>
        <v>0.57680011757476135</v>
      </c>
      <c r="K22" s="153">
        <f t="shared" ca="1" si="2"/>
        <v>0.42319988242523865</v>
      </c>
      <c r="L22" s="153">
        <f t="shared" ca="1" si="3"/>
        <v>0</v>
      </c>
    </row>
    <row r="23" spans="2:12" x14ac:dyDescent="0.3">
      <c r="B23" s="153">
        <f ca="1"/>
        <v>37</v>
      </c>
      <c r="C23" s="153">
        <f ca="1"/>
        <v>5.5</v>
      </c>
      <c r="D23" s="153">
        <f ca="1"/>
        <v>3.5</v>
      </c>
      <c r="E23" s="153">
        <f ca="1"/>
        <v>1.3</v>
      </c>
      <c r="F23" s="153">
        <f ca="1"/>
        <v>0.2</v>
      </c>
      <c r="G23" s="153" t="str">
        <f ca="1"/>
        <v>setosa</v>
      </c>
      <c r="H23" s="153">
        <f t="shared" ca="1" si="0"/>
        <v>0</v>
      </c>
      <c r="I23" s="153">
        <f ca="1"/>
        <v>0.30965118708956629</v>
      </c>
      <c r="J23" s="153">
        <f t="shared" ca="1" si="1"/>
        <v>0.57680011757476135</v>
      </c>
      <c r="K23" s="153">
        <f t="shared" ca="1" si="2"/>
        <v>0.42319988242523865</v>
      </c>
      <c r="L23" s="153">
        <f t="shared" ca="1" si="3"/>
        <v>0</v>
      </c>
    </row>
    <row r="24" spans="2:12" x14ac:dyDescent="0.3">
      <c r="B24" s="153">
        <f ca="1"/>
        <v>38</v>
      </c>
      <c r="C24" s="153">
        <f ca="1"/>
        <v>4.9000000000000004</v>
      </c>
      <c r="D24" s="153">
        <f ca="1"/>
        <v>3.6</v>
      </c>
      <c r="E24" s="153">
        <f ca="1"/>
        <v>1.4</v>
      </c>
      <c r="F24" s="153">
        <f ca="1"/>
        <v>0.1</v>
      </c>
      <c r="G24" s="153" t="str">
        <f ca="1"/>
        <v>setosa</v>
      </c>
      <c r="H24" s="153">
        <f t="shared" ca="1" si="0"/>
        <v>0</v>
      </c>
      <c r="I24" s="153">
        <f ca="1"/>
        <v>0.15482559354478315</v>
      </c>
      <c r="J24" s="153">
        <f t="shared" ca="1" si="1"/>
        <v>0.53862926413761969</v>
      </c>
      <c r="K24" s="153">
        <f t="shared" ca="1" si="2"/>
        <v>0.46137073586238031</v>
      </c>
      <c r="L24" s="153">
        <f t="shared" ca="1" si="3"/>
        <v>0</v>
      </c>
    </row>
    <row r="25" spans="2:12" x14ac:dyDescent="0.3">
      <c r="B25" s="153">
        <f ca="1"/>
        <v>39</v>
      </c>
      <c r="C25" s="153">
        <f ca="1"/>
        <v>4.4000000000000004</v>
      </c>
      <c r="D25" s="153">
        <f ca="1"/>
        <v>3</v>
      </c>
      <c r="E25" s="153">
        <f ca="1"/>
        <v>1.3</v>
      </c>
      <c r="F25" s="153">
        <f ca="1"/>
        <v>0.2</v>
      </c>
      <c r="G25" s="153" t="str">
        <f ca="1"/>
        <v>setosa</v>
      </c>
      <c r="H25" s="153">
        <f t="shared" ca="1" si="0"/>
        <v>0</v>
      </c>
      <c r="I25" s="153">
        <f ca="1"/>
        <v>0.30965118708956629</v>
      </c>
      <c r="J25" s="153">
        <f t="shared" ca="1" si="1"/>
        <v>0.57680011757476135</v>
      </c>
      <c r="K25" s="153">
        <f t="shared" ca="1" si="2"/>
        <v>0.42319988242523865</v>
      </c>
      <c r="L25" s="153">
        <f t="shared" ca="1" si="3"/>
        <v>0</v>
      </c>
    </row>
    <row r="26" spans="2:12" x14ac:dyDescent="0.3">
      <c r="B26" s="153">
        <f ca="1"/>
        <v>40</v>
      </c>
      <c r="C26" s="153">
        <f ca="1"/>
        <v>5.0999999999999996</v>
      </c>
      <c r="D26" s="153">
        <f ca="1"/>
        <v>3.4</v>
      </c>
      <c r="E26" s="153">
        <f ca="1"/>
        <v>1.5</v>
      </c>
      <c r="F26" s="153">
        <f ca="1"/>
        <v>0.2</v>
      </c>
      <c r="G26" s="153" t="str">
        <f ca="1"/>
        <v>setosa</v>
      </c>
      <c r="H26" s="153">
        <f t="shared" ca="1" si="0"/>
        <v>0</v>
      </c>
      <c r="I26" s="153">
        <f ca="1"/>
        <v>0.30965118708956629</v>
      </c>
      <c r="J26" s="153">
        <f t="shared" ca="1" si="1"/>
        <v>0.57680011757476135</v>
      </c>
      <c r="K26" s="153">
        <f t="shared" ca="1" si="2"/>
        <v>0.42319988242523865</v>
      </c>
      <c r="L26" s="153">
        <f t="shared" ca="1" si="3"/>
        <v>0</v>
      </c>
    </row>
    <row r="27" spans="2:12" x14ac:dyDescent="0.3">
      <c r="B27" s="153">
        <f ca="1"/>
        <v>41</v>
      </c>
      <c r="C27" s="153">
        <f ca="1"/>
        <v>5</v>
      </c>
      <c r="D27" s="153">
        <f ca="1"/>
        <v>3.5</v>
      </c>
      <c r="E27" s="153">
        <f ca="1"/>
        <v>1.3</v>
      </c>
      <c r="F27" s="153">
        <f ca="1"/>
        <v>0.3</v>
      </c>
      <c r="G27" s="153" t="str">
        <f ca="1"/>
        <v>setosa</v>
      </c>
      <c r="H27" s="153">
        <f t="shared" ca="1" si="0"/>
        <v>0</v>
      </c>
      <c r="I27" s="153">
        <f ca="1"/>
        <v>0.46447678063434938</v>
      </c>
      <c r="J27" s="153">
        <f t="shared" ca="1" si="1"/>
        <v>0.61407565412572618</v>
      </c>
      <c r="K27" s="153">
        <f t="shared" ca="1" si="2"/>
        <v>0.38592434587427382</v>
      </c>
      <c r="L27" s="153">
        <f t="shared" ca="1" si="3"/>
        <v>0</v>
      </c>
    </row>
    <row r="28" spans="2:12" x14ac:dyDescent="0.3">
      <c r="B28" s="153">
        <f ca="1"/>
        <v>42</v>
      </c>
      <c r="C28" s="153">
        <f ca="1"/>
        <v>4.5</v>
      </c>
      <c r="D28" s="153">
        <f ca="1"/>
        <v>2.2999999999999998</v>
      </c>
      <c r="E28" s="153">
        <f ca="1"/>
        <v>1.3</v>
      </c>
      <c r="F28" s="153">
        <f ca="1"/>
        <v>0.3</v>
      </c>
      <c r="G28" s="153" t="str">
        <f ca="1"/>
        <v>setosa</v>
      </c>
      <c r="H28" s="153">
        <f t="shared" ca="1" si="0"/>
        <v>0</v>
      </c>
      <c r="I28" s="153">
        <f ca="1"/>
        <v>0.46447678063434938</v>
      </c>
      <c r="J28" s="153">
        <f t="shared" ca="1" si="1"/>
        <v>0.61407565412572618</v>
      </c>
      <c r="K28" s="153">
        <f t="shared" ca="1" si="2"/>
        <v>0.38592434587427382</v>
      </c>
      <c r="L28" s="153">
        <f t="shared" ca="1" si="3"/>
        <v>0</v>
      </c>
    </row>
    <row r="29" spans="2:12" x14ac:dyDescent="0.3">
      <c r="B29" s="153">
        <f ca="1"/>
        <v>43</v>
      </c>
      <c r="C29" s="153">
        <f ca="1"/>
        <v>4.4000000000000004</v>
      </c>
      <c r="D29" s="153">
        <f ca="1"/>
        <v>3.2</v>
      </c>
      <c r="E29" s="153">
        <f ca="1"/>
        <v>1.3</v>
      </c>
      <c r="F29" s="153">
        <f ca="1"/>
        <v>0.2</v>
      </c>
      <c r="G29" s="153" t="str">
        <f ca="1"/>
        <v>setosa</v>
      </c>
      <c r="H29" s="153">
        <f t="shared" ca="1" si="0"/>
        <v>0</v>
      </c>
      <c r="I29" s="153">
        <f ca="1"/>
        <v>0.30965118708956629</v>
      </c>
      <c r="J29" s="153">
        <f t="shared" ca="1" si="1"/>
        <v>0.57680011757476135</v>
      </c>
      <c r="K29" s="153">
        <f t="shared" ca="1" si="2"/>
        <v>0.42319988242523865</v>
      </c>
      <c r="L29" s="153">
        <f t="shared" ca="1" si="3"/>
        <v>0</v>
      </c>
    </row>
    <row r="30" spans="2:12" x14ac:dyDescent="0.3">
      <c r="B30" s="153">
        <f ca="1"/>
        <v>44</v>
      </c>
      <c r="C30" s="153">
        <f ca="1"/>
        <v>5</v>
      </c>
      <c r="D30" s="153">
        <f ca="1"/>
        <v>3.5</v>
      </c>
      <c r="E30" s="153">
        <f ca="1"/>
        <v>1.6</v>
      </c>
      <c r="F30" s="153">
        <f ca="1"/>
        <v>0.6</v>
      </c>
      <c r="G30" s="153" t="str">
        <f ca="1"/>
        <v>setosa</v>
      </c>
      <c r="H30" s="153">
        <f t="shared" ca="1" si="0"/>
        <v>0</v>
      </c>
      <c r="I30" s="153">
        <f ca="1"/>
        <v>0.92895356126869877</v>
      </c>
      <c r="J30" s="153">
        <f t="shared" ca="1" si="1"/>
        <v>0.71686293754400465</v>
      </c>
      <c r="K30" s="153">
        <f t="shared" ca="1" si="2"/>
        <v>0.28313706245599535</v>
      </c>
      <c r="L30" s="153">
        <f t="shared" ca="1" si="3"/>
        <v>0</v>
      </c>
    </row>
    <row r="31" spans="2:12" x14ac:dyDescent="0.3">
      <c r="B31" s="153">
        <f ca="1"/>
        <v>45</v>
      </c>
      <c r="C31" s="153">
        <f ca="1"/>
        <v>5.0999999999999996</v>
      </c>
      <c r="D31" s="153">
        <f ca="1"/>
        <v>3.8</v>
      </c>
      <c r="E31" s="153">
        <f ca="1"/>
        <v>1.9</v>
      </c>
      <c r="F31" s="153">
        <f ca="1"/>
        <v>0.4</v>
      </c>
      <c r="G31" s="153" t="str">
        <f ca="1"/>
        <v>setosa</v>
      </c>
      <c r="H31" s="153">
        <f t="shared" ca="1" si="0"/>
        <v>0</v>
      </c>
      <c r="I31" s="153">
        <f ca="1"/>
        <v>0.61930237417913259</v>
      </c>
      <c r="J31" s="153">
        <f t="shared" ca="1" si="1"/>
        <v>0.65005986784971603</v>
      </c>
      <c r="K31" s="153">
        <f t="shared" ca="1" si="2"/>
        <v>0.34994013215028397</v>
      </c>
      <c r="L31" s="153">
        <f t="shared" ca="1" si="3"/>
        <v>0</v>
      </c>
    </row>
    <row r="32" spans="2:12" x14ac:dyDescent="0.3">
      <c r="B32" s="153">
        <f ca="1"/>
        <v>46</v>
      </c>
      <c r="C32" s="153">
        <f ca="1"/>
        <v>4.8</v>
      </c>
      <c r="D32" s="153">
        <f ca="1"/>
        <v>3</v>
      </c>
      <c r="E32" s="153">
        <f ca="1"/>
        <v>1.4</v>
      </c>
      <c r="F32" s="153">
        <f ca="1"/>
        <v>0.3</v>
      </c>
      <c r="G32" s="153" t="str">
        <f ca="1"/>
        <v>setosa</v>
      </c>
      <c r="H32" s="153">
        <f t="shared" ca="1" si="0"/>
        <v>0</v>
      </c>
      <c r="I32" s="153">
        <f ca="1"/>
        <v>0.46447678063434938</v>
      </c>
      <c r="J32" s="153">
        <f t="shared" ca="1" si="1"/>
        <v>0.61407565412572618</v>
      </c>
      <c r="K32" s="153">
        <f t="shared" ca="1" si="2"/>
        <v>0.38592434587427382</v>
      </c>
      <c r="L32" s="153">
        <f t="shared" ca="1" si="3"/>
        <v>0</v>
      </c>
    </row>
    <row r="33" spans="2:12" x14ac:dyDescent="0.3">
      <c r="B33" s="153">
        <f ca="1"/>
        <v>47</v>
      </c>
      <c r="C33" s="153">
        <f ca="1"/>
        <v>5.0999999999999996</v>
      </c>
      <c r="D33" s="153">
        <f ca="1"/>
        <v>3.8</v>
      </c>
      <c r="E33" s="153">
        <f ca="1"/>
        <v>1.6</v>
      </c>
      <c r="F33" s="153">
        <f ca="1"/>
        <v>0.2</v>
      </c>
      <c r="G33" s="153" t="str">
        <f ca="1"/>
        <v>setosa</v>
      </c>
      <c r="H33" s="153">
        <f t="shared" ca="1" si="0"/>
        <v>0</v>
      </c>
      <c r="I33" s="153">
        <f ca="1"/>
        <v>0.30965118708956629</v>
      </c>
      <c r="J33" s="153">
        <f t="shared" ca="1" si="1"/>
        <v>0.57680011757476135</v>
      </c>
      <c r="K33" s="153">
        <f t="shared" ca="1" si="2"/>
        <v>0.42319988242523865</v>
      </c>
      <c r="L33" s="153">
        <f t="shared" ca="1" si="3"/>
        <v>0</v>
      </c>
    </row>
    <row r="34" spans="2:12" x14ac:dyDescent="0.3">
      <c r="B34" s="153">
        <f ca="1"/>
        <v>48</v>
      </c>
      <c r="C34" s="153">
        <f ca="1"/>
        <v>4.5999999999999996</v>
      </c>
      <c r="D34" s="153">
        <f ca="1"/>
        <v>3.2</v>
      </c>
      <c r="E34" s="153">
        <f ca="1"/>
        <v>1.4</v>
      </c>
      <c r="F34" s="153">
        <f ca="1"/>
        <v>0.2</v>
      </c>
      <c r="G34" s="153" t="str">
        <f ca="1"/>
        <v>setosa</v>
      </c>
      <c r="H34" s="153">
        <f t="shared" ca="1" si="0"/>
        <v>0</v>
      </c>
      <c r="I34" s="153">
        <f ca="1"/>
        <v>0.30965118708956629</v>
      </c>
      <c r="J34" s="153">
        <f t="shared" ca="1" si="1"/>
        <v>0.57680011757476135</v>
      </c>
      <c r="K34" s="153">
        <f t="shared" ca="1" si="2"/>
        <v>0.42319988242523865</v>
      </c>
      <c r="L34" s="153">
        <f t="shared" ca="1" si="3"/>
        <v>0</v>
      </c>
    </row>
    <row r="35" spans="2:12" x14ac:dyDescent="0.3">
      <c r="B35" s="153">
        <f ca="1"/>
        <v>49</v>
      </c>
      <c r="C35" s="153">
        <f ca="1"/>
        <v>5.3</v>
      </c>
      <c r="D35" s="153">
        <f ca="1"/>
        <v>3.7</v>
      </c>
      <c r="E35" s="153">
        <f ca="1"/>
        <v>1.5</v>
      </c>
      <c r="F35" s="153">
        <f ca="1"/>
        <v>0.2</v>
      </c>
      <c r="G35" s="153" t="str">
        <f ca="1"/>
        <v>setosa</v>
      </c>
      <c r="H35" s="153">
        <f t="shared" ca="1" si="0"/>
        <v>0</v>
      </c>
      <c r="I35" s="153">
        <f ca="1"/>
        <v>0.30965118708956629</v>
      </c>
      <c r="J35" s="153">
        <f t="shared" ca="1" si="1"/>
        <v>0.57680011757476135</v>
      </c>
      <c r="K35" s="153">
        <f t="shared" ca="1" si="2"/>
        <v>0.42319988242523865</v>
      </c>
      <c r="L35" s="153">
        <f t="shared" ca="1" si="3"/>
        <v>0</v>
      </c>
    </row>
    <row r="36" spans="2:12" x14ac:dyDescent="0.3">
      <c r="B36" s="153">
        <f ca="1"/>
        <v>50</v>
      </c>
      <c r="C36" s="153">
        <f ca="1"/>
        <v>5</v>
      </c>
      <c r="D36" s="153">
        <f ca="1"/>
        <v>3.3</v>
      </c>
      <c r="E36" s="153">
        <f ca="1"/>
        <v>1.4</v>
      </c>
      <c r="F36" s="153">
        <f ca="1"/>
        <v>0.2</v>
      </c>
      <c r="G36" s="153" t="str">
        <f ca="1"/>
        <v>setosa</v>
      </c>
      <c r="H36" s="153">
        <f t="shared" ca="1" si="0"/>
        <v>0</v>
      </c>
      <c r="I36" s="153">
        <f ca="1"/>
        <v>0.30965118708956629</v>
      </c>
      <c r="J36" s="153">
        <f t="shared" ca="1" si="1"/>
        <v>0.57680011757476135</v>
      </c>
      <c r="K36" s="153">
        <f t="shared" ca="1" si="2"/>
        <v>0.42319988242523865</v>
      </c>
      <c r="L36" s="153">
        <f t="shared" ca="1" si="3"/>
        <v>0</v>
      </c>
    </row>
    <row r="37" spans="2:12" x14ac:dyDescent="0.3">
      <c r="B37" s="153">
        <f ca="1"/>
        <v>51</v>
      </c>
      <c r="C37" s="153">
        <f ca="1"/>
        <v>7</v>
      </c>
      <c r="D37" s="153">
        <f ca="1"/>
        <v>3.2</v>
      </c>
      <c r="E37" s="153">
        <f ca="1"/>
        <v>4.7</v>
      </c>
      <c r="F37" s="153">
        <f ca="1"/>
        <v>1.4</v>
      </c>
      <c r="G37" s="153" t="str">
        <f ca="1"/>
        <v>versicolor</v>
      </c>
      <c r="H37" s="153">
        <f t="shared" ca="1" si="0"/>
        <v>1</v>
      </c>
      <c r="I37" s="153">
        <f ca="1"/>
        <v>2.1675583096269637</v>
      </c>
      <c r="J37" s="153">
        <f t="shared" ca="1" si="1"/>
        <v>0.89729817280539836</v>
      </c>
      <c r="K37" s="153">
        <f t="shared" ca="1" si="2"/>
        <v>0.89729817280539836</v>
      </c>
      <c r="L37" s="153">
        <f t="shared" ca="1" si="3"/>
        <v>1</v>
      </c>
    </row>
    <row r="38" spans="2:12" x14ac:dyDescent="0.3">
      <c r="B38" s="153">
        <f ca="1"/>
        <v>52</v>
      </c>
      <c r="C38" s="153">
        <f ca="1"/>
        <v>6.4</v>
      </c>
      <c r="D38" s="153">
        <f ca="1"/>
        <v>3.2</v>
      </c>
      <c r="E38" s="153">
        <f ca="1"/>
        <v>4.5</v>
      </c>
      <c r="F38" s="153">
        <f ca="1"/>
        <v>1.5</v>
      </c>
      <c r="G38" s="153" t="str">
        <f ca="1"/>
        <v>versicolor</v>
      </c>
      <c r="H38" s="153">
        <f t="shared" ca="1" si="0"/>
        <v>1</v>
      </c>
      <c r="I38" s="153">
        <f ca="1"/>
        <v>2.322383903171747</v>
      </c>
      <c r="J38" s="153">
        <f t="shared" ca="1" si="1"/>
        <v>0.91071397532948406</v>
      </c>
      <c r="K38" s="153">
        <f t="shared" ca="1" si="2"/>
        <v>0.91071397532948406</v>
      </c>
      <c r="L38" s="153">
        <f t="shared" ca="1" si="3"/>
        <v>1</v>
      </c>
    </row>
    <row r="39" spans="2:12" x14ac:dyDescent="0.3">
      <c r="B39" s="153">
        <f ca="1"/>
        <v>53</v>
      </c>
      <c r="C39" s="153">
        <f ca="1"/>
        <v>6.9</v>
      </c>
      <c r="D39" s="153">
        <f ca="1"/>
        <v>3.1</v>
      </c>
      <c r="E39" s="153">
        <f ca="1"/>
        <v>4.9000000000000004</v>
      </c>
      <c r="F39" s="153">
        <f ca="1"/>
        <v>1.5</v>
      </c>
      <c r="G39" s="153" t="str">
        <f ca="1"/>
        <v>versicolor</v>
      </c>
      <c r="H39" s="153">
        <f t="shared" ca="1" si="0"/>
        <v>1</v>
      </c>
      <c r="I39" s="153">
        <f ca="1"/>
        <v>2.322383903171747</v>
      </c>
      <c r="J39" s="153">
        <f t="shared" ca="1" si="1"/>
        <v>0.91071397532948406</v>
      </c>
      <c r="K39" s="153">
        <f t="shared" ca="1" si="2"/>
        <v>0.91071397532948406</v>
      </c>
      <c r="L39" s="153">
        <f t="shared" ca="1" si="3"/>
        <v>1</v>
      </c>
    </row>
    <row r="40" spans="2:12" x14ac:dyDescent="0.3">
      <c r="B40" s="153">
        <f ca="1"/>
        <v>54</v>
      </c>
      <c r="C40" s="153">
        <f ca="1"/>
        <v>5.5</v>
      </c>
      <c r="D40" s="153">
        <f ca="1"/>
        <v>2.2999999999999998</v>
      </c>
      <c r="E40" s="153">
        <f ca="1"/>
        <v>4</v>
      </c>
      <c r="F40" s="153">
        <f ca="1"/>
        <v>1.3</v>
      </c>
      <c r="G40" s="153" t="str">
        <f ca="1"/>
        <v>versicolor</v>
      </c>
      <c r="H40" s="153">
        <f t="shared" ca="1" si="0"/>
        <v>1</v>
      </c>
      <c r="I40" s="153">
        <f ca="1"/>
        <v>2.0127327160821809</v>
      </c>
      <c r="J40" s="153">
        <f t="shared" ca="1" si="1"/>
        <v>0.88212746303776468</v>
      </c>
      <c r="K40" s="153">
        <f t="shared" ca="1" si="2"/>
        <v>0.88212746303776468</v>
      </c>
      <c r="L40" s="153">
        <f t="shared" ca="1" si="3"/>
        <v>1</v>
      </c>
    </row>
    <row r="41" spans="2:12" x14ac:dyDescent="0.3">
      <c r="B41" s="153">
        <f ca="1"/>
        <v>55</v>
      </c>
      <c r="C41" s="153">
        <f ca="1"/>
        <v>6.5</v>
      </c>
      <c r="D41" s="153">
        <f ca="1"/>
        <v>2.8</v>
      </c>
      <c r="E41" s="153">
        <f ca="1"/>
        <v>4.5999999999999996</v>
      </c>
      <c r="F41" s="153">
        <f ca="1"/>
        <v>1.5</v>
      </c>
      <c r="G41" s="153" t="str">
        <f ca="1"/>
        <v>versicolor</v>
      </c>
      <c r="H41" s="153">
        <f t="shared" ca="1" si="0"/>
        <v>1</v>
      </c>
      <c r="I41" s="153">
        <f ca="1"/>
        <v>2.322383903171747</v>
      </c>
      <c r="J41" s="153">
        <f t="shared" ca="1" si="1"/>
        <v>0.91071397532948406</v>
      </c>
      <c r="K41" s="153">
        <f t="shared" ca="1" si="2"/>
        <v>0.91071397532948406</v>
      </c>
      <c r="L41" s="153">
        <f t="shared" ca="1" si="3"/>
        <v>1</v>
      </c>
    </row>
    <row r="42" spans="2:12" x14ac:dyDescent="0.3">
      <c r="B42" s="153">
        <f ca="1"/>
        <v>56</v>
      </c>
      <c r="C42" s="153">
        <f ca="1"/>
        <v>5.7</v>
      </c>
      <c r="D42" s="153">
        <f ca="1"/>
        <v>2.8</v>
      </c>
      <c r="E42" s="153">
        <f ca="1"/>
        <v>4.5</v>
      </c>
      <c r="F42" s="153">
        <f ca="1"/>
        <v>1.3</v>
      </c>
      <c r="G42" s="153" t="str">
        <f ca="1"/>
        <v>versicolor</v>
      </c>
      <c r="H42" s="153">
        <f t="shared" ca="1" si="0"/>
        <v>1</v>
      </c>
      <c r="I42" s="153">
        <f ca="1"/>
        <v>2.0127327160821809</v>
      </c>
      <c r="J42" s="153">
        <f t="shared" ca="1" si="1"/>
        <v>0.88212746303776468</v>
      </c>
      <c r="K42" s="153">
        <f t="shared" ca="1" si="2"/>
        <v>0.88212746303776468</v>
      </c>
      <c r="L42" s="153">
        <f t="shared" ca="1" si="3"/>
        <v>1</v>
      </c>
    </row>
    <row r="43" spans="2:12" x14ac:dyDescent="0.3">
      <c r="B43" s="153">
        <f ca="1"/>
        <v>57</v>
      </c>
      <c r="C43" s="153">
        <f ca="1"/>
        <v>6.3</v>
      </c>
      <c r="D43" s="153">
        <f ca="1"/>
        <v>3.3</v>
      </c>
      <c r="E43" s="153">
        <f ca="1"/>
        <v>4.7</v>
      </c>
      <c r="F43" s="153">
        <f ca="1"/>
        <v>1.6</v>
      </c>
      <c r="G43" s="153" t="str">
        <f ca="1"/>
        <v>versicolor</v>
      </c>
      <c r="H43" s="153">
        <f t="shared" ca="1" si="0"/>
        <v>1</v>
      </c>
      <c r="I43" s="153">
        <f ca="1"/>
        <v>2.4772094967165303</v>
      </c>
      <c r="J43" s="153">
        <f t="shared" ca="1" si="1"/>
        <v>0.92252859675274168</v>
      </c>
      <c r="K43" s="153">
        <f t="shared" ca="1" si="2"/>
        <v>0.92252859675274168</v>
      </c>
      <c r="L43" s="153">
        <f t="shared" ca="1" si="3"/>
        <v>1</v>
      </c>
    </row>
    <row r="44" spans="2:12" x14ac:dyDescent="0.3">
      <c r="B44" s="153">
        <f ca="1"/>
        <v>58</v>
      </c>
      <c r="C44" s="153">
        <f ca="1"/>
        <v>4.9000000000000004</v>
      </c>
      <c r="D44" s="153">
        <f ca="1"/>
        <v>2.4</v>
      </c>
      <c r="E44" s="153">
        <f ca="1"/>
        <v>3.3</v>
      </c>
      <c r="F44" s="153">
        <f ca="1"/>
        <v>1</v>
      </c>
      <c r="G44" s="153" t="str">
        <f ca="1"/>
        <v>versicolor</v>
      </c>
      <c r="H44" s="153">
        <f t="shared" ca="1" si="0"/>
        <v>1</v>
      </c>
      <c r="I44" s="153">
        <f ca="1"/>
        <v>1.5482559354478314</v>
      </c>
      <c r="J44" s="153">
        <f t="shared" ca="1" si="1"/>
        <v>0.82466169197233596</v>
      </c>
      <c r="K44" s="153">
        <f t="shared" ca="1" si="2"/>
        <v>0.82466169197233596</v>
      </c>
      <c r="L44" s="153">
        <f t="shared" ca="1" si="3"/>
        <v>1</v>
      </c>
    </row>
    <row r="45" spans="2:12" x14ac:dyDescent="0.3">
      <c r="B45" s="153">
        <f ca="1"/>
        <v>59</v>
      </c>
      <c r="C45" s="153">
        <f ca="1"/>
        <v>6.6</v>
      </c>
      <c r="D45" s="153">
        <f ca="1"/>
        <v>2.9</v>
      </c>
      <c r="E45" s="153">
        <f ca="1"/>
        <v>4.5999999999999996</v>
      </c>
      <c r="F45" s="153">
        <f ca="1"/>
        <v>1.3</v>
      </c>
      <c r="G45" s="153" t="str">
        <f ca="1"/>
        <v>versicolor</v>
      </c>
      <c r="H45" s="153">
        <f t="shared" ca="1" si="0"/>
        <v>1</v>
      </c>
      <c r="I45" s="153">
        <f ca="1"/>
        <v>2.0127327160821809</v>
      </c>
      <c r="J45" s="153">
        <f t="shared" ca="1" si="1"/>
        <v>0.88212746303776468</v>
      </c>
      <c r="K45" s="153">
        <f t="shared" ca="1" si="2"/>
        <v>0.88212746303776468</v>
      </c>
      <c r="L45" s="153">
        <f t="shared" ca="1" si="3"/>
        <v>1</v>
      </c>
    </row>
    <row r="46" spans="2:12" x14ac:dyDescent="0.3">
      <c r="B46" s="153">
        <f ca="1"/>
        <v>60</v>
      </c>
      <c r="C46" s="153">
        <f ca="1"/>
        <v>5.2</v>
      </c>
      <c r="D46" s="153">
        <f ca="1"/>
        <v>2.7</v>
      </c>
      <c r="E46" s="153">
        <f ca="1"/>
        <v>3.9</v>
      </c>
      <c r="F46" s="153">
        <f ca="1"/>
        <v>1.4</v>
      </c>
      <c r="G46" s="153" t="str">
        <f ca="1"/>
        <v>versicolor</v>
      </c>
      <c r="H46" s="153">
        <f t="shared" ca="1" si="0"/>
        <v>1</v>
      </c>
      <c r="I46" s="153">
        <f ca="1"/>
        <v>2.1675583096269637</v>
      </c>
      <c r="J46" s="153">
        <f t="shared" ca="1" si="1"/>
        <v>0.89729817280539836</v>
      </c>
      <c r="K46" s="153">
        <f t="shared" ca="1" si="2"/>
        <v>0.89729817280539836</v>
      </c>
      <c r="L46" s="153">
        <f t="shared" ca="1" si="3"/>
        <v>1</v>
      </c>
    </row>
    <row r="47" spans="2:12" x14ac:dyDescent="0.3">
      <c r="B47" s="153">
        <f ca="1"/>
        <v>61</v>
      </c>
      <c r="C47" s="153">
        <f ca="1"/>
        <v>5</v>
      </c>
      <c r="D47" s="153">
        <f ca="1"/>
        <v>2</v>
      </c>
      <c r="E47" s="153">
        <f ca="1"/>
        <v>3.5</v>
      </c>
      <c r="F47" s="153">
        <f ca="1"/>
        <v>1</v>
      </c>
      <c r="G47" s="153" t="str">
        <f ca="1"/>
        <v>versicolor</v>
      </c>
      <c r="H47" s="153">
        <f t="shared" ca="1" si="0"/>
        <v>1</v>
      </c>
      <c r="I47" s="153">
        <f ca="1"/>
        <v>1.5482559354478314</v>
      </c>
      <c r="J47" s="153">
        <f t="shared" ca="1" si="1"/>
        <v>0.82466169197233596</v>
      </c>
      <c r="K47" s="153">
        <f t="shared" ca="1" si="2"/>
        <v>0.82466169197233596</v>
      </c>
      <c r="L47" s="153">
        <f t="shared" ca="1" si="3"/>
        <v>1</v>
      </c>
    </row>
    <row r="48" spans="2:12" x14ac:dyDescent="0.3">
      <c r="B48" s="153">
        <f ca="1"/>
        <v>62</v>
      </c>
      <c r="C48" s="153">
        <f ca="1"/>
        <v>5.9</v>
      </c>
      <c r="D48" s="153">
        <f ca="1"/>
        <v>3</v>
      </c>
      <c r="E48" s="153">
        <f ca="1"/>
        <v>4.2</v>
      </c>
      <c r="F48" s="153">
        <f ca="1"/>
        <v>1.5</v>
      </c>
      <c r="G48" s="153" t="str">
        <f ca="1"/>
        <v>versicolor</v>
      </c>
      <c r="H48" s="153">
        <f t="shared" ca="1" si="0"/>
        <v>1</v>
      </c>
      <c r="I48" s="153">
        <f ca="1"/>
        <v>2.322383903171747</v>
      </c>
      <c r="J48" s="153">
        <f t="shared" ca="1" si="1"/>
        <v>0.91071397532948406</v>
      </c>
      <c r="K48" s="153">
        <f t="shared" ca="1" si="2"/>
        <v>0.91071397532948406</v>
      </c>
      <c r="L48" s="153">
        <f t="shared" ca="1" si="3"/>
        <v>1</v>
      </c>
    </row>
    <row r="49" spans="2:12" x14ac:dyDescent="0.3">
      <c r="B49" s="153">
        <f ca="1"/>
        <v>63</v>
      </c>
      <c r="C49" s="153">
        <f ca="1"/>
        <v>6</v>
      </c>
      <c r="D49" s="153">
        <f ca="1"/>
        <v>2.2000000000000002</v>
      </c>
      <c r="E49" s="153">
        <f ca="1"/>
        <v>4</v>
      </c>
      <c r="F49" s="153">
        <f ca="1"/>
        <v>1</v>
      </c>
      <c r="G49" s="153" t="str">
        <f ca="1"/>
        <v>versicolor</v>
      </c>
      <c r="H49" s="153">
        <f t="shared" ca="1" si="0"/>
        <v>1</v>
      </c>
      <c r="I49" s="153">
        <f ca="1"/>
        <v>1.5482559354478314</v>
      </c>
      <c r="J49" s="153">
        <f t="shared" ca="1" si="1"/>
        <v>0.82466169197233596</v>
      </c>
      <c r="K49" s="153">
        <f t="shared" ca="1" si="2"/>
        <v>0.82466169197233596</v>
      </c>
      <c r="L49" s="153">
        <f t="shared" ca="1" si="3"/>
        <v>1</v>
      </c>
    </row>
    <row r="50" spans="2:12" x14ac:dyDescent="0.3">
      <c r="B50" s="153">
        <f ca="1"/>
        <v>64</v>
      </c>
      <c r="C50" s="153">
        <f ca="1"/>
        <v>6.1</v>
      </c>
      <c r="D50" s="153">
        <f ca="1"/>
        <v>2.9</v>
      </c>
      <c r="E50" s="153">
        <f ca="1"/>
        <v>4.7</v>
      </c>
      <c r="F50" s="153">
        <f ca="1"/>
        <v>1.4</v>
      </c>
      <c r="G50" s="153" t="str">
        <f ca="1"/>
        <v>versicolor</v>
      </c>
      <c r="H50" s="153">
        <f t="shared" ca="1" si="0"/>
        <v>1</v>
      </c>
      <c r="I50" s="153">
        <f ca="1"/>
        <v>2.1675583096269637</v>
      </c>
      <c r="J50" s="153">
        <f t="shared" ca="1" si="1"/>
        <v>0.89729817280539836</v>
      </c>
      <c r="K50" s="153">
        <f t="shared" ca="1" si="2"/>
        <v>0.89729817280539836</v>
      </c>
      <c r="L50" s="153">
        <f t="shared" ca="1" si="3"/>
        <v>1</v>
      </c>
    </row>
    <row r="51" spans="2:12" x14ac:dyDescent="0.3">
      <c r="B51" s="153">
        <f ca="1"/>
        <v>65</v>
      </c>
      <c r="C51" s="153">
        <f ca="1"/>
        <v>5.6</v>
      </c>
      <c r="D51" s="153">
        <f ca="1"/>
        <v>2.9</v>
      </c>
      <c r="E51" s="153">
        <f ca="1"/>
        <v>3.6</v>
      </c>
      <c r="F51" s="153">
        <f ca="1"/>
        <v>1.3</v>
      </c>
      <c r="G51" s="153" t="str">
        <f ca="1"/>
        <v>versicolor</v>
      </c>
      <c r="H51" s="153">
        <f t="shared" ca="1" si="0"/>
        <v>1</v>
      </c>
      <c r="I51" s="153">
        <f ca="1"/>
        <v>2.0127327160821809</v>
      </c>
      <c r="J51" s="153">
        <f t="shared" ca="1" si="1"/>
        <v>0.88212746303776468</v>
      </c>
      <c r="K51" s="153">
        <f t="shared" ca="1" si="2"/>
        <v>0.88212746303776468</v>
      </c>
      <c r="L51" s="153">
        <f t="shared" ca="1" si="3"/>
        <v>1</v>
      </c>
    </row>
    <row r="52" spans="2:12" x14ac:dyDescent="0.3">
      <c r="B52" s="153">
        <f ca="1"/>
        <v>66</v>
      </c>
      <c r="C52" s="153">
        <f ca="1"/>
        <v>6.7</v>
      </c>
      <c r="D52" s="153">
        <f ca="1"/>
        <v>3.1</v>
      </c>
      <c r="E52" s="153">
        <f ca="1"/>
        <v>4.4000000000000004</v>
      </c>
      <c r="F52" s="153">
        <f ca="1"/>
        <v>1.4</v>
      </c>
      <c r="G52" s="153" t="str">
        <f ca="1"/>
        <v>versicolor</v>
      </c>
      <c r="H52" s="153">
        <f t="shared" ca="1" si="0"/>
        <v>1</v>
      </c>
      <c r="I52" s="153">
        <f ca="1"/>
        <v>2.1675583096269637</v>
      </c>
      <c r="J52" s="153">
        <f t="shared" ca="1" si="1"/>
        <v>0.89729817280539836</v>
      </c>
      <c r="K52" s="153">
        <f t="shared" ca="1" si="2"/>
        <v>0.89729817280539836</v>
      </c>
      <c r="L52" s="153">
        <f t="shared" ca="1" si="3"/>
        <v>1</v>
      </c>
    </row>
    <row r="53" spans="2:12" x14ac:dyDescent="0.3">
      <c r="B53" s="153">
        <f ca="1"/>
        <v>67</v>
      </c>
      <c r="C53" s="153">
        <f ca="1"/>
        <v>5.6</v>
      </c>
      <c r="D53" s="153">
        <f ca="1"/>
        <v>3</v>
      </c>
      <c r="E53" s="153">
        <f ca="1"/>
        <v>4.5</v>
      </c>
      <c r="F53" s="153">
        <f ca="1"/>
        <v>1.5</v>
      </c>
      <c r="G53" s="153" t="str">
        <f ca="1"/>
        <v>versicolor</v>
      </c>
      <c r="H53" s="153">
        <f t="shared" ca="1" si="0"/>
        <v>1</v>
      </c>
      <c r="I53" s="153">
        <f ca="1"/>
        <v>2.322383903171747</v>
      </c>
      <c r="J53" s="153">
        <f t="shared" ca="1" si="1"/>
        <v>0.91071397532948406</v>
      </c>
      <c r="K53" s="153">
        <f t="shared" ca="1" si="2"/>
        <v>0.91071397532948406</v>
      </c>
      <c r="L53" s="153">
        <f t="shared" ca="1" si="3"/>
        <v>1</v>
      </c>
    </row>
    <row r="54" spans="2:12" x14ac:dyDescent="0.3">
      <c r="B54" s="153">
        <f ca="1"/>
        <v>68</v>
      </c>
      <c r="C54" s="153">
        <f ca="1"/>
        <v>5.8</v>
      </c>
      <c r="D54" s="153">
        <f ca="1"/>
        <v>2.7</v>
      </c>
      <c r="E54" s="153">
        <f ca="1"/>
        <v>4.0999999999999996</v>
      </c>
      <c r="F54" s="153">
        <f ca="1"/>
        <v>1</v>
      </c>
      <c r="G54" s="153" t="str">
        <f ca="1"/>
        <v>versicolor</v>
      </c>
      <c r="H54" s="153">
        <f t="shared" ca="1" si="0"/>
        <v>1</v>
      </c>
      <c r="I54" s="153">
        <f ca="1"/>
        <v>1.5482559354478314</v>
      </c>
      <c r="J54" s="153">
        <f t="shared" ca="1" si="1"/>
        <v>0.82466169197233596</v>
      </c>
      <c r="K54" s="153">
        <f t="shared" ca="1" si="2"/>
        <v>0.82466169197233596</v>
      </c>
      <c r="L54" s="153">
        <f t="shared" ca="1" si="3"/>
        <v>1</v>
      </c>
    </row>
    <row r="55" spans="2:12" x14ac:dyDescent="0.3">
      <c r="B55" s="153">
        <f ca="1"/>
        <v>69</v>
      </c>
      <c r="C55" s="153">
        <f ca="1"/>
        <v>6.2</v>
      </c>
      <c r="D55" s="153">
        <f ca="1"/>
        <v>2.2000000000000002</v>
      </c>
      <c r="E55" s="153">
        <f ca="1"/>
        <v>4.5</v>
      </c>
      <c r="F55" s="153">
        <f ca="1"/>
        <v>1.5</v>
      </c>
      <c r="G55" s="153" t="str">
        <f ca="1"/>
        <v>versicolor</v>
      </c>
      <c r="H55" s="153">
        <f t="shared" ca="1" si="0"/>
        <v>1</v>
      </c>
      <c r="I55" s="153">
        <f ca="1"/>
        <v>2.322383903171747</v>
      </c>
      <c r="J55" s="153">
        <f t="shared" ca="1" si="1"/>
        <v>0.91071397532948406</v>
      </c>
      <c r="K55" s="153">
        <f t="shared" ca="1" si="2"/>
        <v>0.91071397532948406</v>
      </c>
      <c r="L55" s="153">
        <f t="shared" ca="1" si="3"/>
        <v>1</v>
      </c>
    </row>
    <row r="56" spans="2:12" x14ac:dyDescent="0.3">
      <c r="B56" s="153">
        <f ca="1"/>
        <v>70</v>
      </c>
      <c r="C56" s="153">
        <f ca="1"/>
        <v>5.6</v>
      </c>
      <c r="D56" s="153">
        <f ca="1"/>
        <v>2.5</v>
      </c>
      <c r="E56" s="153">
        <f ca="1"/>
        <v>3.9</v>
      </c>
      <c r="F56" s="153">
        <f ca="1"/>
        <v>1.1000000000000001</v>
      </c>
      <c r="G56" s="153" t="str">
        <f ca="1"/>
        <v>versicolor</v>
      </c>
      <c r="H56" s="153">
        <f t="shared" ca="1" si="0"/>
        <v>1</v>
      </c>
      <c r="I56" s="153">
        <f ca="1"/>
        <v>1.7030815289926147</v>
      </c>
      <c r="J56" s="153">
        <f t="shared" ca="1" si="1"/>
        <v>0.84593677191513728</v>
      </c>
      <c r="K56" s="153">
        <f t="shared" ca="1" si="2"/>
        <v>0.84593677191513728</v>
      </c>
      <c r="L56" s="153">
        <f t="shared" ca="1" si="3"/>
        <v>1</v>
      </c>
    </row>
    <row r="57" spans="2:12" x14ac:dyDescent="0.3">
      <c r="B57" s="153">
        <f ca="1"/>
        <v>71</v>
      </c>
      <c r="C57" s="153">
        <f ca="1"/>
        <v>5.9</v>
      </c>
      <c r="D57" s="153">
        <f ca="1"/>
        <v>3.2</v>
      </c>
      <c r="E57" s="153">
        <f ca="1"/>
        <v>4.8</v>
      </c>
      <c r="F57" s="153">
        <f ca="1"/>
        <v>1.8</v>
      </c>
      <c r="G57" s="153" t="str">
        <f ca="1"/>
        <v>versicolor</v>
      </c>
      <c r="H57" s="153">
        <f t="shared" ca="1" si="0"/>
        <v>1</v>
      </c>
      <c r="I57" s="153">
        <f ca="1"/>
        <v>2.7868606838060965</v>
      </c>
      <c r="J57" s="153">
        <f t="shared" ca="1" si="1"/>
        <v>0.94196165657422537</v>
      </c>
      <c r="K57" s="153">
        <f t="shared" ca="1" si="2"/>
        <v>0.94196165657422537</v>
      </c>
      <c r="L57" s="153">
        <f t="shared" ca="1" si="3"/>
        <v>1</v>
      </c>
    </row>
    <row r="58" spans="2:12" x14ac:dyDescent="0.3">
      <c r="B58" s="153">
        <f ca="1"/>
        <v>72</v>
      </c>
      <c r="C58" s="153">
        <f ca="1"/>
        <v>6.1</v>
      </c>
      <c r="D58" s="153">
        <f ca="1"/>
        <v>2.8</v>
      </c>
      <c r="E58" s="153">
        <f ca="1"/>
        <v>4</v>
      </c>
      <c r="F58" s="153">
        <f ca="1"/>
        <v>1.3</v>
      </c>
      <c r="G58" s="153" t="str">
        <f ca="1"/>
        <v>versicolor</v>
      </c>
      <c r="H58" s="153">
        <f t="shared" ca="1" si="0"/>
        <v>1</v>
      </c>
      <c r="I58" s="153">
        <f ca="1"/>
        <v>2.0127327160821809</v>
      </c>
      <c r="J58" s="153">
        <f t="shared" ca="1" si="1"/>
        <v>0.88212746303776468</v>
      </c>
      <c r="K58" s="153">
        <f t="shared" ca="1" si="2"/>
        <v>0.88212746303776468</v>
      </c>
      <c r="L58" s="153">
        <f t="shared" ca="1" si="3"/>
        <v>1</v>
      </c>
    </row>
    <row r="59" spans="2:12" x14ac:dyDescent="0.3">
      <c r="B59" s="153">
        <f ca="1"/>
        <v>73</v>
      </c>
      <c r="C59" s="153">
        <f ca="1"/>
        <v>6.3</v>
      </c>
      <c r="D59" s="153">
        <f ca="1"/>
        <v>2.5</v>
      </c>
      <c r="E59" s="153">
        <f ca="1"/>
        <v>4.9000000000000004</v>
      </c>
      <c r="F59" s="153">
        <f ca="1"/>
        <v>1.5</v>
      </c>
      <c r="G59" s="153" t="str">
        <f ca="1"/>
        <v>versicolor</v>
      </c>
      <c r="H59" s="153">
        <f t="shared" ca="1" si="0"/>
        <v>1</v>
      </c>
      <c r="I59" s="153">
        <f ca="1"/>
        <v>2.322383903171747</v>
      </c>
      <c r="J59" s="153">
        <f t="shared" ca="1" si="1"/>
        <v>0.91071397532948406</v>
      </c>
      <c r="K59" s="153">
        <f t="shared" ca="1" si="2"/>
        <v>0.91071397532948406</v>
      </c>
      <c r="L59" s="153">
        <f t="shared" ca="1" si="3"/>
        <v>1</v>
      </c>
    </row>
    <row r="60" spans="2:12" x14ac:dyDescent="0.3">
      <c r="B60" s="153">
        <f ca="1"/>
        <v>74</v>
      </c>
      <c r="C60" s="153">
        <f ca="1"/>
        <v>6.1</v>
      </c>
      <c r="D60" s="153">
        <f ca="1"/>
        <v>2.8</v>
      </c>
      <c r="E60" s="153">
        <f ca="1"/>
        <v>4.7</v>
      </c>
      <c r="F60" s="153">
        <f ca="1"/>
        <v>1.2</v>
      </c>
      <c r="G60" s="153" t="str">
        <f ca="1"/>
        <v>versicolor</v>
      </c>
      <c r="H60" s="153">
        <f t="shared" ca="1" si="0"/>
        <v>1</v>
      </c>
      <c r="I60" s="153">
        <f ca="1"/>
        <v>1.8579071225373975</v>
      </c>
      <c r="J60" s="153">
        <f t="shared" ca="1" si="1"/>
        <v>0.86505281959180802</v>
      </c>
      <c r="K60" s="153">
        <f t="shared" ca="1" si="2"/>
        <v>0.86505281959180802</v>
      </c>
      <c r="L60" s="153">
        <f t="shared" ca="1" si="3"/>
        <v>1</v>
      </c>
    </row>
    <row r="61" spans="2:12" x14ac:dyDescent="0.3">
      <c r="B61" s="153">
        <f ca="1"/>
        <v>75</v>
      </c>
      <c r="C61" s="153">
        <f ca="1"/>
        <v>6.4</v>
      </c>
      <c r="D61" s="153">
        <f ca="1"/>
        <v>2.9</v>
      </c>
      <c r="E61" s="153">
        <f ca="1"/>
        <v>4.3</v>
      </c>
      <c r="F61" s="153">
        <f ca="1"/>
        <v>1.3</v>
      </c>
      <c r="G61" s="153" t="str">
        <f ca="1"/>
        <v>versicolor</v>
      </c>
      <c r="H61" s="153">
        <f t="shared" ca="1" si="0"/>
        <v>1</v>
      </c>
      <c r="I61" s="153">
        <f ca="1"/>
        <v>2.0127327160821809</v>
      </c>
      <c r="J61" s="153">
        <f t="shared" ca="1" si="1"/>
        <v>0.88212746303776468</v>
      </c>
      <c r="K61" s="153">
        <f t="shared" ca="1" si="2"/>
        <v>0.88212746303776468</v>
      </c>
      <c r="L61" s="153">
        <f t="shared" ca="1" si="3"/>
        <v>1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C0E37C-73F2-5F4E-B7CC-5B0AC0EC7AC7}">
  <sheetPr codeName="Sheet202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53"/>
  </cols>
  <sheetData/>
  <pageMargins left="0.7" right="0.7" top="0.75" bottom="0.75" header="0.3" footer="0.3"/>
  <drawing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E65F6C-3C4B-1B49-BEF3-1837DB10B06C}">
  <sheetPr codeName="Sheet73">
    <tabColor rgb="FF0070C0"/>
  </sheetPr>
  <dimension ref="A1:A2"/>
  <sheetViews>
    <sheetView workbookViewId="0">
      <selection activeCell="A2" sqref="A2"/>
    </sheetView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932</v>
      </c>
    </row>
    <row r="2" spans="1:1" x14ac:dyDescent="0.3">
      <c r="A2" s="1" t="s">
        <v>933</v>
      </c>
    </row>
  </sheetData>
  <phoneticPr fontId="6" type="noConversion"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E9AF77-AA29-6B4A-87D2-858F35DDC656}">
  <sheetPr codeName="Sheet11">
    <tabColor rgb="FF002060"/>
  </sheetPr>
  <dimension ref="A1:A7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44</v>
      </c>
    </row>
    <row r="2" spans="1:1" x14ac:dyDescent="0.3">
      <c r="A2" s="1" t="s">
        <v>45</v>
      </c>
    </row>
    <row r="3" spans="1:1" x14ac:dyDescent="0.3">
      <c r="A3" s="1" t="s">
        <v>46</v>
      </c>
    </row>
    <row r="4" spans="1:1" x14ac:dyDescent="0.3">
      <c r="A4" s="1" t="s">
        <v>47</v>
      </c>
    </row>
    <row r="5" spans="1:1" x14ac:dyDescent="0.3">
      <c r="A5" s="1" t="s">
        <v>48</v>
      </c>
    </row>
    <row r="6" spans="1:1" x14ac:dyDescent="0.3">
      <c r="A6" s="1" t="s">
        <v>49</v>
      </c>
    </row>
    <row r="7" spans="1:1" x14ac:dyDescent="0.3">
      <c r="A7" s="1" t="s">
        <v>168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701D6-57D5-7442-BEC0-96992CDB6E8D}">
  <sheetPr codeName="Sheet30">
    <tabColor rgb="FFFF0000"/>
  </sheetPr>
  <dimension ref="A1:E22"/>
  <sheetViews>
    <sheetView workbookViewId="0"/>
  </sheetViews>
  <sheetFormatPr baseColWidth="10" defaultRowHeight="26" x14ac:dyDescent="0.3"/>
  <cols>
    <col min="1" max="1" width="2.83203125" style="1" customWidth="1"/>
    <col min="2" max="2" width="11.5" style="1" bestFit="1" customWidth="1"/>
    <col min="3" max="3" width="7.33203125" style="1" bestFit="1" customWidth="1"/>
    <col min="4" max="4" width="10.83203125" style="1"/>
    <col min="5" max="5" width="14.33203125" style="1" bestFit="1" customWidth="1"/>
    <col min="6" max="16384" width="10.83203125" style="1"/>
  </cols>
  <sheetData>
    <row r="1" spans="1:5" x14ac:dyDescent="0.3">
      <c r="A1" s="9" t="s">
        <v>1022</v>
      </c>
    </row>
    <row r="2" spans="1:5" x14ac:dyDescent="0.3">
      <c r="B2" s="14" t="s">
        <v>35</v>
      </c>
      <c r="C2" s="13" t="s">
        <v>34</v>
      </c>
      <c r="D2" s="13" t="s">
        <v>33</v>
      </c>
      <c r="E2" s="13" t="s">
        <v>32</v>
      </c>
    </row>
    <row r="3" spans="1:5" x14ac:dyDescent="0.3">
      <c r="B3" s="1" t="s">
        <v>31</v>
      </c>
      <c r="C3" s="12">
        <f t="shared" ref="C3:C22" ca="1" si="0">RAND()</f>
        <v>0.75828963863871812</v>
      </c>
      <c r="D3" s="12">
        <f t="shared" ref="D3:D12" ca="1" si="1">C3+RAND()*(1-C3)</f>
        <v>0.85893432169757711</v>
      </c>
      <c r="E3" s="12"/>
    </row>
    <row r="4" spans="1:5" x14ac:dyDescent="0.3">
      <c r="B4" s="1" t="s">
        <v>31</v>
      </c>
      <c r="C4" s="12">
        <f t="shared" ca="1" si="0"/>
        <v>0.65356781598436386</v>
      </c>
      <c r="D4" s="12">
        <f t="shared" ca="1" si="1"/>
        <v>0.78241827804215636</v>
      </c>
      <c r="E4" s="12"/>
    </row>
    <row r="5" spans="1:5" x14ac:dyDescent="0.3">
      <c r="B5" s="1" t="s">
        <v>31</v>
      </c>
      <c r="C5" s="12">
        <f t="shared" ca="1" si="0"/>
        <v>0.9006533060885008</v>
      </c>
      <c r="D5" s="12">
        <f t="shared" ca="1" si="1"/>
        <v>0.90357158673932902</v>
      </c>
      <c r="E5" s="12"/>
    </row>
    <row r="6" spans="1:5" x14ac:dyDescent="0.3">
      <c r="B6" s="1" t="s">
        <v>31</v>
      </c>
      <c r="C6" s="12">
        <f t="shared" ca="1" si="0"/>
        <v>0.70438945468198511</v>
      </c>
      <c r="D6" s="12">
        <f t="shared" ca="1" si="1"/>
        <v>0.74926375397576828</v>
      </c>
      <c r="E6" s="12"/>
    </row>
    <row r="7" spans="1:5" x14ac:dyDescent="0.3">
      <c r="B7" s="1" t="s">
        <v>31</v>
      </c>
      <c r="C7" s="12">
        <f t="shared" ca="1" si="0"/>
        <v>3.2256291681646787E-2</v>
      </c>
      <c r="D7" s="12">
        <f t="shared" ca="1" si="1"/>
        <v>0.52831385980767831</v>
      </c>
      <c r="E7" s="12"/>
    </row>
    <row r="8" spans="1:5" x14ac:dyDescent="0.3">
      <c r="B8" s="1" t="s">
        <v>31</v>
      </c>
      <c r="C8" s="12">
        <f t="shared" ca="1" si="0"/>
        <v>0.34240267332695684</v>
      </c>
      <c r="D8" s="12">
        <f t="shared" ca="1" si="1"/>
        <v>0.37529461834187167</v>
      </c>
      <c r="E8" s="12"/>
    </row>
    <row r="9" spans="1:5" x14ac:dyDescent="0.3">
      <c r="B9" s="1" t="s">
        <v>31</v>
      </c>
      <c r="C9" s="12">
        <f t="shared" ca="1" si="0"/>
        <v>9.8274617841027978E-2</v>
      </c>
      <c r="D9" s="12">
        <f t="shared" ca="1" si="1"/>
        <v>0.9280572162172982</v>
      </c>
      <c r="E9" s="12"/>
    </row>
    <row r="10" spans="1:5" x14ac:dyDescent="0.3">
      <c r="B10" s="1" t="s">
        <v>31</v>
      </c>
      <c r="C10" s="12">
        <f t="shared" ca="1" si="0"/>
        <v>0.81455944843104588</v>
      </c>
      <c r="D10" s="12">
        <f t="shared" ca="1" si="1"/>
        <v>0.84743649424612144</v>
      </c>
      <c r="E10" s="12"/>
    </row>
    <row r="11" spans="1:5" x14ac:dyDescent="0.3">
      <c r="B11" s="1" t="s">
        <v>31</v>
      </c>
      <c r="C11" s="12">
        <f t="shared" ca="1" si="0"/>
        <v>0.23754981998181701</v>
      </c>
      <c r="D11" s="12">
        <f t="shared" ca="1" si="1"/>
        <v>0.68789637816121318</v>
      </c>
      <c r="E11" s="12"/>
    </row>
    <row r="12" spans="1:5" x14ac:dyDescent="0.3">
      <c r="B12" s="1" t="s">
        <v>31</v>
      </c>
      <c r="C12" s="12">
        <f t="shared" ca="1" si="0"/>
        <v>3.8879407972842395E-2</v>
      </c>
      <c r="D12" s="12">
        <f t="shared" ca="1" si="1"/>
        <v>0.5621484067952025</v>
      </c>
      <c r="E12" s="12"/>
    </row>
    <row r="13" spans="1:5" x14ac:dyDescent="0.3">
      <c r="B13" s="1" t="s">
        <v>30</v>
      </c>
      <c r="C13" s="12">
        <f t="shared" ca="1" si="0"/>
        <v>0.74968170557030922</v>
      </c>
      <c r="D13" s="12"/>
      <c r="E13" s="12">
        <f t="shared" ref="E13:E22" ca="1" si="2">RAND()*C13</f>
        <v>0.5251480678484709</v>
      </c>
    </row>
    <row r="14" spans="1:5" x14ac:dyDescent="0.3">
      <c r="B14" s="1" t="s">
        <v>30</v>
      </c>
      <c r="C14" s="12">
        <f t="shared" ca="1" si="0"/>
        <v>0.5302320816584728</v>
      </c>
      <c r="D14" s="12"/>
      <c r="E14" s="12">
        <f t="shared" ca="1" si="2"/>
        <v>0.47150700094112613</v>
      </c>
    </row>
    <row r="15" spans="1:5" x14ac:dyDescent="0.3">
      <c r="B15" s="1" t="s">
        <v>30</v>
      </c>
      <c r="C15" s="12">
        <f t="shared" ca="1" si="0"/>
        <v>6.7735799026595767E-2</v>
      </c>
      <c r="D15" s="12"/>
      <c r="E15" s="12">
        <f t="shared" ca="1" si="2"/>
        <v>6.3520244336246659E-2</v>
      </c>
    </row>
    <row r="16" spans="1:5" x14ac:dyDescent="0.3">
      <c r="B16" s="1" t="s">
        <v>30</v>
      </c>
      <c r="C16" s="12">
        <f t="shared" ca="1" si="0"/>
        <v>0.15978993812179221</v>
      </c>
      <c r="D16" s="12"/>
      <c r="E16" s="12">
        <f t="shared" ca="1" si="2"/>
        <v>9.93300894973103E-2</v>
      </c>
    </row>
    <row r="17" spans="2:5" x14ac:dyDescent="0.3">
      <c r="B17" s="1" t="s">
        <v>30</v>
      </c>
      <c r="C17" s="12">
        <f t="shared" ca="1" si="0"/>
        <v>0.14822977542661009</v>
      </c>
      <c r="D17" s="12"/>
      <c r="E17" s="12">
        <f t="shared" ca="1" si="2"/>
        <v>6.6849326018961708E-2</v>
      </c>
    </row>
    <row r="18" spans="2:5" x14ac:dyDescent="0.3">
      <c r="B18" s="1" t="s">
        <v>30</v>
      </c>
      <c r="C18" s="12">
        <f t="shared" ca="1" si="0"/>
        <v>0.56279010694299758</v>
      </c>
      <c r="D18" s="12"/>
      <c r="E18" s="12">
        <f t="shared" ca="1" si="2"/>
        <v>0.45087334896922554</v>
      </c>
    </row>
    <row r="19" spans="2:5" x14ac:dyDescent="0.3">
      <c r="B19" s="1" t="s">
        <v>30</v>
      </c>
      <c r="C19" s="12">
        <f t="shared" ca="1" si="0"/>
        <v>0.16785206441597145</v>
      </c>
      <c r="D19" s="12"/>
      <c r="E19" s="12">
        <f t="shared" ca="1" si="2"/>
        <v>1.9984922149502548E-2</v>
      </c>
    </row>
    <row r="20" spans="2:5" x14ac:dyDescent="0.3">
      <c r="B20" s="1" t="s">
        <v>30</v>
      </c>
      <c r="C20" s="12">
        <f t="shared" ca="1" si="0"/>
        <v>0.69650532696696954</v>
      </c>
      <c r="D20" s="12"/>
      <c r="E20" s="12">
        <f t="shared" ca="1" si="2"/>
        <v>0.40216858033683789</v>
      </c>
    </row>
    <row r="21" spans="2:5" x14ac:dyDescent="0.3">
      <c r="B21" s="1" t="s">
        <v>30</v>
      </c>
      <c r="C21" s="12">
        <f t="shared" ca="1" si="0"/>
        <v>0.62381517934454322</v>
      </c>
      <c r="D21" s="12"/>
      <c r="E21" s="12">
        <f t="shared" ca="1" si="2"/>
        <v>4.4849922122010902E-2</v>
      </c>
    </row>
    <row r="22" spans="2:5" x14ac:dyDescent="0.3">
      <c r="B22" s="1" t="s">
        <v>30</v>
      </c>
      <c r="C22" s="12">
        <f t="shared" ca="1" si="0"/>
        <v>5.9642073921126526E-2</v>
      </c>
      <c r="D22" s="12"/>
      <c r="E22" s="12">
        <f t="shared" ca="1" si="2"/>
        <v>1.0415414281243983E-2</v>
      </c>
    </row>
  </sheetData>
  <hyperlinks>
    <hyperlink ref="A1" r:id="rId1" xr:uid="{144352F5-99DD-9D4F-B542-A68529484EA0}"/>
  </hyperlinks>
  <pageMargins left="0.7" right="0.7" top="0.75" bottom="0.75" header="0.3" footer="0.3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CFCA79-A0AC-5F46-A1C9-F66253B2C18C}">
  <sheetPr codeName="Sheet31">
    <tabColor rgb="FFFF0000"/>
  </sheetPr>
  <dimension ref="A1:F25"/>
  <sheetViews>
    <sheetView workbookViewId="0"/>
  </sheetViews>
  <sheetFormatPr baseColWidth="10" defaultRowHeight="26" x14ac:dyDescent="0.3"/>
  <cols>
    <col min="1" max="1" width="3" style="1" customWidth="1"/>
    <col min="2" max="2" width="11.5" style="1" bestFit="1" customWidth="1"/>
    <col min="3" max="3" width="7.33203125" style="1" bestFit="1" customWidth="1"/>
    <col min="4" max="4" width="10.83203125" style="1"/>
    <col min="5" max="5" width="14.33203125" style="1" bestFit="1" customWidth="1"/>
    <col min="6" max="16384" width="10.83203125" style="1"/>
  </cols>
  <sheetData>
    <row r="1" spans="1:6" x14ac:dyDescent="0.3">
      <c r="A1" s="9" t="s">
        <v>1023</v>
      </c>
    </row>
    <row r="2" spans="1:6" x14ac:dyDescent="0.3">
      <c r="B2" s="14" t="s">
        <v>35</v>
      </c>
      <c r="C2" s="13" t="s">
        <v>34</v>
      </c>
      <c r="D2" s="13" t="s">
        <v>33</v>
      </c>
      <c r="E2" s="13" t="s">
        <v>32</v>
      </c>
      <c r="F2" s="1" t="s">
        <v>39</v>
      </c>
    </row>
    <row r="3" spans="1:6" x14ac:dyDescent="0.3">
      <c r="B3" s="1" t="s">
        <v>31</v>
      </c>
      <c r="C3" s="12">
        <f t="shared" ref="C3:C25" ca="1" si="0">RAND()</f>
        <v>0.58070676520740439</v>
      </c>
      <c r="D3" s="12">
        <f t="shared" ref="D3:D12" ca="1" si="1">C3+RAND()*(1-C3)</f>
        <v>0.88815668899646882</v>
      </c>
      <c r="E3" s="12"/>
    </row>
    <row r="4" spans="1:6" x14ac:dyDescent="0.3">
      <c r="B4" s="1" t="s">
        <v>31</v>
      </c>
      <c r="C4" s="12">
        <f t="shared" ca="1" si="0"/>
        <v>0.35923053504398117</v>
      </c>
      <c r="D4" s="12">
        <f t="shared" ca="1" si="1"/>
        <v>0.51447930281366538</v>
      </c>
      <c r="E4" s="12"/>
    </row>
    <row r="5" spans="1:6" x14ac:dyDescent="0.3">
      <c r="B5" s="1" t="s">
        <v>31</v>
      </c>
      <c r="C5" s="12">
        <f t="shared" ca="1" si="0"/>
        <v>0.97694566956395568</v>
      </c>
      <c r="D5" s="12">
        <f t="shared" ca="1" si="1"/>
        <v>0.99724924801719561</v>
      </c>
      <c r="E5" s="12"/>
    </row>
    <row r="6" spans="1:6" x14ac:dyDescent="0.3">
      <c r="B6" s="1" t="s">
        <v>31</v>
      </c>
      <c r="C6" s="12">
        <f t="shared" ca="1" si="0"/>
        <v>0.21164245455848629</v>
      </c>
      <c r="D6" s="12">
        <f t="shared" ca="1" si="1"/>
        <v>0.3922217531153343</v>
      </c>
      <c r="E6" s="12"/>
    </row>
    <row r="7" spans="1:6" x14ac:dyDescent="0.3">
      <c r="B7" s="1" t="s">
        <v>31</v>
      </c>
      <c r="C7" s="12">
        <f t="shared" ca="1" si="0"/>
        <v>0.81730102489827794</v>
      </c>
      <c r="D7" s="12">
        <f t="shared" ca="1" si="1"/>
        <v>0.93850999121484724</v>
      </c>
      <c r="E7" s="12"/>
    </row>
    <row r="8" spans="1:6" x14ac:dyDescent="0.3">
      <c r="B8" s="1" t="s">
        <v>31</v>
      </c>
      <c r="C8" s="12">
        <f t="shared" ca="1" si="0"/>
        <v>5.5697044295303422E-2</v>
      </c>
      <c r="D8" s="12">
        <f t="shared" ca="1" si="1"/>
        <v>0.67447139298008119</v>
      </c>
      <c r="E8" s="12"/>
    </row>
    <row r="9" spans="1:6" x14ac:dyDescent="0.3">
      <c r="B9" s="1" t="s">
        <v>31</v>
      </c>
      <c r="C9" s="12">
        <f t="shared" ca="1" si="0"/>
        <v>1.5708508458018411E-2</v>
      </c>
      <c r="D9" s="12">
        <f t="shared" ca="1" si="1"/>
        <v>8.9532229676417024E-2</v>
      </c>
      <c r="E9" s="12"/>
    </row>
    <row r="10" spans="1:6" x14ac:dyDescent="0.3">
      <c r="B10" s="1" t="s">
        <v>31</v>
      </c>
      <c r="C10" s="12">
        <f t="shared" ca="1" si="0"/>
        <v>1.1928303016510045E-2</v>
      </c>
      <c r="D10" s="12">
        <f t="shared" ca="1" si="1"/>
        <v>0.56686635162504484</v>
      </c>
      <c r="E10" s="12"/>
    </row>
    <row r="11" spans="1:6" x14ac:dyDescent="0.3">
      <c r="B11" s="1" t="s">
        <v>31</v>
      </c>
      <c r="C11" s="12">
        <f t="shared" ca="1" si="0"/>
        <v>0.8974691573474437</v>
      </c>
      <c r="D11" s="12">
        <f t="shared" ca="1" si="1"/>
        <v>0.98600863092230062</v>
      </c>
      <c r="E11" s="12"/>
    </row>
    <row r="12" spans="1:6" x14ac:dyDescent="0.3">
      <c r="B12" s="1" t="s">
        <v>31</v>
      </c>
      <c r="C12" s="12">
        <f t="shared" ca="1" si="0"/>
        <v>0.42221709836046273</v>
      </c>
      <c r="D12" s="12">
        <f t="shared" ca="1" si="1"/>
        <v>0.64818198417135153</v>
      </c>
      <c r="E12" s="12"/>
    </row>
    <row r="13" spans="1:6" x14ac:dyDescent="0.3">
      <c r="B13" s="1" t="s">
        <v>30</v>
      </c>
      <c r="C13" s="12">
        <f t="shared" ca="1" si="0"/>
        <v>0.80763183206214806</v>
      </c>
      <c r="D13" s="12"/>
      <c r="E13" s="12">
        <f t="shared" ref="E13:E22" ca="1" si="2">RAND()*C13</f>
        <v>0.69527513807245878</v>
      </c>
    </row>
    <row r="14" spans="1:6" x14ac:dyDescent="0.3">
      <c r="B14" s="1" t="s">
        <v>30</v>
      </c>
      <c r="C14" s="12">
        <f t="shared" ca="1" si="0"/>
        <v>0.65374273211732825</v>
      </c>
      <c r="D14" s="12"/>
      <c r="E14" s="12">
        <f t="shared" ca="1" si="2"/>
        <v>0.20538156931187024</v>
      </c>
    </row>
    <row r="15" spans="1:6" x14ac:dyDescent="0.3">
      <c r="B15" s="1" t="s">
        <v>30</v>
      </c>
      <c r="C15" s="12">
        <f t="shared" ca="1" si="0"/>
        <v>7.900681520645092E-2</v>
      </c>
      <c r="D15" s="12"/>
      <c r="E15" s="12">
        <f t="shared" ca="1" si="2"/>
        <v>5.4316996690817937E-2</v>
      </c>
    </row>
    <row r="16" spans="1:6" x14ac:dyDescent="0.3">
      <c r="B16" s="1" t="s">
        <v>30</v>
      </c>
      <c r="C16" s="12">
        <f t="shared" ca="1" si="0"/>
        <v>0.34171719123399746</v>
      </c>
      <c r="D16" s="12"/>
      <c r="E16" s="12">
        <f t="shared" ca="1" si="2"/>
        <v>6.6155726497032483E-2</v>
      </c>
    </row>
    <row r="17" spans="2:6" x14ac:dyDescent="0.3">
      <c r="B17" s="1" t="s">
        <v>30</v>
      </c>
      <c r="C17" s="12">
        <f t="shared" ca="1" si="0"/>
        <v>0.48540464241936765</v>
      </c>
      <c r="D17" s="12"/>
      <c r="E17" s="12">
        <f t="shared" ca="1" si="2"/>
        <v>0.31246405433053837</v>
      </c>
    </row>
    <row r="18" spans="2:6" x14ac:dyDescent="0.3">
      <c r="B18" s="1" t="s">
        <v>30</v>
      </c>
      <c r="C18" s="12">
        <f t="shared" ca="1" si="0"/>
        <v>0.29197199584976352</v>
      </c>
      <c r="D18" s="12"/>
      <c r="E18" s="12">
        <f t="shared" ca="1" si="2"/>
        <v>9.189317696792047E-4</v>
      </c>
    </row>
    <row r="19" spans="2:6" x14ac:dyDescent="0.3">
      <c r="B19" s="1" t="s">
        <v>30</v>
      </c>
      <c r="C19" s="12">
        <f t="shared" ca="1" si="0"/>
        <v>0.88327171026631168</v>
      </c>
      <c r="D19" s="12"/>
      <c r="E19" s="12">
        <f t="shared" ca="1" si="2"/>
        <v>0.8338289195299825</v>
      </c>
    </row>
    <row r="20" spans="2:6" x14ac:dyDescent="0.3">
      <c r="B20" s="1" t="s">
        <v>30</v>
      </c>
      <c r="C20" s="12">
        <f t="shared" ca="1" si="0"/>
        <v>0.96342222681835943</v>
      </c>
      <c r="D20" s="12"/>
      <c r="E20" s="12">
        <f t="shared" ca="1" si="2"/>
        <v>8.0305302992649777E-2</v>
      </c>
    </row>
    <row r="21" spans="2:6" x14ac:dyDescent="0.3">
      <c r="B21" s="1" t="s">
        <v>30</v>
      </c>
      <c r="C21" s="12">
        <f t="shared" ca="1" si="0"/>
        <v>2.6141689771787768E-2</v>
      </c>
      <c r="D21" s="12"/>
      <c r="E21" s="12">
        <f t="shared" ca="1" si="2"/>
        <v>1.9202484217160167E-2</v>
      </c>
    </row>
    <row r="22" spans="2:6" x14ac:dyDescent="0.3">
      <c r="B22" s="1" t="s">
        <v>30</v>
      </c>
      <c r="C22" s="12">
        <f t="shared" ca="1" si="0"/>
        <v>0.69358715512597469</v>
      </c>
      <c r="D22" s="12"/>
      <c r="E22" s="12">
        <f t="shared" ca="1" si="2"/>
        <v>0.33813138659763292</v>
      </c>
    </row>
    <row r="23" spans="2:6" x14ac:dyDescent="0.3">
      <c r="B23" s="1" t="s">
        <v>38</v>
      </c>
      <c r="C23" s="12">
        <f t="shared" ca="1" si="0"/>
        <v>0.77962860653927091</v>
      </c>
      <c r="F23" s="12">
        <f ca="1">RAND()</f>
        <v>0.61513539674272733</v>
      </c>
    </row>
    <row r="24" spans="2:6" x14ac:dyDescent="0.3">
      <c r="B24" s="1" t="s">
        <v>37</v>
      </c>
      <c r="C24" s="12">
        <f t="shared" ca="1" si="0"/>
        <v>0.56857757661391806</v>
      </c>
      <c r="F24" s="12">
        <f ca="1">RAND()</f>
        <v>0.798257282287128</v>
      </c>
    </row>
    <row r="25" spans="2:6" x14ac:dyDescent="0.3">
      <c r="B25" s="1" t="s">
        <v>36</v>
      </c>
      <c r="C25" s="12">
        <f t="shared" ca="1" si="0"/>
        <v>0.10921062356937417</v>
      </c>
      <c r="F25" s="12">
        <f ca="1">RAND()</f>
        <v>0.52853620671951584</v>
      </c>
    </row>
  </sheetData>
  <hyperlinks>
    <hyperlink ref="A1" r:id="rId1" xr:uid="{37D3BBE4-8DDF-614E-BABE-F1CB065C5C9B}"/>
  </hyperlinks>
  <pageMargins left="0.7" right="0.7" top="0.75" bottom="0.75" header="0.3" footer="0.3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94B03E-B226-CC47-A429-96634F39F376}">
  <sheetPr codeName="Sheet32">
    <tabColor rgb="FFFF0000"/>
  </sheetPr>
  <dimension ref="A1:I25"/>
  <sheetViews>
    <sheetView workbookViewId="0"/>
  </sheetViews>
  <sheetFormatPr baseColWidth="10" defaultRowHeight="26" x14ac:dyDescent="0.3"/>
  <cols>
    <col min="1" max="1" width="3" style="1" customWidth="1"/>
    <col min="2" max="2" width="11.5" style="1" bestFit="1" customWidth="1"/>
    <col min="3" max="3" width="7.33203125" style="1" bestFit="1" customWidth="1"/>
    <col min="4" max="4" width="10.83203125" style="1"/>
    <col min="5" max="5" width="14.33203125" style="1" bestFit="1" customWidth="1"/>
    <col min="6" max="6" width="10.83203125" style="1"/>
    <col min="7" max="7" width="12.6640625" style="1" bestFit="1" customWidth="1"/>
    <col min="8" max="8" width="15.6640625" style="1" bestFit="1" customWidth="1"/>
    <col min="9" max="9" width="15.5" style="1" bestFit="1" customWidth="1"/>
    <col min="10" max="16384" width="10.83203125" style="1"/>
  </cols>
  <sheetData>
    <row r="1" spans="1:9" x14ac:dyDescent="0.3">
      <c r="A1" s="9" t="s">
        <v>1024</v>
      </c>
      <c r="C1" s="9" t="s">
        <v>1025</v>
      </c>
    </row>
    <row r="2" spans="1:9" x14ac:dyDescent="0.3">
      <c r="B2" s="14" t="s">
        <v>35</v>
      </c>
      <c r="C2" s="13" t="s">
        <v>34</v>
      </c>
      <c r="D2" s="13" t="s">
        <v>33</v>
      </c>
      <c r="E2" s="13" t="s">
        <v>32</v>
      </c>
      <c r="F2" s="1" t="s">
        <v>39</v>
      </c>
      <c r="G2" s="16" t="s">
        <v>42</v>
      </c>
      <c r="H2" s="16" t="s">
        <v>41</v>
      </c>
      <c r="I2" s="15" t="s">
        <v>40</v>
      </c>
    </row>
    <row r="3" spans="1:9" x14ac:dyDescent="0.3">
      <c r="B3" s="1" t="s">
        <v>31</v>
      </c>
      <c r="C3" s="12">
        <f t="shared" ref="C3:C25" ca="1" si="0">RAND()</f>
        <v>0.55254134705640556</v>
      </c>
      <c r="D3" s="12">
        <f t="shared" ref="D3:D12" ca="1" si="1">C3+RAND()*(1-C3)</f>
        <v>0.90142760734944305</v>
      </c>
      <c r="E3" s="12"/>
      <c r="G3" s="12">
        <f t="shared" ref="G3:G12" ca="1" si="2">SUMSQ($C3-$C$23,$D3-$F$23)</f>
        <v>2.7945714825024445E-2</v>
      </c>
      <c r="H3" s="12">
        <f t="shared" ref="H3:H12" ca="1" si="3">SUMSQ($C3-$C$24,$D3-$F$24)</f>
        <v>0.32565785218603754</v>
      </c>
      <c r="I3" s="12">
        <f t="shared" ref="I3:I12" ca="1" si="4">SUMSQ($C3-$C$25,$D3-$F$25)</f>
        <v>3.6762853141145808E-2</v>
      </c>
    </row>
    <row r="4" spans="1:9" x14ac:dyDescent="0.3">
      <c r="B4" s="1" t="s">
        <v>31</v>
      </c>
      <c r="C4" s="12">
        <f t="shared" ca="1" si="0"/>
        <v>0.80668230140530828</v>
      </c>
      <c r="D4" s="12">
        <f t="shared" ca="1" si="1"/>
        <v>0.95016478251201808</v>
      </c>
      <c r="E4" s="12"/>
      <c r="G4" s="12">
        <f t="shared" ca="1" si="2"/>
        <v>0.16789732902499294</v>
      </c>
      <c r="H4" s="12">
        <f t="shared" ca="1" si="3"/>
        <v>0.44305604541970978</v>
      </c>
      <c r="I4" s="12">
        <f t="shared" ca="1" si="4"/>
        <v>0.1998890575154639</v>
      </c>
    </row>
    <row r="5" spans="1:9" x14ac:dyDescent="0.3">
      <c r="B5" s="1" t="s">
        <v>31</v>
      </c>
      <c r="C5" s="12">
        <f t="shared" ca="1" si="0"/>
        <v>0.67292119094554781</v>
      </c>
      <c r="D5" s="12">
        <f t="shared" ca="1" si="1"/>
        <v>0.7348419861037907</v>
      </c>
      <c r="E5" s="12"/>
      <c r="G5" s="12">
        <f t="shared" ca="1" si="2"/>
        <v>0.1281244922075879</v>
      </c>
      <c r="H5" s="12">
        <f t="shared" ca="1" si="3"/>
        <v>0.17534718764797225</v>
      </c>
      <c r="I5" s="12">
        <f t="shared" ca="1" si="4"/>
        <v>9.3652820304949785E-2</v>
      </c>
    </row>
    <row r="6" spans="1:9" x14ac:dyDescent="0.3">
      <c r="B6" s="1" t="s">
        <v>31</v>
      </c>
      <c r="C6" s="12">
        <f t="shared" ca="1" si="0"/>
        <v>0.47673817390490925</v>
      </c>
      <c r="D6" s="12">
        <f t="shared" ca="1" si="1"/>
        <v>0.99867964763486539</v>
      </c>
      <c r="E6" s="12"/>
      <c r="G6" s="12">
        <f t="shared" ca="1" si="2"/>
        <v>7.6090155051799146E-3</v>
      </c>
      <c r="H6" s="12">
        <f t="shared" ca="1" si="3"/>
        <v>0.4533861292720982</v>
      </c>
      <c r="I6" s="12">
        <f t="shared" ca="1" si="4"/>
        <v>4.1497288854811049E-2</v>
      </c>
    </row>
    <row r="7" spans="1:9" x14ac:dyDescent="0.3">
      <c r="B7" s="1" t="s">
        <v>31</v>
      </c>
      <c r="C7" s="12">
        <f t="shared" ca="1" si="0"/>
        <v>0.74595309615132255</v>
      </c>
      <c r="D7" s="12">
        <f t="shared" ca="1" si="1"/>
        <v>0.85687499776919296</v>
      </c>
      <c r="E7" s="12"/>
      <c r="G7" s="12">
        <f t="shared" ca="1" si="2"/>
        <v>0.13294309748125435</v>
      </c>
      <c r="H7" s="12">
        <f t="shared" ca="1" si="3"/>
        <v>0.31026686546047461</v>
      </c>
      <c r="I7" s="12">
        <f t="shared" ca="1" si="4"/>
        <v>0.13603834893742958</v>
      </c>
    </row>
    <row r="8" spans="1:9" x14ac:dyDescent="0.3">
      <c r="B8" s="1" t="s">
        <v>31</v>
      </c>
      <c r="C8" s="12">
        <f t="shared" ca="1" si="0"/>
        <v>1.6953216220233713E-2</v>
      </c>
      <c r="D8" s="12">
        <f t="shared" ca="1" si="1"/>
        <v>0.70531406525609774</v>
      </c>
      <c r="E8" s="12"/>
      <c r="G8" s="12">
        <f t="shared" ca="1" si="2"/>
        <v>0.21094668169302497</v>
      </c>
      <c r="H8" s="12">
        <f t="shared" ca="1" si="3"/>
        <v>0.43809739271350479</v>
      </c>
      <c r="I8" s="12">
        <f t="shared" ca="1" si="4"/>
        <v>0.14420161624230865</v>
      </c>
    </row>
    <row r="9" spans="1:9" x14ac:dyDescent="0.3">
      <c r="B9" s="1" t="s">
        <v>31</v>
      </c>
      <c r="C9" s="12">
        <f t="shared" ca="1" si="0"/>
        <v>0.89163192498502108</v>
      </c>
      <c r="D9" s="12">
        <f t="shared" ca="1" si="1"/>
        <v>0.9724643225522559</v>
      </c>
      <c r="E9" s="12"/>
      <c r="G9" s="12">
        <f t="shared" ca="1" si="2"/>
        <v>0.2446202155520491</v>
      </c>
      <c r="H9" s="12">
        <f t="shared" ca="1" si="3"/>
        <v>0.51983697596707668</v>
      </c>
      <c r="I9" s="12">
        <f t="shared" ca="1" si="4"/>
        <v>0.28607740937655129</v>
      </c>
    </row>
    <row r="10" spans="1:9" x14ac:dyDescent="0.3">
      <c r="B10" s="1" t="s">
        <v>31</v>
      </c>
      <c r="C10" s="12">
        <f t="shared" ca="1" si="0"/>
        <v>0.90890810758136154</v>
      </c>
      <c r="D10" s="12">
        <f t="shared" ca="1" si="1"/>
        <v>0.99886957499914808</v>
      </c>
      <c r="E10" s="12"/>
      <c r="G10" s="12">
        <f t="shared" ca="1" si="2"/>
        <v>0.26320094669347366</v>
      </c>
      <c r="H10" s="12">
        <f t="shared" ca="1" si="3"/>
        <v>0.56608061435329171</v>
      </c>
      <c r="I10" s="12">
        <f t="shared" ca="1" si="4"/>
        <v>0.31284031981405686</v>
      </c>
    </row>
    <row r="11" spans="1:9" x14ac:dyDescent="0.3">
      <c r="B11" s="1" t="s">
        <v>31</v>
      </c>
      <c r="C11" s="12">
        <f t="shared" ca="1" si="0"/>
        <v>0.61974127994125483</v>
      </c>
      <c r="D11" s="12">
        <f t="shared" ca="1" si="1"/>
        <v>0.6687889204838211</v>
      </c>
      <c r="E11" s="12"/>
      <c r="G11" s="12">
        <f t="shared" ca="1" si="2"/>
        <v>0.13612609685285304</v>
      </c>
      <c r="H11" s="12">
        <f t="shared" ca="1" si="3"/>
        <v>0.11744960812006518</v>
      </c>
      <c r="I11" s="12">
        <f t="shared" ca="1" si="4"/>
        <v>8.0824726176684292E-2</v>
      </c>
    </row>
    <row r="12" spans="1:9" x14ac:dyDescent="0.3">
      <c r="B12" s="1" t="s">
        <v>31</v>
      </c>
      <c r="C12" s="12">
        <f t="shared" ca="1" si="0"/>
        <v>0.69094165246700423</v>
      </c>
      <c r="D12" s="12">
        <f t="shared" ca="1" si="1"/>
        <v>0.69593758221274504</v>
      </c>
      <c r="E12" s="12"/>
      <c r="G12" s="12">
        <f t="shared" ca="1" si="2"/>
        <v>0.15765662385220516</v>
      </c>
      <c r="H12" s="12">
        <f t="shared" ca="1" si="3"/>
        <v>0.14972290251380241</v>
      </c>
      <c r="I12" s="12">
        <f t="shared" ca="1" si="4"/>
        <v>0.11270869619704198</v>
      </c>
    </row>
    <row r="13" spans="1:9" x14ac:dyDescent="0.3">
      <c r="B13" s="1" t="s">
        <v>30</v>
      </c>
      <c r="C13" s="12">
        <f t="shared" ca="1" si="0"/>
        <v>0.46303364248352319</v>
      </c>
      <c r="D13" s="12"/>
      <c r="E13" s="12">
        <f t="shared" ref="E13:E22" ca="1" si="5">RAND()*C13</f>
        <v>0.19521897694944632</v>
      </c>
      <c r="G13" s="12">
        <f t="shared" ref="G13:G22" ca="1" si="6">SUMSQ(C13-$C$23,E13-$F$23)</f>
        <v>0.59385870809686581</v>
      </c>
      <c r="H13" s="12">
        <f t="shared" ref="H13:H22" ca="1" si="7">SUMSQ($C13-$C$24,$E13-$F$24)</f>
        <v>2.8337195476341753E-2</v>
      </c>
      <c r="I13" s="12">
        <f t="shared" ref="I13:I22" ca="1" si="8">SUMSQ($C13-$C$25,$E13-$F$25)</f>
        <v>0.39737450833278615</v>
      </c>
    </row>
    <row r="14" spans="1:9" x14ac:dyDescent="0.3">
      <c r="B14" s="1" t="s">
        <v>30</v>
      </c>
      <c r="C14" s="12">
        <f t="shared" ca="1" si="0"/>
        <v>0.57345604806389683</v>
      </c>
      <c r="D14" s="12"/>
      <c r="E14" s="12">
        <f t="shared" ca="1" si="5"/>
        <v>9.92365759809897E-2</v>
      </c>
      <c r="G14" s="12">
        <f t="shared" ca="1" si="6"/>
        <v>0.77720907025249186</v>
      </c>
      <c r="H14" s="12">
        <f t="shared" ca="1" si="7"/>
        <v>5.3761699857805316E-2</v>
      </c>
      <c r="I14" s="12">
        <f t="shared" ca="1" si="8"/>
        <v>0.55727438499332049</v>
      </c>
    </row>
    <row r="15" spans="1:9" x14ac:dyDescent="0.3">
      <c r="B15" s="1" t="s">
        <v>30</v>
      </c>
      <c r="C15" s="12">
        <f t="shared" ca="1" si="0"/>
        <v>0.16209682086481547</v>
      </c>
      <c r="D15" s="12"/>
      <c r="E15" s="12">
        <f t="shared" ca="1" si="5"/>
        <v>4.4587233092550985E-2</v>
      </c>
      <c r="G15" s="12">
        <f t="shared" ca="1" si="6"/>
        <v>0.89875650404050378</v>
      </c>
      <c r="H15" s="12">
        <f t="shared" ca="1" si="7"/>
        <v>0.24245938158101524</v>
      </c>
      <c r="I15" s="12">
        <f t="shared" ca="1" si="8"/>
        <v>0.64824542901819515</v>
      </c>
    </row>
    <row r="16" spans="1:9" x14ac:dyDescent="0.3">
      <c r="B16" s="1" t="s">
        <v>30</v>
      </c>
      <c r="C16" s="12">
        <f t="shared" ca="1" si="0"/>
        <v>0.74640652690596543</v>
      </c>
      <c r="D16" s="12"/>
      <c r="E16" s="12">
        <f t="shared" ca="1" si="5"/>
        <v>0.56109025024108772</v>
      </c>
      <c r="G16" s="12">
        <f t="shared" ca="1" si="6"/>
        <v>0.28353930546745582</v>
      </c>
      <c r="H16" s="12">
        <f t="shared" ca="1" si="7"/>
        <v>8.6744016195782564E-2</v>
      </c>
      <c r="I16" s="12">
        <f t="shared" ca="1" si="8"/>
        <v>0.20202531044708075</v>
      </c>
    </row>
    <row r="17" spans="2:9" x14ac:dyDescent="0.3">
      <c r="B17" s="1" t="s">
        <v>30</v>
      </c>
      <c r="C17" s="12">
        <f t="shared" ca="1" si="0"/>
        <v>0.4296597877188878</v>
      </c>
      <c r="D17" s="12"/>
      <c r="E17" s="12">
        <f t="shared" ca="1" si="5"/>
        <v>0.41928300458273826</v>
      </c>
      <c r="G17" s="12">
        <f t="shared" ca="1" si="6"/>
        <v>0.29670602112788308</v>
      </c>
      <c r="H17" s="12">
        <f t="shared" ca="1" si="7"/>
        <v>2.5528530963685406E-2</v>
      </c>
      <c r="I17" s="12">
        <f t="shared" ca="1" si="8"/>
        <v>0.16311566152349244</v>
      </c>
    </row>
    <row r="18" spans="2:9" x14ac:dyDescent="0.3">
      <c r="B18" s="1" t="s">
        <v>30</v>
      </c>
      <c r="C18" s="12">
        <f t="shared" ca="1" si="0"/>
        <v>0.46340700548587799</v>
      </c>
      <c r="D18" s="12"/>
      <c r="E18" s="12">
        <f t="shared" ca="1" si="5"/>
        <v>0.34283164711007591</v>
      </c>
      <c r="G18" s="12">
        <f t="shared" ca="1" si="6"/>
        <v>0.38902378611952876</v>
      </c>
      <c r="H18" s="12">
        <f t="shared" ca="1" si="7"/>
        <v>1.0009415105528987E-2</v>
      </c>
      <c r="I18" s="12">
        <f t="shared" ca="1" si="8"/>
        <v>0.23478598011659463</v>
      </c>
    </row>
    <row r="19" spans="2:9" x14ac:dyDescent="0.3">
      <c r="B19" s="1" t="s">
        <v>30</v>
      </c>
      <c r="C19" s="12">
        <f t="shared" ca="1" si="0"/>
        <v>0.65732910127558286</v>
      </c>
      <c r="D19" s="12"/>
      <c r="E19" s="12">
        <f t="shared" ca="1" si="5"/>
        <v>0.5510995788363694</v>
      </c>
      <c r="G19" s="12">
        <f t="shared" ca="1" si="6"/>
        <v>0.23737986870566136</v>
      </c>
      <c r="H19" s="12">
        <f t="shared" ca="1" si="7"/>
        <v>5.7456135853239484E-2</v>
      </c>
      <c r="I19" s="12">
        <f t="shared" ca="1" si="8"/>
        <v>0.14977212127916562</v>
      </c>
    </row>
    <row r="20" spans="2:9" x14ac:dyDescent="0.3">
      <c r="B20" s="1" t="s">
        <v>30</v>
      </c>
      <c r="C20" s="12">
        <f t="shared" ca="1" si="0"/>
        <v>0.12034397564103194</v>
      </c>
      <c r="D20" s="12"/>
      <c r="E20" s="12">
        <f t="shared" ca="1" si="5"/>
        <v>7.9247097298956347E-4</v>
      </c>
      <c r="G20" s="12">
        <f t="shared" ca="1" si="6"/>
        <v>1.0024894191307814</v>
      </c>
      <c r="H20" s="12">
        <f t="shared" ca="1" si="7"/>
        <v>0.30465018358575408</v>
      </c>
      <c r="I20" s="12">
        <f t="shared" ca="1" si="8"/>
        <v>0.73793191407562475</v>
      </c>
    </row>
    <row r="21" spans="2:9" x14ac:dyDescent="0.3">
      <c r="B21" s="1" t="s">
        <v>30</v>
      </c>
      <c r="C21" s="12">
        <f t="shared" ca="1" si="0"/>
        <v>0.2137146355079057</v>
      </c>
      <c r="D21" s="12"/>
      <c r="E21" s="12">
        <f t="shared" ca="1" si="5"/>
        <v>5.9858799621728208E-2</v>
      </c>
      <c r="G21" s="12">
        <f t="shared" ca="1" si="6"/>
        <v>0.84933844568979489</v>
      </c>
      <c r="H21" s="12">
        <f t="shared" ca="1" si="7"/>
        <v>0.19525342335498702</v>
      </c>
      <c r="I21" s="12">
        <f t="shared" ca="1" si="8"/>
        <v>0.60507145422988529</v>
      </c>
    </row>
    <row r="22" spans="2:9" x14ac:dyDescent="0.3">
      <c r="B22" s="1" t="s">
        <v>30</v>
      </c>
      <c r="C22" s="12">
        <f t="shared" ca="1" si="0"/>
        <v>0.25899226291922439</v>
      </c>
      <c r="D22" s="12"/>
      <c r="E22" s="12">
        <f t="shared" ca="1" si="5"/>
        <v>1.1170567280330249E-3</v>
      </c>
      <c r="G22" s="12">
        <f t="shared" ca="1" si="6"/>
        <v>0.94433607851921042</v>
      </c>
      <c r="H22" s="12">
        <f t="shared" ca="1" si="7"/>
        <v>0.20098598440340454</v>
      </c>
      <c r="I22" s="12">
        <f t="shared" ca="1" si="8"/>
        <v>0.68490725690285981</v>
      </c>
    </row>
    <row r="23" spans="2:9" x14ac:dyDescent="0.3">
      <c r="B23" s="1" t="s">
        <v>38</v>
      </c>
      <c r="C23" s="12">
        <f t="shared" ca="1" si="0"/>
        <v>0.3971311813857632</v>
      </c>
      <c r="F23" s="12">
        <f ca="1">RAND()</f>
        <v>0.9630181523319965</v>
      </c>
    </row>
    <row r="24" spans="2:9" x14ac:dyDescent="0.3">
      <c r="B24" s="1" t="s">
        <v>37</v>
      </c>
      <c r="C24" s="12">
        <f t="shared" ca="1" si="0"/>
        <v>0.56273453020659403</v>
      </c>
      <c r="F24" s="12">
        <f ca="1">RAND()</f>
        <v>0.33085425430594151</v>
      </c>
    </row>
    <row r="25" spans="2:9" x14ac:dyDescent="0.3">
      <c r="B25" s="1" t="s">
        <v>36</v>
      </c>
      <c r="C25" s="12">
        <f t="shared" ca="1" si="0"/>
        <v>0.3789707782227838</v>
      </c>
      <c r="F25" s="12">
        <f ca="1">RAND()</f>
        <v>0.81996528000778912</v>
      </c>
    </row>
  </sheetData>
  <conditionalFormatting sqref="G3:G22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3:H22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:I22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A1" r:id="rId1" xr:uid="{11E770A0-9603-054B-BD1F-F54C625E78DC}"/>
    <hyperlink ref="C1" r:id="rId2" xr:uid="{4750C84B-065B-E545-8EE8-2196AE448C65}"/>
  </hyperlinks>
  <pageMargins left="0.7" right="0.7" top="0.75" bottom="0.75" header="0.3" footer="0.3"/>
  <drawing r:id="rId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022A-A1A6-5E4D-B1C4-902FECEAA40C}">
  <sheetPr codeName="Sheet33">
    <tabColor rgb="FFFF0000"/>
  </sheetPr>
  <dimension ref="A1:AA27"/>
  <sheetViews>
    <sheetView zoomScale="110" zoomScaleNormal="110" workbookViewId="0"/>
  </sheetViews>
  <sheetFormatPr baseColWidth="10" defaultColWidth="9" defaultRowHeight="21" x14ac:dyDescent="0.25"/>
  <cols>
    <col min="1" max="1" width="3" style="8" customWidth="1"/>
    <col min="2" max="7" width="9" style="8"/>
    <col min="8" max="28" width="7.33203125" style="8" customWidth="1"/>
    <col min="29" max="16384" width="9" style="8"/>
  </cols>
  <sheetData>
    <row r="1" spans="1:10" x14ac:dyDescent="0.25">
      <c r="A1" s="160" t="s">
        <v>1026</v>
      </c>
    </row>
    <row r="2" spans="1:10" ht="26" x14ac:dyDescent="0.25">
      <c r="B2" s="22" t="s">
        <v>35</v>
      </c>
      <c r="C2" s="21" t="s">
        <v>34</v>
      </c>
      <c r="D2" s="21" t="s">
        <v>33</v>
      </c>
      <c r="E2" s="21" t="s">
        <v>32</v>
      </c>
      <c r="F2" s="8" t="s">
        <v>39</v>
      </c>
      <c r="H2" s="16" t="s">
        <v>42</v>
      </c>
      <c r="I2" s="16" t="s">
        <v>41</v>
      </c>
      <c r="J2" s="15" t="s">
        <v>40</v>
      </c>
    </row>
    <row r="3" spans="1:10" x14ac:dyDescent="0.25">
      <c r="B3" s="8" t="s">
        <v>31</v>
      </c>
      <c r="C3" s="18">
        <f t="shared" ref="C3:C22" ca="1" si="0">RAND()</f>
        <v>0.94522390849194149</v>
      </c>
      <c r="D3" s="18">
        <f t="shared" ref="D3:D12" ca="1" si="1">C3+RAND()*(1-C3)</f>
        <v>0.95932124489321713</v>
      </c>
      <c r="E3" s="18"/>
      <c r="H3" s="18">
        <f t="shared" ref="H3:H12" ca="1" si="2">SUMSQ($C3-$C$24,$D3-$F$24)</f>
        <v>0.81100223390619852</v>
      </c>
      <c r="I3" s="18">
        <f t="shared" ref="I3:I12" ca="1" si="3">SUMSQ($C3-$C$25,$D3-$F$25)</f>
        <v>0.44484358336453472</v>
      </c>
      <c r="J3" s="18">
        <f t="shared" ref="J3:J12" ca="1" si="4">SUMSQ($C3-$C$26,$D3-$F$26)</f>
        <v>0.25055742308364892</v>
      </c>
    </row>
    <row r="4" spans="1:10" x14ac:dyDescent="0.25">
      <c r="B4" s="8" t="s">
        <v>31</v>
      </c>
      <c r="C4" s="18">
        <f t="shared" ca="1" si="0"/>
        <v>0.91601177884339102</v>
      </c>
      <c r="D4" s="18">
        <f t="shared" ca="1" si="1"/>
        <v>0.92188581079014242</v>
      </c>
      <c r="E4" s="18"/>
      <c r="H4" s="18">
        <f t="shared" ca="1" si="2"/>
        <v>0.75126940201332992</v>
      </c>
      <c r="I4" s="18">
        <f t="shared" ca="1" si="3"/>
        <v>0.39345786322164261</v>
      </c>
      <c r="J4" s="18">
        <f t="shared" ca="1" si="4"/>
        <v>0.20817170411515096</v>
      </c>
    </row>
    <row r="5" spans="1:10" x14ac:dyDescent="0.25">
      <c r="B5" s="8" t="s">
        <v>31</v>
      </c>
      <c r="C5" s="18">
        <f t="shared" ca="1" si="0"/>
        <v>0.16288130058361372</v>
      </c>
      <c r="D5" s="18">
        <f t="shared" ca="1" si="1"/>
        <v>0.60155421378558893</v>
      </c>
      <c r="E5" s="18"/>
      <c r="H5" s="18">
        <f t="shared" ca="1" si="2"/>
        <v>6.2313094481881742E-2</v>
      </c>
      <c r="I5" s="18">
        <f t="shared" ca="1" si="3"/>
        <v>0.60400120413025349</v>
      </c>
      <c r="J5" s="18">
        <f t="shared" ca="1" si="4"/>
        <v>0.40949243980976685</v>
      </c>
    </row>
    <row r="6" spans="1:10" x14ac:dyDescent="0.25">
      <c r="B6" s="8" t="s">
        <v>31</v>
      </c>
      <c r="C6" s="18">
        <f t="shared" ca="1" si="0"/>
        <v>0.8255163828587383</v>
      </c>
      <c r="D6" s="18">
        <f t="shared" ca="1" si="1"/>
        <v>0.88864251305621578</v>
      </c>
      <c r="E6" s="18"/>
      <c r="H6" s="18">
        <f t="shared" ca="1" si="2"/>
        <v>0.59829673293672814</v>
      </c>
      <c r="I6" s="18">
        <f t="shared" ca="1" si="3"/>
        <v>0.35413696675782586</v>
      </c>
      <c r="J6" s="18">
        <f t="shared" ca="1" si="4"/>
        <v>0.16577929896459467</v>
      </c>
    </row>
    <row r="7" spans="1:10" x14ac:dyDescent="0.25">
      <c r="B7" s="8" t="s">
        <v>31</v>
      </c>
      <c r="C7" s="18">
        <f t="shared" ca="1" si="0"/>
        <v>0.91929245754179967</v>
      </c>
      <c r="D7" s="18">
        <f t="shared" ca="1" si="1"/>
        <v>0.98969272891080617</v>
      </c>
      <c r="E7" s="18"/>
      <c r="H7" s="18">
        <f t="shared" ca="1" si="2"/>
        <v>0.77447469780801192</v>
      </c>
      <c r="I7" s="18">
        <f t="shared" ca="1" si="3"/>
        <v>0.48322385061161532</v>
      </c>
      <c r="J7" s="18">
        <f t="shared" ca="1" si="4"/>
        <v>0.27312990657406283</v>
      </c>
    </row>
    <row r="8" spans="1:10" x14ac:dyDescent="0.25">
      <c r="B8" s="8" t="s">
        <v>31</v>
      </c>
      <c r="C8" s="18">
        <f t="shared" ca="1" si="0"/>
        <v>0.34211709473059804</v>
      </c>
      <c r="D8" s="18">
        <f t="shared" ca="1" si="1"/>
        <v>0.824345217989914</v>
      </c>
      <c r="E8" s="18"/>
      <c r="H8" s="18">
        <f t="shared" ca="1" si="2"/>
        <v>8.2713379434446857E-2</v>
      </c>
      <c r="I8" s="18">
        <f t="shared" ca="1" si="3"/>
        <v>0.56586359393926977</v>
      </c>
      <c r="J8" s="18">
        <f t="shared" ca="1" si="4"/>
        <v>0.31871557716412668</v>
      </c>
    </row>
    <row r="9" spans="1:10" x14ac:dyDescent="0.25">
      <c r="B9" s="8" t="s">
        <v>31</v>
      </c>
      <c r="C9" s="18">
        <f t="shared" ca="1" si="0"/>
        <v>0.22944116790036528</v>
      </c>
      <c r="D9" s="18">
        <f t="shared" ca="1" si="1"/>
        <v>0.56606460894585986</v>
      </c>
      <c r="E9" s="18"/>
      <c r="H9" s="18">
        <f t="shared" ca="1" si="2"/>
        <v>9.8389110044904499E-2</v>
      </c>
      <c r="I9" s="18">
        <f t="shared" ca="1" si="3"/>
        <v>0.49287438615473966</v>
      </c>
      <c r="J9" s="18">
        <f t="shared" ca="1" si="4"/>
        <v>0.32305144755772319</v>
      </c>
    </row>
    <row r="10" spans="1:10" x14ac:dyDescent="0.25">
      <c r="B10" s="8" t="s">
        <v>31</v>
      </c>
      <c r="C10" s="18">
        <f t="shared" ca="1" si="0"/>
        <v>6.7903966989895426E-2</v>
      </c>
      <c r="D10" s="18">
        <f t="shared" ca="1" si="1"/>
        <v>0.65861463054220837</v>
      </c>
      <c r="E10" s="18"/>
      <c r="H10" s="18">
        <f t="shared" ca="1" si="2"/>
        <v>2.8343198384420721E-2</v>
      </c>
      <c r="I10" s="18">
        <f t="shared" ca="1" si="3"/>
        <v>0.78689358129833809</v>
      </c>
      <c r="J10" s="18">
        <f t="shared" ca="1" si="4"/>
        <v>0.55475792487328968</v>
      </c>
    </row>
    <row r="11" spans="1:10" x14ac:dyDescent="0.25">
      <c r="B11" s="8" t="s">
        <v>31</v>
      </c>
      <c r="C11" s="18">
        <f t="shared" ca="1" si="0"/>
        <v>0.12070697000034258</v>
      </c>
      <c r="D11" s="18">
        <f t="shared" ca="1" si="1"/>
        <v>0.99047604409618095</v>
      </c>
      <c r="E11" s="18"/>
      <c r="H11" s="18">
        <f t="shared" ca="1" si="2"/>
        <v>3.1288946762474089E-2</v>
      </c>
      <c r="I11" s="18">
        <f t="shared" ca="1" si="3"/>
        <v>1.0551263163933655</v>
      </c>
      <c r="J11" s="18">
        <f t="shared" ca="1" si="4"/>
        <v>0.70787392616585643</v>
      </c>
    </row>
    <row r="12" spans="1:10" x14ac:dyDescent="0.25">
      <c r="B12" s="8" t="s">
        <v>31</v>
      </c>
      <c r="C12" s="18">
        <f t="shared" ca="1" si="0"/>
        <v>0.59503883030721672</v>
      </c>
      <c r="D12" s="18">
        <f t="shared" ca="1" si="1"/>
        <v>0.7492671629025891</v>
      </c>
      <c r="E12" s="18"/>
      <c r="H12" s="18">
        <f t="shared" ca="1" si="2"/>
        <v>0.29810993204369601</v>
      </c>
      <c r="I12" s="18">
        <f t="shared" ca="1" si="3"/>
        <v>0.28534272514175935</v>
      </c>
      <c r="J12" s="18">
        <f t="shared" ca="1" si="4"/>
        <v>0.1096321829840083</v>
      </c>
    </row>
    <row r="13" spans="1:10" x14ac:dyDescent="0.25">
      <c r="B13" s="8" t="s">
        <v>30</v>
      </c>
      <c r="C13" s="18">
        <f t="shared" ca="1" si="0"/>
        <v>7.3088106200564273E-2</v>
      </c>
      <c r="D13" s="18"/>
      <c r="E13" s="18">
        <f t="shared" ref="E13:E22" ca="1" si="5">RAND()*C13</f>
        <v>6.0141878620134641E-2</v>
      </c>
      <c r="H13" s="18">
        <f t="shared" ref="H13:H22" ca="1" si="6">SUMSQ(C13-$C$24,E13-$F$24)</f>
        <v>0.58755216568254831</v>
      </c>
      <c r="I13" s="18">
        <f t="shared" ref="I13:I22" ca="1" si="7">SUMSQ($C13-$C$25,$E13-$F$25)</f>
        <v>0.70244416152908018</v>
      </c>
      <c r="J13" s="18">
        <f t="shared" ref="J13:J22" ca="1" si="8">SUMSQ($C13-$C$26,$E13-$F$26)</f>
        <v>0.69511631595514234</v>
      </c>
    </row>
    <row r="14" spans="1:10" x14ac:dyDescent="0.25">
      <c r="B14" s="8" t="s">
        <v>30</v>
      </c>
      <c r="C14" s="18">
        <f t="shared" ca="1" si="0"/>
        <v>0.23996011315153631</v>
      </c>
      <c r="D14" s="18"/>
      <c r="E14" s="18">
        <f t="shared" ca="1" si="5"/>
        <v>0.18363267383987539</v>
      </c>
      <c r="H14" s="18">
        <f t="shared" ca="1" si="6"/>
        <v>0.44758292669781197</v>
      </c>
      <c r="I14" s="18">
        <f t="shared" ca="1" si="7"/>
        <v>0.41890256708801582</v>
      </c>
      <c r="J14" s="18">
        <f t="shared" ca="1" si="8"/>
        <v>0.39396980194046916</v>
      </c>
    </row>
    <row r="15" spans="1:10" x14ac:dyDescent="0.25">
      <c r="B15" s="8" t="s">
        <v>30</v>
      </c>
      <c r="C15" s="18">
        <f t="shared" ca="1" si="0"/>
        <v>0.80817343046514756</v>
      </c>
      <c r="D15" s="18"/>
      <c r="E15" s="18">
        <f t="shared" ca="1" si="5"/>
        <v>0.52851288204037161</v>
      </c>
      <c r="H15" s="18">
        <f t="shared" ca="1" si="6"/>
        <v>0.65674395121240126</v>
      </c>
      <c r="I15" s="18">
        <f t="shared" ca="1" si="7"/>
        <v>5.8939965485729377E-2</v>
      </c>
      <c r="J15" s="18">
        <f t="shared" ca="1" si="8"/>
        <v>2.3529320363175547E-3</v>
      </c>
    </row>
    <row r="16" spans="1:10" x14ac:dyDescent="0.25">
      <c r="B16" s="8" t="s">
        <v>30</v>
      </c>
      <c r="C16" s="18">
        <f t="shared" ca="1" si="0"/>
        <v>0.86267526401867511</v>
      </c>
      <c r="D16" s="18"/>
      <c r="E16" s="18">
        <f t="shared" ca="1" si="5"/>
        <v>0.650921036100646</v>
      </c>
      <c r="H16" s="18">
        <f t="shared" ca="1" si="6"/>
        <v>0.68391197742749776</v>
      </c>
      <c r="I16" s="18">
        <f t="shared" ca="1" si="7"/>
        <v>0.1263177704761739</v>
      </c>
      <c r="J16" s="18">
        <f t="shared" ca="1" si="8"/>
        <v>3.3272355808347337E-2</v>
      </c>
    </row>
    <row r="17" spans="2:27" x14ac:dyDescent="0.25">
      <c r="B17" s="8" t="s">
        <v>30</v>
      </c>
      <c r="C17" s="18">
        <f t="shared" ca="1" si="0"/>
        <v>0.35872961869686293</v>
      </c>
      <c r="D17" s="18"/>
      <c r="E17" s="18">
        <f t="shared" ca="1" si="5"/>
        <v>0.35258710424767936</v>
      </c>
      <c r="H17" s="18">
        <f t="shared" ca="1" si="6"/>
        <v>0.31707356921734164</v>
      </c>
      <c r="I17" s="18">
        <f t="shared" ca="1" si="7"/>
        <v>0.27223272536199128</v>
      </c>
      <c r="J17" s="18">
        <f t="shared" ca="1" si="8"/>
        <v>0.20444072988722772</v>
      </c>
    </row>
    <row r="18" spans="2:27" x14ac:dyDescent="0.25">
      <c r="B18" s="8" t="s">
        <v>30</v>
      </c>
      <c r="C18" s="18">
        <f t="shared" ca="1" si="0"/>
        <v>0.25334121297251955</v>
      </c>
      <c r="D18" s="18"/>
      <c r="E18" s="18">
        <f t="shared" ca="1" si="5"/>
        <v>0.12905523350695983</v>
      </c>
      <c r="H18" s="18">
        <f t="shared" ca="1" si="6"/>
        <v>0.52586850454318834</v>
      </c>
      <c r="I18" s="18">
        <f t="shared" ca="1" si="7"/>
        <v>0.41724637480902355</v>
      </c>
      <c r="J18" s="18">
        <f t="shared" ca="1" si="8"/>
        <v>0.41502714355011994</v>
      </c>
    </row>
    <row r="19" spans="2:27" x14ac:dyDescent="0.25">
      <c r="B19" s="8" t="s">
        <v>30</v>
      </c>
      <c r="C19" s="18">
        <f t="shared" ca="1" si="0"/>
        <v>0.50119979608609766</v>
      </c>
      <c r="D19" s="18"/>
      <c r="E19" s="18">
        <f t="shared" ca="1" si="5"/>
        <v>0.42029380560684299</v>
      </c>
      <c r="H19" s="18">
        <f t="shared" ca="1" si="6"/>
        <v>0.36447001559476699</v>
      </c>
      <c r="I19" s="18">
        <f t="shared" ca="1" si="7"/>
        <v>0.15701502994209648</v>
      </c>
      <c r="J19" s="18">
        <f t="shared" ca="1" si="8"/>
        <v>8.8307702100236821E-2</v>
      </c>
    </row>
    <row r="20" spans="2:27" x14ac:dyDescent="0.25">
      <c r="B20" s="8" t="s">
        <v>30</v>
      </c>
      <c r="C20" s="18">
        <f t="shared" ca="1" si="0"/>
        <v>0.56077602990916342</v>
      </c>
      <c r="D20" s="18"/>
      <c r="E20" s="18">
        <f t="shared" ca="1" si="5"/>
        <v>0.29226913548334288</v>
      </c>
      <c r="H20" s="18">
        <f t="shared" ca="1" si="6"/>
        <v>0.54162461352622215</v>
      </c>
      <c r="I20" s="18">
        <f t="shared" ca="1" si="7"/>
        <v>0.10025752833059355</v>
      </c>
      <c r="J20" s="18">
        <f t="shared" ca="1" si="8"/>
        <v>8.9661248372923483E-2</v>
      </c>
    </row>
    <row r="21" spans="2:27" x14ac:dyDescent="0.25">
      <c r="B21" s="8" t="s">
        <v>30</v>
      </c>
      <c r="C21" s="18">
        <f t="shared" ca="1" si="0"/>
        <v>0.93220503161659529</v>
      </c>
      <c r="D21" s="18"/>
      <c r="E21" s="18">
        <f t="shared" ca="1" si="5"/>
        <v>0.89222112860092162</v>
      </c>
      <c r="H21" s="18">
        <f t="shared" ca="1" si="6"/>
        <v>0.77464921009481125</v>
      </c>
      <c r="I21" s="18">
        <f t="shared" ca="1" si="7"/>
        <v>0.35870641345954629</v>
      </c>
      <c r="J21" s="18">
        <f t="shared" ca="1" si="8"/>
        <v>0.18729460873866424</v>
      </c>
    </row>
    <row r="22" spans="2:27" x14ac:dyDescent="0.25">
      <c r="B22" s="8" t="s">
        <v>30</v>
      </c>
      <c r="C22" s="18">
        <f t="shared" ca="1" si="0"/>
        <v>0.35690610536074863</v>
      </c>
      <c r="D22" s="18"/>
      <c r="E22" s="18">
        <f t="shared" ca="1" si="5"/>
        <v>0.12760095378759745</v>
      </c>
      <c r="H22" s="18">
        <f t="shared" ca="1" si="6"/>
        <v>0.57980536627260526</v>
      </c>
      <c r="I22" s="18">
        <f t="shared" ca="1" si="7"/>
        <v>0.29919992999947803</v>
      </c>
      <c r="J22" s="18">
        <f t="shared" ca="1" si="8"/>
        <v>0.31527426168951944</v>
      </c>
    </row>
    <row r="23" spans="2:27" x14ac:dyDescent="0.25">
      <c r="C23" s="18"/>
      <c r="D23" s="18"/>
      <c r="E23" s="18"/>
      <c r="H23" s="18"/>
      <c r="I23" s="18"/>
      <c r="J23" s="18"/>
    </row>
    <row r="24" spans="2:27" x14ac:dyDescent="0.25">
      <c r="B24" s="8" t="s">
        <v>38</v>
      </c>
      <c r="C24" s="18">
        <f ca="1">RAND()</f>
        <v>5.4525360526288535E-2</v>
      </c>
      <c r="F24" s="18">
        <f ca="1">RAND()</f>
        <v>0.82643659356705401</v>
      </c>
      <c r="G24" s="20" t="s">
        <v>42</v>
      </c>
      <c r="H24" s="17" t="str">
        <f t="shared" ref="H24:AA24" ca="1" si="9">OFFSET($B$2,MATCH(SMALL($H$3:$H$22,H$27),$H$3:$H$22,0),0)</f>
        <v>Blue</v>
      </c>
      <c r="I24" s="17" t="str">
        <f t="shared" ca="1" si="9"/>
        <v>Blue</v>
      </c>
      <c r="J24" s="17" t="str">
        <f t="shared" ca="1" si="9"/>
        <v>Blue</v>
      </c>
      <c r="K24" s="17" t="str">
        <f t="shared" ca="1" si="9"/>
        <v>Blue</v>
      </c>
      <c r="L24" s="17" t="str">
        <f t="shared" ca="1" si="9"/>
        <v>Blue</v>
      </c>
      <c r="M24" s="17" t="str">
        <f t="shared" ca="1" si="9"/>
        <v>Blue</v>
      </c>
      <c r="N24" s="17" t="str">
        <f t="shared" ca="1" si="9"/>
        <v>Orange</v>
      </c>
      <c r="O24" s="17" t="str">
        <f t="shared" ca="1" si="9"/>
        <v>Orange</v>
      </c>
      <c r="P24" s="17" t="str">
        <f t="shared" ca="1" si="9"/>
        <v>Orange</v>
      </c>
      <c r="Q24" s="17" t="str">
        <f t="shared" ca="1" si="9"/>
        <v>Orange</v>
      </c>
      <c r="R24" s="17" t="str">
        <f t="shared" ca="1" si="9"/>
        <v>Orange</v>
      </c>
      <c r="S24" s="17" t="str">
        <f t="shared" ca="1" si="9"/>
        <v>Orange</v>
      </c>
      <c r="T24" s="17" t="str">
        <f t="shared" ca="1" si="9"/>
        <v>Orange</v>
      </c>
      <c r="U24" s="17" t="str">
        <f t="shared" ca="1" si="9"/>
        <v>Blue</v>
      </c>
      <c r="V24" s="17" t="str">
        <f t="shared" ca="1" si="9"/>
        <v>Orange</v>
      </c>
      <c r="W24" s="17" t="str">
        <f t="shared" ca="1" si="9"/>
        <v>Orange</v>
      </c>
      <c r="X24" s="17" t="str">
        <f t="shared" ca="1" si="9"/>
        <v>Blue</v>
      </c>
      <c r="Y24" s="17" t="str">
        <f t="shared" ca="1" si="9"/>
        <v>Blue</v>
      </c>
      <c r="Z24" s="17" t="str">
        <f t="shared" ca="1" si="9"/>
        <v>Orange</v>
      </c>
      <c r="AA24" s="17" t="str">
        <f t="shared" ca="1" si="9"/>
        <v>Blue</v>
      </c>
    </row>
    <row r="25" spans="2:27" x14ac:dyDescent="0.25">
      <c r="B25" s="8" t="s">
        <v>37</v>
      </c>
      <c r="C25" s="18">
        <f ca="1">RAND()</f>
        <v>0.87739088174361302</v>
      </c>
      <c r="F25" s="18">
        <f ca="1">RAND()</f>
        <v>0.29581369870651752</v>
      </c>
      <c r="G25" s="19" t="s">
        <v>41</v>
      </c>
      <c r="H25" s="17" t="str">
        <f t="shared" ref="H25:AA25" ca="1" si="10">OFFSET($B$2,MATCH(SMALL($I$3:$I$22,H$27),$I$3:$I$22,0),0)</f>
        <v>Orange</v>
      </c>
      <c r="I25" s="17" t="str">
        <f t="shared" ca="1" si="10"/>
        <v>Orange</v>
      </c>
      <c r="J25" s="17" t="str">
        <f t="shared" ca="1" si="10"/>
        <v>Orange</v>
      </c>
      <c r="K25" s="17" t="str">
        <f t="shared" ca="1" si="10"/>
        <v>Orange</v>
      </c>
      <c r="L25" s="17" t="str">
        <f t="shared" ca="1" si="10"/>
        <v>Orange</v>
      </c>
      <c r="M25" s="17" t="str">
        <f t="shared" ca="1" si="10"/>
        <v>Blue</v>
      </c>
      <c r="N25" s="17" t="str">
        <f t="shared" ca="1" si="10"/>
        <v>Orange</v>
      </c>
      <c r="O25" s="17" t="str">
        <f t="shared" ca="1" si="10"/>
        <v>Blue</v>
      </c>
      <c r="P25" s="17" t="str">
        <f t="shared" ca="1" si="10"/>
        <v>Orange</v>
      </c>
      <c r="Q25" s="17" t="str">
        <f t="shared" ca="1" si="10"/>
        <v>Blue</v>
      </c>
      <c r="R25" s="17" t="str">
        <f t="shared" ca="1" si="10"/>
        <v>Orange</v>
      </c>
      <c r="S25" s="17" t="str">
        <f t="shared" ca="1" si="10"/>
        <v>Orange</v>
      </c>
      <c r="T25" s="17" t="str">
        <f t="shared" ca="1" si="10"/>
        <v>Blue</v>
      </c>
      <c r="U25" s="17" t="str">
        <f t="shared" ca="1" si="10"/>
        <v>Blue</v>
      </c>
      <c r="V25" s="17" t="str">
        <f t="shared" ca="1" si="10"/>
        <v>Blue</v>
      </c>
      <c r="W25" s="17" t="str">
        <f t="shared" ca="1" si="10"/>
        <v>Blue</v>
      </c>
      <c r="X25" s="17" t="str">
        <f t="shared" ca="1" si="10"/>
        <v>Blue</v>
      </c>
      <c r="Y25" s="17" t="str">
        <f t="shared" ca="1" si="10"/>
        <v>Orange</v>
      </c>
      <c r="Z25" s="17" t="str">
        <f t="shared" ca="1" si="10"/>
        <v>Blue</v>
      </c>
      <c r="AA25" s="17" t="str">
        <f t="shared" ca="1" si="10"/>
        <v>Blue</v>
      </c>
    </row>
    <row r="26" spans="2:27" x14ac:dyDescent="0.25">
      <c r="B26" s="8" t="s">
        <v>36</v>
      </c>
      <c r="C26" s="18">
        <f ca="1">RAND()</f>
        <v>0.79169851068938046</v>
      </c>
      <c r="F26" s="18">
        <f ca="1">RAND()</f>
        <v>0.48288932392946149</v>
      </c>
      <c r="G26" s="16" t="s">
        <v>40</v>
      </c>
      <c r="H26" s="17" t="str">
        <f ca="1">OFFSET($B$2,MATCH(SMALL($J$3:$J$22,H$27),$J$3:$J$22,0),0)</f>
        <v>Orange</v>
      </c>
      <c r="I26" s="17" t="str">
        <f t="shared" ref="I26:AA26" ca="1" si="11">OFFSET($B$2,MATCH(SMALL($J$3:$J$22,I$27),$J$3:$J$22,0),0)</f>
        <v>Orange</v>
      </c>
      <c r="J26" s="17" t="str">
        <f t="shared" ca="1" si="11"/>
        <v>Orange</v>
      </c>
      <c r="K26" s="17" t="str">
        <f t="shared" ca="1" si="11"/>
        <v>Orange</v>
      </c>
      <c r="L26" s="17" t="str">
        <f t="shared" ca="1" si="11"/>
        <v>Blue</v>
      </c>
      <c r="M26" s="17" t="str">
        <f t="shared" ca="1" si="11"/>
        <v>Blue</v>
      </c>
      <c r="N26" s="17" t="str">
        <f t="shared" ca="1" si="11"/>
        <v>Orange</v>
      </c>
      <c r="O26" s="17" t="str">
        <f t="shared" ca="1" si="11"/>
        <v>Orange</v>
      </c>
      <c r="P26" s="17" t="str">
        <f t="shared" ca="1" si="11"/>
        <v>Blue</v>
      </c>
      <c r="Q26" s="17" t="str">
        <f t="shared" ca="1" si="11"/>
        <v>Blue</v>
      </c>
      <c r="R26" s="17" t="str">
        <f t="shared" ca="1" si="11"/>
        <v>Blue</v>
      </c>
      <c r="S26" s="17" t="str">
        <f t="shared" ca="1" si="11"/>
        <v>Orange</v>
      </c>
      <c r="T26" s="17" t="str">
        <f t="shared" ca="1" si="11"/>
        <v>Blue</v>
      </c>
      <c r="U26" s="17" t="str">
        <f t="shared" ca="1" si="11"/>
        <v>Blue</v>
      </c>
      <c r="V26" s="17" t="str">
        <f t="shared" ca="1" si="11"/>
        <v>Orange</v>
      </c>
      <c r="W26" s="17" t="str">
        <f t="shared" ca="1" si="11"/>
        <v>Blue</v>
      </c>
      <c r="X26" s="17" t="str">
        <f t="shared" ca="1" si="11"/>
        <v>Orange</v>
      </c>
      <c r="Y26" s="17" t="str">
        <f t="shared" ca="1" si="11"/>
        <v>Blue</v>
      </c>
      <c r="Z26" s="17" t="str">
        <f t="shared" ca="1" si="11"/>
        <v>Orange</v>
      </c>
      <c r="AA26" s="17" t="str">
        <f t="shared" ca="1" si="11"/>
        <v>Blue</v>
      </c>
    </row>
    <row r="27" spans="2:27" x14ac:dyDescent="0.25">
      <c r="H27" s="17">
        <v>1</v>
      </c>
      <c r="I27" s="17">
        <v>2</v>
      </c>
      <c r="J27" s="17">
        <v>3</v>
      </c>
      <c r="K27" s="17">
        <v>4</v>
      </c>
      <c r="L27" s="17">
        <v>5</v>
      </c>
      <c r="M27" s="17">
        <v>6</v>
      </c>
      <c r="N27" s="17">
        <v>7</v>
      </c>
      <c r="O27" s="17">
        <v>8</v>
      </c>
      <c r="P27" s="17">
        <v>9</v>
      </c>
      <c r="Q27" s="17">
        <v>10</v>
      </c>
      <c r="R27" s="17">
        <v>11</v>
      </c>
      <c r="S27" s="17">
        <v>12</v>
      </c>
      <c r="T27" s="17">
        <v>13</v>
      </c>
      <c r="U27" s="17">
        <v>14</v>
      </c>
      <c r="V27" s="17">
        <v>15</v>
      </c>
      <c r="W27" s="17">
        <v>16</v>
      </c>
      <c r="X27" s="17">
        <v>17</v>
      </c>
      <c r="Y27" s="17">
        <v>18</v>
      </c>
      <c r="Z27" s="17">
        <v>19</v>
      </c>
      <c r="AA27" s="17">
        <v>20</v>
      </c>
    </row>
  </sheetData>
  <conditionalFormatting sqref="H3:H23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:I23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:J23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A1" r:id="rId1" display="https://drive.google.com/open?id=1JZszUinBBViGZC8yMf-YzTp0f_H7K9Ys&amp;authuser=davethemovie%40gmail.com&amp;usp=drive_fs" xr:uid="{28E256BA-CB83-4442-81F6-AEF488B1863B}"/>
  </hyperlinks>
  <pageMargins left="0.7" right="0.7" top="0.75" bottom="0.75" header="0.3" footer="0.3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9BA203-15E4-3E4A-A667-E5FFC3504C8F}">
  <sheetPr codeName="Sheet34">
    <tabColor rgb="FFFF0000"/>
  </sheetPr>
  <dimension ref="A1:AB27"/>
  <sheetViews>
    <sheetView zoomScale="110" zoomScaleNormal="110" workbookViewId="0"/>
  </sheetViews>
  <sheetFormatPr baseColWidth="10" defaultColWidth="9" defaultRowHeight="21" x14ac:dyDescent="0.25"/>
  <cols>
    <col min="1" max="1" width="3" style="8" customWidth="1"/>
    <col min="2" max="2" width="10.6640625" style="8" customWidth="1"/>
    <col min="3" max="7" width="9" style="8"/>
    <col min="8" max="27" width="7.33203125" style="8" customWidth="1"/>
    <col min="28" max="28" width="7.83203125" style="8" bestFit="1" customWidth="1"/>
    <col min="29" max="16384" width="9" style="8"/>
  </cols>
  <sheetData>
    <row r="1" spans="1:28" x14ac:dyDescent="0.25">
      <c r="A1" s="9" t="s">
        <v>1027</v>
      </c>
    </row>
    <row r="2" spans="1:28" ht="26" x14ac:dyDescent="0.25">
      <c r="B2" s="22" t="s">
        <v>35</v>
      </c>
      <c r="C2" s="21" t="s">
        <v>34</v>
      </c>
      <c r="D2" s="21" t="s">
        <v>33</v>
      </c>
      <c r="E2" s="21" t="s">
        <v>32</v>
      </c>
      <c r="F2" s="8" t="s">
        <v>39</v>
      </c>
      <c r="H2" s="16" t="s">
        <v>42</v>
      </c>
      <c r="I2" s="16" t="s">
        <v>41</v>
      </c>
      <c r="J2" s="15" t="s">
        <v>40</v>
      </c>
    </row>
    <row r="3" spans="1:28" x14ac:dyDescent="0.25">
      <c r="B3" s="8" t="s">
        <v>31</v>
      </c>
      <c r="C3" s="18">
        <f t="shared" ref="C3:C22" ca="1" si="0">RAND()</f>
        <v>0.44289879965485168</v>
      </c>
      <c r="D3" s="18">
        <f t="shared" ref="D3:D12" ca="1" si="1">C3+RAND()*(1-C3)</f>
        <v>0.71098187437670646</v>
      </c>
      <c r="E3" s="18"/>
      <c r="H3" s="18">
        <f t="shared" ref="H3:H12" ca="1" si="2">SUMSQ($C3-$C$24,$D3-$F$24)</f>
        <v>1.9493591531106549E-2</v>
      </c>
      <c r="I3" s="18">
        <f t="shared" ref="I3:I12" ca="1" si="3">SUMSQ($C3-$C$25,$D3-$F$25)</f>
        <v>0.31869066131497192</v>
      </c>
      <c r="J3" s="18">
        <f t="shared" ref="J3:J12" ca="1" si="4">SUMSQ($C3-$C$26,$D3-$F$26)</f>
        <v>0.1516570895011759</v>
      </c>
      <c r="AB3" s="19" t="s">
        <v>43</v>
      </c>
    </row>
    <row r="4" spans="1:28" x14ac:dyDescent="0.25">
      <c r="B4" s="8" t="s">
        <v>31</v>
      </c>
      <c r="C4" s="18">
        <f t="shared" ca="1" si="0"/>
        <v>0.3649924545069011</v>
      </c>
      <c r="D4" s="18">
        <f t="shared" ca="1" si="1"/>
        <v>0.87581477976445443</v>
      </c>
      <c r="E4" s="18"/>
      <c r="H4" s="18">
        <f t="shared" ca="1" si="2"/>
        <v>4.2970346333554697E-2</v>
      </c>
      <c r="I4" s="18">
        <f t="shared" ca="1" si="3"/>
        <v>0.55594788542456786</v>
      </c>
      <c r="J4" s="18">
        <f t="shared" ca="1" si="4"/>
        <v>5.9806001178937092E-2</v>
      </c>
      <c r="AB4" s="23">
        <v>6</v>
      </c>
    </row>
    <row r="5" spans="1:28" x14ac:dyDescent="0.25">
      <c r="B5" s="8" t="s">
        <v>31</v>
      </c>
      <c r="C5" s="18">
        <f t="shared" ca="1" si="0"/>
        <v>0.8272471266814182</v>
      </c>
      <c r="D5" s="18">
        <f t="shared" ca="1" si="1"/>
        <v>0.91095014599026569</v>
      </c>
      <c r="E5" s="18"/>
      <c r="H5" s="18">
        <f t="shared" ca="1" si="2"/>
        <v>0.32496813757327003</v>
      </c>
      <c r="I5" s="18">
        <f t="shared" ca="1" si="3"/>
        <v>0.45994254522360051</v>
      </c>
      <c r="J5" s="18">
        <f t="shared" ca="1" si="4"/>
        <v>0.48759486384933753</v>
      </c>
    </row>
    <row r="6" spans="1:28" x14ac:dyDescent="0.25">
      <c r="B6" s="8" t="s">
        <v>31</v>
      </c>
      <c r="C6" s="18">
        <f t="shared" ca="1" si="0"/>
        <v>0.48732572146356545</v>
      </c>
      <c r="D6" s="18">
        <f t="shared" ca="1" si="1"/>
        <v>0.78182456773218456</v>
      </c>
      <c r="E6" s="18"/>
      <c r="H6" s="18">
        <f t="shared" ca="1" si="2"/>
        <v>4.3377100857093523E-2</v>
      </c>
      <c r="I6" s="18">
        <f t="shared" ca="1" si="3"/>
        <v>0.36553931704975134</v>
      </c>
      <c r="J6" s="18">
        <f t="shared" ca="1" si="4"/>
        <v>0.15369401226859389</v>
      </c>
    </row>
    <row r="7" spans="1:28" x14ac:dyDescent="0.25">
      <c r="B7" s="8" t="s">
        <v>31</v>
      </c>
      <c r="C7" s="18">
        <f t="shared" ca="1" si="0"/>
        <v>0.62212588906829125</v>
      </c>
      <c r="D7" s="18">
        <f t="shared" ca="1" si="1"/>
        <v>0.98142556479463949</v>
      </c>
      <c r="E7" s="18"/>
      <c r="H7" s="18">
        <f t="shared" ca="1" si="2"/>
        <v>0.19184321117945324</v>
      </c>
      <c r="I7" s="18">
        <f t="shared" ca="1" si="3"/>
        <v>0.57019547667823534</v>
      </c>
      <c r="J7" s="18">
        <f t="shared" ca="1" si="4"/>
        <v>0.24403176165079046</v>
      </c>
    </row>
    <row r="8" spans="1:28" x14ac:dyDescent="0.25">
      <c r="B8" s="8" t="s">
        <v>31</v>
      </c>
      <c r="C8" s="18">
        <f t="shared" ca="1" si="0"/>
        <v>0.30137714490595169</v>
      </c>
      <c r="D8" s="18">
        <f t="shared" ca="1" si="1"/>
        <v>0.67345580867481702</v>
      </c>
      <c r="E8" s="18"/>
      <c r="H8" s="18">
        <f t="shared" ca="1" si="2"/>
        <v>4.8455037734636097E-5</v>
      </c>
      <c r="I8" s="18">
        <f t="shared" ca="1" si="3"/>
        <v>0.3914460992677089</v>
      </c>
      <c r="J8" s="18">
        <f t="shared" ca="1" si="4"/>
        <v>0.1018052251723285</v>
      </c>
    </row>
    <row r="9" spans="1:28" x14ac:dyDescent="0.25">
      <c r="B9" s="8" t="s">
        <v>31</v>
      </c>
      <c r="C9" s="18">
        <f t="shared" ca="1" si="0"/>
        <v>0.51779246514103605</v>
      </c>
      <c r="D9" s="18">
        <f t="shared" ca="1" si="1"/>
        <v>0.95722484439469724</v>
      </c>
      <c r="E9" s="18"/>
      <c r="H9" s="18">
        <f t="shared" ca="1" si="2"/>
        <v>0.12292466650552997</v>
      </c>
      <c r="I9" s="18">
        <f t="shared" ca="1" si="3"/>
        <v>0.57229444628849679</v>
      </c>
      <c r="J9" s="18">
        <f t="shared" ca="1" si="4"/>
        <v>0.15085520969673441</v>
      </c>
    </row>
    <row r="10" spans="1:28" x14ac:dyDescent="0.25">
      <c r="B10" s="8" t="s">
        <v>31</v>
      </c>
      <c r="C10" s="18">
        <f t="shared" ca="1" si="0"/>
        <v>0.36314522296502183</v>
      </c>
      <c r="D10" s="18">
        <f t="shared" ca="1" si="1"/>
        <v>0.68678794420288058</v>
      </c>
      <c r="E10" s="18"/>
      <c r="H10" s="18">
        <f t="shared" ca="1" si="2"/>
        <v>3.1916785092326941E-3</v>
      </c>
      <c r="I10" s="18">
        <f t="shared" ca="1" si="3"/>
        <v>0.35167035513793321</v>
      </c>
      <c r="J10" s="18">
        <f t="shared" ca="1" si="4"/>
        <v>0.11983882971060836</v>
      </c>
    </row>
    <row r="11" spans="1:28" x14ac:dyDescent="0.25">
      <c r="B11" s="8" t="s">
        <v>31</v>
      </c>
      <c r="C11" s="18">
        <f t="shared" ca="1" si="0"/>
        <v>0.43577222567237961</v>
      </c>
      <c r="D11" s="18">
        <f t="shared" ca="1" si="1"/>
        <v>0.65141934382538014</v>
      </c>
      <c r="E11" s="18"/>
      <c r="H11" s="18">
        <f t="shared" ca="1" si="2"/>
        <v>1.7071507242786901E-2</v>
      </c>
      <c r="I11" s="18">
        <f t="shared" ca="1" si="3"/>
        <v>0.27022371857686145</v>
      </c>
      <c r="J11" s="18">
        <f t="shared" ca="1" si="4"/>
        <v>0.17835722734827397</v>
      </c>
    </row>
    <row r="12" spans="1:28" x14ac:dyDescent="0.25">
      <c r="B12" s="8" t="s">
        <v>31</v>
      </c>
      <c r="C12" s="18">
        <f t="shared" ca="1" si="0"/>
        <v>0.83103738768966551</v>
      </c>
      <c r="D12" s="18">
        <f t="shared" ca="1" si="1"/>
        <v>0.95313501669108003</v>
      </c>
      <c r="E12" s="18"/>
      <c r="H12" s="18">
        <f t="shared" ca="1" si="2"/>
        <v>0.35047069370203121</v>
      </c>
      <c r="I12" s="18">
        <f t="shared" ca="1" si="3"/>
        <v>0.51916810318510498</v>
      </c>
      <c r="J12" s="18">
        <f t="shared" ca="1" si="4"/>
        <v>0.49202448475887556</v>
      </c>
    </row>
    <row r="13" spans="1:28" x14ac:dyDescent="0.25">
      <c r="B13" s="8" t="s">
        <v>30</v>
      </c>
      <c r="C13" s="18">
        <f t="shared" ca="1" si="0"/>
        <v>0.78374565445163802</v>
      </c>
      <c r="D13" s="18"/>
      <c r="E13" s="18">
        <f t="shared" ref="E13:E22" ca="1" si="5">RAND()*C13</f>
        <v>0.24464936866224762</v>
      </c>
      <c r="H13" s="18">
        <f t="shared" ref="H13:H22" ca="1" si="6">SUMSQ(C13-$C$24,E13-$F$24)</f>
        <v>0.41335357039296483</v>
      </c>
      <c r="I13" s="18">
        <f t="shared" ref="I13:I22" ca="1" si="7">SUMSQ($C13-$C$25,$E13-$F$25)</f>
        <v>1.2051704443682833E-3</v>
      </c>
      <c r="J13" s="18">
        <f t="shared" ref="J13:J22" ca="1" si="8">SUMSQ($C13-$C$26,$E13-$F$26)</f>
        <v>0.91464514550968912</v>
      </c>
    </row>
    <row r="14" spans="1:28" x14ac:dyDescent="0.25">
      <c r="B14" s="8" t="s">
        <v>30</v>
      </c>
      <c r="C14" s="18">
        <f t="shared" ca="1" si="0"/>
        <v>0.25412546058861063</v>
      </c>
      <c r="D14" s="18"/>
      <c r="E14" s="18">
        <f t="shared" ca="1" si="5"/>
        <v>5.2900523182677732E-2</v>
      </c>
      <c r="H14" s="18">
        <f t="shared" ca="1" si="6"/>
        <v>0.39189961670445977</v>
      </c>
      <c r="I14" s="18">
        <f t="shared" ca="1" si="7"/>
        <v>0.27969668633410355</v>
      </c>
      <c r="J14" s="18">
        <f t="shared" ca="1" si="8"/>
        <v>0.80667298556827949</v>
      </c>
    </row>
    <row r="15" spans="1:28" x14ac:dyDescent="0.25">
      <c r="B15" s="8" t="s">
        <v>30</v>
      </c>
      <c r="C15" s="18">
        <f t="shared" ca="1" si="0"/>
        <v>0.39673534551219758</v>
      </c>
      <c r="D15" s="18"/>
      <c r="E15" s="18">
        <f t="shared" ca="1" si="5"/>
        <v>0.21948143284408159</v>
      </c>
      <c r="H15" s="18">
        <f t="shared" ca="1" si="6"/>
        <v>0.21693874197778296</v>
      </c>
      <c r="I15" s="18">
        <f t="shared" ca="1" si="7"/>
        <v>0.12499699494273959</v>
      </c>
      <c r="J15" s="18">
        <f t="shared" ca="1" si="8"/>
        <v>0.59391271522295719</v>
      </c>
    </row>
    <row r="16" spans="1:28" x14ac:dyDescent="0.25">
      <c r="B16" s="8" t="s">
        <v>30</v>
      </c>
      <c r="C16" s="18">
        <f t="shared" ca="1" si="0"/>
        <v>0.54047004801434029</v>
      </c>
      <c r="D16" s="18"/>
      <c r="E16" s="18">
        <f t="shared" ca="1" si="5"/>
        <v>0.12615391579206595</v>
      </c>
      <c r="H16" s="18">
        <f t="shared" ca="1" si="6"/>
        <v>0.35727045754097869</v>
      </c>
      <c r="I16" s="18">
        <f t="shared" ca="1" si="7"/>
        <v>5.6165379392557391E-2</v>
      </c>
      <c r="J16" s="18">
        <f t="shared" ca="1" si="8"/>
        <v>0.83498788332183904</v>
      </c>
    </row>
    <row r="17" spans="2:27" x14ac:dyDescent="0.25">
      <c r="B17" s="8" t="s">
        <v>30</v>
      </c>
      <c r="C17" s="18">
        <f t="shared" ca="1" si="0"/>
        <v>2.9758612954375874E-3</v>
      </c>
      <c r="D17" s="18"/>
      <c r="E17" s="18">
        <f t="shared" ca="1" si="5"/>
        <v>4.3643968322879938E-4</v>
      </c>
      <c r="H17" s="18">
        <f t="shared" ca="1" si="6"/>
        <v>0.55002070901532507</v>
      </c>
      <c r="I17" s="18">
        <f t="shared" ca="1" si="7"/>
        <v>0.61385993493623237</v>
      </c>
      <c r="J17" s="18">
        <f t="shared" ca="1" si="8"/>
        <v>0.90332243056024786</v>
      </c>
    </row>
    <row r="18" spans="2:27" x14ac:dyDescent="0.25">
      <c r="B18" s="8" t="s">
        <v>30</v>
      </c>
      <c r="C18" s="18">
        <f t="shared" ca="1" si="0"/>
        <v>0.62850058141668874</v>
      </c>
      <c r="D18" s="18"/>
      <c r="E18" s="18">
        <f t="shared" ca="1" si="5"/>
        <v>0.38748779375586967</v>
      </c>
      <c r="H18" s="18">
        <f t="shared" ca="1" si="6"/>
        <v>0.18660169415969169</v>
      </c>
      <c r="I18" s="18">
        <f t="shared" ca="1" si="7"/>
        <v>3.7312401397767411E-2</v>
      </c>
      <c r="J18" s="18">
        <f t="shared" ca="1" si="8"/>
        <v>0.55673924021529908</v>
      </c>
    </row>
    <row r="19" spans="2:27" x14ac:dyDescent="0.25">
      <c r="B19" s="8" t="s">
        <v>30</v>
      </c>
      <c r="C19" s="18">
        <f t="shared" ca="1" si="0"/>
        <v>0.63314438083563918</v>
      </c>
      <c r="D19" s="18"/>
      <c r="E19" s="18">
        <f t="shared" ca="1" si="5"/>
        <v>0.25269091581627018</v>
      </c>
      <c r="H19" s="18">
        <f t="shared" ca="1" si="6"/>
        <v>0.28572610121860831</v>
      </c>
      <c r="I19" s="18">
        <f t="shared" ca="1" si="7"/>
        <v>1.3858250781716963E-2</v>
      </c>
      <c r="J19" s="18">
        <f t="shared" ca="1" si="8"/>
        <v>0.72916109109533411</v>
      </c>
    </row>
    <row r="20" spans="2:27" x14ac:dyDescent="0.25">
      <c r="B20" s="8" t="s">
        <v>30</v>
      </c>
      <c r="C20" s="18">
        <f t="shared" ca="1" si="0"/>
        <v>0.30817200789388588</v>
      </c>
      <c r="D20" s="18"/>
      <c r="E20" s="18">
        <f t="shared" ca="1" si="5"/>
        <v>8.6537630312618991E-2</v>
      </c>
      <c r="H20" s="18">
        <f t="shared" ca="1" si="6"/>
        <v>0.34821391405776958</v>
      </c>
      <c r="I20" s="18">
        <f t="shared" ca="1" si="7"/>
        <v>0.21776775535238038</v>
      </c>
      <c r="J20" s="18">
        <f t="shared" ca="1" si="8"/>
        <v>0.76433822322114464</v>
      </c>
    </row>
    <row r="21" spans="2:27" x14ac:dyDescent="0.25">
      <c r="B21" s="8" t="s">
        <v>30</v>
      </c>
      <c r="C21" s="18">
        <f t="shared" ca="1" si="0"/>
        <v>0.98950275027190249</v>
      </c>
      <c r="D21" s="18"/>
      <c r="E21" s="18">
        <f t="shared" ca="1" si="5"/>
        <v>0.58103418418114228</v>
      </c>
      <c r="H21" s="18">
        <f t="shared" ca="1" si="6"/>
        <v>0.47417117417915317</v>
      </c>
      <c r="I21" s="18">
        <f t="shared" ca="1" si="7"/>
        <v>0.17566575254979214</v>
      </c>
      <c r="J21" s="18">
        <f t="shared" ca="1" si="8"/>
        <v>0.8698788759812881</v>
      </c>
    </row>
    <row r="22" spans="2:27" x14ac:dyDescent="0.25">
      <c r="B22" s="8" t="s">
        <v>30</v>
      </c>
      <c r="C22" s="18">
        <f t="shared" ca="1" si="0"/>
        <v>0.82043659491644283</v>
      </c>
      <c r="D22" s="18"/>
      <c r="E22" s="18">
        <f t="shared" ca="1" si="5"/>
        <v>0.81647198027435874</v>
      </c>
      <c r="H22" s="18">
        <f t="shared" ca="1" si="6"/>
        <v>0.28258654641078401</v>
      </c>
      <c r="I22" s="18">
        <f t="shared" ca="1" si="7"/>
        <v>0.34054972212473206</v>
      </c>
      <c r="J22" s="18">
        <f t="shared" ca="1" si="8"/>
        <v>0.49300577700601694</v>
      </c>
    </row>
    <row r="23" spans="2:27" x14ac:dyDescent="0.25">
      <c r="C23" s="18"/>
      <c r="D23" s="18"/>
      <c r="E23" s="18"/>
      <c r="H23" s="18"/>
      <c r="I23" s="18"/>
      <c r="J23" s="18"/>
    </row>
    <row r="24" spans="2:27" x14ac:dyDescent="0.25">
      <c r="B24" s="8" t="s">
        <v>38</v>
      </c>
      <c r="C24" s="18">
        <f ca="1">RAND()</f>
        <v>0.30757029210145237</v>
      </c>
      <c r="F24" s="18">
        <f ca="1">RAND()</f>
        <v>0.67663385297115686</v>
      </c>
      <c r="G24" s="20" t="s">
        <v>42</v>
      </c>
      <c r="H24" s="17" t="str">
        <f t="shared" ref="H24:AA24" ca="1" si="9">IF(H27&lt;=k,OFFSET($B$2,MATCH(SMALL($H$3:$H$22,H$27),$H$3:$H$22,0),0),"")</f>
        <v>Blue</v>
      </c>
      <c r="I24" s="17" t="str">
        <f t="shared" ca="1" si="9"/>
        <v>Blue</v>
      </c>
      <c r="J24" s="17" t="str">
        <f t="shared" ca="1" si="9"/>
        <v>Blue</v>
      </c>
      <c r="K24" s="17" t="str">
        <f t="shared" ca="1" si="9"/>
        <v>Blue</v>
      </c>
      <c r="L24" s="17" t="str">
        <f t="shared" ca="1" si="9"/>
        <v>Blue</v>
      </c>
      <c r="M24" s="17" t="str">
        <f t="shared" ca="1" si="9"/>
        <v>Blue</v>
      </c>
      <c r="N24" s="17" t="str">
        <f t="shared" ca="1" si="9"/>
        <v/>
      </c>
      <c r="O24" s="17" t="str">
        <f t="shared" ca="1" si="9"/>
        <v/>
      </c>
      <c r="P24" s="17" t="str">
        <f t="shared" ca="1" si="9"/>
        <v/>
      </c>
      <c r="Q24" s="17" t="str">
        <f t="shared" ca="1" si="9"/>
        <v/>
      </c>
      <c r="R24" s="17" t="str">
        <f t="shared" ca="1" si="9"/>
        <v/>
      </c>
      <c r="S24" s="17" t="str">
        <f t="shared" ca="1" si="9"/>
        <v/>
      </c>
      <c r="T24" s="17" t="str">
        <f t="shared" ca="1" si="9"/>
        <v/>
      </c>
      <c r="U24" s="17" t="str">
        <f t="shared" ca="1" si="9"/>
        <v/>
      </c>
      <c r="V24" s="17" t="str">
        <f t="shared" ca="1" si="9"/>
        <v/>
      </c>
      <c r="W24" s="17" t="str">
        <f t="shared" ca="1" si="9"/>
        <v/>
      </c>
      <c r="X24" s="17" t="str">
        <f t="shared" ca="1" si="9"/>
        <v/>
      </c>
      <c r="Y24" s="17" t="str">
        <f t="shared" ca="1" si="9"/>
        <v/>
      </c>
      <c r="Z24" s="17" t="str">
        <f t="shared" ca="1" si="9"/>
        <v/>
      </c>
      <c r="AA24" s="17" t="str">
        <f t="shared" ca="1" si="9"/>
        <v/>
      </c>
    </row>
    <row r="25" spans="2:27" x14ac:dyDescent="0.25">
      <c r="B25" s="8" t="s">
        <v>37</v>
      </c>
      <c r="C25" s="18">
        <f ca="1">RAND()</f>
        <v>0.74984064178892107</v>
      </c>
      <c r="F25" s="18">
        <f ca="1">RAND()</f>
        <v>0.23719144933382319</v>
      </c>
      <c r="G25" s="19" t="s">
        <v>41</v>
      </c>
      <c r="H25" s="17" t="str">
        <f t="shared" ref="H25:AA25" ca="1" si="10">IF(H27&lt;=k,OFFSET($B$2,MATCH(SMALL($I$3:$I$22,H$27),$I$3:$I$22,0),0),"")</f>
        <v>Orange</v>
      </c>
      <c r="I25" s="17" t="str">
        <f t="shared" ca="1" si="10"/>
        <v>Orange</v>
      </c>
      <c r="J25" s="17" t="str">
        <f t="shared" ca="1" si="10"/>
        <v>Orange</v>
      </c>
      <c r="K25" s="17" t="str">
        <f t="shared" ca="1" si="10"/>
        <v>Orange</v>
      </c>
      <c r="L25" s="17" t="str">
        <f t="shared" ca="1" si="10"/>
        <v>Orange</v>
      </c>
      <c r="M25" s="17" t="str">
        <f t="shared" ca="1" si="10"/>
        <v>Orange</v>
      </c>
      <c r="N25" s="17" t="str">
        <f t="shared" ca="1" si="10"/>
        <v/>
      </c>
      <c r="O25" s="17" t="str">
        <f t="shared" ca="1" si="10"/>
        <v/>
      </c>
      <c r="P25" s="17" t="str">
        <f t="shared" ca="1" si="10"/>
        <v/>
      </c>
      <c r="Q25" s="17" t="str">
        <f t="shared" ca="1" si="10"/>
        <v/>
      </c>
      <c r="R25" s="17" t="str">
        <f t="shared" ca="1" si="10"/>
        <v/>
      </c>
      <c r="S25" s="17" t="str">
        <f t="shared" ca="1" si="10"/>
        <v/>
      </c>
      <c r="T25" s="17" t="str">
        <f t="shared" ca="1" si="10"/>
        <v/>
      </c>
      <c r="U25" s="17" t="str">
        <f t="shared" ca="1" si="10"/>
        <v/>
      </c>
      <c r="V25" s="17" t="str">
        <f t="shared" ca="1" si="10"/>
        <v/>
      </c>
      <c r="W25" s="17" t="str">
        <f t="shared" ca="1" si="10"/>
        <v/>
      </c>
      <c r="X25" s="17" t="str">
        <f t="shared" ca="1" si="10"/>
        <v/>
      </c>
      <c r="Y25" s="17" t="str">
        <f t="shared" ca="1" si="10"/>
        <v/>
      </c>
      <c r="Z25" s="17" t="str">
        <f t="shared" ca="1" si="10"/>
        <v/>
      </c>
      <c r="AA25" s="17" t="str">
        <f t="shared" ca="1" si="10"/>
        <v/>
      </c>
    </row>
    <row r="26" spans="2:27" x14ac:dyDescent="0.25">
      <c r="B26" s="8" t="s">
        <v>36</v>
      </c>
      <c r="C26" s="18">
        <f ca="1">RAND()</f>
        <v>0.12967517610177914</v>
      </c>
      <c r="F26" s="18">
        <f ca="1">RAND()</f>
        <v>0.94238639280592595</v>
      </c>
      <c r="G26" s="16" t="s">
        <v>40</v>
      </c>
      <c r="H26" s="17" t="str">
        <f t="shared" ref="H26:AA26" ca="1" si="11">IF(H27&lt;=k,OFFSET($B$2,MATCH(SMALL($J$3:$J$22,H$27),$J$3:$J$22,0),0),"")</f>
        <v>Blue</v>
      </c>
      <c r="I26" s="17" t="str">
        <f t="shared" ca="1" si="11"/>
        <v>Blue</v>
      </c>
      <c r="J26" s="17" t="str">
        <f t="shared" ca="1" si="11"/>
        <v>Blue</v>
      </c>
      <c r="K26" s="17" t="str">
        <f t="shared" ca="1" si="11"/>
        <v>Blue</v>
      </c>
      <c r="L26" s="17" t="str">
        <f t="shared" ca="1" si="11"/>
        <v>Blue</v>
      </c>
      <c r="M26" s="17" t="str">
        <f t="shared" ca="1" si="11"/>
        <v>Blue</v>
      </c>
      <c r="N26" s="17" t="str">
        <f t="shared" ca="1" si="11"/>
        <v/>
      </c>
      <c r="O26" s="17" t="str">
        <f t="shared" ca="1" si="11"/>
        <v/>
      </c>
      <c r="P26" s="17" t="str">
        <f t="shared" ca="1" si="11"/>
        <v/>
      </c>
      <c r="Q26" s="17" t="str">
        <f t="shared" ca="1" si="11"/>
        <v/>
      </c>
      <c r="R26" s="17" t="str">
        <f t="shared" ca="1" si="11"/>
        <v/>
      </c>
      <c r="S26" s="17" t="str">
        <f t="shared" ca="1" si="11"/>
        <v/>
      </c>
      <c r="T26" s="17" t="str">
        <f t="shared" ca="1" si="11"/>
        <v/>
      </c>
      <c r="U26" s="17" t="str">
        <f t="shared" ca="1" si="11"/>
        <v/>
      </c>
      <c r="V26" s="17" t="str">
        <f t="shared" ca="1" si="11"/>
        <v/>
      </c>
      <c r="W26" s="17" t="str">
        <f t="shared" ca="1" si="11"/>
        <v/>
      </c>
      <c r="X26" s="17" t="str">
        <f t="shared" ca="1" si="11"/>
        <v/>
      </c>
      <c r="Y26" s="17" t="str">
        <f t="shared" ca="1" si="11"/>
        <v/>
      </c>
      <c r="Z26" s="17" t="str">
        <f t="shared" ca="1" si="11"/>
        <v/>
      </c>
      <c r="AA26" s="17" t="str">
        <f t="shared" ca="1" si="11"/>
        <v/>
      </c>
    </row>
    <row r="27" spans="2:27" x14ac:dyDescent="0.25">
      <c r="H27" s="17">
        <v>1</v>
      </c>
      <c r="I27" s="17">
        <v>2</v>
      </c>
      <c r="J27" s="17">
        <v>3</v>
      </c>
      <c r="K27" s="17">
        <v>4</v>
      </c>
      <c r="L27" s="17">
        <v>5</v>
      </c>
      <c r="M27" s="17">
        <v>6</v>
      </c>
      <c r="N27" s="17">
        <v>7</v>
      </c>
      <c r="O27" s="17">
        <v>8</v>
      </c>
      <c r="P27" s="17">
        <v>9</v>
      </c>
      <c r="Q27" s="17">
        <v>10</v>
      </c>
      <c r="R27" s="17">
        <v>11</v>
      </c>
      <c r="S27" s="17">
        <v>12</v>
      </c>
      <c r="T27" s="17">
        <v>13</v>
      </c>
      <c r="U27" s="17">
        <v>14</v>
      </c>
      <c r="V27" s="17">
        <v>15</v>
      </c>
      <c r="W27" s="17">
        <v>16</v>
      </c>
      <c r="X27" s="17">
        <v>17</v>
      </c>
      <c r="Y27" s="17">
        <v>18</v>
      </c>
      <c r="Z27" s="17">
        <v>19</v>
      </c>
      <c r="AA27" s="17">
        <v>20</v>
      </c>
    </row>
  </sheetData>
  <conditionalFormatting sqref="H3:H23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:I23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:J23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A1" r:id="rId1" xr:uid="{CDD2EFFB-4B93-EA46-B3FD-35397A42EAF3}"/>
  </hyperlinks>
  <pageMargins left="0.7" right="0.7" top="0.75" bottom="0.75" header="0.3" footer="0.3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ABF0E-B500-D94E-833E-B99B54F0E203}">
  <sheetPr codeName="Sheet35">
    <tabColor rgb="FFFF0000"/>
  </sheetPr>
  <dimension ref="B2:AB27"/>
  <sheetViews>
    <sheetView zoomScale="110" zoomScaleNormal="110" workbookViewId="0"/>
  </sheetViews>
  <sheetFormatPr baseColWidth="10" defaultColWidth="9" defaultRowHeight="21" x14ac:dyDescent="0.25"/>
  <cols>
    <col min="1" max="1" width="3" style="8" customWidth="1"/>
    <col min="2" max="2" width="10.6640625" style="8" customWidth="1"/>
    <col min="3" max="7" width="9" style="8"/>
    <col min="8" max="27" width="7.33203125" style="8" customWidth="1"/>
    <col min="28" max="28" width="7.83203125" style="8" bestFit="1" customWidth="1"/>
    <col min="29" max="16384" width="9" style="8"/>
  </cols>
  <sheetData>
    <row r="2" spans="2:28" ht="26" x14ac:dyDescent="0.25">
      <c r="B2" s="22" t="s">
        <v>35</v>
      </c>
      <c r="C2" s="21" t="s">
        <v>34</v>
      </c>
      <c r="D2" s="21" t="s">
        <v>33</v>
      </c>
      <c r="E2" s="21" t="s">
        <v>32</v>
      </c>
      <c r="F2" s="8" t="s">
        <v>39</v>
      </c>
      <c r="H2" s="16" t="s">
        <v>42</v>
      </c>
      <c r="I2" s="16" t="s">
        <v>41</v>
      </c>
      <c r="J2" s="15" t="s">
        <v>40</v>
      </c>
    </row>
    <row r="3" spans="2:28" x14ac:dyDescent="0.25">
      <c r="B3" s="8" t="s">
        <v>31</v>
      </c>
      <c r="C3" s="18">
        <f t="shared" ref="C3:C22" ca="1" si="0">RAND()</f>
        <v>0.26699428196748787</v>
      </c>
      <c r="D3" s="18">
        <f t="shared" ref="D3:D12" ca="1" si="1">C3+RAND()*(1-C3)</f>
        <v>0.48814935117010139</v>
      </c>
      <c r="E3" s="18"/>
      <c r="H3" s="18">
        <f t="shared" ref="H3:H12" ca="1" si="2">SUMSQ($C3-$C$24,$D3-$F$24)</f>
        <v>8.8479079884688727E-2</v>
      </c>
      <c r="I3" s="18">
        <f t="shared" ref="I3:I12" ca="1" si="3">SUMSQ($C3-$C$25,$D3-$F$25)</f>
        <v>0.45718797136523259</v>
      </c>
      <c r="J3" s="18">
        <f t="shared" ref="J3:J12" ca="1" si="4">SUMSQ($C3-$C$26,$D3-$F$26)</f>
        <v>0.15241062062487087</v>
      </c>
      <c r="AB3" s="19" t="s">
        <v>43</v>
      </c>
    </row>
    <row r="4" spans="2:28" x14ac:dyDescent="0.25">
      <c r="B4" s="8" t="s">
        <v>31</v>
      </c>
      <c r="C4" s="18">
        <f t="shared" ca="1" si="0"/>
        <v>0.5167415117355213</v>
      </c>
      <c r="D4" s="18">
        <f t="shared" ca="1" si="1"/>
        <v>0.75860851399432216</v>
      </c>
      <c r="E4" s="18"/>
      <c r="H4" s="18">
        <f t="shared" ca="1" si="2"/>
        <v>0.17343313187354559</v>
      </c>
      <c r="I4" s="18">
        <f t="shared" ca="1" si="3"/>
        <v>0.16920926579816495</v>
      </c>
      <c r="J4" s="18">
        <f t="shared" ca="1" si="4"/>
        <v>0.29489489056217566</v>
      </c>
      <c r="AB4" s="23">
        <v>4</v>
      </c>
    </row>
    <row r="5" spans="2:28" x14ac:dyDescent="0.25">
      <c r="B5" s="8" t="s">
        <v>31</v>
      </c>
      <c r="C5" s="18">
        <f t="shared" ca="1" si="0"/>
        <v>0.27097235855021684</v>
      </c>
      <c r="D5" s="18">
        <f t="shared" ca="1" si="1"/>
        <v>0.58196186869694588</v>
      </c>
      <c r="E5" s="18"/>
      <c r="H5" s="18">
        <f t="shared" ca="1" si="2"/>
        <v>5.23101585405404E-2</v>
      </c>
      <c r="I5" s="18">
        <f t="shared" ca="1" si="3"/>
        <v>0.4267765875420127</v>
      </c>
      <c r="J5" s="18">
        <f t="shared" ca="1" si="4"/>
        <v>0.20997882713055632</v>
      </c>
    </row>
    <row r="6" spans="2:28" x14ac:dyDescent="0.25">
      <c r="B6" s="8" t="s">
        <v>31</v>
      </c>
      <c r="C6" s="18">
        <f t="shared" ca="1" si="0"/>
        <v>0.40965185936868964</v>
      </c>
      <c r="D6" s="18">
        <f t="shared" ca="1" si="1"/>
        <v>0.76360389267005035</v>
      </c>
      <c r="E6" s="18"/>
      <c r="H6" s="18">
        <f t="shared" ca="1" si="2"/>
        <v>9.6111007881559893E-2</v>
      </c>
      <c r="I6" s="18">
        <f t="shared" ca="1" si="3"/>
        <v>0.26760741025384582</v>
      </c>
      <c r="J6" s="18">
        <f t="shared" ca="1" si="4"/>
        <v>0.318352319480181</v>
      </c>
    </row>
    <row r="7" spans="2:28" x14ac:dyDescent="0.25">
      <c r="B7" s="8" t="s">
        <v>31</v>
      </c>
      <c r="C7" s="18">
        <f t="shared" ca="1" si="0"/>
        <v>0.64897114139188894</v>
      </c>
      <c r="D7" s="18">
        <f t="shared" ca="1" si="1"/>
        <v>0.75087289242620636</v>
      </c>
      <c r="E7" s="18"/>
      <c r="H7" s="18">
        <f t="shared" ca="1" si="2"/>
        <v>0.30056870564467497</v>
      </c>
      <c r="I7" s="18">
        <f t="shared" ca="1" si="3"/>
        <v>7.9168250144415864E-2</v>
      </c>
      <c r="J7" s="18">
        <f t="shared" ca="1" si="4"/>
        <v>0.2959666450633327</v>
      </c>
    </row>
    <row r="8" spans="2:28" x14ac:dyDescent="0.25">
      <c r="B8" s="8" t="s">
        <v>31</v>
      </c>
      <c r="C8" s="18">
        <f t="shared" ca="1" si="0"/>
        <v>0.78810805035786768</v>
      </c>
      <c r="D8" s="18">
        <f t="shared" ca="1" si="1"/>
        <v>0.91592447847092995</v>
      </c>
      <c r="E8" s="18"/>
      <c r="H8" s="18">
        <f t="shared" ca="1" si="2"/>
        <v>0.50492196614919627</v>
      </c>
      <c r="I8" s="18">
        <f t="shared" ca="1" si="3"/>
        <v>7.7635443460243148E-2</v>
      </c>
      <c r="J8" s="18">
        <f t="shared" ca="1" si="4"/>
        <v>0.54727908983472029</v>
      </c>
    </row>
    <row r="9" spans="2:28" x14ac:dyDescent="0.25">
      <c r="B9" s="8" t="s">
        <v>31</v>
      </c>
      <c r="C9" s="18">
        <f t="shared" ca="1" si="0"/>
        <v>0.65043600774342836</v>
      </c>
      <c r="D9" s="18">
        <f t="shared" ca="1" si="1"/>
        <v>0.85013505337899642</v>
      </c>
      <c r="E9" s="18"/>
      <c r="H9" s="18">
        <f t="shared" ca="1" si="2"/>
        <v>0.31518985988174369</v>
      </c>
      <c r="I9" s="18">
        <f t="shared" ca="1" si="3"/>
        <v>0.10436771236619136</v>
      </c>
      <c r="J9" s="18">
        <f t="shared" ca="1" si="4"/>
        <v>0.41222003165297533</v>
      </c>
    </row>
    <row r="10" spans="2:28" x14ac:dyDescent="0.25">
      <c r="B10" s="8" t="s">
        <v>31</v>
      </c>
      <c r="C10" s="18">
        <f t="shared" ca="1" si="0"/>
        <v>0.18365054704180261</v>
      </c>
      <c r="D10" s="18">
        <f t="shared" ca="1" si="1"/>
        <v>0.77139557101240419</v>
      </c>
      <c r="E10" s="18"/>
      <c r="H10" s="18">
        <f t="shared" ca="1" si="2"/>
        <v>8.1656521048419448E-3</v>
      </c>
      <c r="I10" s="18">
        <f t="shared" ca="1" si="3"/>
        <v>0.55014149633221565</v>
      </c>
      <c r="J10" s="18">
        <f t="shared" ca="1" si="4"/>
        <v>0.44023903610687604</v>
      </c>
    </row>
    <row r="11" spans="2:28" x14ac:dyDescent="0.25">
      <c r="B11" s="8" t="s">
        <v>31</v>
      </c>
      <c r="C11" s="18">
        <f t="shared" ca="1" si="0"/>
        <v>0.15326870758147881</v>
      </c>
      <c r="D11" s="18">
        <f t="shared" ca="1" si="1"/>
        <v>0.60783715362345769</v>
      </c>
      <c r="E11" s="18"/>
      <c r="H11" s="18">
        <f t="shared" ca="1" si="2"/>
        <v>1.8894519810220556E-2</v>
      </c>
      <c r="I11" s="18">
        <f t="shared" ca="1" si="3"/>
        <v>0.58916160027478226</v>
      </c>
      <c r="J11" s="18">
        <f t="shared" ca="1" si="4"/>
        <v>0.30847140063011147</v>
      </c>
    </row>
    <row r="12" spans="2:28" x14ac:dyDescent="0.25">
      <c r="B12" s="8" t="s">
        <v>31</v>
      </c>
      <c r="C12" s="18">
        <f t="shared" ca="1" si="0"/>
        <v>0.31294369940091749</v>
      </c>
      <c r="D12" s="18">
        <f t="shared" ca="1" si="1"/>
        <v>0.4598159985958693</v>
      </c>
      <c r="E12" s="18"/>
      <c r="H12" s="18">
        <f t="shared" ca="1" si="2"/>
        <v>0.12063702817388028</v>
      </c>
      <c r="I12" s="18">
        <f t="shared" ca="1" si="3"/>
        <v>0.41052598053784461</v>
      </c>
      <c r="J12" s="18">
        <f t="shared" ca="1" si="4"/>
        <v>0.11416632532568788</v>
      </c>
    </row>
    <row r="13" spans="2:28" x14ac:dyDescent="0.25">
      <c r="B13" s="8" t="s">
        <v>30</v>
      </c>
      <c r="C13" s="18">
        <f t="shared" ca="1" si="0"/>
        <v>0.58820132680482262</v>
      </c>
      <c r="D13" s="18"/>
      <c r="E13" s="18">
        <f t="shared" ref="E13:E22" ca="1" si="5">RAND()*C13</f>
        <v>0.20468344520109016</v>
      </c>
      <c r="H13" s="18">
        <f t="shared" ref="H13:H22" ca="1" si="6">SUMSQ(C13-$C$24,E13-$F$24)</f>
        <v>0.51858894551636392</v>
      </c>
      <c r="I13" s="18">
        <f t="shared" ref="I13:I22" ca="1" si="7">SUMSQ($C13-$C$25,$E13-$F$25)</f>
        <v>0.3251493738564778</v>
      </c>
      <c r="J13" s="18">
        <f t="shared" ref="J13:J22" ca="1" si="8">SUMSQ($C13-$C$26,$E13-$F$26)</f>
        <v>1.8098897578915122E-3</v>
      </c>
    </row>
    <row r="14" spans="2:28" x14ac:dyDescent="0.25">
      <c r="B14" s="8" t="s">
        <v>30</v>
      </c>
      <c r="C14" s="18">
        <f t="shared" ca="1" si="0"/>
        <v>0.39015542428940031</v>
      </c>
      <c r="D14" s="18"/>
      <c r="E14" s="18">
        <f t="shared" ca="1" si="5"/>
        <v>0.24844400766761401</v>
      </c>
      <c r="H14" s="18">
        <f t="shared" ca="1" si="6"/>
        <v>0.32032438116705009</v>
      </c>
      <c r="I14" s="18">
        <f t="shared" ca="1" si="7"/>
        <v>0.45636440990162447</v>
      </c>
      <c r="J14" s="18">
        <f t="shared" ca="1" si="8"/>
        <v>2.5723128565954951E-2</v>
      </c>
    </row>
    <row r="15" spans="2:28" x14ac:dyDescent="0.25">
      <c r="B15" s="8" t="s">
        <v>30</v>
      </c>
      <c r="C15" s="18">
        <f t="shared" ca="1" si="0"/>
        <v>0.82009711974489596</v>
      </c>
      <c r="D15" s="18"/>
      <c r="E15" s="18">
        <f t="shared" ca="1" si="5"/>
        <v>0.55776685647090207</v>
      </c>
      <c r="H15" s="18">
        <f t="shared" ca="1" si="6"/>
        <v>0.54855183729355661</v>
      </c>
      <c r="I15" s="18">
        <f t="shared" ca="1" si="7"/>
        <v>2.2161123647480602E-2</v>
      </c>
      <c r="J15" s="18">
        <f t="shared" ca="1" si="8"/>
        <v>0.19092456079723524</v>
      </c>
    </row>
    <row r="16" spans="2:28" x14ac:dyDescent="0.25">
      <c r="B16" s="8" t="s">
        <v>30</v>
      </c>
      <c r="C16" s="18">
        <f t="shared" ca="1" si="0"/>
        <v>0.20733421506746408</v>
      </c>
      <c r="D16" s="18"/>
      <c r="E16" s="18">
        <f t="shared" ca="1" si="5"/>
        <v>0.14498548458491842</v>
      </c>
      <c r="H16" s="18">
        <f t="shared" ca="1" si="6"/>
        <v>0.35937682530513443</v>
      </c>
      <c r="I16" s="18">
        <f t="shared" ca="1" si="7"/>
        <v>0.78076677156498353</v>
      </c>
      <c r="J16" s="18">
        <f t="shared" ca="1" si="8"/>
        <v>0.12068857363602459</v>
      </c>
    </row>
    <row r="17" spans="2:28" x14ac:dyDescent="0.25">
      <c r="B17" s="8" t="s">
        <v>30</v>
      </c>
      <c r="C17" s="18">
        <f t="shared" ca="1" si="0"/>
        <v>8.4746192101334827E-3</v>
      </c>
      <c r="D17" s="18"/>
      <c r="E17" s="18">
        <f t="shared" ca="1" si="5"/>
        <v>5.4037680651317938E-3</v>
      </c>
      <c r="H17" s="18">
        <f t="shared" ca="1" si="6"/>
        <v>0.54079562394940395</v>
      </c>
      <c r="I17" s="18">
        <f t="shared" ca="1" si="7"/>
        <v>1.2690335199433</v>
      </c>
      <c r="J17" s="18">
        <f t="shared" ca="1" si="8"/>
        <v>0.33487627167223261</v>
      </c>
    </row>
    <row r="18" spans="2:28" x14ac:dyDescent="0.25">
      <c r="B18" s="8" t="s">
        <v>30</v>
      </c>
      <c r="C18" s="18">
        <f t="shared" ca="1" si="0"/>
        <v>0.62410503695058139</v>
      </c>
      <c r="D18" s="18"/>
      <c r="E18" s="18">
        <f t="shared" ca="1" si="5"/>
        <v>0.25805689180660607</v>
      </c>
      <c r="H18" s="18">
        <f t="shared" ca="1" si="6"/>
        <v>0.50110961155970302</v>
      </c>
      <c r="I18" s="18">
        <f t="shared" ca="1" si="7"/>
        <v>0.25595120549233297</v>
      </c>
      <c r="J18" s="18">
        <f t="shared" ca="1" si="8"/>
        <v>7.6302456003572213E-3</v>
      </c>
    </row>
    <row r="19" spans="2:28" x14ac:dyDescent="0.25">
      <c r="B19" s="8" t="s">
        <v>30</v>
      </c>
      <c r="C19" s="18">
        <f t="shared" ca="1" si="0"/>
        <v>0.91861255817879839</v>
      </c>
      <c r="D19" s="18"/>
      <c r="E19" s="18">
        <f t="shared" ca="1" si="5"/>
        <v>0.74891546209305981</v>
      </c>
      <c r="H19" s="18">
        <f t="shared" ca="1" si="6"/>
        <v>0.66874923896328686</v>
      </c>
      <c r="I19" s="18">
        <f t="shared" ca="1" si="7"/>
        <v>6.2901304269701169E-3</v>
      </c>
      <c r="J19" s="18">
        <f t="shared" ca="1" si="8"/>
        <v>0.4214079329537872</v>
      </c>
    </row>
    <row r="20" spans="2:28" x14ac:dyDescent="0.25">
      <c r="B20" s="8" t="s">
        <v>30</v>
      </c>
      <c r="C20" s="18">
        <f t="shared" ca="1" si="0"/>
        <v>0.78122283824481253</v>
      </c>
      <c r="D20" s="18"/>
      <c r="E20" s="18">
        <f t="shared" ca="1" si="5"/>
        <v>0.43300103507035409</v>
      </c>
      <c r="H20" s="18">
        <f t="shared" ca="1" si="6"/>
        <v>0.55393126851395802</v>
      </c>
      <c r="I20" s="18">
        <f t="shared" ca="1" si="7"/>
        <v>7.4785000990121711E-2</v>
      </c>
      <c r="J20" s="18">
        <f t="shared" ca="1" si="8"/>
        <v>0.10161860382445601</v>
      </c>
    </row>
    <row r="21" spans="2:28" x14ac:dyDescent="0.25">
      <c r="B21" s="8" t="s">
        <v>30</v>
      </c>
      <c r="C21" s="18">
        <f t="shared" ca="1" si="0"/>
        <v>0.99309876237150385</v>
      </c>
      <c r="D21" s="18"/>
      <c r="E21" s="18">
        <f t="shared" ca="1" si="5"/>
        <v>0.33329041636366058</v>
      </c>
      <c r="H21" s="18">
        <f t="shared" ca="1" si="6"/>
        <v>0.95724276220005666</v>
      </c>
      <c r="I21" s="18">
        <f t="shared" ca="1" si="7"/>
        <v>0.11869555878929269</v>
      </c>
      <c r="J21" s="18">
        <f t="shared" ca="1" si="8"/>
        <v>0.21238315334289198</v>
      </c>
    </row>
    <row r="22" spans="2:28" x14ac:dyDescent="0.25">
      <c r="B22" s="8" t="s">
        <v>30</v>
      </c>
      <c r="C22" s="18">
        <f t="shared" ca="1" si="0"/>
        <v>0.42352023164192298</v>
      </c>
      <c r="D22" s="18"/>
      <c r="E22" s="18">
        <f t="shared" ca="1" si="5"/>
        <v>0.34573215838051941</v>
      </c>
      <c r="H22" s="18">
        <f t="shared" ca="1" si="6"/>
        <v>0.25553731863926249</v>
      </c>
      <c r="I22" s="18">
        <f t="shared" ca="1" si="7"/>
        <v>0.34974846272525284</v>
      </c>
      <c r="J22" s="18">
        <f t="shared" ca="1" si="8"/>
        <v>3.2044024775563285E-2</v>
      </c>
    </row>
    <row r="23" spans="2:28" x14ac:dyDescent="0.25">
      <c r="C23" s="18"/>
      <c r="D23" s="18"/>
      <c r="E23" s="18"/>
      <c r="H23" s="18"/>
      <c r="I23" s="18"/>
      <c r="J23" s="18"/>
    </row>
    <row r="24" spans="2:28" x14ac:dyDescent="0.25">
      <c r="B24" s="8" t="s">
        <v>38</v>
      </c>
      <c r="C24" s="18">
        <f ca="1">RAND()</f>
        <v>0.10096086859871589</v>
      </c>
      <c r="F24" s="18">
        <f ca="1">RAND()</f>
        <v>0.73495288746932708</v>
      </c>
      <c r="G24" s="20" t="s">
        <v>42</v>
      </c>
      <c r="H24" s="17" t="e">
        <f ca="1">IF(H27&lt;=k,OFFSET($B$2,MATCH(SMALL($H$3:$H$22,H$27),$H$3:$H$22,0),0),"")</f>
        <v>#REF!</v>
      </c>
      <c r="I24" s="17" t="e">
        <f t="shared" ref="I24:AA24" ca="1" si="9">IF(I27&lt;=k,OFFSET($B$2,MATCH(SMALL($H$3:$H$22,I$27),$H$3:$H$22,0),0),"")</f>
        <v>#REF!</v>
      </c>
      <c r="J24" s="17" t="e">
        <f t="shared" ca="1" si="9"/>
        <v>#REF!</v>
      </c>
      <c r="K24" s="17" t="e">
        <f t="shared" ca="1" si="9"/>
        <v>#REF!</v>
      </c>
      <c r="L24" s="17" t="e">
        <f t="shared" ca="1" si="9"/>
        <v>#REF!</v>
      </c>
      <c r="M24" s="17" t="e">
        <f t="shared" ca="1" si="9"/>
        <v>#REF!</v>
      </c>
      <c r="N24" s="17" t="e">
        <f t="shared" ca="1" si="9"/>
        <v>#REF!</v>
      </c>
      <c r="O24" s="17" t="e">
        <f t="shared" ca="1" si="9"/>
        <v>#REF!</v>
      </c>
      <c r="P24" s="17" t="e">
        <f t="shared" ca="1" si="9"/>
        <v>#REF!</v>
      </c>
      <c r="Q24" s="17" t="e">
        <f t="shared" ca="1" si="9"/>
        <v>#REF!</v>
      </c>
      <c r="R24" s="17" t="e">
        <f t="shared" ca="1" si="9"/>
        <v>#REF!</v>
      </c>
      <c r="S24" s="17" t="e">
        <f t="shared" ca="1" si="9"/>
        <v>#REF!</v>
      </c>
      <c r="T24" s="17" t="e">
        <f t="shared" ca="1" si="9"/>
        <v>#REF!</v>
      </c>
      <c r="U24" s="17" t="e">
        <f t="shared" ca="1" si="9"/>
        <v>#REF!</v>
      </c>
      <c r="V24" s="17" t="e">
        <f t="shared" ca="1" si="9"/>
        <v>#REF!</v>
      </c>
      <c r="W24" s="17" t="e">
        <f t="shared" ca="1" si="9"/>
        <v>#REF!</v>
      </c>
      <c r="X24" s="17" t="e">
        <f t="shared" ca="1" si="9"/>
        <v>#REF!</v>
      </c>
      <c r="Y24" s="17" t="e">
        <f t="shared" ca="1" si="9"/>
        <v>#REF!</v>
      </c>
      <c r="Z24" s="17" t="e">
        <f t="shared" ca="1" si="9"/>
        <v>#REF!</v>
      </c>
      <c r="AA24" s="17" t="e">
        <f t="shared" ca="1" si="9"/>
        <v>#REF!</v>
      </c>
      <c r="AB24" s="8" t="str">
        <f ca="1">IF(COUNTIFS(H24:AA24,"Blue")&gt;COUNTIFS(H24:AA24,"Orange"),"Blue",IF(COUNTIFS(H24:AA24,"Orange")&gt;COUNTIFS(H24:AA24,"Blue"),"Orange","Equal"))</f>
        <v>Equal</v>
      </c>
    </row>
    <row r="25" spans="2:28" x14ac:dyDescent="0.25">
      <c r="B25" s="8" t="s">
        <v>37</v>
      </c>
      <c r="C25" s="18">
        <f ca="1">RAND()</f>
        <v>0.91834796107619099</v>
      </c>
      <c r="F25" s="18">
        <f ca="1">RAND()</f>
        <v>0.66960556097508206</v>
      </c>
      <c r="G25" s="19" t="s">
        <v>41</v>
      </c>
      <c r="H25" s="17" t="e">
        <f t="shared" ref="H25:AA25" ca="1" si="10">IF(H27&lt;=k,OFFSET($B$2,MATCH(SMALL($I$3:$I$22,H$27),$I$3:$I$22,0),0),"")</f>
        <v>#REF!</v>
      </c>
      <c r="I25" s="17" t="e">
        <f t="shared" ca="1" si="10"/>
        <v>#REF!</v>
      </c>
      <c r="J25" s="17" t="e">
        <f t="shared" ca="1" si="10"/>
        <v>#REF!</v>
      </c>
      <c r="K25" s="17" t="e">
        <f t="shared" ca="1" si="10"/>
        <v>#REF!</v>
      </c>
      <c r="L25" s="17" t="e">
        <f t="shared" ca="1" si="10"/>
        <v>#REF!</v>
      </c>
      <c r="M25" s="17" t="e">
        <f t="shared" ca="1" si="10"/>
        <v>#REF!</v>
      </c>
      <c r="N25" s="17" t="e">
        <f t="shared" ca="1" si="10"/>
        <v>#REF!</v>
      </c>
      <c r="O25" s="17" t="e">
        <f t="shared" ca="1" si="10"/>
        <v>#REF!</v>
      </c>
      <c r="P25" s="17" t="e">
        <f t="shared" ca="1" si="10"/>
        <v>#REF!</v>
      </c>
      <c r="Q25" s="17" t="e">
        <f t="shared" ca="1" si="10"/>
        <v>#REF!</v>
      </c>
      <c r="R25" s="17" t="e">
        <f t="shared" ca="1" si="10"/>
        <v>#REF!</v>
      </c>
      <c r="S25" s="17" t="e">
        <f t="shared" ca="1" si="10"/>
        <v>#REF!</v>
      </c>
      <c r="T25" s="17" t="e">
        <f t="shared" ca="1" si="10"/>
        <v>#REF!</v>
      </c>
      <c r="U25" s="17" t="e">
        <f t="shared" ca="1" si="10"/>
        <v>#REF!</v>
      </c>
      <c r="V25" s="17" t="e">
        <f t="shared" ca="1" si="10"/>
        <v>#REF!</v>
      </c>
      <c r="W25" s="17" t="e">
        <f t="shared" ca="1" si="10"/>
        <v>#REF!</v>
      </c>
      <c r="X25" s="17" t="e">
        <f t="shared" ca="1" si="10"/>
        <v>#REF!</v>
      </c>
      <c r="Y25" s="17" t="e">
        <f t="shared" ca="1" si="10"/>
        <v>#REF!</v>
      </c>
      <c r="Z25" s="17" t="e">
        <f t="shared" ca="1" si="10"/>
        <v>#REF!</v>
      </c>
      <c r="AA25" s="17" t="e">
        <f t="shared" ca="1" si="10"/>
        <v>#REF!</v>
      </c>
      <c r="AB25" s="8" t="str">
        <f ca="1">IF(COUNTIFS(H25:AA25,"Blue")&gt;COUNTIFS(H25:AA25,"Orange"),"Blue",IF(COUNTIFS(H25:AA25,"Orange")&gt;COUNTIFS(H25:AA25,"Blue"),"Orange","Equal"))</f>
        <v>Equal</v>
      </c>
    </row>
    <row r="26" spans="2:28" x14ac:dyDescent="0.25">
      <c r="B26" s="8" t="s">
        <v>36</v>
      </c>
      <c r="C26" s="18">
        <f ca="1">RAND()</f>
        <v>0.54731160592760375</v>
      </c>
      <c r="F26" s="18">
        <f ca="1">RAND()</f>
        <v>0.2164274004323844</v>
      </c>
      <c r="G26" s="16" t="s">
        <v>40</v>
      </c>
      <c r="H26" s="17" t="e">
        <f t="shared" ref="H26:AA26" ca="1" si="11">IF(H27&lt;=k,OFFSET($B$2,MATCH(SMALL($J$3:$J$22,H$27),$J$3:$J$22,0),0),"")</f>
        <v>#REF!</v>
      </c>
      <c r="I26" s="17" t="e">
        <f t="shared" ca="1" si="11"/>
        <v>#REF!</v>
      </c>
      <c r="J26" s="17" t="e">
        <f t="shared" ca="1" si="11"/>
        <v>#REF!</v>
      </c>
      <c r="K26" s="17" t="e">
        <f t="shared" ca="1" si="11"/>
        <v>#REF!</v>
      </c>
      <c r="L26" s="17" t="e">
        <f t="shared" ca="1" si="11"/>
        <v>#REF!</v>
      </c>
      <c r="M26" s="17" t="e">
        <f t="shared" ca="1" si="11"/>
        <v>#REF!</v>
      </c>
      <c r="N26" s="17" t="e">
        <f t="shared" ca="1" si="11"/>
        <v>#REF!</v>
      </c>
      <c r="O26" s="17" t="e">
        <f t="shared" ca="1" si="11"/>
        <v>#REF!</v>
      </c>
      <c r="P26" s="17" t="e">
        <f t="shared" ca="1" si="11"/>
        <v>#REF!</v>
      </c>
      <c r="Q26" s="17" t="e">
        <f t="shared" ca="1" si="11"/>
        <v>#REF!</v>
      </c>
      <c r="R26" s="17" t="e">
        <f t="shared" ca="1" si="11"/>
        <v>#REF!</v>
      </c>
      <c r="S26" s="17" t="e">
        <f t="shared" ca="1" si="11"/>
        <v>#REF!</v>
      </c>
      <c r="T26" s="17" t="e">
        <f t="shared" ca="1" si="11"/>
        <v>#REF!</v>
      </c>
      <c r="U26" s="17" t="e">
        <f t="shared" ca="1" si="11"/>
        <v>#REF!</v>
      </c>
      <c r="V26" s="17" t="e">
        <f t="shared" ca="1" si="11"/>
        <v>#REF!</v>
      </c>
      <c r="W26" s="17" t="e">
        <f t="shared" ca="1" si="11"/>
        <v>#REF!</v>
      </c>
      <c r="X26" s="17" t="e">
        <f t="shared" ca="1" si="11"/>
        <v>#REF!</v>
      </c>
      <c r="Y26" s="17" t="e">
        <f t="shared" ca="1" si="11"/>
        <v>#REF!</v>
      </c>
      <c r="Z26" s="17" t="e">
        <f t="shared" ca="1" si="11"/>
        <v>#REF!</v>
      </c>
      <c r="AA26" s="17" t="e">
        <f t="shared" ca="1" si="11"/>
        <v>#REF!</v>
      </c>
      <c r="AB26" s="8" t="str">
        <f ca="1">IF(COUNTIFS(H26:AA26,"Blue")&gt;COUNTIFS(H26:AA26,"Orange"),"Blue",IF(COUNTIFS(H26:AA26,"Orange")&gt;COUNTIFS(H26:AA26,"Blue"),"Orange","Equal"))</f>
        <v>Equal</v>
      </c>
    </row>
    <row r="27" spans="2:28" x14ac:dyDescent="0.25">
      <c r="H27" s="17">
        <v>1</v>
      </c>
      <c r="I27" s="17">
        <v>2</v>
      </c>
      <c r="J27" s="17">
        <v>3</v>
      </c>
      <c r="K27" s="17">
        <v>4</v>
      </c>
      <c r="L27" s="17">
        <v>5</v>
      </c>
      <c r="M27" s="17">
        <v>6</v>
      </c>
      <c r="N27" s="17">
        <v>7</v>
      </c>
      <c r="O27" s="17">
        <v>8</v>
      </c>
      <c r="P27" s="17">
        <v>9</v>
      </c>
      <c r="Q27" s="17">
        <v>10</v>
      </c>
      <c r="R27" s="17">
        <v>11</v>
      </c>
      <c r="S27" s="17">
        <v>12</v>
      </c>
      <c r="T27" s="17">
        <v>13</v>
      </c>
      <c r="U27" s="17">
        <v>14</v>
      </c>
      <c r="V27" s="17">
        <v>15</v>
      </c>
      <c r="W27" s="17">
        <v>16</v>
      </c>
      <c r="X27" s="17">
        <v>17</v>
      </c>
      <c r="Y27" s="17">
        <v>18</v>
      </c>
      <c r="Z27" s="17">
        <v>19</v>
      </c>
      <c r="AA27" s="17">
        <v>20</v>
      </c>
    </row>
  </sheetData>
  <conditionalFormatting sqref="H3:H23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:I23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:J23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2426D-6AA4-C04D-AE3A-CF891BF856CE}">
  <sheetPr codeName="Sheet42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9" t="s">
        <v>1028</v>
      </c>
    </row>
  </sheetData>
  <hyperlinks>
    <hyperlink ref="A1" r:id="rId1" xr:uid="{589FDAC4-84E3-2F40-A87B-AD953A547571}"/>
  </hyperlinks>
  <pageMargins left="0.7" right="0.7" top="0.75" bottom="0.75" header="0.3" footer="0.3"/>
  <drawing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BD928-53DB-7943-B2C0-7113F8180193}">
  <sheetPr codeName="Sheet74">
    <tabColor rgb="FF002060"/>
  </sheetPr>
  <dimension ref="A1:A2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425</v>
      </c>
    </row>
    <row r="2" spans="1:1" x14ac:dyDescent="0.3">
      <c r="A2" s="1" t="s">
        <v>934</v>
      </c>
    </row>
  </sheetData>
  <phoneticPr fontId="6" type="noConversion"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7D854-32AC-814A-88F9-FF410F385F2A}">
  <sheetPr codeName="Sheet203">
    <tabColor rgb="FFFF0000"/>
  </sheetPr>
  <dimension ref="A1:H33"/>
  <sheetViews>
    <sheetView zoomScaleNormal="100" workbookViewId="0"/>
  </sheetViews>
  <sheetFormatPr baseColWidth="10" defaultRowHeight="26" x14ac:dyDescent="0.3"/>
  <cols>
    <col min="1" max="6" width="10.83203125" style="1"/>
    <col min="7" max="7" width="13.33203125" style="1" bestFit="1" customWidth="1"/>
    <col min="8" max="16384" width="10.83203125" style="1"/>
  </cols>
  <sheetData>
    <row r="1" spans="1:8" x14ac:dyDescent="0.3">
      <c r="A1" s="46" t="s">
        <v>912</v>
      </c>
    </row>
    <row r="3" spans="1:8" x14ac:dyDescent="0.3">
      <c r="B3" s="13" t="s">
        <v>143</v>
      </c>
      <c r="C3" s="13" t="s">
        <v>913</v>
      </c>
      <c r="D3" s="13" t="s">
        <v>914</v>
      </c>
      <c r="E3" s="13" t="s">
        <v>915</v>
      </c>
      <c r="F3" s="13" t="s">
        <v>916</v>
      </c>
      <c r="G3" s="13" t="s">
        <v>917</v>
      </c>
      <c r="H3" s="13" t="s">
        <v>918</v>
      </c>
    </row>
    <row r="4" spans="1:8" x14ac:dyDescent="0.3">
      <c r="B4" s="1">
        <v>1</v>
      </c>
      <c r="C4" s="1">
        <v>4</v>
      </c>
      <c r="D4" s="1">
        <v>0.5</v>
      </c>
      <c r="E4" s="1">
        <v>6</v>
      </c>
      <c r="F4" s="1">
        <v>0.25</v>
      </c>
      <c r="G4" s="1">
        <f ca="1">_xlfn.NORM.INV(RAND(),C4,D4)</f>
        <v>5.2165987645227174</v>
      </c>
      <c r="H4" s="1">
        <f ca="1">_xlfn.NORM.INV(RAND(),E4,F4)</f>
        <v>6.2433838638077255</v>
      </c>
    </row>
    <row r="5" spans="1:8" x14ac:dyDescent="0.3">
      <c r="B5" s="1">
        <v>2</v>
      </c>
      <c r="C5" s="1">
        <v>4</v>
      </c>
      <c r="D5" s="1">
        <v>0.5</v>
      </c>
      <c r="E5" s="1">
        <v>6</v>
      </c>
      <c r="F5" s="1">
        <v>0.25</v>
      </c>
      <c r="G5" s="1">
        <f t="shared" ref="G5:G33" ca="1" si="0">_xlfn.NORM.INV(RAND(),C5,D5)</f>
        <v>4.4491836467252632</v>
      </c>
      <c r="H5" s="1">
        <f t="shared" ref="H5:H33" ca="1" si="1">_xlfn.NORM.INV(RAND(),E5,F5)</f>
        <v>6.4634030682523003</v>
      </c>
    </row>
    <row r="6" spans="1:8" x14ac:dyDescent="0.3">
      <c r="B6" s="1">
        <v>3</v>
      </c>
      <c r="C6" s="1">
        <v>4</v>
      </c>
      <c r="D6" s="1">
        <v>0.5</v>
      </c>
      <c r="E6" s="1">
        <v>6</v>
      </c>
      <c r="F6" s="1">
        <v>0.25</v>
      </c>
      <c r="G6" s="1">
        <f t="shared" ca="1" si="0"/>
        <v>4.1388367780012238</v>
      </c>
      <c r="H6" s="1">
        <f t="shared" ca="1" si="1"/>
        <v>6.401269751088642</v>
      </c>
    </row>
    <row r="7" spans="1:8" x14ac:dyDescent="0.3">
      <c r="B7" s="1">
        <v>4</v>
      </c>
      <c r="C7" s="1">
        <v>4</v>
      </c>
      <c r="D7" s="1">
        <v>0.5</v>
      </c>
      <c r="E7" s="1">
        <v>6</v>
      </c>
      <c r="F7" s="1">
        <v>0.25</v>
      </c>
      <c r="G7" s="1">
        <f t="shared" ca="1" si="0"/>
        <v>4.3404879110413281</v>
      </c>
      <c r="H7" s="1">
        <f t="shared" ca="1" si="1"/>
        <v>6.4098508775840379</v>
      </c>
    </row>
    <row r="8" spans="1:8" x14ac:dyDescent="0.3">
      <c r="B8" s="1">
        <v>5</v>
      </c>
      <c r="C8" s="1">
        <v>4</v>
      </c>
      <c r="D8" s="1">
        <v>0.5</v>
      </c>
      <c r="E8" s="1">
        <v>6</v>
      </c>
      <c r="F8" s="1">
        <v>0.25</v>
      </c>
      <c r="G8" s="1">
        <f t="shared" ca="1" si="0"/>
        <v>3.352191468693114</v>
      </c>
      <c r="H8" s="1">
        <f t="shared" ca="1" si="1"/>
        <v>6.4118650141942517</v>
      </c>
    </row>
    <row r="9" spans="1:8" x14ac:dyDescent="0.3">
      <c r="B9" s="1">
        <v>6</v>
      </c>
      <c r="C9" s="1">
        <v>4</v>
      </c>
      <c r="D9" s="1">
        <v>0.5</v>
      </c>
      <c r="E9" s="1">
        <v>6</v>
      </c>
      <c r="F9" s="1">
        <v>0.25</v>
      </c>
      <c r="G9" s="1">
        <f t="shared" ca="1" si="0"/>
        <v>3.3183714480324595</v>
      </c>
      <c r="H9" s="1">
        <f t="shared" ca="1" si="1"/>
        <v>6.408382625627894</v>
      </c>
    </row>
    <row r="10" spans="1:8" x14ac:dyDescent="0.3">
      <c r="B10" s="1">
        <v>7</v>
      </c>
      <c r="C10" s="1">
        <v>4</v>
      </c>
      <c r="D10" s="1">
        <v>0.5</v>
      </c>
      <c r="E10" s="1">
        <v>6</v>
      </c>
      <c r="F10" s="1">
        <v>0.25</v>
      </c>
      <c r="G10" s="1">
        <f t="shared" ca="1" si="0"/>
        <v>4.296252286282364</v>
      </c>
      <c r="H10" s="1">
        <f t="shared" ca="1" si="1"/>
        <v>6.3719540282226435</v>
      </c>
    </row>
    <row r="11" spans="1:8" x14ac:dyDescent="0.3">
      <c r="B11" s="1">
        <v>8</v>
      </c>
      <c r="C11" s="1">
        <v>4</v>
      </c>
      <c r="D11" s="1">
        <v>0.5</v>
      </c>
      <c r="E11" s="1">
        <v>6</v>
      </c>
      <c r="F11" s="1">
        <v>0.25</v>
      </c>
      <c r="G11" s="1">
        <f t="shared" ca="1" si="0"/>
        <v>4.0116788668679106</v>
      </c>
      <c r="H11" s="1">
        <f t="shared" ca="1" si="1"/>
        <v>5.6941186683016332</v>
      </c>
    </row>
    <row r="12" spans="1:8" x14ac:dyDescent="0.3">
      <c r="B12" s="1">
        <v>9</v>
      </c>
      <c r="C12" s="1">
        <v>4</v>
      </c>
      <c r="D12" s="1">
        <v>0.5</v>
      </c>
      <c r="E12" s="1">
        <v>6</v>
      </c>
      <c r="F12" s="1">
        <v>0.25</v>
      </c>
      <c r="G12" s="1">
        <f t="shared" ca="1" si="0"/>
        <v>3.7036540275168299</v>
      </c>
      <c r="H12" s="1">
        <f t="shared" ca="1" si="1"/>
        <v>5.8187588430998707</v>
      </c>
    </row>
    <row r="13" spans="1:8" x14ac:dyDescent="0.3">
      <c r="B13" s="1">
        <v>10</v>
      </c>
      <c r="C13" s="1">
        <v>4</v>
      </c>
      <c r="D13" s="1">
        <v>0.5</v>
      </c>
      <c r="E13" s="1">
        <v>6</v>
      </c>
      <c r="F13" s="1">
        <v>0.25</v>
      </c>
      <c r="G13" s="1">
        <f t="shared" ca="1" si="0"/>
        <v>3.9557098164780506</v>
      </c>
      <c r="H13" s="1">
        <f t="shared" ca="1" si="1"/>
        <v>5.6909742581636298</v>
      </c>
    </row>
    <row r="14" spans="1:8" x14ac:dyDescent="0.3">
      <c r="B14" s="1">
        <v>11</v>
      </c>
      <c r="C14" s="1">
        <v>2</v>
      </c>
      <c r="D14" s="1">
        <v>0.25</v>
      </c>
      <c r="E14" s="1">
        <v>2</v>
      </c>
      <c r="F14" s="1">
        <v>0.25</v>
      </c>
      <c r="G14" s="1">
        <f t="shared" ca="1" si="0"/>
        <v>2.0885977047909194</v>
      </c>
      <c r="H14" s="1">
        <f t="shared" ca="1" si="1"/>
        <v>1.7934186081533339</v>
      </c>
    </row>
    <row r="15" spans="1:8" x14ac:dyDescent="0.3">
      <c r="B15" s="1">
        <v>12</v>
      </c>
      <c r="C15" s="1">
        <v>2</v>
      </c>
      <c r="D15" s="1">
        <v>0.25</v>
      </c>
      <c r="E15" s="1">
        <v>2</v>
      </c>
      <c r="F15" s="1">
        <v>0.25</v>
      </c>
      <c r="G15" s="1">
        <f t="shared" ca="1" si="0"/>
        <v>2.0834531531920986</v>
      </c>
      <c r="H15" s="1">
        <f t="shared" ca="1" si="1"/>
        <v>1.8185868416290196</v>
      </c>
    </row>
    <row r="16" spans="1:8" x14ac:dyDescent="0.3">
      <c r="B16" s="1">
        <v>13</v>
      </c>
      <c r="C16" s="1">
        <v>2</v>
      </c>
      <c r="D16" s="1">
        <v>0.25</v>
      </c>
      <c r="E16" s="1">
        <v>2</v>
      </c>
      <c r="F16" s="1">
        <v>0.25</v>
      </c>
      <c r="G16" s="1">
        <f t="shared" ca="1" si="0"/>
        <v>2.188215408730763</v>
      </c>
      <c r="H16" s="1">
        <f t="shared" ca="1" si="1"/>
        <v>2.2018303831747286</v>
      </c>
    </row>
    <row r="17" spans="2:8" x14ac:dyDescent="0.3">
      <c r="B17" s="1">
        <v>14</v>
      </c>
      <c r="C17" s="1">
        <v>2</v>
      </c>
      <c r="D17" s="1">
        <v>0.25</v>
      </c>
      <c r="E17" s="1">
        <v>2</v>
      </c>
      <c r="F17" s="1">
        <v>0.25</v>
      </c>
      <c r="G17" s="1">
        <f t="shared" ca="1" si="0"/>
        <v>1.7909256703130465</v>
      </c>
      <c r="H17" s="1">
        <f t="shared" ca="1" si="1"/>
        <v>1.7267149067659173</v>
      </c>
    </row>
    <row r="18" spans="2:8" x14ac:dyDescent="0.3">
      <c r="B18" s="1">
        <v>15</v>
      </c>
      <c r="C18" s="1">
        <v>2</v>
      </c>
      <c r="D18" s="1">
        <v>0.25</v>
      </c>
      <c r="E18" s="1">
        <v>2</v>
      </c>
      <c r="F18" s="1">
        <v>0.25</v>
      </c>
      <c r="G18" s="1">
        <f t="shared" ca="1" si="0"/>
        <v>2.1980701380618251</v>
      </c>
      <c r="H18" s="1">
        <f t="shared" ca="1" si="1"/>
        <v>2.4359116418525097</v>
      </c>
    </row>
    <row r="19" spans="2:8" x14ac:dyDescent="0.3">
      <c r="B19" s="1">
        <v>16</v>
      </c>
      <c r="C19" s="1">
        <v>2</v>
      </c>
      <c r="D19" s="1">
        <v>0.25</v>
      </c>
      <c r="E19" s="1">
        <v>2</v>
      </c>
      <c r="F19" s="1">
        <v>0.25</v>
      </c>
      <c r="G19" s="1">
        <f t="shared" ca="1" si="0"/>
        <v>2.1381183918507016</v>
      </c>
      <c r="H19" s="1">
        <f t="shared" ca="1" si="1"/>
        <v>1.9859352742067196</v>
      </c>
    </row>
    <row r="20" spans="2:8" x14ac:dyDescent="0.3">
      <c r="B20" s="1">
        <v>17</v>
      </c>
      <c r="C20" s="1">
        <v>2</v>
      </c>
      <c r="D20" s="1">
        <v>0.25</v>
      </c>
      <c r="E20" s="1">
        <v>2</v>
      </c>
      <c r="F20" s="1">
        <v>0.25</v>
      </c>
      <c r="G20" s="1">
        <f t="shared" ca="1" si="0"/>
        <v>2.3627202367426081</v>
      </c>
      <c r="H20" s="1">
        <f t="shared" ca="1" si="1"/>
        <v>1.9670562305579065</v>
      </c>
    </row>
    <row r="21" spans="2:8" x14ac:dyDescent="0.3">
      <c r="B21" s="1">
        <v>18</v>
      </c>
      <c r="C21" s="1">
        <v>2</v>
      </c>
      <c r="D21" s="1">
        <v>0.25</v>
      </c>
      <c r="E21" s="1">
        <v>2</v>
      </c>
      <c r="F21" s="1">
        <v>0.25</v>
      </c>
      <c r="G21" s="1">
        <f t="shared" ca="1" si="0"/>
        <v>1.7835702346229314</v>
      </c>
      <c r="H21" s="1">
        <f t="shared" ca="1" si="1"/>
        <v>1.8705040116211678</v>
      </c>
    </row>
    <row r="22" spans="2:8" x14ac:dyDescent="0.3">
      <c r="B22" s="1">
        <v>19</v>
      </c>
      <c r="C22" s="1">
        <v>2</v>
      </c>
      <c r="D22" s="1">
        <v>0.25</v>
      </c>
      <c r="E22" s="1">
        <v>2</v>
      </c>
      <c r="F22" s="1">
        <v>0.25</v>
      </c>
      <c r="G22" s="1">
        <f t="shared" ca="1" si="0"/>
        <v>2.0207526955711259</v>
      </c>
      <c r="H22" s="1">
        <f t="shared" ca="1" si="1"/>
        <v>2.3008972752297296</v>
      </c>
    </row>
    <row r="23" spans="2:8" x14ac:dyDescent="0.3">
      <c r="B23" s="1">
        <v>20</v>
      </c>
      <c r="C23" s="1">
        <v>2</v>
      </c>
      <c r="D23" s="1">
        <v>0.25</v>
      </c>
      <c r="E23" s="1">
        <v>2</v>
      </c>
      <c r="F23" s="1">
        <v>0.25</v>
      </c>
      <c r="G23" s="1">
        <f t="shared" ca="1" si="0"/>
        <v>1.9453149880754677</v>
      </c>
      <c r="H23" s="1">
        <f t="shared" ca="1" si="1"/>
        <v>2.0959661188005927</v>
      </c>
    </row>
    <row r="24" spans="2:8" x14ac:dyDescent="0.3">
      <c r="B24" s="1">
        <v>21</v>
      </c>
      <c r="C24" s="1">
        <v>2</v>
      </c>
      <c r="D24" s="1">
        <v>0.25</v>
      </c>
      <c r="E24" s="1">
        <v>7</v>
      </c>
      <c r="F24" s="1">
        <v>0.75</v>
      </c>
      <c r="G24" s="1">
        <f t="shared" ca="1" si="0"/>
        <v>1.8692092742060458</v>
      </c>
      <c r="H24" s="1">
        <f t="shared" ca="1" si="1"/>
        <v>6.892433171832578</v>
      </c>
    </row>
    <row r="25" spans="2:8" x14ac:dyDescent="0.3">
      <c r="B25" s="1">
        <v>22</v>
      </c>
      <c r="C25" s="1">
        <v>2</v>
      </c>
      <c r="D25" s="1">
        <v>0.25</v>
      </c>
      <c r="E25" s="1">
        <v>7</v>
      </c>
      <c r="F25" s="1">
        <v>0.75</v>
      </c>
      <c r="G25" s="1">
        <f t="shared" ca="1" si="0"/>
        <v>1.6080508367655679</v>
      </c>
      <c r="H25" s="1">
        <f t="shared" ca="1" si="1"/>
        <v>5.8629833865237311</v>
      </c>
    </row>
    <row r="26" spans="2:8" x14ac:dyDescent="0.3">
      <c r="B26" s="1">
        <v>23</v>
      </c>
      <c r="C26" s="1">
        <v>2</v>
      </c>
      <c r="D26" s="1">
        <v>0.25</v>
      </c>
      <c r="E26" s="1">
        <v>7</v>
      </c>
      <c r="F26" s="1">
        <v>0.75</v>
      </c>
      <c r="G26" s="1">
        <f t="shared" ca="1" si="0"/>
        <v>2.1981256538784164</v>
      </c>
      <c r="H26" s="1">
        <f t="shared" ca="1" si="1"/>
        <v>7.8924820768397517</v>
      </c>
    </row>
    <row r="27" spans="2:8" x14ac:dyDescent="0.3">
      <c r="B27" s="1">
        <v>24</v>
      </c>
      <c r="C27" s="1">
        <v>2</v>
      </c>
      <c r="D27" s="1">
        <v>0.25</v>
      </c>
      <c r="E27" s="1">
        <v>7</v>
      </c>
      <c r="F27" s="1">
        <v>0.75</v>
      </c>
      <c r="G27" s="1">
        <f t="shared" ca="1" si="0"/>
        <v>1.9713580983507006</v>
      </c>
      <c r="H27" s="1">
        <f t="shared" ca="1" si="1"/>
        <v>4.8314798283738387</v>
      </c>
    </row>
    <row r="28" spans="2:8" x14ac:dyDescent="0.3">
      <c r="B28" s="1">
        <v>25</v>
      </c>
      <c r="C28" s="1">
        <v>2</v>
      </c>
      <c r="D28" s="1">
        <v>0.25</v>
      </c>
      <c r="E28" s="1">
        <v>7</v>
      </c>
      <c r="F28" s="1">
        <v>0.75</v>
      </c>
      <c r="G28" s="1">
        <f t="shared" ca="1" si="0"/>
        <v>1.7458054628057358</v>
      </c>
      <c r="H28" s="1">
        <f t="shared" ca="1" si="1"/>
        <v>7.2991377207152057</v>
      </c>
    </row>
    <row r="29" spans="2:8" x14ac:dyDescent="0.3">
      <c r="B29" s="1">
        <v>26</v>
      </c>
      <c r="C29" s="1">
        <v>2</v>
      </c>
      <c r="D29" s="1">
        <v>0.25</v>
      </c>
      <c r="E29" s="1">
        <v>7</v>
      </c>
      <c r="F29" s="1">
        <v>0.75</v>
      </c>
      <c r="G29" s="1">
        <f t="shared" ca="1" si="0"/>
        <v>1.9310649327089917</v>
      </c>
      <c r="H29" s="1">
        <f t="shared" ca="1" si="1"/>
        <v>7.2225401721993743</v>
      </c>
    </row>
    <row r="30" spans="2:8" x14ac:dyDescent="0.3">
      <c r="B30" s="1">
        <v>27</v>
      </c>
      <c r="C30" s="1">
        <v>2</v>
      </c>
      <c r="D30" s="1">
        <v>0.25</v>
      </c>
      <c r="E30" s="1">
        <v>7</v>
      </c>
      <c r="F30" s="1">
        <v>0.75</v>
      </c>
      <c r="G30" s="1">
        <f t="shared" ca="1" si="0"/>
        <v>1.8917751631551341</v>
      </c>
      <c r="H30" s="1">
        <f t="shared" ca="1" si="1"/>
        <v>6.0019386808924668</v>
      </c>
    </row>
    <row r="31" spans="2:8" x14ac:dyDescent="0.3">
      <c r="B31" s="1">
        <v>28</v>
      </c>
      <c r="C31" s="1">
        <v>2</v>
      </c>
      <c r="D31" s="1">
        <v>0.25</v>
      </c>
      <c r="E31" s="1">
        <v>7</v>
      </c>
      <c r="F31" s="1">
        <v>0.75</v>
      </c>
      <c r="G31" s="1">
        <f t="shared" ca="1" si="0"/>
        <v>1.8045888951996627</v>
      </c>
      <c r="H31" s="1">
        <f t="shared" ca="1" si="1"/>
        <v>8.3965916121317328</v>
      </c>
    </row>
    <row r="32" spans="2:8" x14ac:dyDescent="0.3">
      <c r="B32" s="1">
        <v>29</v>
      </c>
      <c r="C32" s="1">
        <v>2</v>
      </c>
      <c r="D32" s="1">
        <v>0.25</v>
      </c>
      <c r="E32" s="1">
        <v>7</v>
      </c>
      <c r="F32" s="1">
        <v>0.75</v>
      </c>
      <c r="G32" s="1">
        <f t="shared" ca="1" si="0"/>
        <v>2.1917614495320747</v>
      </c>
      <c r="H32" s="1">
        <f t="shared" ca="1" si="1"/>
        <v>7.6323390460503937</v>
      </c>
    </row>
    <row r="33" spans="2:8" x14ac:dyDescent="0.3">
      <c r="B33" s="1">
        <v>30</v>
      </c>
      <c r="C33" s="1">
        <v>2</v>
      </c>
      <c r="D33" s="1">
        <v>0.25</v>
      </c>
      <c r="E33" s="1">
        <v>7</v>
      </c>
      <c r="F33" s="1">
        <v>0.75</v>
      </c>
      <c r="G33" s="1">
        <f t="shared" ca="1" si="0"/>
        <v>2.0053255730366746</v>
      </c>
      <c r="H33" s="1">
        <f t="shared" ca="1" si="1"/>
        <v>7.3821591295443785</v>
      </c>
    </row>
  </sheetData>
  <hyperlinks>
    <hyperlink ref="A1" r:id="rId1" xr:uid="{D936BDC4-6060-7247-B953-59E91BD6E3C4}"/>
  </hyperlinks>
  <pageMargins left="0.7" right="0.7" top="0.75" bottom="0.75" header="0.3" footer="0.3"/>
  <drawing r:id="rId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59A01-4DA5-E242-B0AE-840481406104}">
  <sheetPr codeName="Sheet204">
    <tabColor rgb="FFFF0000"/>
  </sheetPr>
  <dimension ref="A2:H21"/>
  <sheetViews>
    <sheetView workbookViewId="0"/>
  </sheetViews>
  <sheetFormatPr baseColWidth="10" defaultRowHeight="26" x14ac:dyDescent="0.3"/>
  <cols>
    <col min="1" max="1" width="10.83203125" style="28" customWidth="1"/>
    <col min="2" max="8" width="10.83203125" style="28"/>
    <col min="9" max="9" width="13.33203125" style="28" bestFit="1" customWidth="1"/>
    <col min="10" max="16384" width="10.83203125" style="28"/>
  </cols>
  <sheetData>
    <row r="2" spans="2:8" x14ac:dyDescent="0.3">
      <c r="B2" s="155" t="s">
        <v>919</v>
      </c>
    </row>
    <row r="5" spans="2:8" x14ac:dyDescent="0.3">
      <c r="B5" s="156" t="s">
        <v>920</v>
      </c>
      <c r="C5" s="28">
        <v>1</v>
      </c>
      <c r="D5" s="28">
        <v>1</v>
      </c>
    </row>
    <row r="6" spans="2:8" x14ac:dyDescent="0.3">
      <c r="B6" s="156" t="s">
        <v>921</v>
      </c>
      <c r="C6" s="28">
        <v>5</v>
      </c>
      <c r="D6" s="28">
        <v>5</v>
      </c>
    </row>
    <row r="7" spans="2:8" x14ac:dyDescent="0.3">
      <c r="B7" s="156" t="s">
        <v>922</v>
      </c>
      <c r="C7" s="28">
        <v>10</v>
      </c>
      <c r="D7" s="28">
        <v>10</v>
      </c>
    </row>
    <row r="9" spans="2:8" x14ac:dyDescent="0.3">
      <c r="B9" s="28" t="s">
        <v>923</v>
      </c>
      <c r="C9" s="28">
        <f ca="1">_xlfn.NORM.INV(RAND(),2,1)</f>
        <v>1.7569933049360797</v>
      </c>
      <c r="D9" s="28">
        <f ca="1">_xlfn.NORM.INV(RAND(),2,1)</f>
        <v>2.887042920413621</v>
      </c>
      <c r="E9" s="28" cm="1">
        <f t="array" aca="1" ref="E9" ca="1">SUMSQ(C9:D9-C$5:D$5)</f>
        <v>4.1339698472012163</v>
      </c>
      <c r="F9" s="28" cm="1">
        <f t="array" aca="1" ref="F9" ca="1">SUMSQ(C9:D9-C$6:D$6)</f>
        <v>14.981680044403612</v>
      </c>
      <c r="G9" s="28" cm="1">
        <f t="array" aca="1" ref="G9" ca="1">SUMSQ(C9:D9-C$7:D$7)</f>
        <v>118.54131779090662</v>
      </c>
      <c r="H9" s="28">
        <f ca="1">MATCH(MIN(E9:G9),E9:G9,0)</f>
        <v>1</v>
      </c>
    </row>
    <row r="10" spans="2:8" x14ac:dyDescent="0.3">
      <c r="B10" s="28" t="s">
        <v>924</v>
      </c>
      <c r="C10" s="28">
        <f t="shared" ref="C10:D11" ca="1" si="0">_xlfn.NORM.INV(RAND(),2,1)</f>
        <v>1.2022261197978623</v>
      </c>
      <c r="D10" s="28">
        <f t="shared" ca="1" si="0"/>
        <v>3.3120520573309875</v>
      </c>
      <c r="E10" s="28" cm="1">
        <f t="array" aca="1" ref="E10" ca="1">SUMSQ(C10:D10-C$5:D$5)</f>
        <v>5.3864801193369516</v>
      </c>
      <c r="F10" s="28" cm="1">
        <f t="array" aca="1" ref="F10" ca="1">SUMSQ(C10:D10-C$6:D$6)</f>
        <v>17.272254702306153</v>
      </c>
      <c r="G10" s="28" cm="1">
        <f t="array" aca="1" ref="G10" ca="1">SUMSQ(C10:D10-C$7:D$7)</f>
        <v>122.12947293101766</v>
      </c>
      <c r="H10" s="28">
        <f t="shared" ref="H10:H17" ca="1" si="1">MATCH(MIN(E10:G10),E10:G10,0)</f>
        <v>1</v>
      </c>
    </row>
    <row r="11" spans="2:8" x14ac:dyDescent="0.3">
      <c r="B11" s="28" t="s">
        <v>925</v>
      </c>
      <c r="C11" s="28">
        <f t="shared" ca="1" si="0"/>
        <v>3.169160574796773</v>
      </c>
      <c r="D11" s="28">
        <f t="shared" ca="1" si="0"/>
        <v>0.67180548659397865</v>
      </c>
      <c r="E11" s="28" cm="1">
        <f t="array" aca="1" ref="E11" ca="1">SUMSQ(C11:D11-C$5:D$5)</f>
        <v>4.8129692378824815</v>
      </c>
      <c r="F11" s="28" cm="1">
        <f t="array" aca="1" ref="F11" ca="1">SUMSQ(C11:D11-C$6:D$6)</f>
        <v>22.085240746756469</v>
      </c>
      <c r="G11" s="28" cm="1">
        <f t="array" aca="1" ref="G11" ca="1">SUMSQ(C11:D11-C$7:D$7)</f>
        <v>133.67558013284895</v>
      </c>
      <c r="H11" s="28">
        <f t="shared" ca="1" si="1"/>
        <v>1</v>
      </c>
    </row>
    <row r="12" spans="2:8" x14ac:dyDescent="0.3">
      <c r="B12" s="28" t="s">
        <v>926</v>
      </c>
      <c r="C12" s="28">
        <f ca="1">_xlfn.NORM.INV(RAND(),4,1)</f>
        <v>4.8136125661365705</v>
      </c>
      <c r="D12" s="28">
        <f ca="1">_xlfn.NORM.INV(RAND(),4,1)</f>
        <v>3.1232096366168172</v>
      </c>
      <c r="E12" s="28" cm="1">
        <f t="array" aca="1" ref="E12" ca="1">SUMSQ(C12:D12-C$5:D$5)</f>
        <v>19.051659965617276</v>
      </c>
      <c r="F12" s="28" cm="1">
        <f t="array" aca="1" ref="F12" ca="1">SUMSQ(C12:D12-C$6:D$6)</f>
        <v>3.5570823435901735</v>
      </c>
      <c r="G12" s="28" cm="1">
        <f t="array" aca="1" ref="G12" ca="1">SUMSQ(C12:D12-C$7:D$7)</f>
        <v>74.188860316056292</v>
      </c>
      <c r="H12" s="28">
        <f t="shared" ca="1" si="1"/>
        <v>2</v>
      </c>
    </row>
    <row r="13" spans="2:8" x14ac:dyDescent="0.3">
      <c r="B13" s="28" t="s">
        <v>927</v>
      </c>
      <c r="C13" s="28">
        <f t="shared" ref="C13:D14" ca="1" si="2">_xlfn.NORM.INV(RAND(),4,1)</f>
        <v>3.4516942754731144</v>
      </c>
      <c r="D13" s="28">
        <f t="shared" ca="1" si="2"/>
        <v>3.8049276876372682</v>
      </c>
      <c r="E13" s="28" cm="1">
        <f t="array" aca="1" ref="E13" ca="1">SUMSQ(C13:D13-C$5:D$5)</f>
        <v>13.878424153261792</v>
      </c>
      <c r="F13" s="28" cm="1">
        <f t="array" aca="1" ref="F13" ca="1">SUMSQ(C13:D13-C$6:D$6)</f>
        <v>3.8254484483787312</v>
      </c>
      <c r="G13" s="28" cm="1">
        <f t="array" aca="1" ref="G13" ca="1">SUMSQ(C13:D13-C$7:D$7)</f>
        <v>81.259228817274902</v>
      </c>
      <c r="H13" s="28">
        <f t="shared" ca="1" si="1"/>
        <v>2</v>
      </c>
    </row>
    <row r="14" spans="2:8" x14ac:dyDescent="0.3">
      <c r="B14" s="28" t="s">
        <v>928</v>
      </c>
      <c r="C14" s="28">
        <f t="shared" ca="1" si="2"/>
        <v>4.7874971285799797</v>
      </c>
      <c r="D14" s="28">
        <f t="shared" ca="1" si="2"/>
        <v>4.2198944933443538</v>
      </c>
      <c r="E14" s="28" cm="1">
        <f t="array" aca="1" ref="E14" ca="1">SUMSQ(C14:D14-C$5:D$5)</f>
        <v>24.712855047270885</v>
      </c>
      <c r="F14" s="28" cm="1">
        <f t="array" aca="1" ref="F14" ca="1">SUMSQ(C14:D14-C$6:D$6)</f>
        <v>0.653722071876216</v>
      </c>
      <c r="G14" s="28" cm="1">
        <f t="array" aca="1" ref="G14" ca="1">SUMSQ(C14:D14-C$7:D$7)</f>
        <v>60.57980585263288</v>
      </c>
      <c r="H14" s="28">
        <f t="shared" ca="1" si="1"/>
        <v>2</v>
      </c>
    </row>
    <row r="15" spans="2:8" x14ac:dyDescent="0.3">
      <c r="B15" s="28" t="s">
        <v>929</v>
      </c>
      <c r="C15" s="28">
        <f ca="1">_xlfn.NORM.INV(RAND(),8,1)</f>
        <v>11.593526248014349</v>
      </c>
      <c r="D15" s="28">
        <f ca="1">_xlfn.NORM.INV(RAND(),8,1)</f>
        <v>8.5139193156310036</v>
      </c>
      <c r="E15" s="28" cm="1">
        <f t="array" aca="1" ref="E15" ca="1">SUMSQ(C15:D15-C$5:D$5)</f>
        <v>168.68178184918168</v>
      </c>
      <c r="F15" s="28" cm="1">
        <f t="array" aca="1" ref="F15" ca="1">SUMSQ(C15:D15-C$6:D$6)</f>
        <v>55.822217340018838</v>
      </c>
      <c r="G15" s="28" cm="1">
        <f t="array" aca="1" ref="G15" ca="1">SUMSQ(C15:D15-C$7:D$7)</f>
        <v>4.747761703565315</v>
      </c>
      <c r="H15" s="28">
        <f t="shared" ca="1" si="1"/>
        <v>3</v>
      </c>
    </row>
    <row r="16" spans="2:8" x14ac:dyDescent="0.3">
      <c r="B16" s="28" t="s">
        <v>930</v>
      </c>
      <c r="C16" s="28">
        <f t="shared" ref="C16:D17" ca="1" si="3">_xlfn.NORM.INV(RAND(),8,1)</f>
        <v>9.0018675788702378</v>
      </c>
      <c r="D16" s="28">
        <f t="shared" ca="1" si="3"/>
        <v>8.1543234863538387</v>
      </c>
      <c r="E16" s="28" cm="1">
        <f t="array" aca="1" ref="E16" ca="1">SUMSQ(C16:D16-C$5:D$5)</f>
        <v>115.21422929716879</v>
      </c>
      <c r="F16" s="28" cm="1">
        <f t="array" aca="1" ref="F16" ca="1">SUMSQ(C16:D16-C$6:D$6)</f>
        <v>25.964700775376173</v>
      </c>
      <c r="G16" s="28" cm="1">
        <f t="array" aca="1" ref="G16" ca="1">SUMSQ(C16:D16-C$7:D$7)</f>
        <v>4.402790123135409</v>
      </c>
      <c r="H16" s="28">
        <f t="shared" ca="1" si="1"/>
        <v>3</v>
      </c>
    </row>
    <row r="17" spans="1:8" x14ac:dyDescent="0.3">
      <c r="B17" s="28" t="s">
        <v>931</v>
      </c>
      <c r="C17" s="28">
        <f t="shared" ca="1" si="3"/>
        <v>7.0137044922627094</v>
      </c>
      <c r="D17" s="28">
        <f t="shared" ca="1" si="3"/>
        <v>7.2677272234582233</v>
      </c>
      <c r="E17" s="28" cm="1">
        <f t="array" aca="1" ref="E17" ca="1">SUMSQ(C17:D17-C$5:D$5)</f>
        <v>75.44904626794002</v>
      </c>
      <c r="F17" s="28" cm="1">
        <f t="array" aca="1" ref="F17" ca="1">SUMSQ(C17:D17-C$6:D$6)</f>
        <v>9.1975925421725577</v>
      </c>
      <c r="G17" s="28" cm="1">
        <f t="array" aca="1" ref="G17" ca="1">SUMSQ(C17:D17-C$7:D$7)</f>
        <v>16.38327538496323</v>
      </c>
      <c r="H17" s="28">
        <f t="shared" ca="1" si="1"/>
        <v>2</v>
      </c>
    </row>
    <row r="19" spans="1:8" x14ac:dyDescent="0.3">
      <c r="A19" s="28">
        <v>1</v>
      </c>
      <c r="B19" s="157" t="s">
        <v>920</v>
      </c>
      <c r="C19" s="28">
        <f ca="1">AVERAGEIF($H$9:$H$17,A19,$C$9:$C$17)</f>
        <v>2.0427933331769048</v>
      </c>
      <c r="D19" s="28">
        <f ca="1">AVERAGEIF($H$9:$H$17,A19,$D$9:$D$17)</f>
        <v>2.290300154779529</v>
      </c>
    </row>
    <row r="20" spans="1:8" x14ac:dyDescent="0.3">
      <c r="A20" s="28">
        <v>2</v>
      </c>
      <c r="B20" s="157" t="s">
        <v>921</v>
      </c>
      <c r="C20" s="28">
        <f ca="1">AVERAGEIF($H$9:$H$17,A20,$C$9:$C$17)</f>
        <v>5.0166271156130939</v>
      </c>
      <c r="D20" s="28">
        <f ca="1">AVERAGEIF($H$9:$H$17,A20,$D$9:$D$17)</f>
        <v>4.6039397602641658</v>
      </c>
    </row>
    <row r="21" spans="1:8" x14ac:dyDescent="0.3">
      <c r="A21" s="28">
        <v>3</v>
      </c>
      <c r="B21" s="157" t="s">
        <v>922</v>
      </c>
      <c r="C21" s="28">
        <f ca="1">AVERAGEIF($H$9:$H$17,A21,$C$9:$C$17)</f>
        <v>10.297696913442294</v>
      </c>
      <c r="D21" s="28">
        <f ca="1">AVERAGEIF($H$9:$H$17,A21,$D$9:$D$17)</f>
        <v>8.3341214009924212</v>
      </c>
    </row>
  </sheetData>
  <pageMargins left="0.7" right="0.7" top="0.75" bottom="0.75" header="0.3" footer="0.3"/>
  <drawing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D6420-2E03-1041-983F-26DBA506FC52}">
  <sheetPr codeName="Sheet68">
    <tabColor rgb="FF0070C0"/>
  </sheetPr>
  <dimension ref="A1:A3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936</v>
      </c>
    </row>
    <row r="2" spans="1:1" x14ac:dyDescent="0.3">
      <c r="A2" s="1" t="s">
        <v>937</v>
      </c>
    </row>
    <row r="3" spans="1:1" x14ac:dyDescent="0.3">
      <c r="A3" s="1" t="s">
        <v>935</v>
      </c>
    </row>
  </sheetData>
  <phoneticPr fontId="6" type="noConversion"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E37152-EC07-314E-AF54-DFAC1910E06B}">
  <sheetPr codeName="Sheet67">
    <tabColor rgb="FF002060"/>
  </sheetPr>
  <dimension ref="A1:E27"/>
  <sheetViews>
    <sheetView workbookViewId="0"/>
  </sheetViews>
  <sheetFormatPr baseColWidth="10" defaultRowHeight="21" x14ac:dyDescent="0.25"/>
  <cols>
    <col min="1" max="1" width="10.83203125" style="8"/>
    <col min="2" max="2" width="15.6640625" style="8" bestFit="1" customWidth="1"/>
    <col min="3" max="3" width="12.1640625" style="8" bestFit="1" customWidth="1"/>
    <col min="4" max="7" width="10.83203125" style="8"/>
    <col min="8" max="8" width="15.6640625" style="8" bestFit="1" customWidth="1"/>
    <col min="9" max="9" width="12.1640625" style="8" bestFit="1" customWidth="1"/>
    <col min="10" max="16384" width="10.83203125" style="8"/>
  </cols>
  <sheetData>
    <row r="1" spans="1:5" x14ac:dyDescent="0.25">
      <c r="A1" s="9" t="s">
        <v>419</v>
      </c>
    </row>
    <row r="2" spans="1:5" x14ac:dyDescent="0.25">
      <c r="B2" s="8" t="s">
        <v>419</v>
      </c>
    </row>
    <row r="3" spans="1:5" x14ac:dyDescent="0.25">
      <c r="B3" s="9" t="s">
        <v>476</v>
      </c>
      <c r="C3" s="9"/>
    </row>
    <row r="4" spans="1:5" x14ac:dyDescent="0.25">
      <c r="B4" s="8" t="s">
        <v>477</v>
      </c>
    </row>
    <row r="5" spans="1:5" x14ac:dyDescent="0.25">
      <c r="B5" s="8" t="s">
        <v>478</v>
      </c>
    </row>
    <row r="7" spans="1:5" x14ac:dyDescent="0.25">
      <c r="B7" s="10" t="s">
        <v>11</v>
      </c>
      <c r="C7" s="10" t="s">
        <v>12</v>
      </c>
      <c r="E7" s="10" t="s">
        <v>419</v>
      </c>
    </row>
    <row r="8" spans="1:5" x14ac:dyDescent="0.25">
      <c r="B8" s="8" t="s">
        <v>13</v>
      </c>
      <c r="C8" s="8" t="s">
        <v>13</v>
      </c>
      <c r="E8" s="8" cm="1">
        <f t="array" ref="E8">SUM((B8:B27=C8:C27)*(C8:C27="Sick"))/SUM((C8:C27="Sick")*1)</f>
        <v>0.66666666666666663</v>
      </c>
    </row>
    <row r="9" spans="1:5" x14ac:dyDescent="0.25">
      <c r="B9" s="8" t="s">
        <v>14</v>
      </c>
      <c r="C9" s="8" t="s">
        <v>13</v>
      </c>
    </row>
    <row r="10" spans="1:5" x14ac:dyDescent="0.25">
      <c r="B10" s="8" t="s">
        <v>14</v>
      </c>
      <c r="C10" s="8" t="s">
        <v>13</v>
      </c>
    </row>
    <row r="11" spans="1:5" x14ac:dyDescent="0.25">
      <c r="B11" s="8" t="s">
        <v>14</v>
      </c>
      <c r="C11" s="8" t="s">
        <v>14</v>
      </c>
    </row>
    <row r="12" spans="1:5" x14ac:dyDescent="0.25">
      <c r="B12" s="8" t="s">
        <v>13</v>
      </c>
      <c r="C12" s="8" t="s">
        <v>14</v>
      </c>
    </row>
    <row r="13" spans="1:5" x14ac:dyDescent="0.25">
      <c r="B13" s="8" t="s">
        <v>14</v>
      </c>
      <c r="C13" s="8" t="s">
        <v>14</v>
      </c>
    </row>
    <row r="14" spans="1:5" x14ac:dyDescent="0.25">
      <c r="B14" s="8" t="s">
        <v>13</v>
      </c>
      <c r="C14" s="8" t="s">
        <v>13</v>
      </c>
    </row>
    <row r="15" spans="1:5" x14ac:dyDescent="0.25">
      <c r="B15" s="8" t="s">
        <v>14</v>
      </c>
      <c r="C15" s="8" t="s">
        <v>14</v>
      </c>
    </row>
    <row r="16" spans="1:5" x14ac:dyDescent="0.25">
      <c r="B16" s="8" t="s">
        <v>13</v>
      </c>
      <c r="C16" s="8" t="s">
        <v>13</v>
      </c>
    </row>
    <row r="17" spans="2:3" x14ac:dyDescent="0.25">
      <c r="B17" s="8" t="s">
        <v>14</v>
      </c>
      <c r="C17" s="8" t="s">
        <v>13</v>
      </c>
    </row>
    <row r="18" spans="2:3" x14ac:dyDescent="0.25">
      <c r="B18" s="8" t="s">
        <v>13</v>
      </c>
      <c r="C18" s="8" t="s">
        <v>13</v>
      </c>
    </row>
    <row r="19" spans="2:3" x14ac:dyDescent="0.25">
      <c r="B19" s="8" t="s">
        <v>13</v>
      </c>
      <c r="C19" s="8" t="s">
        <v>13</v>
      </c>
    </row>
    <row r="20" spans="2:3" x14ac:dyDescent="0.25">
      <c r="B20" s="8" t="s">
        <v>13</v>
      </c>
      <c r="C20" s="8" t="s">
        <v>14</v>
      </c>
    </row>
    <row r="21" spans="2:3" x14ac:dyDescent="0.25">
      <c r="B21" s="8" t="s">
        <v>14</v>
      </c>
      <c r="C21" s="8" t="s">
        <v>14</v>
      </c>
    </row>
    <row r="22" spans="2:3" x14ac:dyDescent="0.25">
      <c r="B22" s="8" t="s">
        <v>14</v>
      </c>
      <c r="C22" s="8" t="s">
        <v>13</v>
      </c>
    </row>
    <row r="23" spans="2:3" x14ac:dyDescent="0.25">
      <c r="B23" s="8" t="s">
        <v>13</v>
      </c>
      <c r="C23" s="8" t="s">
        <v>13</v>
      </c>
    </row>
    <row r="24" spans="2:3" x14ac:dyDescent="0.25">
      <c r="B24" s="8" t="s">
        <v>14</v>
      </c>
      <c r="C24" s="8" t="s">
        <v>14</v>
      </c>
    </row>
    <row r="25" spans="2:3" x14ac:dyDescent="0.25">
      <c r="B25" s="8" t="s">
        <v>14</v>
      </c>
      <c r="C25" s="8" t="s">
        <v>14</v>
      </c>
    </row>
    <row r="26" spans="2:3" x14ac:dyDescent="0.25">
      <c r="B26" s="8" t="s">
        <v>13</v>
      </c>
      <c r="C26" s="8" t="s">
        <v>13</v>
      </c>
    </row>
    <row r="27" spans="2:3" x14ac:dyDescent="0.25">
      <c r="B27" s="8" t="s">
        <v>13</v>
      </c>
      <c r="C27" s="8" t="s">
        <v>13</v>
      </c>
    </row>
  </sheetData>
  <hyperlinks>
    <hyperlink ref="B3" r:id="rId1" xr:uid="{041AF62C-8997-AA44-A2D2-96895C0775B6}"/>
    <hyperlink ref="A1" r:id="rId2" xr:uid="{2C784F91-2DF0-B04C-83D2-1E65F1EE45AD}"/>
  </hyperlinks>
  <pageMargins left="0.7" right="0.7" top="0.75" bottom="0.75" header="0.3" footer="0.3"/>
  <drawing r:id="rId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99628B-841B-9344-AD42-FA824CA89B63}">
  <sheetPr codeName="Sheet23">
    <tabColor rgb="FF002060"/>
  </sheetPr>
  <dimension ref="B2:K27"/>
  <sheetViews>
    <sheetView workbookViewId="0"/>
  </sheetViews>
  <sheetFormatPr baseColWidth="10" defaultRowHeight="21" x14ac:dyDescent="0.25"/>
  <cols>
    <col min="1" max="1" width="10.83203125" style="8"/>
    <col min="2" max="2" width="15.6640625" style="8" bestFit="1" customWidth="1"/>
    <col min="3" max="3" width="12.1640625" style="8" bestFit="1" customWidth="1"/>
    <col min="4" max="7" width="10.83203125" style="8"/>
    <col min="8" max="8" width="15.6640625" style="8" bestFit="1" customWidth="1"/>
    <col min="9" max="9" width="12.1640625" style="8" bestFit="1" customWidth="1"/>
    <col min="10" max="16384" width="10.83203125" style="8"/>
  </cols>
  <sheetData>
    <row r="2" spans="2:11" x14ac:dyDescent="0.25">
      <c r="B2" s="8" t="s">
        <v>182</v>
      </c>
    </row>
    <row r="3" spans="2:11" x14ac:dyDescent="0.25">
      <c r="B3" s="9" t="s">
        <v>184</v>
      </c>
      <c r="C3" s="9"/>
    </row>
    <row r="4" spans="2:11" x14ac:dyDescent="0.25">
      <c r="B4" s="8" t="s">
        <v>185</v>
      </c>
    </row>
    <row r="5" spans="2:11" x14ac:dyDescent="0.25">
      <c r="B5" s="8" t="s">
        <v>186</v>
      </c>
    </row>
    <row r="7" spans="2:11" x14ac:dyDescent="0.25">
      <c r="B7" s="10" t="s">
        <v>11</v>
      </c>
      <c r="C7" s="10" t="s">
        <v>12</v>
      </c>
      <c r="E7" s="10" t="s">
        <v>182</v>
      </c>
    </row>
    <row r="8" spans="2:11" x14ac:dyDescent="0.25">
      <c r="B8" s="8" t="s">
        <v>13</v>
      </c>
      <c r="C8" s="8" t="s">
        <v>13</v>
      </c>
      <c r="E8" s="8" cm="1">
        <f t="array" ref="E8">SUM((B8:B27=C8:C27)*(C8:C27="Healthy"))/SUM((C8:C27="Healthy")*1)</f>
        <v>0.77777777777777779</v>
      </c>
    </row>
    <row r="9" spans="2:11" x14ac:dyDescent="0.25">
      <c r="B9" s="8" t="s">
        <v>14</v>
      </c>
      <c r="C9" s="8" t="s">
        <v>13</v>
      </c>
    </row>
    <row r="10" spans="2:11" x14ac:dyDescent="0.25">
      <c r="B10" s="8" t="s">
        <v>13</v>
      </c>
      <c r="C10" s="8" t="s">
        <v>13</v>
      </c>
    </row>
    <row r="11" spans="2:11" x14ac:dyDescent="0.25">
      <c r="B11" s="8" t="s">
        <v>14</v>
      </c>
      <c r="C11" s="8" t="s">
        <v>14</v>
      </c>
      <c r="K11" s="8" t="s">
        <v>190</v>
      </c>
    </row>
    <row r="12" spans="2:11" x14ac:dyDescent="0.25">
      <c r="B12" s="8" t="s">
        <v>13</v>
      </c>
      <c r="C12" s="8" t="s">
        <v>14</v>
      </c>
    </row>
    <row r="13" spans="2:11" x14ac:dyDescent="0.25">
      <c r="B13" s="8" t="s">
        <v>14</v>
      </c>
      <c r="C13" s="8" t="s">
        <v>14</v>
      </c>
    </row>
    <row r="14" spans="2:11" x14ac:dyDescent="0.25">
      <c r="B14" s="8" t="s">
        <v>13</v>
      </c>
      <c r="C14" s="8" t="s">
        <v>13</v>
      </c>
    </row>
    <row r="15" spans="2:11" x14ac:dyDescent="0.25">
      <c r="B15" s="8" t="s">
        <v>14</v>
      </c>
      <c r="C15" s="8" t="s">
        <v>14</v>
      </c>
    </row>
    <row r="16" spans="2:11" x14ac:dyDescent="0.25">
      <c r="B16" s="8" t="s">
        <v>13</v>
      </c>
      <c r="C16" s="8" t="s">
        <v>13</v>
      </c>
    </row>
    <row r="17" spans="2:3" x14ac:dyDescent="0.25">
      <c r="B17" s="8" t="s">
        <v>14</v>
      </c>
      <c r="C17" s="8" t="s">
        <v>13</v>
      </c>
    </row>
    <row r="18" spans="2:3" x14ac:dyDescent="0.25">
      <c r="B18" s="8" t="s">
        <v>13</v>
      </c>
      <c r="C18" s="8" t="s">
        <v>13</v>
      </c>
    </row>
    <row r="19" spans="2:3" x14ac:dyDescent="0.25">
      <c r="B19" s="8" t="s">
        <v>13</v>
      </c>
      <c r="C19" s="8" t="s">
        <v>13</v>
      </c>
    </row>
    <row r="20" spans="2:3" x14ac:dyDescent="0.25">
      <c r="B20" s="8" t="s">
        <v>13</v>
      </c>
      <c r="C20" s="8" t="s">
        <v>14</v>
      </c>
    </row>
    <row r="21" spans="2:3" x14ac:dyDescent="0.25">
      <c r="B21" s="8" t="s">
        <v>14</v>
      </c>
      <c r="C21" s="8" t="s">
        <v>14</v>
      </c>
    </row>
    <row r="22" spans="2:3" x14ac:dyDescent="0.25">
      <c r="B22" s="8" t="s">
        <v>14</v>
      </c>
      <c r="C22" s="8" t="s">
        <v>13</v>
      </c>
    </row>
    <row r="23" spans="2:3" x14ac:dyDescent="0.25">
      <c r="B23" s="8" t="s">
        <v>13</v>
      </c>
      <c r="C23" s="8" t="s">
        <v>13</v>
      </c>
    </row>
    <row r="24" spans="2:3" x14ac:dyDescent="0.25">
      <c r="B24" s="8" t="s">
        <v>14</v>
      </c>
      <c r="C24" s="8" t="s">
        <v>14</v>
      </c>
    </row>
    <row r="25" spans="2:3" x14ac:dyDescent="0.25">
      <c r="B25" s="8" t="s">
        <v>14</v>
      </c>
      <c r="C25" s="8" t="s">
        <v>14</v>
      </c>
    </row>
    <row r="26" spans="2:3" x14ac:dyDescent="0.25">
      <c r="B26" s="8" t="s">
        <v>13</v>
      </c>
      <c r="C26" s="8" t="s">
        <v>13</v>
      </c>
    </row>
    <row r="27" spans="2:3" x14ac:dyDescent="0.25">
      <c r="B27" s="8" t="s">
        <v>14</v>
      </c>
      <c r="C27" s="8" t="s">
        <v>14</v>
      </c>
    </row>
  </sheetData>
  <hyperlinks>
    <hyperlink ref="B3" r:id="rId1" xr:uid="{A2BA6023-C69D-4A47-BC5D-E9C058DABE47}"/>
  </hyperlinks>
  <pageMargins left="0.7" right="0.7" top="0.75" bottom="0.75" header="0.3" footer="0.3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38DF0-9BA7-E84B-B853-283C16B3B558}">
  <sheetPr codeName="Sheet51">
    <tabColor rgb="FF002060"/>
  </sheetPr>
  <dimension ref="A1:A4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491</v>
      </c>
    </row>
    <row r="2" spans="1:1" x14ac:dyDescent="0.3">
      <c r="A2" s="1" t="s">
        <v>492</v>
      </c>
    </row>
    <row r="3" spans="1:1" x14ac:dyDescent="0.3">
      <c r="A3" s="1" t="s">
        <v>493</v>
      </c>
    </row>
    <row r="4" spans="1:1" x14ac:dyDescent="0.3">
      <c r="A4" s="1" t="s">
        <v>494</v>
      </c>
    </row>
  </sheetData>
  <phoneticPr fontId="6" type="noConversion"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3599B0-46DC-FB4B-B5FC-658985D049CB}">
  <sheetPr codeName="Sheet69">
    <tabColor rgb="FFFF0000"/>
  </sheetPr>
  <dimension ref="A2:K1002"/>
  <sheetViews>
    <sheetView workbookViewId="0"/>
  </sheetViews>
  <sheetFormatPr baseColWidth="10" defaultRowHeight="16" x14ac:dyDescent="0.2"/>
  <cols>
    <col min="1" max="11" width="10.83203125" style="94"/>
    <col min="12" max="16384" width="10.83203125" style="2"/>
  </cols>
  <sheetData>
    <row r="2" spans="1:11" x14ac:dyDescent="0.2">
      <c r="B2" s="94" t="s">
        <v>484</v>
      </c>
      <c r="C2" s="94" t="s">
        <v>12</v>
      </c>
      <c r="J2" s="97" t="s">
        <v>481</v>
      </c>
      <c r="K2" s="97" t="s">
        <v>482</v>
      </c>
    </row>
    <row r="3" spans="1:11" x14ac:dyDescent="0.2">
      <c r="A3" s="94">
        <v>1</v>
      </c>
      <c r="B3" s="94">
        <f t="shared" ref="B3:B66" ca="1" si="0">IF(C3="Bomb",_xlfn.NORM.INV(RAND(),0.7,0.1),_xlfn.NORM.INV(RAND(),0.6,0.15))</f>
        <v>0.81414114460925768</v>
      </c>
      <c r="C3" s="94" t="str">
        <f ca="1">IF(RAND()&lt;0.5,"Bomb","Bird")</f>
        <v>Bird</v>
      </c>
      <c r="E3" s="94" t="s">
        <v>483</v>
      </c>
      <c r="J3" s="95">
        <f ca="1">F7</f>
        <v>0</v>
      </c>
      <c r="K3" s="95">
        <f ca="1">E7</f>
        <v>1</v>
      </c>
    </row>
    <row r="4" spans="1:11" x14ac:dyDescent="0.2">
      <c r="A4" s="94">
        <v>2</v>
      </c>
      <c r="B4" s="94">
        <f t="shared" ca="1" si="0"/>
        <v>0.97967432129939436</v>
      </c>
      <c r="C4" s="94" t="s">
        <v>480</v>
      </c>
      <c r="E4" s="95">
        <v>0.03</v>
      </c>
      <c r="I4" s="95">
        <v>0.03</v>
      </c>
      <c r="J4" s="96">
        <f t="dataTable" ref="J4:K36" dt2D="0" dtr="0" r1="E4" ca="1"/>
        <v>0</v>
      </c>
      <c r="K4" s="96">
        <v>1</v>
      </c>
    </row>
    <row r="5" spans="1:11" x14ac:dyDescent="0.2">
      <c r="A5" s="94">
        <v>3</v>
      </c>
      <c r="B5" s="94">
        <f t="shared" ca="1" si="0"/>
        <v>0.66194203221515746</v>
      </c>
      <c r="C5" s="94" t="s">
        <v>479</v>
      </c>
      <c r="I5" s="95">
        <v>0.06</v>
      </c>
      <c r="J5" s="96">
        <v>1.9493177387914229E-3</v>
      </c>
      <c r="K5" s="96">
        <v>1</v>
      </c>
    </row>
    <row r="6" spans="1:11" x14ac:dyDescent="0.2">
      <c r="A6" s="94">
        <v>4</v>
      </c>
      <c r="B6" s="94">
        <f t="shared" ca="1" si="0"/>
        <v>0.6432458767894953</v>
      </c>
      <c r="C6" s="94" t="s">
        <v>480</v>
      </c>
      <c r="E6" s="97" t="s">
        <v>482</v>
      </c>
      <c r="F6" s="97" t="s">
        <v>481</v>
      </c>
      <c r="I6" s="95">
        <v>0.09</v>
      </c>
      <c r="J6" s="96">
        <v>0</v>
      </c>
      <c r="K6" s="96">
        <v>1</v>
      </c>
    </row>
    <row r="7" spans="1:11" x14ac:dyDescent="0.2">
      <c r="A7" s="94">
        <v>5</v>
      </c>
      <c r="B7" s="94">
        <f t="shared" ca="1" si="0"/>
        <v>0.7946188395941387</v>
      </c>
      <c r="C7" s="94" t="s">
        <v>480</v>
      </c>
      <c r="E7" s="96">
        <f ca="1">COUNTIFS(B:B,"&gt;" &amp;E4,C:C,"="&amp;"Bomb")/COUNTIFS(C:C,"="&amp;"Bomb")</f>
        <v>1</v>
      </c>
      <c r="F7" s="96">
        <f ca="1">COUNTIFS(B:B,"&lt;" &amp;E4,C:C,"="&amp;"Bird")/COUNTIFS(C:C,"="&amp;"Bird")</f>
        <v>0</v>
      </c>
      <c r="I7" s="95">
        <v>0.12</v>
      </c>
      <c r="J7" s="96">
        <v>0</v>
      </c>
      <c r="K7" s="96">
        <v>1</v>
      </c>
    </row>
    <row r="8" spans="1:11" x14ac:dyDescent="0.2">
      <c r="A8" s="94">
        <v>6</v>
      </c>
      <c r="B8" s="94">
        <f t="shared" ca="1" si="0"/>
        <v>0.56565556415821927</v>
      </c>
      <c r="C8" s="94" t="s">
        <v>480</v>
      </c>
      <c r="I8" s="95">
        <v>0.15</v>
      </c>
      <c r="J8" s="96">
        <v>1.9493177387914229E-3</v>
      </c>
      <c r="K8" s="96">
        <v>1</v>
      </c>
    </row>
    <row r="9" spans="1:11" x14ac:dyDescent="0.2">
      <c r="A9" s="94">
        <v>7</v>
      </c>
      <c r="B9" s="94">
        <f t="shared" ca="1" si="0"/>
        <v>0.79146721833716527</v>
      </c>
      <c r="C9" s="94" t="s">
        <v>480</v>
      </c>
      <c r="I9" s="95">
        <v>0.18</v>
      </c>
      <c r="J9" s="96">
        <v>1.9455252918287938E-3</v>
      </c>
      <c r="K9" s="96">
        <v>1</v>
      </c>
    </row>
    <row r="10" spans="1:11" x14ac:dyDescent="0.2">
      <c r="A10" s="94">
        <v>8</v>
      </c>
      <c r="B10" s="94">
        <f t="shared" ca="1" si="0"/>
        <v>0.36042248587588122</v>
      </c>
      <c r="C10" s="94" t="s">
        <v>479</v>
      </c>
      <c r="I10" s="95">
        <v>0.21</v>
      </c>
      <c r="J10" s="96">
        <v>3.8910505836575876E-3</v>
      </c>
      <c r="K10" s="96">
        <v>1</v>
      </c>
    </row>
    <row r="11" spans="1:11" x14ac:dyDescent="0.2">
      <c r="A11" s="94">
        <v>9</v>
      </c>
      <c r="B11" s="94">
        <f t="shared" ca="1" si="0"/>
        <v>0.31569274625055244</v>
      </c>
      <c r="C11" s="94" t="s">
        <v>479</v>
      </c>
      <c r="I11" s="95">
        <v>0.24</v>
      </c>
      <c r="J11" s="96">
        <v>5.8479532163742687E-3</v>
      </c>
      <c r="K11" s="96">
        <v>1</v>
      </c>
    </row>
    <row r="12" spans="1:11" x14ac:dyDescent="0.2">
      <c r="A12" s="94">
        <v>10</v>
      </c>
      <c r="B12" s="94">
        <f t="shared" ca="1" si="0"/>
        <v>0.61862133437160338</v>
      </c>
      <c r="C12" s="94" t="s">
        <v>479</v>
      </c>
      <c r="I12" s="95">
        <v>0.27</v>
      </c>
      <c r="J12" s="96">
        <v>9.7465886939571145E-3</v>
      </c>
      <c r="K12" s="96">
        <v>1</v>
      </c>
    </row>
    <row r="13" spans="1:11" x14ac:dyDescent="0.2">
      <c r="A13" s="94">
        <v>11</v>
      </c>
      <c r="B13" s="94">
        <f t="shared" ca="1" si="0"/>
        <v>0.47549283599569792</v>
      </c>
      <c r="C13" s="94" t="s">
        <v>479</v>
      </c>
      <c r="I13" s="95">
        <v>0.3</v>
      </c>
      <c r="J13" s="96">
        <v>2.9239766081871343E-2</v>
      </c>
      <c r="K13" s="96">
        <v>1</v>
      </c>
    </row>
    <row r="14" spans="1:11" x14ac:dyDescent="0.2">
      <c r="A14" s="94">
        <v>12</v>
      </c>
      <c r="B14" s="94">
        <f t="shared" ca="1" si="0"/>
        <v>0.37900113033282012</v>
      </c>
      <c r="C14" s="94" t="s">
        <v>479</v>
      </c>
      <c r="I14" s="95">
        <v>0.33</v>
      </c>
      <c r="J14" s="96">
        <v>3.8986354775828458E-2</v>
      </c>
      <c r="K14" s="96">
        <v>1</v>
      </c>
    </row>
    <row r="15" spans="1:11" x14ac:dyDescent="0.2">
      <c r="A15" s="94">
        <v>13</v>
      </c>
      <c r="B15" s="94">
        <f t="shared" ca="1" si="0"/>
        <v>0.73113459649143797</v>
      </c>
      <c r="C15" s="94" t="s">
        <v>480</v>
      </c>
      <c r="I15" s="95">
        <v>0.36</v>
      </c>
      <c r="J15" s="96">
        <v>5.0583657587548639E-2</v>
      </c>
      <c r="K15" s="96">
        <v>0.99794238683127567</v>
      </c>
    </row>
    <row r="16" spans="1:11" x14ac:dyDescent="0.2">
      <c r="A16" s="94">
        <v>14</v>
      </c>
      <c r="B16" s="94">
        <f t="shared" ca="1" si="0"/>
        <v>0.71182780978948001</v>
      </c>
      <c r="C16" s="94" t="s">
        <v>480</v>
      </c>
      <c r="I16" s="95">
        <v>0.39</v>
      </c>
      <c r="J16" s="96">
        <v>9.7465886939571145E-2</v>
      </c>
      <c r="K16" s="96">
        <v>1</v>
      </c>
    </row>
    <row r="17" spans="1:11" x14ac:dyDescent="0.2">
      <c r="A17" s="94">
        <v>15</v>
      </c>
      <c r="B17" s="94">
        <f t="shared" ca="1" si="0"/>
        <v>0.6421452924656863</v>
      </c>
      <c r="C17" s="94" t="s">
        <v>480</v>
      </c>
      <c r="I17" s="95">
        <v>0.42</v>
      </c>
      <c r="J17" s="96">
        <v>0.10311284046692606</v>
      </c>
      <c r="K17" s="96">
        <v>1</v>
      </c>
    </row>
    <row r="18" spans="1:11" x14ac:dyDescent="0.2">
      <c r="A18" s="94">
        <v>16</v>
      </c>
      <c r="B18" s="94">
        <f t="shared" ca="1" si="0"/>
        <v>0.65664199503326304</v>
      </c>
      <c r="C18" s="94" t="s">
        <v>479</v>
      </c>
      <c r="I18" s="95">
        <v>0.45</v>
      </c>
      <c r="J18" s="96">
        <v>0.16764132553606237</v>
      </c>
      <c r="K18" s="96">
        <v>0.99178644763860369</v>
      </c>
    </row>
    <row r="19" spans="1:11" x14ac:dyDescent="0.2">
      <c r="A19" s="94">
        <v>17</v>
      </c>
      <c r="B19" s="94">
        <f t="shared" ca="1" si="0"/>
        <v>0.72037465404914347</v>
      </c>
      <c r="C19" s="94" t="s">
        <v>480</v>
      </c>
      <c r="I19" s="95">
        <v>0.48</v>
      </c>
      <c r="J19" s="96">
        <v>0.22222222222222221</v>
      </c>
      <c r="K19" s="96">
        <v>0.9958932238193019</v>
      </c>
    </row>
    <row r="20" spans="1:11" x14ac:dyDescent="0.2">
      <c r="A20" s="94">
        <v>18</v>
      </c>
      <c r="B20" s="94">
        <f t="shared" ca="1" si="0"/>
        <v>0.57566267728140641</v>
      </c>
      <c r="C20" s="94" t="s">
        <v>479</v>
      </c>
      <c r="I20" s="95">
        <v>0.51</v>
      </c>
      <c r="J20" s="96">
        <v>0.27626459143968873</v>
      </c>
      <c r="K20" s="96">
        <v>0.96913580246913578</v>
      </c>
    </row>
    <row r="21" spans="1:11" x14ac:dyDescent="0.2">
      <c r="A21" s="94">
        <v>19</v>
      </c>
      <c r="B21" s="94">
        <f t="shared" ca="1" si="0"/>
        <v>0.75240630760622551</v>
      </c>
      <c r="C21" s="94" t="s">
        <v>480</v>
      </c>
      <c r="I21" s="95">
        <v>0.54</v>
      </c>
      <c r="J21" s="96">
        <v>0.3521400778210117</v>
      </c>
      <c r="K21" s="96">
        <v>0.94650205761316875</v>
      </c>
    </row>
    <row r="22" spans="1:11" x14ac:dyDescent="0.2">
      <c r="A22" s="94">
        <v>20</v>
      </c>
      <c r="B22" s="94">
        <f t="shared" ca="1" si="0"/>
        <v>0.76453879015252502</v>
      </c>
      <c r="C22" s="94" t="s">
        <v>480</v>
      </c>
      <c r="I22" s="95">
        <v>0.56999999999999995</v>
      </c>
      <c r="J22" s="96">
        <v>0.4377431906614786</v>
      </c>
      <c r="K22" s="96">
        <v>0.91975308641975306</v>
      </c>
    </row>
    <row r="23" spans="1:11" x14ac:dyDescent="0.2">
      <c r="A23" s="94">
        <v>21</v>
      </c>
      <c r="B23" s="94">
        <f t="shared" ca="1" si="0"/>
        <v>0.66392420042278566</v>
      </c>
      <c r="C23" s="94" t="s">
        <v>480</v>
      </c>
      <c r="I23" s="95">
        <v>0.6</v>
      </c>
      <c r="J23" s="96">
        <v>0.46588693957115007</v>
      </c>
      <c r="K23" s="96">
        <v>0.85626283367556466</v>
      </c>
    </row>
    <row r="24" spans="1:11" x14ac:dyDescent="0.2">
      <c r="A24" s="94">
        <v>22</v>
      </c>
      <c r="B24" s="94">
        <f t="shared" ca="1" si="0"/>
        <v>0.8635119303663239</v>
      </c>
      <c r="C24" s="94" t="s">
        <v>479</v>
      </c>
      <c r="I24" s="95">
        <v>0.63</v>
      </c>
      <c r="J24" s="96">
        <v>0.57587548638132291</v>
      </c>
      <c r="K24" s="96">
        <v>0.73662551440329216</v>
      </c>
    </row>
    <row r="25" spans="1:11" x14ac:dyDescent="0.2">
      <c r="A25" s="94">
        <v>23</v>
      </c>
      <c r="B25" s="94">
        <f t="shared" ca="1" si="0"/>
        <v>0.57523498127145689</v>
      </c>
      <c r="C25" s="94" t="s">
        <v>480</v>
      </c>
      <c r="I25" s="95">
        <v>0.66</v>
      </c>
      <c r="J25" s="96">
        <v>0.642023346303502</v>
      </c>
      <c r="K25" s="96">
        <v>0.63580246913580252</v>
      </c>
    </row>
    <row r="26" spans="1:11" x14ac:dyDescent="0.2">
      <c r="A26" s="94">
        <v>24</v>
      </c>
      <c r="B26" s="94">
        <f t="shared" ca="1" si="0"/>
        <v>0.68200804634931922</v>
      </c>
      <c r="C26" s="94" t="s">
        <v>480</v>
      </c>
      <c r="I26" s="95">
        <v>0.69</v>
      </c>
      <c r="J26" s="96">
        <v>0.71789883268482491</v>
      </c>
      <c r="K26" s="96">
        <v>0.57201646090534974</v>
      </c>
    </row>
    <row r="27" spans="1:11" x14ac:dyDescent="0.2">
      <c r="A27" s="94">
        <v>25</v>
      </c>
      <c r="B27" s="94">
        <f t="shared" ca="1" si="0"/>
        <v>0.71376311830631389</v>
      </c>
      <c r="C27" s="94" t="s">
        <v>480</v>
      </c>
      <c r="I27" s="95">
        <v>0.72</v>
      </c>
      <c r="J27" s="96">
        <v>0.78015564202334631</v>
      </c>
      <c r="K27" s="96">
        <v>0.41152263374485598</v>
      </c>
    </row>
    <row r="28" spans="1:11" x14ac:dyDescent="0.2">
      <c r="A28" s="94">
        <v>26</v>
      </c>
      <c r="B28" s="94">
        <f t="shared" ca="1" si="0"/>
        <v>0.74982324493279318</v>
      </c>
      <c r="C28" s="94" t="s">
        <v>480</v>
      </c>
      <c r="I28" s="95">
        <v>0.75</v>
      </c>
      <c r="J28" s="96">
        <v>0.82101167315175094</v>
      </c>
      <c r="K28" s="96">
        <v>0.26337448559670784</v>
      </c>
    </row>
    <row r="29" spans="1:11" x14ac:dyDescent="0.2">
      <c r="A29" s="94">
        <v>27</v>
      </c>
      <c r="B29" s="94">
        <f t="shared" ca="1" si="0"/>
        <v>0.49596698940199752</v>
      </c>
      <c r="C29" s="94" t="s">
        <v>479</v>
      </c>
      <c r="I29" s="95">
        <v>0.78</v>
      </c>
      <c r="J29" s="96">
        <v>0.88521400778210113</v>
      </c>
      <c r="K29" s="96">
        <v>0.21193415637860083</v>
      </c>
    </row>
    <row r="30" spans="1:11" x14ac:dyDescent="0.2">
      <c r="A30" s="94">
        <v>28</v>
      </c>
      <c r="B30" s="94">
        <f t="shared" ca="1" si="0"/>
        <v>0.76882130646514157</v>
      </c>
      <c r="C30" s="94" t="s">
        <v>480</v>
      </c>
      <c r="I30" s="95">
        <v>0.81</v>
      </c>
      <c r="J30" s="96">
        <v>0.9221789883268483</v>
      </c>
      <c r="K30" s="96">
        <v>0.13374485596707819</v>
      </c>
    </row>
    <row r="31" spans="1:11" x14ac:dyDescent="0.2">
      <c r="A31" s="94">
        <v>29</v>
      </c>
      <c r="B31" s="94">
        <f t="shared" ca="1" si="0"/>
        <v>0.47937626078765749</v>
      </c>
      <c r="C31" s="94" t="s">
        <v>479</v>
      </c>
      <c r="I31" s="95">
        <v>0.84</v>
      </c>
      <c r="J31" s="96">
        <v>0.93372319688109162</v>
      </c>
      <c r="K31" s="96">
        <v>8.2135523613963035E-2</v>
      </c>
    </row>
    <row r="32" spans="1:11" x14ac:dyDescent="0.2">
      <c r="A32" s="94">
        <v>30</v>
      </c>
      <c r="B32" s="94">
        <f t="shared" ca="1" si="0"/>
        <v>0.77258241537017247</v>
      </c>
      <c r="C32" s="94" t="s">
        <v>480</v>
      </c>
      <c r="I32" s="95">
        <v>0.87</v>
      </c>
      <c r="J32" s="96">
        <v>0.97081712062256809</v>
      </c>
      <c r="K32" s="96">
        <v>3.292181069958848E-2</v>
      </c>
    </row>
    <row r="33" spans="1:11" x14ac:dyDescent="0.2">
      <c r="A33" s="94">
        <v>31</v>
      </c>
      <c r="B33" s="94">
        <f t="shared" ca="1" si="0"/>
        <v>0.57679499626791575</v>
      </c>
      <c r="C33" s="94" t="s">
        <v>480</v>
      </c>
      <c r="I33" s="95">
        <v>0.9</v>
      </c>
      <c r="J33" s="96">
        <v>0.98054474708171202</v>
      </c>
      <c r="K33" s="96">
        <v>2.2633744855967079E-2</v>
      </c>
    </row>
    <row r="34" spans="1:11" x14ac:dyDescent="0.2">
      <c r="A34" s="94">
        <v>32</v>
      </c>
      <c r="B34" s="94">
        <f t="shared" ca="1" si="0"/>
        <v>0.66836137174257415</v>
      </c>
      <c r="C34" s="94" t="s">
        <v>479</v>
      </c>
      <c r="I34" s="95">
        <v>0.93</v>
      </c>
      <c r="J34" s="96">
        <v>0.99805447470817121</v>
      </c>
      <c r="K34" s="96">
        <v>1.8518518518518517E-2</v>
      </c>
    </row>
    <row r="35" spans="1:11" x14ac:dyDescent="0.2">
      <c r="A35" s="94">
        <v>33</v>
      </c>
      <c r="B35" s="94">
        <f t="shared" ca="1" si="0"/>
        <v>0.54045497764915773</v>
      </c>
      <c r="C35" s="94" t="s">
        <v>479</v>
      </c>
      <c r="I35" s="95">
        <v>0.96</v>
      </c>
      <c r="J35" s="96">
        <v>0.98832684824902728</v>
      </c>
      <c r="K35" s="96">
        <v>4.11522633744856E-3</v>
      </c>
    </row>
    <row r="36" spans="1:11" x14ac:dyDescent="0.2">
      <c r="A36" s="94">
        <v>34</v>
      </c>
      <c r="B36" s="94">
        <f t="shared" ca="1" si="0"/>
        <v>0.56342843865542624</v>
      </c>
      <c r="C36" s="94" t="s">
        <v>479</v>
      </c>
      <c r="I36" s="95">
        <v>0.99</v>
      </c>
      <c r="J36" s="96">
        <v>0.99805068226120852</v>
      </c>
      <c r="K36" s="96">
        <v>2.0533880903490761E-3</v>
      </c>
    </row>
    <row r="37" spans="1:11" x14ac:dyDescent="0.2">
      <c r="A37" s="94">
        <v>35</v>
      </c>
      <c r="B37" s="94">
        <f t="shared" ca="1" si="0"/>
        <v>0.57780319629702936</v>
      </c>
      <c r="C37" s="94" t="s">
        <v>480</v>
      </c>
      <c r="I37" s="95"/>
    </row>
    <row r="38" spans="1:11" x14ac:dyDescent="0.2">
      <c r="A38" s="94">
        <v>36</v>
      </c>
      <c r="B38" s="94">
        <f t="shared" ca="1" si="0"/>
        <v>0.7101934418016137</v>
      </c>
      <c r="C38" s="94" t="s">
        <v>479</v>
      </c>
    </row>
    <row r="39" spans="1:11" x14ac:dyDescent="0.2">
      <c r="A39" s="94">
        <v>37</v>
      </c>
      <c r="B39" s="94">
        <f t="shared" ca="1" si="0"/>
        <v>0.4226989255050726</v>
      </c>
      <c r="C39" s="94" t="s">
        <v>479</v>
      </c>
    </row>
    <row r="40" spans="1:11" x14ac:dyDescent="0.2">
      <c r="A40" s="94">
        <v>38</v>
      </c>
      <c r="B40" s="94">
        <f t="shared" ca="1" si="0"/>
        <v>0.65024430526663601</v>
      </c>
      <c r="C40" s="94" t="s">
        <v>480</v>
      </c>
    </row>
    <row r="41" spans="1:11" x14ac:dyDescent="0.2">
      <c r="A41" s="94">
        <v>39</v>
      </c>
      <c r="B41" s="94">
        <f t="shared" ca="1" si="0"/>
        <v>0.71732047663494436</v>
      </c>
      <c r="C41" s="94" t="s">
        <v>479</v>
      </c>
    </row>
    <row r="42" spans="1:11" x14ac:dyDescent="0.2">
      <c r="A42" s="94">
        <v>40</v>
      </c>
      <c r="B42" s="94">
        <f t="shared" ca="1" si="0"/>
        <v>0.61501647535305137</v>
      </c>
      <c r="C42" s="94" t="s">
        <v>480</v>
      </c>
    </row>
    <row r="43" spans="1:11" x14ac:dyDescent="0.2">
      <c r="A43" s="94">
        <v>41</v>
      </c>
      <c r="B43" s="94">
        <f t="shared" ca="1" si="0"/>
        <v>1.1376134899194481</v>
      </c>
      <c r="C43" s="94" t="s">
        <v>479</v>
      </c>
    </row>
    <row r="44" spans="1:11" x14ac:dyDescent="0.2">
      <c r="A44" s="94">
        <v>42</v>
      </c>
      <c r="B44" s="94">
        <f t="shared" ca="1" si="0"/>
        <v>0.75396966852442859</v>
      </c>
      <c r="C44" s="94" t="s">
        <v>479</v>
      </c>
    </row>
    <row r="45" spans="1:11" x14ac:dyDescent="0.2">
      <c r="A45" s="94">
        <v>43</v>
      </c>
      <c r="B45" s="94">
        <f t="shared" ca="1" si="0"/>
        <v>0.7147001381669007</v>
      </c>
      <c r="C45" s="94" t="s">
        <v>479</v>
      </c>
    </row>
    <row r="46" spans="1:11" x14ac:dyDescent="0.2">
      <c r="A46" s="94">
        <v>44</v>
      </c>
      <c r="B46" s="94">
        <f t="shared" ca="1" si="0"/>
        <v>0.43335980901639559</v>
      </c>
      <c r="C46" s="94" t="s">
        <v>479</v>
      </c>
    </row>
    <row r="47" spans="1:11" x14ac:dyDescent="0.2">
      <c r="A47" s="94">
        <v>45</v>
      </c>
      <c r="B47" s="94">
        <f t="shared" ca="1" si="0"/>
        <v>0.85313504803329954</v>
      </c>
      <c r="C47" s="94" t="s">
        <v>479</v>
      </c>
    </row>
    <row r="48" spans="1:11" x14ac:dyDescent="0.2">
      <c r="A48" s="94">
        <v>46</v>
      </c>
      <c r="B48" s="94">
        <f t="shared" ca="1" si="0"/>
        <v>0.64891061684130136</v>
      </c>
      <c r="C48" s="94" t="s">
        <v>480</v>
      </c>
    </row>
    <row r="49" spans="1:3" x14ac:dyDescent="0.2">
      <c r="A49" s="94">
        <v>47</v>
      </c>
      <c r="B49" s="94">
        <f t="shared" ca="1" si="0"/>
        <v>0.88748773660767089</v>
      </c>
      <c r="C49" s="94" t="s">
        <v>480</v>
      </c>
    </row>
    <row r="50" spans="1:3" x14ac:dyDescent="0.2">
      <c r="A50" s="94">
        <v>48</v>
      </c>
      <c r="B50" s="94">
        <f t="shared" ca="1" si="0"/>
        <v>0.45699532822305527</v>
      </c>
      <c r="C50" s="94" t="s">
        <v>479</v>
      </c>
    </row>
    <row r="51" spans="1:3" x14ac:dyDescent="0.2">
      <c r="A51" s="94">
        <v>49</v>
      </c>
      <c r="B51" s="94">
        <f t="shared" ca="1" si="0"/>
        <v>0.41165198699185329</v>
      </c>
      <c r="C51" s="94" t="s">
        <v>480</v>
      </c>
    </row>
    <row r="52" spans="1:3" x14ac:dyDescent="0.2">
      <c r="A52" s="94">
        <v>50</v>
      </c>
      <c r="B52" s="94">
        <f t="shared" ca="1" si="0"/>
        <v>0.44487955468041762</v>
      </c>
      <c r="C52" s="94" t="s">
        <v>480</v>
      </c>
    </row>
    <row r="53" spans="1:3" x14ac:dyDescent="0.2">
      <c r="A53" s="94">
        <v>51</v>
      </c>
      <c r="B53" s="94">
        <f t="shared" ca="1" si="0"/>
        <v>0.52536048445281713</v>
      </c>
      <c r="C53" s="94" t="s">
        <v>480</v>
      </c>
    </row>
    <row r="54" spans="1:3" x14ac:dyDescent="0.2">
      <c r="A54" s="94">
        <v>52</v>
      </c>
      <c r="B54" s="94">
        <f t="shared" ca="1" si="0"/>
        <v>0.65848497552736784</v>
      </c>
      <c r="C54" s="94" t="s">
        <v>479</v>
      </c>
    </row>
    <row r="55" spans="1:3" x14ac:dyDescent="0.2">
      <c r="A55" s="94">
        <v>53</v>
      </c>
      <c r="B55" s="94">
        <f t="shared" ca="1" si="0"/>
        <v>0.80134875240856107</v>
      </c>
      <c r="C55" s="94" t="s">
        <v>479</v>
      </c>
    </row>
    <row r="56" spans="1:3" x14ac:dyDescent="0.2">
      <c r="A56" s="94">
        <v>54</v>
      </c>
      <c r="B56" s="94">
        <f t="shared" ca="1" si="0"/>
        <v>0.84691160885721828</v>
      </c>
      <c r="C56" s="94" t="s">
        <v>480</v>
      </c>
    </row>
    <row r="57" spans="1:3" x14ac:dyDescent="0.2">
      <c r="A57" s="94">
        <v>55</v>
      </c>
      <c r="B57" s="94">
        <f t="shared" ca="1" si="0"/>
        <v>0.76516246546129452</v>
      </c>
      <c r="C57" s="94" t="s">
        <v>480</v>
      </c>
    </row>
    <row r="58" spans="1:3" x14ac:dyDescent="0.2">
      <c r="A58" s="94">
        <v>56</v>
      </c>
      <c r="B58" s="94">
        <f t="shared" ca="1" si="0"/>
        <v>0.91200373192837625</v>
      </c>
      <c r="C58" s="94" t="s">
        <v>480</v>
      </c>
    </row>
    <row r="59" spans="1:3" x14ac:dyDescent="0.2">
      <c r="A59" s="94">
        <v>57</v>
      </c>
      <c r="B59" s="94">
        <f t="shared" ca="1" si="0"/>
        <v>0.84098147511457488</v>
      </c>
      <c r="C59" s="94" t="s">
        <v>479</v>
      </c>
    </row>
    <row r="60" spans="1:3" x14ac:dyDescent="0.2">
      <c r="A60" s="94">
        <v>58</v>
      </c>
      <c r="B60" s="94">
        <f t="shared" ca="1" si="0"/>
        <v>0.77097913376797833</v>
      </c>
      <c r="C60" s="94" t="s">
        <v>480</v>
      </c>
    </row>
    <row r="61" spans="1:3" x14ac:dyDescent="0.2">
      <c r="A61" s="94">
        <v>59</v>
      </c>
      <c r="B61" s="94">
        <f t="shared" ca="1" si="0"/>
        <v>0.7414166967939283</v>
      </c>
      <c r="C61" s="94" t="s">
        <v>480</v>
      </c>
    </row>
    <row r="62" spans="1:3" x14ac:dyDescent="0.2">
      <c r="A62" s="94">
        <v>60</v>
      </c>
      <c r="B62" s="94">
        <f t="shared" ca="1" si="0"/>
        <v>0.96764107968215263</v>
      </c>
      <c r="C62" s="94" t="s">
        <v>479</v>
      </c>
    </row>
    <row r="63" spans="1:3" x14ac:dyDescent="0.2">
      <c r="A63" s="94">
        <v>61</v>
      </c>
      <c r="B63" s="94">
        <f t="shared" ca="1" si="0"/>
        <v>0.55889376125077395</v>
      </c>
      <c r="C63" s="94" t="s">
        <v>479</v>
      </c>
    </row>
    <row r="64" spans="1:3" x14ac:dyDescent="0.2">
      <c r="A64" s="94">
        <v>62</v>
      </c>
      <c r="B64" s="94">
        <f t="shared" ca="1" si="0"/>
        <v>0.77496411798201981</v>
      </c>
      <c r="C64" s="94" t="s">
        <v>479</v>
      </c>
    </row>
    <row r="65" spans="1:3" x14ac:dyDescent="0.2">
      <c r="A65" s="94">
        <v>63</v>
      </c>
      <c r="B65" s="94">
        <f t="shared" ca="1" si="0"/>
        <v>0.52423955225243479</v>
      </c>
      <c r="C65" s="94" t="s">
        <v>480</v>
      </c>
    </row>
    <row r="66" spans="1:3" x14ac:dyDescent="0.2">
      <c r="A66" s="94">
        <v>64</v>
      </c>
      <c r="B66" s="94">
        <f t="shared" ca="1" si="0"/>
        <v>0.90649742084425056</v>
      </c>
      <c r="C66" s="94" t="s">
        <v>480</v>
      </c>
    </row>
    <row r="67" spans="1:3" x14ac:dyDescent="0.2">
      <c r="A67" s="94">
        <v>65</v>
      </c>
      <c r="B67" s="94">
        <f t="shared" ref="B67:B130" ca="1" si="1">IF(C67="Bomb",_xlfn.NORM.INV(RAND(),0.7,0.1),_xlfn.NORM.INV(RAND(),0.6,0.15))</f>
        <v>0.62821391613059818</v>
      </c>
      <c r="C67" s="94" t="s">
        <v>480</v>
      </c>
    </row>
    <row r="68" spans="1:3" x14ac:dyDescent="0.2">
      <c r="A68" s="94">
        <v>66</v>
      </c>
      <c r="B68" s="94">
        <f t="shared" ca="1" si="1"/>
        <v>0.65845834858849173</v>
      </c>
      <c r="C68" s="94" t="s">
        <v>480</v>
      </c>
    </row>
    <row r="69" spans="1:3" x14ac:dyDescent="0.2">
      <c r="A69" s="94">
        <v>67</v>
      </c>
      <c r="B69" s="94">
        <f t="shared" ca="1" si="1"/>
        <v>0.69248438632419518</v>
      </c>
      <c r="C69" s="94" t="s">
        <v>480</v>
      </c>
    </row>
    <row r="70" spans="1:3" x14ac:dyDescent="0.2">
      <c r="A70" s="94">
        <v>68</v>
      </c>
      <c r="B70" s="94">
        <f t="shared" ca="1" si="1"/>
        <v>0.53320995276389194</v>
      </c>
      <c r="C70" s="94" t="s">
        <v>479</v>
      </c>
    </row>
    <row r="71" spans="1:3" x14ac:dyDescent="0.2">
      <c r="A71" s="94">
        <v>69</v>
      </c>
      <c r="B71" s="94">
        <f t="shared" ca="1" si="1"/>
        <v>0.52994583769987025</v>
      </c>
      <c r="C71" s="94" t="s">
        <v>479</v>
      </c>
    </row>
    <row r="72" spans="1:3" x14ac:dyDescent="0.2">
      <c r="A72" s="94">
        <v>70</v>
      </c>
      <c r="B72" s="94">
        <f t="shared" ca="1" si="1"/>
        <v>0.64566174168563273</v>
      </c>
      <c r="C72" s="94" t="s">
        <v>479</v>
      </c>
    </row>
    <row r="73" spans="1:3" x14ac:dyDescent="0.2">
      <c r="A73" s="94">
        <v>71</v>
      </c>
      <c r="B73" s="94">
        <f t="shared" ca="1" si="1"/>
        <v>0.59158344639274418</v>
      </c>
      <c r="C73" s="94" t="s">
        <v>479</v>
      </c>
    </row>
    <row r="74" spans="1:3" x14ac:dyDescent="0.2">
      <c r="A74" s="94">
        <v>72</v>
      </c>
      <c r="B74" s="94">
        <f t="shared" ca="1" si="1"/>
        <v>0.60673081731192358</v>
      </c>
      <c r="C74" s="94" t="s">
        <v>479</v>
      </c>
    </row>
    <row r="75" spans="1:3" x14ac:dyDescent="0.2">
      <c r="A75" s="94">
        <v>73</v>
      </c>
      <c r="B75" s="94">
        <f t="shared" ca="1" si="1"/>
        <v>0.70197283685613165</v>
      </c>
      <c r="C75" s="94" t="s">
        <v>480</v>
      </c>
    </row>
    <row r="76" spans="1:3" x14ac:dyDescent="0.2">
      <c r="A76" s="94">
        <v>74</v>
      </c>
      <c r="B76" s="94">
        <f t="shared" ca="1" si="1"/>
        <v>0.59682966180858721</v>
      </c>
      <c r="C76" s="94" t="s">
        <v>480</v>
      </c>
    </row>
    <row r="77" spans="1:3" x14ac:dyDescent="0.2">
      <c r="A77" s="94">
        <v>75</v>
      </c>
      <c r="B77" s="94">
        <f t="shared" ca="1" si="1"/>
        <v>0.85289994393828295</v>
      </c>
      <c r="C77" s="94" t="s">
        <v>480</v>
      </c>
    </row>
    <row r="78" spans="1:3" x14ac:dyDescent="0.2">
      <c r="A78" s="94">
        <v>76</v>
      </c>
      <c r="B78" s="94">
        <f t="shared" ca="1" si="1"/>
        <v>0.83799204890801438</v>
      </c>
      <c r="C78" s="94" t="s">
        <v>480</v>
      </c>
    </row>
    <row r="79" spans="1:3" x14ac:dyDescent="0.2">
      <c r="A79" s="94">
        <v>77</v>
      </c>
      <c r="B79" s="94">
        <f t="shared" ca="1" si="1"/>
        <v>0.42868964216439576</v>
      </c>
      <c r="C79" s="94" t="s">
        <v>479</v>
      </c>
    </row>
    <row r="80" spans="1:3" x14ac:dyDescent="0.2">
      <c r="A80" s="94">
        <v>78</v>
      </c>
      <c r="B80" s="94">
        <f t="shared" ca="1" si="1"/>
        <v>0.57885387852497716</v>
      </c>
      <c r="C80" s="94" t="s">
        <v>480</v>
      </c>
    </row>
    <row r="81" spans="1:3" x14ac:dyDescent="0.2">
      <c r="A81" s="94">
        <v>79</v>
      </c>
      <c r="B81" s="94">
        <f t="shared" ca="1" si="1"/>
        <v>0.5502277196909886</v>
      </c>
      <c r="C81" s="94" t="s">
        <v>479</v>
      </c>
    </row>
    <row r="82" spans="1:3" x14ac:dyDescent="0.2">
      <c r="A82" s="94">
        <v>80</v>
      </c>
      <c r="B82" s="94">
        <f t="shared" ca="1" si="1"/>
        <v>0.76898949805618444</v>
      </c>
      <c r="C82" s="94" t="s">
        <v>480</v>
      </c>
    </row>
    <row r="83" spans="1:3" x14ac:dyDescent="0.2">
      <c r="A83" s="94">
        <v>81</v>
      </c>
      <c r="B83" s="94">
        <f t="shared" ca="1" si="1"/>
        <v>0.43863077503228759</v>
      </c>
      <c r="C83" s="94" t="s">
        <v>480</v>
      </c>
    </row>
    <row r="84" spans="1:3" x14ac:dyDescent="0.2">
      <c r="A84" s="94">
        <v>82</v>
      </c>
      <c r="B84" s="94">
        <f t="shared" ca="1" si="1"/>
        <v>0.77904771977091447</v>
      </c>
      <c r="C84" s="94" t="s">
        <v>479</v>
      </c>
    </row>
    <row r="85" spans="1:3" x14ac:dyDescent="0.2">
      <c r="A85" s="94">
        <v>83</v>
      </c>
      <c r="B85" s="94">
        <f t="shared" ca="1" si="1"/>
        <v>0.59804449042500729</v>
      </c>
      <c r="C85" s="94" t="s">
        <v>480</v>
      </c>
    </row>
    <row r="86" spans="1:3" x14ac:dyDescent="0.2">
      <c r="A86" s="94">
        <v>84</v>
      </c>
      <c r="B86" s="94">
        <f t="shared" ca="1" si="1"/>
        <v>0.79925016645226166</v>
      </c>
      <c r="C86" s="94" t="s">
        <v>480</v>
      </c>
    </row>
    <row r="87" spans="1:3" x14ac:dyDescent="0.2">
      <c r="A87" s="94">
        <v>85</v>
      </c>
      <c r="B87" s="94">
        <f t="shared" ca="1" si="1"/>
        <v>0.49433913862168433</v>
      </c>
      <c r="C87" s="94" t="s">
        <v>479</v>
      </c>
    </row>
    <row r="88" spans="1:3" x14ac:dyDescent="0.2">
      <c r="A88" s="94">
        <v>86</v>
      </c>
      <c r="B88" s="94">
        <f t="shared" ca="1" si="1"/>
        <v>0.6706530404052653</v>
      </c>
      <c r="C88" s="94" t="s">
        <v>479</v>
      </c>
    </row>
    <row r="89" spans="1:3" x14ac:dyDescent="0.2">
      <c r="A89" s="94">
        <v>87</v>
      </c>
      <c r="B89" s="94">
        <f t="shared" ca="1" si="1"/>
        <v>0.99685858830532226</v>
      </c>
      <c r="C89" s="94" t="s">
        <v>479</v>
      </c>
    </row>
    <row r="90" spans="1:3" x14ac:dyDescent="0.2">
      <c r="A90" s="94">
        <v>88</v>
      </c>
      <c r="B90" s="94">
        <f t="shared" ca="1" si="1"/>
        <v>0.49954983540274578</v>
      </c>
      <c r="C90" s="94" t="s">
        <v>479</v>
      </c>
    </row>
    <row r="91" spans="1:3" x14ac:dyDescent="0.2">
      <c r="A91" s="94">
        <v>89</v>
      </c>
      <c r="B91" s="94">
        <f t="shared" ca="1" si="1"/>
        <v>0.61372056694679389</v>
      </c>
      <c r="C91" s="94" t="s">
        <v>479</v>
      </c>
    </row>
    <row r="92" spans="1:3" x14ac:dyDescent="0.2">
      <c r="A92" s="94">
        <v>90</v>
      </c>
      <c r="B92" s="94">
        <f t="shared" ca="1" si="1"/>
        <v>0.61877610255011495</v>
      </c>
      <c r="C92" s="94" t="s">
        <v>480</v>
      </c>
    </row>
    <row r="93" spans="1:3" x14ac:dyDescent="0.2">
      <c r="A93" s="94">
        <v>91</v>
      </c>
      <c r="B93" s="94">
        <f t="shared" ca="1" si="1"/>
        <v>0.66433892001645189</v>
      </c>
      <c r="C93" s="94" t="s">
        <v>480</v>
      </c>
    </row>
    <row r="94" spans="1:3" x14ac:dyDescent="0.2">
      <c r="A94" s="94">
        <v>92</v>
      </c>
      <c r="B94" s="94">
        <f t="shared" ca="1" si="1"/>
        <v>0.63463584433265097</v>
      </c>
      <c r="C94" s="94" t="s">
        <v>479</v>
      </c>
    </row>
    <row r="95" spans="1:3" x14ac:dyDescent="0.2">
      <c r="A95" s="94">
        <v>93</v>
      </c>
      <c r="B95" s="94">
        <f t="shared" ca="1" si="1"/>
        <v>0.75190299372533487</v>
      </c>
      <c r="C95" s="94" t="s">
        <v>480</v>
      </c>
    </row>
    <row r="96" spans="1:3" x14ac:dyDescent="0.2">
      <c r="A96" s="94">
        <v>94</v>
      </c>
      <c r="B96" s="94">
        <f t="shared" ca="1" si="1"/>
        <v>0.64863822295991824</v>
      </c>
      <c r="C96" s="94" t="s">
        <v>480</v>
      </c>
    </row>
    <row r="97" spans="1:3" x14ac:dyDescent="0.2">
      <c r="A97" s="94">
        <v>95</v>
      </c>
      <c r="B97" s="94">
        <f t="shared" ca="1" si="1"/>
        <v>0.47312761014012289</v>
      </c>
      <c r="C97" s="94" t="s">
        <v>479</v>
      </c>
    </row>
    <row r="98" spans="1:3" x14ac:dyDescent="0.2">
      <c r="A98" s="94">
        <v>96</v>
      </c>
      <c r="B98" s="94">
        <f t="shared" ca="1" si="1"/>
        <v>0.66375779101980892</v>
      </c>
      <c r="C98" s="94" t="s">
        <v>479</v>
      </c>
    </row>
    <row r="99" spans="1:3" x14ac:dyDescent="0.2">
      <c r="A99" s="94">
        <v>97</v>
      </c>
      <c r="B99" s="94">
        <f t="shared" ca="1" si="1"/>
        <v>0.72293562943743184</v>
      </c>
      <c r="C99" s="94" t="s">
        <v>480</v>
      </c>
    </row>
    <row r="100" spans="1:3" x14ac:dyDescent="0.2">
      <c r="A100" s="94">
        <v>98</v>
      </c>
      <c r="B100" s="94">
        <f t="shared" ca="1" si="1"/>
        <v>0.65854485062243484</v>
      </c>
      <c r="C100" s="94" t="s">
        <v>480</v>
      </c>
    </row>
    <row r="101" spans="1:3" x14ac:dyDescent="0.2">
      <c r="A101" s="94">
        <v>99</v>
      </c>
      <c r="B101" s="94">
        <f t="shared" ca="1" si="1"/>
        <v>0.65636223344476108</v>
      </c>
      <c r="C101" s="94" t="s">
        <v>480</v>
      </c>
    </row>
    <row r="102" spans="1:3" x14ac:dyDescent="0.2">
      <c r="A102" s="94">
        <v>100</v>
      </c>
      <c r="B102" s="94">
        <f t="shared" ca="1" si="1"/>
        <v>0.73726423721471235</v>
      </c>
      <c r="C102" s="94" t="s">
        <v>479</v>
      </c>
    </row>
    <row r="103" spans="1:3" x14ac:dyDescent="0.2">
      <c r="A103" s="94">
        <v>101</v>
      </c>
      <c r="B103" s="94">
        <f t="shared" ca="1" si="1"/>
        <v>0.77111183033228325</v>
      </c>
      <c r="C103" s="94" t="s">
        <v>480</v>
      </c>
    </row>
    <row r="104" spans="1:3" x14ac:dyDescent="0.2">
      <c r="A104" s="94">
        <v>102</v>
      </c>
      <c r="B104" s="94">
        <f t="shared" ca="1" si="1"/>
        <v>0.70403242193316307</v>
      </c>
      <c r="C104" s="94" t="s">
        <v>479</v>
      </c>
    </row>
    <row r="105" spans="1:3" x14ac:dyDescent="0.2">
      <c r="A105" s="94">
        <v>103</v>
      </c>
      <c r="B105" s="94">
        <f t="shared" ca="1" si="1"/>
        <v>0.8567084104039262</v>
      </c>
      <c r="C105" s="94" t="s">
        <v>479</v>
      </c>
    </row>
    <row r="106" spans="1:3" x14ac:dyDescent="0.2">
      <c r="A106" s="94">
        <v>104</v>
      </c>
      <c r="B106" s="94">
        <f t="shared" ca="1" si="1"/>
        <v>0.5614742452348902</v>
      </c>
      <c r="C106" s="94" t="s">
        <v>479</v>
      </c>
    </row>
    <row r="107" spans="1:3" x14ac:dyDescent="0.2">
      <c r="A107" s="94">
        <v>105</v>
      </c>
      <c r="B107" s="94">
        <f t="shared" ca="1" si="1"/>
        <v>0.71752370100051555</v>
      </c>
      <c r="C107" s="94" t="s">
        <v>480</v>
      </c>
    </row>
    <row r="108" spans="1:3" x14ac:dyDescent="0.2">
      <c r="A108" s="94">
        <v>106</v>
      </c>
      <c r="B108" s="94">
        <f t="shared" ca="1" si="1"/>
        <v>0.50817932230797247</v>
      </c>
      <c r="C108" s="94" t="s">
        <v>479</v>
      </c>
    </row>
    <row r="109" spans="1:3" x14ac:dyDescent="0.2">
      <c r="A109" s="94">
        <v>107</v>
      </c>
      <c r="B109" s="94">
        <f t="shared" ca="1" si="1"/>
        <v>0.59261350744184149</v>
      </c>
      <c r="C109" s="94" t="s">
        <v>479</v>
      </c>
    </row>
    <row r="110" spans="1:3" x14ac:dyDescent="0.2">
      <c r="A110" s="94">
        <v>108</v>
      </c>
      <c r="B110" s="94">
        <f t="shared" ca="1" si="1"/>
        <v>0.69933649201953108</v>
      </c>
      <c r="C110" s="94" t="s">
        <v>479</v>
      </c>
    </row>
    <row r="111" spans="1:3" x14ac:dyDescent="0.2">
      <c r="A111" s="94">
        <v>109</v>
      </c>
      <c r="B111" s="94">
        <f t="shared" ca="1" si="1"/>
        <v>0.51969345998668703</v>
      </c>
      <c r="C111" s="94" t="s">
        <v>479</v>
      </c>
    </row>
    <row r="112" spans="1:3" x14ac:dyDescent="0.2">
      <c r="A112" s="94">
        <v>110</v>
      </c>
      <c r="B112" s="94">
        <f t="shared" ca="1" si="1"/>
        <v>0.60384100400263152</v>
      </c>
      <c r="C112" s="94" t="s">
        <v>479</v>
      </c>
    </row>
    <row r="113" spans="1:3" x14ac:dyDescent="0.2">
      <c r="A113" s="94">
        <v>111</v>
      </c>
      <c r="B113" s="94">
        <f t="shared" ca="1" si="1"/>
        <v>0.67045044292681311</v>
      </c>
      <c r="C113" s="94" t="s">
        <v>480</v>
      </c>
    </row>
    <row r="114" spans="1:3" x14ac:dyDescent="0.2">
      <c r="A114" s="94">
        <v>112</v>
      </c>
      <c r="B114" s="94">
        <f t="shared" ca="1" si="1"/>
        <v>0.52083176390136476</v>
      </c>
      <c r="C114" s="94" t="s">
        <v>479</v>
      </c>
    </row>
    <row r="115" spans="1:3" x14ac:dyDescent="0.2">
      <c r="A115" s="94">
        <v>113</v>
      </c>
      <c r="B115" s="94">
        <f t="shared" ca="1" si="1"/>
        <v>0.5523219191849682</v>
      </c>
      <c r="C115" s="94" t="s">
        <v>479</v>
      </c>
    </row>
    <row r="116" spans="1:3" x14ac:dyDescent="0.2">
      <c r="A116" s="94">
        <v>114</v>
      </c>
      <c r="B116" s="94">
        <f t="shared" ca="1" si="1"/>
        <v>0.68066387901505998</v>
      </c>
      <c r="C116" s="94" t="s">
        <v>479</v>
      </c>
    </row>
    <row r="117" spans="1:3" x14ac:dyDescent="0.2">
      <c r="A117" s="94">
        <v>115</v>
      </c>
      <c r="B117" s="94">
        <f t="shared" ca="1" si="1"/>
        <v>0.72646873237790532</v>
      </c>
      <c r="C117" s="94" t="s">
        <v>479</v>
      </c>
    </row>
    <row r="118" spans="1:3" x14ac:dyDescent="0.2">
      <c r="A118" s="94">
        <v>116</v>
      </c>
      <c r="B118" s="94">
        <f t="shared" ca="1" si="1"/>
        <v>0.50459996740864277</v>
      </c>
      <c r="C118" s="94" t="s">
        <v>479</v>
      </c>
    </row>
    <row r="119" spans="1:3" x14ac:dyDescent="0.2">
      <c r="A119" s="94">
        <v>117</v>
      </c>
      <c r="B119" s="94">
        <f t="shared" ca="1" si="1"/>
        <v>0.53769573564129836</v>
      </c>
      <c r="C119" s="94" t="s">
        <v>479</v>
      </c>
    </row>
    <row r="120" spans="1:3" x14ac:dyDescent="0.2">
      <c r="A120" s="94">
        <v>118</v>
      </c>
      <c r="B120" s="94">
        <f t="shared" ca="1" si="1"/>
        <v>0.36227973464782459</v>
      </c>
      <c r="C120" s="94" t="s">
        <v>479</v>
      </c>
    </row>
    <row r="121" spans="1:3" x14ac:dyDescent="0.2">
      <c r="A121" s="94">
        <v>119</v>
      </c>
      <c r="B121" s="94">
        <f t="shared" ca="1" si="1"/>
        <v>0.7839068081771432</v>
      </c>
      <c r="C121" s="94" t="s">
        <v>479</v>
      </c>
    </row>
    <row r="122" spans="1:3" x14ac:dyDescent="0.2">
      <c r="A122" s="94">
        <v>120</v>
      </c>
      <c r="B122" s="94">
        <f t="shared" ca="1" si="1"/>
        <v>0.75260164857170109</v>
      </c>
      <c r="C122" s="94" t="s">
        <v>480</v>
      </c>
    </row>
    <row r="123" spans="1:3" x14ac:dyDescent="0.2">
      <c r="A123" s="94">
        <v>121</v>
      </c>
      <c r="B123" s="94">
        <f t="shared" ca="1" si="1"/>
        <v>0.576579931251056</v>
      </c>
      <c r="C123" s="94" t="s">
        <v>480</v>
      </c>
    </row>
    <row r="124" spans="1:3" x14ac:dyDescent="0.2">
      <c r="A124" s="94">
        <v>122</v>
      </c>
      <c r="B124" s="94">
        <f t="shared" ca="1" si="1"/>
        <v>0.55078477579757845</v>
      </c>
      <c r="C124" s="94" t="s">
        <v>479</v>
      </c>
    </row>
    <row r="125" spans="1:3" x14ac:dyDescent="0.2">
      <c r="A125" s="94">
        <v>123</v>
      </c>
      <c r="B125" s="94">
        <f t="shared" ca="1" si="1"/>
        <v>0.55325991555290066</v>
      </c>
      <c r="C125" s="94" t="s">
        <v>480</v>
      </c>
    </row>
    <row r="126" spans="1:3" x14ac:dyDescent="0.2">
      <c r="A126" s="94">
        <v>124</v>
      </c>
      <c r="B126" s="94">
        <f t="shared" ca="1" si="1"/>
        <v>0.74317963100308693</v>
      </c>
      <c r="C126" s="94" t="s">
        <v>480</v>
      </c>
    </row>
    <row r="127" spans="1:3" x14ac:dyDescent="0.2">
      <c r="A127" s="94">
        <v>125</v>
      </c>
      <c r="B127" s="94">
        <f t="shared" ca="1" si="1"/>
        <v>0.41491268615063065</v>
      </c>
      <c r="C127" s="94" t="s">
        <v>479</v>
      </c>
    </row>
    <row r="128" spans="1:3" x14ac:dyDescent="0.2">
      <c r="A128" s="94">
        <v>126</v>
      </c>
      <c r="B128" s="94">
        <f t="shared" ca="1" si="1"/>
        <v>0.52074894428638874</v>
      </c>
      <c r="C128" s="94" t="s">
        <v>479</v>
      </c>
    </row>
    <row r="129" spans="1:3" x14ac:dyDescent="0.2">
      <c r="A129" s="94">
        <v>127</v>
      </c>
      <c r="B129" s="94">
        <f t="shared" ca="1" si="1"/>
        <v>0.6623325815432084</v>
      </c>
      <c r="C129" s="94" t="s">
        <v>479</v>
      </c>
    </row>
    <row r="130" spans="1:3" x14ac:dyDescent="0.2">
      <c r="A130" s="94">
        <v>128</v>
      </c>
      <c r="B130" s="94">
        <f t="shared" ca="1" si="1"/>
        <v>0.51412636148454105</v>
      </c>
      <c r="C130" s="94" t="s">
        <v>479</v>
      </c>
    </row>
    <row r="131" spans="1:3" x14ac:dyDescent="0.2">
      <c r="A131" s="94">
        <v>129</v>
      </c>
      <c r="B131" s="94">
        <f t="shared" ref="B131:B194" ca="1" si="2">IF(C131="Bomb",_xlfn.NORM.INV(RAND(),0.7,0.1),_xlfn.NORM.INV(RAND(),0.6,0.15))</f>
        <v>0.38134533662621772</v>
      </c>
      <c r="C131" s="94" t="s">
        <v>479</v>
      </c>
    </row>
    <row r="132" spans="1:3" x14ac:dyDescent="0.2">
      <c r="A132" s="94">
        <v>130</v>
      </c>
      <c r="B132" s="94">
        <f t="shared" ca="1" si="2"/>
        <v>0.8624458415302616</v>
      </c>
      <c r="C132" s="94" t="s">
        <v>480</v>
      </c>
    </row>
    <row r="133" spans="1:3" x14ac:dyDescent="0.2">
      <c r="A133" s="94">
        <v>131</v>
      </c>
      <c r="B133" s="94">
        <f t="shared" ca="1" si="2"/>
        <v>0.66763067672815235</v>
      </c>
      <c r="C133" s="94" t="s">
        <v>480</v>
      </c>
    </row>
    <row r="134" spans="1:3" x14ac:dyDescent="0.2">
      <c r="A134" s="94">
        <v>132</v>
      </c>
      <c r="B134" s="94">
        <f t="shared" ca="1" si="2"/>
        <v>0.62685208804947645</v>
      </c>
      <c r="C134" s="94" t="s">
        <v>480</v>
      </c>
    </row>
    <row r="135" spans="1:3" x14ac:dyDescent="0.2">
      <c r="A135" s="94">
        <v>133</v>
      </c>
      <c r="B135" s="94">
        <f t="shared" ca="1" si="2"/>
        <v>0.56020557768537604</v>
      </c>
      <c r="C135" s="94" t="s">
        <v>480</v>
      </c>
    </row>
    <row r="136" spans="1:3" x14ac:dyDescent="0.2">
      <c r="A136" s="94">
        <v>134</v>
      </c>
      <c r="B136" s="94">
        <f t="shared" ca="1" si="2"/>
        <v>0.76517373387132892</v>
      </c>
      <c r="C136" s="94" t="s">
        <v>479</v>
      </c>
    </row>
    <row r="137" spans="1:3" x14ac:dyDescent="0.2">
      <c r="A137" s="94">
        <v>135</v>
      </c>
      <c r="B137" s="94">
        <f t="shared" ca="1" si="2"/>
        <v>0.53896354385372736</v>
      </c>
      <c r="C137" s="94" t="s">
        <v>480</v>
      </c>
    </row>
    <row r="138" spans="1:3" x14ac:dyDescent="0.2">
      <c r="A138" s="94">
        <v>136</v>
      </c>
      <c r="B138" s="94">
        <f t="shared" ca="1" si="2"/>
        <v>0.79431924275087806</v>
      </c>
      <c r="C138" s="94" t="s">
        <v>480</v>
      </c>
    </row>
    <row r="139" spans="1:3" x14ac:dyDescent="0.2">
      <c r="A139" s="94">
        <v>137</v>
      </c>
      <c r="B139" s="94">
        <f t="shared" ca="1" si="2"/>
        <v>0.48665023993502654</v>
      </c>
      <c r="C139" s="94" t="s">
        <v>479</v>
      </c>
    </row>
    <row r="140" spans="1:3" x14ac:dyDescent="0.2">
      <c r="A140" s="94">
        <v>138</v>
      </c>
      <c r="B140" s="94">
        <f t="shared" ca="1" si="2"/>
        <v>0.45713225327924811</v>
      </c>
      <c r="C140" s="94" t="s">
        <v>480</v>
      </c>
    </row>
    <row r="141" spans="1:3" x14ac:dyDescent="0.2">
      <c r="A141" s="94">
        <v>139</v>
      </c>
      <c r="B141" s="94">
        <f t="shared" ca="1" si="2"/>
        <v>0.6589708435586269</v>
      </c>
      <c r="C141" s="94" t="s">
        <v>479</v>
      </c>
    </row>
    <row r="142" spans="1:3" x14ac:dyDescent="0.2">
      <c r="A142" s="94">
        <v>140</v>
      </c>
      <c r="B142" s="94">
        <f t="shared" ca="1" si="2"/>
        <v>0.86835002482841572</v>
      </c>
      <c r="C142" s="94" t="s">
        <v>479</v>
      </c>
    </row>
    <row r="143" spans="1:3" x14ac:dyDescent="0.2">
      <c r="A143" s="94">
        <v>141</v>
      </c>
      <c r="B143" s="94">
        <f t="shared" ca="1" si="2"/>
        <v>0.77815601393517853</v>
      </c>
      <c r="C143" s="94" t="s">
        <v>479</v>
      </c>
    </row>
    <row r="144" spans="1:3" x14ac:dyDescent="0.2">
      <c r="A144" s="94">
        <v>142</v>
      </c>
      <c r="B144" s="94">
        <f t="shared" ca="1" si="2"/>
        <v>0.67805769426130358</v>
      </c>
      <c r="C144" s="94" t="s">
        <v>480</v>
      </c>
    </row>
    <row r="145" spans="1:3" x14ac:dyDescent="0.2">
      <c r="A145" s="94">
        <v>143</v>
      </c>
      <c r="B145" s="94">
        <f t="shared" ca="1" si="2"/>
        <v>0.59331302170464495</v>
      </c>
      <c r="C145" s="94" t="s">
        <v>479</v>
      </c>
    </row>
    <row r="146" spans="1:3" x14ac:dyDescent="0.2">
      <c r="A146" s="94">
        <v>144</v>
      </c>
      <c r="B146" s="94">
        <f t="shared" ca="1" si="2"/>
        <v>0.68324574674129734</v>
      </c>
      <c r="C146" s="94" t="s">
        <v>480</v>
      </c>
    </row>
    <row r="147" spans="1:3" x14ac:dyDescent="0.2">
      <c r="A147" s="94">
        <v>145</v>
      </c>
      <c r="B147" s="94">
        <f t="shared" ca="1" si="2"/>
        <v>0.47060299766750474</v>
      </c>
      <c r="C147" s="94" t="s">
        <v>479</v>
      </c>
    </row>
    <row r="148" spans="1:3" x14ac:dyDescent="0.2">
      <c r="A148" s="94">
        <v>146</v>
      </c>
      <c r="B148" s="94">
        <f t="shared" ca="1" si="2"/>
        <v>0.42702751787256576</v>
      </c>
      <c r="C148" s="94" t="s">
        <v>479</v>
      </c>
    </row>
    <row r="149" spans="1:3" x14ac:dyDescent="0.2">
      <c r="A149" s="94">
        <v>147</v>
      </c>
      <c r="B149" s="94">
        <f t="shared" ca="1" si="2"/>
        <v>0.47034698440142853</v>
      </c>
      <c r="C149" s="94" t="s">
        <v>480</v>
      </c>
    </row>
    <row r="150" spans="1:3" x14ac:dyDescent="0.2">
      <c r="A150" s="94">
        <v>148</v>
      </c>
      <c r="B150" s="94">
        <f t="shared" ca="1" si="2"/>
        <v>0.62525094360935063</v>
      </c>
      <c r="C150" s="94" t="s">
        <v>479</v>
      </c>
    </row>
    <row r="151" spans="1:3" x14ac:dyDescent="0.2">
      <c r="A151" s="94">
        <v>149</v>
      </c>
      <c r="B151" s="94">
        <f t="shared" ca="1" si="2"/>
        <v>0.65961332935265682</v>
      </c>
      <c r="C151" s="94" t="s">
        <v>479</v>
      </c>
    </row>
    <row r="152" spans="1:3" x14ac:dyDescent="0.2">
      <c r="A152" s="94">
        <v>150</v>
      </c>
      <c r="B152" s="94">
        <f t="shared" ca="1" si="2"/>
        <v>0.33772507923410122</v>
      </c>
      <c r="C152" s="94" t="s">
        <v>479</v>
      </c>
    </row>
    <row r="153" spans="1:3" x14ac:dyDescent="0.2">
      <c r="A153" s="94">
        <v>151</v>
      </c>
      <c r="B153" s="94">
        <f t="shared" ca="1" si="2"/>
        <v>0.67324354939405118</v>
      </c>
      <c r="C153" s="94" t="s">
        <v>480</v>
      </c>
    </row>
    <row r="154" spans="1:3" x14ac:dyDescent="0.2">
      <c r="A154" s="94">
        <v>152</v>
      </c>
      <c r="B154" s="94">
        <f t="shared" ca="1" si="2"/>
        <v>0.76551024312795901</v>
      </c>
      <c r="C154" s="94" t="s">
        <v>480</v>
      </c>
    </row>
    <row r="155" spans="1:3" x14ac:dyDescent="0.2">
      <c r="A155" s="94">
        <v>153</v>
      </c>
      <c r="B155" s="94">
        <f t="shared" ca="1" si="2"/>
        <v>0.74737972140041553</v>
      </c>
      <c r="C155" s="94" t="s">
        <v>480</v>
      </c>
    </row>
    <row r="156" spans="1:3" x14ac:dyDescent="0.2">
      <c r="A156" s="94">
        <v>154</v>
      </c>
      <c r="B156" s="94">
        <f t="shared" ca="1" si="2"/>
        <v>0.82246579280965415</v>
      </c>
      <c r="C156" s="94" t="s">
        <v>479</v>
      </c>
    </row>
    <row r="157" spans="1:3" x14ac:dyDescent="0.2">
      <c r="A157" s="94">
        <v>155</v>
      </c>
      <c r="B157" s="94">
        <f t="shared" ca="1" si="2"/>
        <v>0.69092603399889829</v>
      </c>
      <c r="C157" s="94" t="s">
        <v>480</v>
      </c>
    </row>
    <row r="158" spans="1:3" x14ac:dyDescent="0.2">
      <c r="A158" s="94">
        <v>156</v>
      </c>
      <c r="B158" s="94">
        <f t="shared" ca="1" si="2"/>
        <v>0.82201508527693257</v>
      </c>
      <c r="C158" s="94" t="s">
        <v>480</v>
      </c>
    </row>
    <row r="159" spans="1:3" x14ac:dyDescent="0.2">
      <c r="A159" s="94">
        <v>157</v>
      </c>
      <c r="B159" s="94">
        <f t="shared" ca="1" si="2"/>
        <v>0.62151841508572248</v>
      </c>
      <c r="C159" s="94" t="s">
        <v>479</v>
      </c>
    </row>
    <row r="160" spans="1:3" x14ac:dyDescent="0.2">
      <c r="A160" s="94">
        <v>158</v>
      </c>
      <c r="B160" s="94">
        <f t="shared" ca="1" si="2"/>
        <v>0.6099451330551926</v>
      </c>
      <c r="C160" s="94" t="s">
        <v>479</v>
      </c>
    </row>
    <row r="161" spans="1:3" x14ac:dyDescent="0.2">
      <c r="A161" s="94">
        <v>159</v>
      </c>
      <c r="B161" s="94">
        <f t="shared" ca="1" si="2"/>
        <v>0.57150038886186327</v>
      </c>
      <c r="C161" s="94" t="s">
        <v>480</v>
      </c>
    </row>
    <row r="162" spans="1:3" x14ac:dyDescent="0.2">
      <c r="A162" s="94">
        <v>160</v>
      </c>
      <c r="B162" s="94">
        <f t="shared" ca="1" si="2"/>
        <v>0.67121424668480312</v>
      </c>
      <c r="C162" s="94" t="s">
        <v>480</v>
      </c>
    </row>
    <row r="163" spans="1:3" x14ac:dyDescent="0.2">
      <c r="A163" s="94">
        <v>161</v>
      </c>
      <c r="B163" s="94">
        <f t="shared" ca="1" si="2"/>
        <v>0.77639412626005444</v>
      </c>
      <c r="C163" s="94" t="s">
        <v>480</v>
      </c>
    </row>
    <row r="164" spans="1:3" x14ac:dyDescent="0.2">
      <c r="A164" s="94">
        <v>162</v>
      </c>
      <c r="B164" s="94">
        <f t="shared" ca="1" si="2"/>
        <v>0.64238092186442075</v>
      </c>
      <c r="C164" s="94" t="s">
        <v>479</v>
      </c>
    </row>
    <row r="165" spans="1:3" x14ac:dyDescent="0.2">
      <c r="A165" s="94">
        <v>163</v>
      </c>
      <c r="B165" s="94">
        <f t="shared" ca="1" si="2"/>
        <v>0.91227347931857272</v>
      </c>
      <c r="C165" s="94" t="s">
        <v>479</v>
      </c>
    </row>
    <row r="166" spans="1:3" x14ac:dyDescent="0.2">
      <c r="A166" s="94">
        <v>164</v>
      </c>
      <c r="B166" s="94">
        <f t="shared" ca="1" si="2"/>
        <v>0.80565968221122808</v>
      </c>
      <c r="C166" s="94" t="s">
        <v>479</v>
      </c>
    </row>
    <row r="167" spans="1:3" x14ac:dyDescent="0.2">
      <c r="A167" s="94">
        <v>165</v>
      </c>
      <c r="B167" s="94">
        <f t="shared" ca="1" si="2"/>
        <v>0.69389588949303327</v>
      </c>
      <c r="C167" s="94" t="s">
        <v>479</v>
      </c>
    </row>
    <row r="168" spans="1:3" x14ac:dyDescent="0.2">
      <c r="A168" s="94">
        <v>166</v>
      </c>
      <c r="B168" s="94">
        <f t="shared" ca="1" si="2"/>
        <v>0.55378705973539066</v>
      </c>
      <c r="C168" s="94" t="s">
        <v>480</v>
      </c>
    </row>
    <row r="169" spans="1:3" x14ac:dyDescent="0.2">
      <c r="A169" s="94">
        <v>167</v>
      </c>
      <c r="B169" s="94">
        <f t="shared" ca="1" si="2"/>
        <v>0.73481296804179508</v>
      </c>
      <c r="C169" s="94" t="s">
        <v>480</v>
      </c>
    </row>
    <row r="170" spans="1:3" x14ac:dyDescent="0.2">
      <c r="A170" s="94">
        <v>168</v>
      </c>
      <c r="B170" s="94">
        <f t="shared" ca="1" si="2"/>
        <v>0.68783982230069041</v>
      </c>
      <c r="C170" s="94" t="s">
        <v>480</v>
      </c>
    </row>
    <row r="171" spans="1:3" x14ac:dyDescent="0.2">
      <c r="A171" s="94">
        <v>169</v>
      </c>
      <c r="B171" s="94">
        <f t="shared" ca="1" si="2"/>
        <v>0.49258110537412286</v>
      </c>
      <c r="C171" s="94" t="s">
        <v>479</v>
      </c>
    </row>
    <row r="172" spans="1:3" x14ac:dyDescent="0.2">
      <c r="A172" s="94">
        <v>170</v>
      </c>
      <c r="B172" s="94">
        <f t="shared" ca="1" si="2"/>
        <v>0.63249504522164024</v>
      </c>
      <c r="C172" s="94" t="s">
        <v>479</v>
      </c>
    </row>
    <row r="173" spans="1:3" x14ac:dyDescent="0.2">
      <c r="A173" s="94">
        <v>171</v>
      </c>
      <c r="B173" s="94">
        <f t="shared" ca="1" si="2"/>
        <v>0.78342691740900827</v>
      </c>
      <c r="C173" s="94" t="s">
        <v>480</v>
      </c>
    </row>
    <row r="174" spans="1:3" x14ac:dyDescent="0.2">
      <c r="A174" s="94">
        <v>172</v>
      </c>
      <c r="B174" s="94">
        <f t="shared" ca="1" si="2"/>
        <v>0.87832020545140244</v>
      </c>
      <c r="C174" s="94" t="s">
        <v>480</v>
      </c>
    </row>
    <row r="175" spans="1:3" x14ac:dyDescent="0.2">
      <c r="A175" s="94">
        <v>173</v>
      </c>
      <c r="B175" s="94">
        <f t="shared" ca="1" si="2"/>
        <v>0.67384241015148938</v>
      </c>
      <c r="C175" s="94" t="s">
        <v>480</v>
      </c>
    </row>
    <row r="176" spans="1:3" x14ac:dyDescent="0.2">
      <c r="A176" s="94">
        <v>174</v>
      </c>
      <c r="B176" s="94">
        <f t="shared" ca="1" si="2"/>
        <v>0.58317616767695246</v>
      </c>
      <c r="C176" s="94" t="s">
        <v>479</v>
      </c>
    </row>
    <row r="177" spans="1:3" x14ac:dyDescent="0.2">
      <c r="A177" s="94">
        <v>175</v>
      </c>
      <c r="B177" s="94">
        <f t="shared" ca="1" si="2"/>
        <v>0.71342676126984594</v>
      </c>
      <c r="C177" s="94" t="s">
        <v>480</v>
      </c>
    </row>
    <row r="178" spans="1:3" x14ac:dyDescent="0.2">
      <c r="A178" s="94">
        <v>176</v>
      </c>
      <c r="B178" s="94">
        <f t="shared" ca="1" si="2"/>
        <v>0.69109755253012084</v>
      </c>
      <c r="C178" s="94" t="s">
        <v>480</v>
      </c>
    </row>
    <row r="179" spans="1:3" x14ac:dyDescent="0.2">
      <c r="A179" s="94">
        <v>177</v>
      </c>
      <c r="B179" s="94">
        <f t="shared" ca="1" si="2"/>
        <v>0.4555496259204142</v>
      </c>
      <c r="C179" s="94" t="s">
        <v>479</v>
      </c>
    </row>
    <row r="180" spans="1:3" x14ac:dyDescent="0.2">
      <c r="A180" s="94">
        <v>178</v>
      </c>
      <c r="B180" s="94">
        <f t="shared" ca="1" si="2"/>
        <v>0.60868512501678562</v>
      </c>
      <c r="C180" s="94" t="s">
        <v>479</v>
      </c>
    </row>
    <row r="181" spans="1:3" x14ac:dyDescent="0.2">
      <c r="A181" s="94">
        <v>179</v>
      </c>
      <c r="B181" s="94">
        <f t="shared" ca="1" si="2"/>
        <v>0.72421709656119748</v>
      </c>
      <c r="C181" s="94" t="s">
        <v>480</v>
      </c>
    </row>
    <row r="182" spans="1:3" x14ac:dyDescent="0.2">
      <c r="A182" s="94">
        <v>180</v>
      </c>
      <c r="B182" s="94">
        <f t="shared" ca="1" si="2"/>
        <v>0.56790043090366682</v>
      </c>
      <c r="C182" s="94" t="s">
        <v>480</v>
      </c>
    </row>
    <row r="183" spans="1:3" x14ac:dyDescent="0.2">
      <c r="A183" s="94">
        <v>181</v>
      </c>
      <c r="B183" s="94">
        <f t="shared" ca="1" si="2"/>
        <v>0.76784398670534981</v>
      </c>
      <c r="C183" s="94" t="s">
        <v>480</v>
      </c>
    </row>
    <row r="184" spans="1:3" x14ac:dyDescent="0.2">
      <c r="A184" s="94">
        <v>182</v>
      </c>
      <c r="B184" s="94">
        <f t="shared" ca="1" si="2"/>
        <v>0.71054259120148078</v>
      </c>
      <c r="C184" s="94" t="s">
        <v>480</v>
      </c>
    </row>
    <row r="185" spans="1:3" x14ac:dyDescent="0.2">
      <c r="A185" s="94">
        <v>183</v>
      </c>
      <c r="B185" s="94">
        <f t="shared" ca="1" si="2"/>
        <v>0.19393789630253427</v>
      </c>
      <c r="C185" s="94" t="s">
        <v>479</v>
      </c>
    </row>
    <row r="186" spans="1:3" x14ac:dyDescent="0.2">
      <c r="A186" s="94">
        <v>184</v>
      </c>
      <c r="B186" s="94">
        <f t="shared" ca="1" si="2"/>
        <v>0.62076432360527956</v>
      </c>
      <c r="C186" s="94" t="s">
        <v>480</v>
      </c>
    </row>
    <row r="187" spans="1:3" x14ac:dyDescent="0.2">
      <c r="A187" s="94">
        <v>185</v>
      </c>
      <c r="B187" s="94">
        <f t="shared" ca="1" si="2"/>
        <v>0.5541771366586411</v>
      </c>
      <c r="C187" s="94" t="s">
        <v>479</v>
      </c>
    </row>
    <row r="188" spans="1:3" x14ac:dyDescent="0.2">
      <c r="A188" s="94">
        <v>186</v>
      </c>
      <c r="B188" s="94">
        <f t="shared" ca="1" si="2"/>
        <v>0.72465192089261221</v>
      </c>
      <c r="C188" s="94" t="s">
        <v>480</v>
      </c>
    </row>
    <row r="189" spans="1:3" x14ac:dyDescent="0.2">
      <c r="A189" s="94">
        <v>187</v>
      </c>
      <c r="B189" s="94">
        <f t="shared" ca="1" si="2"/>
        <v>0.82367267715492143</v>
      </c>
      <c r="C189" s="94" t="s">
        <v>479</v>
      </c>
    </row>
    <row r="190" spans="1:3" x14ac:dyDescent="0.2">
      <c r="A190" s="94">
        <v>188</v>
      </c>
      <c r="B190" s="94">
        <f t="shared" ca="1" si="2"/>
        <v>0.66712762790743985</v>
      </c>
      <c r="C190" s="94" t="s">
        <v>480</v>
      </c>
    </row>
    <row r="191" spans="1:3" x14ac:dyDescent="0.2">
      <c r="A191" s="94">
        <v>189</v>
      </c>
      <c r="B191" s="94">
        <f t="shared" ca="1" si="2"/>
        <v>0.81290193353813889</v>
      </c>
      <c r="C191" s="94" t="s">
        <v>480</v>
      </c>
    </row>
    <row r="192" spans="1:3" x14ac:dyDescent="0.2">
      <c r="A192" s="94">
        <v>190</v>
      </c>
      <c r="B192" s="94">
        <f t="shared" ca="1" si="2"/>
        <v>0.60773424806715537</v>
      </c>
      <c r="C192" s="94" t="s">
        <v>479</v>
      </c>
    </row>
    <row r="193" spans="1:3" x14ac:dyDescent="0.2">
      <c r="A193" s="94">
        <v>191</v>
      </c>
      <c r="B193" s="94">
        <f t="shared" ca="1" si="2"/>
        <v>0.70339764955499307</v>
      </c>
      <c r="C193" s="94" t="s">
        <v>480</v>
      </c>
    </row>
    <row r="194" spans="1:3" x14ac:dyDescent="0.2">
      <c r="A194" s="94">
        <v>192</v>
      </c>
      <c r="B194" s="94">
        <f t="shared" ca="1" si="2"/>
        <v>0.50688699681989147</v>
      </c>
      <c r="C194" s="94" t="s">
        <v>479</v>
      </c>
    </row>
    <row r="195" spans="1:3" x14ac:dyDescent="0.2">
      <c r="A195" s="94">
        <v>193</v>
      </c>
      <c r="B195" s="94">
        <f t="shared" ref="B195:B258" ca="1" si="3">IF(C195="Bomb",_xlfn.NORM.INV(RAND(),0.7,0.1),_xlfn.NORM.INV(RAND(),0.6,0.15))</f>
        <v>0.75821406966276395</v>
      </c>
      <c r="C195" s="94" t="s">
        <v>480</v>
      </c>
    </row>
    <row r="196" spans="1:3" x14ac:dyDescent="0.2">
      <c r="A196" s="94">
        <v>194</v>
      </c>
      <c r="B196" s="94">
        <f t="shared" ca="1" si="3"/>
        <v>0.63287560519540254</v>
      </c>
      <c r="C196" s="94" t="s">
        <v>479</v>
      </c>
    </row>
    <row r="197" spans="1:3" x14ac:dyDescent="0.2">
      <c r="A197" s="94">
        <v>195</v>
      </c>
      <c r="B197" s="94">
        <f t="shared" ca="1" si="3"/>
        <v>0.80344245789640456</v>
      </c>
      <c r="C197" s="94" t="s">
        <v>479</v>
      </c>
    </row>
    <row r="198" spans="1:3" x14ac:dyDescent="0.2">
      <c r="A198" s="94">
        <v>196</v>
      </c>
      <c r="B198" s="94">
        <f t="shared" ca="1" si="3"/>
        <v>0.59972310097956261</v>
      </c>
      <c r="C198" s="94" t="s">
        <v>480</v>
      </c>
    </row>
    <row r="199" spans="1:3" x14ac:dyDescent="0.2">
      <c r="A199" s="94">
        <v>197</v>
      </c>
      <c r="B199" s="94">
        <f t="shared" ca="1" si="3"/>
        <v>0.54379508461116521</v>
      </c>
      <c r="C199" s="94" t="s">
        <v>479</v>
      </c>
    </row>
    <row r="200" spans="1:3" x14ac:dyDescent="0.2">
      <c r="A200" s="94">
        <v>198</v>
      </c>
      <c r="B200" s="94">
        <f t="shared" ca="1" si="3"/>
        <v>0.66421965862604171</v>
      </c>
      <c r="C200" s="94" t="s">
        <v>480</v>
      </c>
    </row>
    <row r="201" spans="1:3" x14ac:dyDescent="0.2">
      <c r="A201" s="94">
        <v>199</v>
      </c>
      <c r="B201" s="94">
        <f t="shared" ca="1" si="3"/>
        <v>0.39029631927620728</v>
      </c>
      <c r="C201" s="94" t="s">
        <v>479</v>
      </c>
    </row>
    <row r="202" spans="1:3" x14ac:dyDescent="0.2">
      <c r="A202" s="94">
        <v>200</v>
      </c>
      <c r="B202" s="94">
        <f t="shared" ca="1" si="3"/>
        <v>0.7606010212410943</v>
      </c>
      <c r="C202" s="94" t="s">
        <v>480</v>
      </c>
    </row>
    <row r="203" spans="1:3" x14ac:dyDescent="0.2">
      <c r="A203" s="94">
        <v>201</v>
      </c>
      <c r="B203" s="94">
        <f t="shared" ca="1" si="3"/>
        <v>0.54871580776029694</v>
      </c>
      <c r="C203" s="94" t="s">
        <v>479</v>
      </c>
    </row>
    <row r="204" spans="1:3" x14ac:dyDescent="0.2">
      <c r="A204" s="94">
        <v>202</v>
      </c>
      <c r="B204" s="94">
        <f t="shared" ca="1" si="3"/>
        <v>0.64470942420644572</v>
      </c>
      <c r="C204" s="94" t="s">
        <v>480</v>
      </c>
    </row>
    <row r="205" spans="1:3" x14ac:dyDescent="0.2">
      <c r="A205" s="94">
        <v>203</v>
      </c>
      <c r="B205" s="94">
        <f t="shared" ca="1" si="3"/>
        <v>0.64574783957522652</v>
      </c>
      <c r="C205" s="94" t="s">
        <v>479</v>
      </c>
    </row>
    <row r="206" spans="1:3" x14ac:dyDescent="0.2">
      <c r="A206" s="94">
        <v>204</v>
      </c>
      <c r="B206" s="94">
        <f t="shared" ca="1" si="3"/>
        <v>0.76331639869396939</v>
      </c>
      <c r="C206" s="94" t="s">
        <v>479</v>
      </c>
    </row>
    <row r="207" spans="1:3" x14ac:dyDescent="0.2">
      <c r="A207" s="94">
        <v>205</v>
      </c>
      <c r="B207" s="94">
        <f t="shared" ca="1" si="3"/>
        <v>0.54770193796314615</v>
      </c>
      <c r="C207" s="94" t="s">
        <v>479</v>
      </c>
    </row>
    <row r="208" spans="1:3" x14ac:dyDescent="0.2">
      <c r="A208" s="94">
        <v>206</v>
      </c>
      <c r="B208" s="94">
        <f t="shared" ca="1" si="3"/>
        <v>0.71666453316609302</v>
      </c>
      <c r="C208" s="94" t="s">
        <v>480</v>
      </c>
    </row>
    <row r="209" spans="1:3" x14ac:dyDescent="0.2">
      <c r="A209" s="94">
        <v>207</v>
      </c>
      <c r="B209" s="94">
        <f t="shared" ca="1" si="3"/>
        <v>0.59158215860507513</v>
      </c>
      <c r="C209" s="94" t="s">
        <v>480</v>
      </c>
    </row>
    <row r="210" spans="1:3" x14ac:dyDescent="0.2">
      <c r="A210" s="94">
        <v>208</v>
      </c>
      <c r="B210" s="94">
        <f t="shared" ca="1" si="3"/>
        <v>0.73783926623956064</v>
      </c>
      <c r="C210" s="94" t="s">
        <v>480</v>
      </c>
    </row>
    <row r="211" spans="1:3" x14ac:dyDescent="0.2">
      <c r="A211" s="94">
        <v>209</v>
      </c>
      <c r="B211" s="94">
        <f t="shared" ca="1" si="3"/>
        <v>0.75635574040668574</v>
      </c>
      <c r="C211" s="94" t="s">
        <v>479</v>
      </c>
    </row>
    <row r="212" spans="1:3" x14ac:dyDescent="0.2">
      <c r="A212" s="94">
        <v>210</v>
      </c>
      <c r="B212" s="94">
        <f t="shared" ca="1" si="3"/>
        <v>0.49146330773010027</v>
      </c>
      <c r="C212" s="94" t="s">
        <v>479</v>
      </c>
    </row>
    <row r="213" spans="1:3" x14ac:dyDescent="0.2">
      <c r="A213" s="94">
        <v>211</v>
      </c>
      <c r="B213" s="94">
        <f t="shared" ca="1" si="3"/>
        <v>0.71166132387054548</v>
      </c>
      <c r="C213" s="94" t="s">
        <v>479</v>
      </c>
    </row>
    <row r="214" spans="1:3" x14ac:dyDescent="0.2">
      <c r="A214" s="94">
        <v>212</v>
      </c>
      <c r="B214" s="94">
        <f t="shared" ca="1" si="3"/>
        <v>0.73050105684015398</v>
      </c>
      <c r="C214" s="94" t="s">
        <v>479</v>
      </c>
    </row>
    <row r="215" spans="1:3" x14ac:dyDescent="0.2">
      <c r="A215" s="94">
        <v>213</v>
      </c>
      <c r="B215" s="94">
        <f t="shared" ca="1" si="3"/>
        <v>0.54869656466163341</v>
      </c>
      <c r="C215" s="94" t="s">
        <v>479</v>
      </c>
    </row>
    <row r="216" spans="1:3" x14ac:dyDescent="0.2">
      <c r="A216" s="94">
        <v>214</v>
      </c>
      <c r="B216" s="94">
        <f t="shared" ca="1" si="3"/>
        <v>0.49785758424583887</v>
      </c>
      <c r="C216" s="94" t="s">
        <v>479</v>
      </c>
    </row>
    <row r="217" spans="1:3" x14ac:dyDescent="0.2">
      <c r="A217" s="94">
        <v>215</v>
      </c>
      <c r="B217" s="94">
        <f t="shared" ca="1" si="3"/>
        <v>0.70791569474096938</v>
      </c>
      <c r="C217" s="94" t="s">
        <v>480</v>
      </c>
    </row>
    <row r="218" spans="1:3" x14ac:dyDescent="0.2">
      <c r="A218" s="94">
        <v>216</v>
      </c>
      <c r="B218" s="94">
        <f t="shared" ca="1" si="3"/>
        <v>0.85039971520537272</v>
      </c>
      <c r="C218" s="94" t="s">
        <v>480</v>
      </c>
    </row>
    <row r="219" spans="1:3" x14ac:dyDescent="0.2">
      <c r="A219" s="94">
        <v>217</v>
      </c>
      <c r="B219" s="94">
        <f t="shared" ca="1" si="3"/>
        <v>0.80754552487797782</v>
      </c>
      <c r="C219" s="94" t="s">
        <v>480</v>
      </c>
    </row>
    <row r="220" spans="1:3" x14ac:dyDescent="0.2">
      <c r="A220" s="94">
        <v>218</v>
      </c>
      <c r="B220" s="94">
        <f t="shared" ca="1" si="3"/>
        <v>0.60828433234258883</v>
      </c>
      <c r="C220" s="94" t="s">
        <v>479</v>
      </c>
    </row>
    <row r="221" spans="1:3" x14ac:dyDescent="0.2">
      <c r="A221" s="94">
        <v>219</v>
      </c>
      <c r="B221" s="94">
        <f t="shared" ca="1" si="3"/>
        <v>0.66742797635145323</v>
      </c>
      <c r="C221" s="94" t="s">
        <v>480</v>
      </c>
    </row>
    <row r="222" spans="1:3" x14ac:dyDescent="0.2">
      <c r="A222" s="94">
        <v>220</v>
      </c>
      <c r="B222" s="94">
        <f t="shared" ca="1" si="3"/>
        <v>0.64670093103043302</v>
      </c>
      <c r="C222" s="94" t="s">
        <v>479</v>
      </c>
    </row>
    <row r="223" spans="1:3" x14ac:dyDescent="0.2">
      <c r="A223" s="94">
        <v>221</v>
      </c>
      <c r="B223" s="94">
        <f t="shared" ca="1" si="3"/>
        <v>0.76641011695860772</v>
      </c>
      <c r="C223" s="94" t="s">
        <v>480</v>
      </c>
    </row>
    <row r="224" spans="1:3" x14ac:dyDescent="0.2">
      <c r="A224" s="94">
        <v>222</v>
      </c>
      <c r="B224" s="94">
        <f t="shared" ca="1" si="3"/>
        <v>0.61405374227319831</v>
      </c>
      <c r="C224" s="94" t="s">
        <v>480</v>
      </c>
    </row>
    <row r="225" spans="1:3" x14ac:dyDescent="0.2">
      <c r="A225" s="94">
        <v>223</v>
      </c>
      <c r="B225" s="94">
        <f t="shared" ca="1" si="3"/>
        <v>0.92161991018536971</v>
      </c>
      <c r="C225" s="94" t="s">
        <v>479</v>
      </c>
    </row>
    <row r="226" spans="1:3" x14ac:dyDescent="0.2">
      <c r="A226" s="94">
        <v>224</v>
      </c>
      <c r="B226" s="94">
        <f t="shared" ca="1" si="3"/>
        <v>0.34672589435368639</v>
      </c>
      <c r="C226" s="94" t="s">
        <v>479</v>
      </c>
    </row>
    <row r="227" spans="1:3" x14ac:dyDescent="0.2">
      <c r="A227" s="94">
        <v>225</v>
      </c>
      <c r="B227" s="94">
        <f t="shared" ca="1" si="3"/>
        <v>0.65146370905915796</v>
      </c>
      <c r="C227" s="94" t="s">
        <v>480</v>
      </c>
    </row>
    <row r="228" spans="1:3" x14ac:dyDescent="0.2">
      <c r="A228" s="94">
        <v>226</v>
      </c>
      <c r="B228" s="94">
        <f t="shared" ca="1" si="3"/>
        <v>0.70263678538957997</v>
      </c>
      <c r="C228" s="94" t="s">
        <v>479</v>
      </c>
    </row>
    <row r="229" spans="1:3" x14ac:dyDescent="0.2">
      <c r="A229" s="94">
        <v>227</v>
      </c>
      <c r="B229" s="94">
        <f t="shared" ca="1" si="3"/>
        <v>0.63080721562528597</v>
      </c>
      <c r="C229" s="94" t="s">
        <v>479</v>
      </c>
    </row>
    <row r="230" spans="1:3" x14ac:dyDescent="0.2">
      <c r="A230" s="94">
        <v>228</v>
      </c>
      <c r="B230" s="94">
        <f t="shared" ca="1" si="3"/>
        <v>0.28222583827480163</v>
      </c>
      <c r="C230" s="94" t="s">
        <v>479</v>
      </c>
    </row>
    <row r="231" spans="1:3" x14ac:dyDescent="0.2">
      <c r="A231" s="94">
        <v>229</v>
      </c>
      <c r="B231" s="94">
        <f t="shared" ca="1" si="3"/>
        <v>0.67644016391042383</v>
      </c>
      <c r="C231" s="94" t="s">
        <v>479</v>
      </c>
    </row>
    <row r="232" spans="1:3" x14ac:dyDescent="0.2">
      <c r="A232" s="94">
        <v>230</v>
      </c>
      <c r="B232" s="94">
        <f t="shared" ca="1" si="3"/>
        <v>0.7914112433735252</v>
      </c>
      <c r="C232" s="94" t="s">
        <v>480</v>
      </c>
    </row>
    <row r="233" spans="1:3" x14ac:dyDescent="0.2">
      <c r="A233" s="94">
        <v>231</v>
      </c>
      <c r="B233" s="94">
        <f t="shared" ca="1" si="3"/>
        <v>0.70765787697432769</v>
      </c>
      <c r="C233" s="94" t="s">
        <v>480</v>
      </c>
    </row>
    <row r="234" spans="1:3" x14ac:dyDescent="0.2">
      <c r="A234" s="94">
        <v>232</v>
      </c>
      <c r="B234" s="94">
        <f t="shared" ca="1" si="3"/>
        <v>0.51374880968517489</v>
      </c>
      <c r="C234" s="94" t="s">
        <v>479</v>
      </c>
    </row>
    <row r="235" spans="1:3" x14ac:dyDescent="0.2">
      <c r="A235" s="94">
        <v>233</v>
      </c>
      <c r="B235" s="94">
        <f t="shared" ca="1" si="3"/>
        <v>0.58636903353064007</v>
      </c>
      <c r="C235" s="94" t="s">
        <v>479</v>
      </c>
    </row>
    <row r="236" spans="1:3" x14ac:dyDescent="0.2">
      <c r="A236" s="94">
        <v>234</v>
      </c>
      <c r="B236" s="94">
        <f t="shared" ca="1" si="3"/>
        <v>0.68665272894330054</v>
      </c>
      <c r="C236" s="94" t="s">
        <v>480</v>
      </c>
    </row>
    <row r="237" spans="1:3" x14ac:dyDescent="0.2">
      <c r="A237" s="94">
        <v>235</v>
      </c>
      <c r="B237" s="94">
        <f t="shared" ca="1" si="3"/>
        <v>0.61801218651475043</v>
      </c>
      <c r="C237" s="94" t="s">
        <v>479</v>
      </c>
    </row>
    <row r="238" spans="1:3" x14ac:dyDescent="0.2">
      <c r="A238" s="94">
        <v>236</v>
      </c>
      <c r="B238" s="94">
        <f t="shared" ca="1" si="3"/>
        <v>0.6900376049843765</v>
      </c>
      <c r="C238" s="94" t="s">
        <v>480</v>
      </c>
    </row>
    <row r="239" spans="1:3" x14ac:dyDescent="0.2">
      <c r="A239" s="94">
        <v>237</v>
      </c>
      <c r="B239" s="94">
        <f t="shared" ca="1" si="3"/>
        <v>0.42853968851143415</v>
      </c>
      <c r="C239" s="94" t="s">
        <v>479</v>
      </c>
    </row>
    <row r="240" spans="1:3" x14ac:dyDescent="0.2">
      <c r="A240" s="94">
        <v>238</v>
      </c>
      <c r="B240" s="94">
        <f t="shared" ca="1" si="3"/>
        <v>0.47360055575631732</v>
      </c>
      <c r="C240" s="94" t="s">
        <v>480</v>
      </c>
    </row>
    <row r="241" spans="1:3" x14ac:dyDescent="0.2">
      <c r="A241" s="94">
        <v>239</v>
      </c>
      <c r="B241" s="94">
        <f t="shared" ca="1" si="3"/>
        <v>0.64443469230049966</v>
      </c>
      <c r="C241" s="94" t="s">
        <v>479</v>
      </c>
    </row>
    <row r="242" spans="1:3" x14ac:dyDescent="0.2">
      <c r="A242" s="94">
        <v>240</v>
      </c>
      <c r="B242" s="94">
        <f t="shared" ca="1" si="3"/>
        <v>0.40150684813706788</v>
      </c>
      <c r="C242" s="94" t="s">
        <v>479</v>
      </c>
    </row>
    <row r="243" spans="1:3" x14ac:dyDescent="0.2">
      <c r="A243" s="94">
        <v>241</v>
      </c>
      <c r="B243" s="94">
        <f t="shared" ca="1" si="3"/>
        <v>0.67636069948453392</v>
      </c>
      <c r="C243" s="94" t="s">
        <v>480</v>
      </c>
    </row>
    <row r="244" spans="1:3" x14ac:dyDescent="0.2">
      <c r="A244" s="94">
        <v>242</v>
      </c>
      <c r="B244" s="94">
        <f t="shared" ca="1" si="3"/>
        <v>0.63667430974370909</v>
      </c>
      <c r="C244" s="94" t="s">
        <v>480</v>
      </c>
    </row>
    <row r="245" spans="1:3" x14ac:dyDescent="0.2">
      <c r="A245" s="94">
        <v>243</v>
      </c>
      <c r="B245" s="94">
        <f t="shared" ca="1" si="3"/>
        <v>0.82121953187492369</v>
      </c>
      <c r="C245" s="94" t="s">
        <v>480</v>
      </c>
    </row>
    <row r="246" spans="1:3" x14ac:dyDescent="0.2">
      <c r="A246" s="94">
        <v>244</v>
      </c>
      <c r="B246" s="94">
        <f t="shared" ca="1" si="3"/>
        <v>0.6165899973962492</v>
      </c>
      <c r="C246" s="94" t="s">
        <v>479</v>
      </c>
    </row>
    <row r="247" spans="1:3" x14ac:dyDescent="0.2">
      <c r="A247" s="94">
        <v>245</v>
      </c>
      <c r="B247" s="94">
        <f t="shared" ca="1" si="3"/>
        <v>0.86560750062268432</v>
      </c>
      <c r="C247" s="94" t="s">
        <v>480</v>
      </c>
    </row>
    <row r="248" spans="1:3" x14ac:dyDescent="0.2">
      <c r="A248" s="94">
        <v>246</v>
      </c>
      <c r="B248" s="94">
        <f t="shared" ca="1" si="3"/>
        <v>0.6991370407224865</v>
      </c>
      <c r="C248" s="94" t="s">
        <v>480</v>
      </c>
    </row>
    <row r="249" spans="1:3" x14ac:dyDescent="0.2">
      <c r="A249" s="94">
        <v>247</v>
      </c>
      <c r="B249" s="94">
        <f t="shared" ca="1" si="3"/>
        <v>0.8278396281157856</v>
      </c>
      <c r="C249" s="94" t="s">
        <v>479</v>
      </c>
    </row>
    <row r="250" spans="1:3" x14ac:dyDescent="0.2">
      <c r="A250" s="94">
        <v>248</v>
      </c>
      <c r="B250" s="94">
        <f t="shared" ca="1" si="3"/>
        <v>0.61578404104705819</v>
      </c>
      <c r="C250" s="94" t="s">
        <v>480</v>
      </c>
    </row>
    <row r="251" spans="1:3" x14ac:dyDescent="0.2">
      <c r="A251" s="94">
        <v>249</v>
      </c>
      <c r="B251" s="94">
        <f t="shared" ca="1" si="3"/>
        <v>0.36785570036477921</v>
      </c>
      <c r="C251" s="94" t="s">
        <v>479</v>
      </c>
    </row>
    <row r="252" spans="1:3" x14ac:dyDescent="0.2">
      <c r="A252" s="94">
        <v>250</v>
      </c>
      <c r="B252" s="94">
        <f t="shared" ca="1" si="3"/>
        <v>0.63396057823194774</v>
      </c>
      <c r="C252" s="94" t="s">
        <v>480</v>
      </c>
    </row>
    <row r="253" spans="1:3" x14ac:dyDescent="0.2">
      <c r="A253" s="94">
        <v>251</v>
      </c>
      <c r="B253" s="94">
        <f t="shared" ca="1" si="3"/>
        <v>0.53630512062856006</v>
      </c>
      <c r="C253" s="94" t="s">
        <v>479</v>
      </c>
    </row>
    <row r="254" spans="1:3" x14ac:dyDescent="0.2">
      <c r="A254" s="94">
        <v>252</v>
      </c>
      <c r="B254" s="94">
        <f t="shared" ca="1" si="3"/>
        <v>0.64536943780321376</v>
      </c>
      <c r="C254" s="94" t="s">
        <v>480</v>
      </c>
    </row>
    <row r="255" spans="1:3" x14ac:dyDescent="0.2">
      <c r="A255" s="94">
        <v>253</v>
      </c>
      <c r="B255" s="94">
        <f t="shared" ca="1" si="3"/>
        <v>0.67951365916519735</v>
      </c>
      <c r="C255" s="94" t="s">
        <v>480</v>
      </c>
    </row>
    <row r="256" spans="1:3" x14ac:dyDescent="0.2">
      <c r="A256" s="94">
        <v>254</v>
      </c>
      <c r="B256" s="94">
        <f t="shared" ca="1" si="3"/>
        <v>0.66304614553451213</v>
      </c>
      <c r="C256" s="94" t="s">
        <v>480</v>
      </c>
    </row>
    <row r="257" spans="1:3" x14ac:dyDescent="0.2">
      <c r="A257" s="94">
        <v>255</v>
      </c>
      <c r="B257" s="94">
        <f t="shared" ca="1" si="3"/>
        <v>0.77726475463110511</v>
      </c>
      <c r="C257" s="94" t="s">
        <v>479</v>
      </c>
    </row>
    <row r="258" spans="1:3" x14ac:dyDescent="0.2">
      <c r="A258" s="94">
        <v>256</v>
      </c>
      <c r="B258" s="94">
        <f t="shared" ca="1" si="3"/>
        <v>0.45411012957252633</v>
      </c>
      <c r="C258" s="94" t="s">
        <v>479</v>
      </c>
    </row>
    <row r="259" spans="1:3" x14ac:dyDescent="0.2">
      <c r="A259" s="94">
        <v>257</v>
      </c>
      <c r="B259" s="94">
        <f t="shared" ref="B259:B322" ca="1" si="4">IF(C259="Bomb",_xlfn.NORM.INV(RAND(),0.7,0.1),_xlfn.NORM.INV(RAND(),0.6,0.15))</f>
        <v>0.57874355414795542</v>
      </c>
      <c r="C259" s="94" t="s">
        <v>479</v>
      </c>
    </row>
    <row r="260" spans="1:3" x14ac:dyDescent="0.2">
      <c r="A260" s="94">
        <v>258</v>
      </c>
      <c r="B260" s="94">
        <f t="shared" ca="1" si="4"/>
        <v>0.68597202645039801</v>
      </c>
      <c r="C260" s="94" t="s">
        <v>479</v>
      </c>
    </row>
    <row r="261" spans="1:3" x14ac:dyDescent="0.2">
      <c r="A261" s="94">
        <v>259</v>
      </c>
      <c r="B261" s="94">
        <f t="shared" ca="1" si="4"/>
        <v>0.43095460509744848</v>
      </c>
      <c r="C261" s="94" t="s">
        <v>479</v>
      </c>
    </row>
    <row r="262" spans="1:3" x14ac:dyDescent="0.2">
      <c r="A262" s="94">
        <v>260</v>
      </c>
      <c r="B262" s="94">
        <f t="shared" ca="1" si="4"/>
        <v>0.63936897467829867</v>
      </c>
      <c r="C262" s="94" t="s">
        <v>480</v>
      </c>
    </row>
    <row r="263" spans="1:3" x14ac:dyDescent="0.2">
      <c r="A263" s="94">
        <v>261</v>
      </c>
      <c r="B263" s="94">
        <f t="shared" ca="1" si="4"/>
        <v>0.77767626923677191</v>
      </c>
      <c r="C263" s="94" t="s">
        <v>480</v>
      </c>
    </row>
    <row r="264" spans="1:3" x14ac:dyDescent="0.2">
      <c r="A264" s="94">
        <v>262</v>
      </c>
      <c r="B264" s="94">
        <f t="shared" ca="1" si="4"/>
        <v>0.67361752457373902</v>
      </c>
      <c r="C264" s="94" t="s">
        <v>480</v>
      </c>
    </row>
    <row r="265" spans="1:3" x14ac:dyDescent="0.2">
      <c r="A265" s="94">
        <v>263</v>
      </c>
      <c r="B265" s="94">
        <f t="shared" ca="1" si="4"/>
        <v>0.83657352392857964</v>
      </c>
      <c r="C265" s="94" t="s">
        <v>480</v>
      </c>
    </row>
    <row r="266" spans="1:3" x14ac:dyDescent="0.2">
      <c r="A266" s="94">
        <v>264</v>
      </c>
      <c r="B266" s="94">
        <f t="shared" ca="1" si="4"/>
        <v>0.780163889458795</v>
      </c>
      <c r="C266" s="94" t="s">
        <v>479</v>
      </c>
    </row>
    <row r="267" spans="1:3" x14ac:dyDescent="0.2">
      <c r="A267" s="94">
        <v>265</v>
      </c>
      <c r="B267" s="94">
        <f t="shared" ca="1" si="4"/>
        <v>0.75941348485941373</v>
      </c>
      <c r="C267" s="94" t="s">
        <v>480</v>
      </c>
    </row>
    <row r="268" spans="1:3" x14ac:dyDescent="0.2">
      <c r="A268" s="94">
        <v>266</v>
      </c>
      <c r="B268" s="94">
        <f t="shared" ca="1" si="4"/>
        <v>0.97859567121965685</v>
      </c>
      <c r="C268" s="94" t="s">
        <v>480</v>
      </c>
    </row>
    <row r="269" spans="1:3" x14ac:dyDescent="0.2">
      <c r="A269" s="94">
        <v>267</v>
      </c>
      <c r="B269" s="94">
        <f t="shared" ca="1" si="4"/>
        <v>0.32320454438890789</v>
      </c>
      <c r="C269" s="94" t="s">
        <v>479</v>
      </c>
    </row>
    <row r="270" spans="1:3" x14ac:dyDescent="0.2">
      <c r="A270" s="94">
        <v>268</v>
      </c>
      <c r="B270" s="94">
        <f t="shared" ca="1" si="4"/>
        <v>0.77899441206711917</v>
      </c>
      <c r="C270" s="94" t="s">
        <v>479</v>
      </c>
    </row>
    <row r="271" spans="1:3" x14ac:dyDescent="0.2">
      <c r="A271" s="94">
        <v>269</v>
      </c>
      <c r="B271" s="94">
        <f t="shared" ca="1" si="4"/>
        <v>0.75489490915110735</v>
      </c>
      <c r="C271" s="94" t="s">
        <v>480</v>
      </c>
    </row>
    <row r="272" spans="1:3" x14ac:dyDescent="0.2">
      <c r="A272" s="94">
        <v>270</v>
      </c>
      <c r="B272" s="94">
        <f t="shared" ca="1" si="4"/>
        <v>0.77751598704214153</v>
      </c>
      <c r="C272" s="94" t="s">
        <v>480</v>
      </c>
    </row>
    <row r="273" spans="1:3" x14ac:dyDescent="0.2">
      <c r="A273" s="94">
        <v>271</v>
      </c>
      <c r="B273" s="94">
        <f t="shared" ca="1" si="4"/>
        <v>0.82938896436969123</v>
      </c>
      <c r="C273" s="94" t="s">
        <v>479</v>
      </c>
    </row>
    <row r="274" spans="1:3" x14ac:dyDescent="0.2">
      <c r="A274" s="94">
        <v>272</v>
      </c>
      <c r="B274" s="94">
        <f t="shared" ca="1" si="4"/>
        <v>0.50446252722019158</v>
      </c>
      <c r="C274" s="94" t="s">
        <v>479</v>
      </c>
    </row>
    <row r="275" spans="1:3" x14ac:dyDescent="0.2">
      <c r="A275" s="94">
        <v>273</v>
      </c>
      <c r="B275" s="94">
        <f t="shared" ca="1" si="4"/>
        <v>0.82569559948285898</v>
      </c>
      <c r="C275" s="94" t="s">
        <v>480</v>
      </c>
    </row>
    <row r="276" spans="1:3" x14ac:dyDescent="0.2">
      <c r="A276" s="94">
        <v>274</v>
      </c>
      <c r="B276" s="94">
        <f t="shared" ca="1" si="4"/>
        <v>0.68050053047469072</v>
      </c>
      <c r="C276" s="94" t="s">
        <v>479</v>
      </c>
    </row>
    <row r="277" spans="1:3" x14ac:dyDescent="0.2">
      <c r="A277" s="94">
        <v>275</v>
      </c>
      <c r="B277" s="94">
        <f t="shared" ca="1" si="4"/>
        <v>0.61299459911563647</v>
      </c>
      <c r="C277" s="94" t="s">
        <v>479</v>
      </c>
    </row>
    <row r="278" spans="1:3" x14ac:dyDescent="0.2">
      <c r="A278" s="94">
        <v>276</v>
      </c>
      <c r="B278" s="94">
        <f t="shared" ca="1" si="4"/>
        <v>0.68172083611433154</v>
      </c>
      <c r="C278" s="94" t="s">
        <v>480</v>
      </c>
    </row>
    <row r="279" spans="1:3" x14ac:dyDescent="0.2">
      <c r="A279" s="94">
        <v>277</v>
      </c>
      <c r="B279" s="94">
        <f t="shared" ca="1" si="4"/>
        <v>0.71753547074223067</v>
      </c>
      <c r="C279" s="94" t="s">
        <v>480</v>
      </c>
    </row>
    <row r="280" spans="1:3" x14ac:dyDescent="0.2">
      <c r="A280" s="94">
        <v>278</v>
      </c>
      <c r="B280" s="94">
        <f t="shared" ca="1" si="4"/>
        <v>0.74804710581088762</v>
      </c>
      <c r="C280" s="94" t="s">
        <v>479</v>
      </c>
    </row>
    <row r="281" spans="1:3" x14ac:dyDescent="0.2">
      <c r="A281" s="94">
        <v>279</v>
      </c>
      <c r="B281" s="94">
        <f t="shared" ca="1" si="4"/>
        <v>0.64649704553879384</v>
      </c>
      <c r="C281" s="94" t="s">
        <v>479</v>
      </c>
    </row>
    <row r="282" spans="1:3" x14ac:dyDescent="0.2">
      <c r="A282" s="94">
        <v>280</v>
      </c>
      <c r="B282" s="94">
        <f t="shared" ca="1" si="4"/>
        <v>0.88764955316245242</v>
      </c>
      <c r="C282" s="94" t="s">
        <v>479</v>
      </c>
    </row>
    <row r="283" spans="1:3" x14ac:dyDescent="0.2">
      <c r="A283" s="94">
        <v>281</v>
      </c>
      <c r="B283" s="94">
        <f t="shared" ca="1" si="4"/>
        <v>0.54432661396587578</v>
      </c>
      <c r="C283" s="94" t="s">
        <v>479</v>
      </c>
    </row>
    <row r="284" spans="1:3" x14ac:dyDescent="0.2">
      <c r="A284" s="94">
        <v>282</v>
      </c>
      <c r="B284" s="94">
        <f t="shared" ca="1" si="4"/>
        <v>0.61703472873923393</v>
      </c>
      <c r="C284" s="94" t="s">
        <v>480</v>
      </c>
    </row>
    <row r="285" spans="1:3" x14ac:dyDescent="0.2">
      <c r="A285" s="94">
        <v>283</v>
      </c>
      <c r="B285" s="94">
        <f t="shared" ca="1" si="4"/>
        <v>0.65112148573330331</v>
      </c>
      <c r="C285" s="94" t="s">
        <v>480</v>
      </c>
    </row>
    <row r="286" spans="1:3" x14ac:dyDescent="0.2">
      <c r="A286" s="94">
        <v>284</v>
      </c>
      <c r="B286" s="94">
        <f t="shared" ca="1" si="4"/>
        <v>0.66762533012857517</v>
      </c>
      <c r="C286" s="94" t="s">
        <v>480</v>
      </c>
    </row>
    <row r="287" spans="1:3" x14ac:dyDescent="0.2">
      <c r="A287" s="94">
        <v>285</v>
      </c>
      <c r="B287" s="94">
        <f t="shared" ca="1" si="4"/>
        <v>0.57160250837109872</v>
      </c>
      <c r="C287" s="94" t="s">
        <v>479</v>
      </c>
    </row>
    <row r="288" spans="1:3" x14ac:dyDescent="0.2">
      <c r="A288" s="94">
        <v>286</v>
      </c>
      <c r="B288" s="94">
        <f t="shared" ca="1" si="4"/>
        <v>0.65193552495595519</v>
      </c>
      <c r="C288" s="94" t="s">
        <v>480</v>
      </c>
    </row>
    <row r="289" spans="1:3" x14ac:dyDescent="0.2">
      <c r="A289" s="94">
        <v>287</v>
      </c>
      <c r="B289" s="94">
        <f t="shared" ca="1" si="4"/>
        <v>0.66282564831064128</v>
      </c>
      <c r="C289" s="94" t="s">
        <v>480</v>
      </c>
    </row>
    <row r="290" spans="1:3" x14ac:dyDescent="0.2">
      <c r="A290" s="94">
        <v>288</v>
      </c>
      <c r="B290" s="94">
        <f t="shared" ca="1" si="4"/>
        <v>0.77440638164309905</v>
      </c>
      <c r="C290" s="94" t="s">
        <v>480</v>
      </c>
    </row>
    <row r="291" spans="1:3" x14ac:dyDescent="0.2">
      <c r="A291" s="94">
        <v>289</v>
      </c>
      <c r="B291" s="94">
        <f t="shared" ca="1" si="4"/>
        <v>0.61075978803787612</v>
      </c>
      <c r="C291" s="94" t="s">
        <v>480</v>
      </c>
    </row>
    <row r="292" spans="1:3" x14ac:dyDescent="0.2">
      <c r="A292" s="94">
        <v>290</v>
      </c>
      <c r="B292" s="94">
        <f t="shared" ca="1" si="4"/>
        <v>0.41722801569448176</v>
      </c>
      <c r="C292" s="94" t="s">
        <v>479</v>
      </c>
    </row>
    <row r="293" spans="1:3" x14ac:dyDescent="0.2">
      <c r="A293" s="94">
        <v>291</v>
      </c>
      <c r="B293" s="94">
        <f t="shared" ca="1" si="4"/>
        <v>0.69793783788614405</v>
      </c>
      <c r="C293" s="94" t="s">
        <v>480</v>
      </c>
    </row>
    <row r="294" spans="1:3" x14ac:dyDescent="0.2">
      <c r="A294" s="94">
        <v>292</v>
      </c>
      <c r="B294" s="94">
        <f t="shared" ca="1" si="4"/>
        <v>0.70338182931758275</v>
      </c>
      <c r="C294" s="94" t="s">
        <v>479</v>
      </c>
    </row>
    <row r="295" spans="1:3" x14ac:dyDescent="0.2">
      <c r="A295" s="94">
        <v>293</v>
      </c>
      <c r="B295" s="94">
        <f t="shared" ca="1" si="4"/>
        <v>0.80430691488731654</v>
      </c>
      <c r="C295" s="94" t="s">
        <v>480</v>
      </c>
    </row>
    <row r="296" spans="1:3" x14ac:dyDescent="0.2">
      <c r="A296" s="94">
        <v>294</v>
      </c>
      <c r="B296" s="94">
        <f t="shared" ca="1" si="4"/>
        <v>0.6676694759572428</v>
      </c>
      <c r="C296" s="94" t="s">
        <v>479</v>
      </c>
    </row>
    <row r="297" spans="1:3" x14ac:dyDescent="0.2">
      <c r="A297" s="94">
        <v>295</v>
      </c>
      <c r="B297" s="94">
        <f t="shared" ca="1" si="4"/>
        <v>0.8110038240469396</v>
      </c>
      <c r="C297" s="94" t="s">
        <v>479</v>
      </c>
    </row>
    <row r="298" spans="1:3" x14ac:dyDescent="0.2">
      <c r="A298" s="94">
        <v>296</v>
      </c>
      <c r="B298" s="94">
        <f t="shared" ca="1" si="4"/>
        <v>0.76367454763487252</v>
      </c>
      <c r="C298" s="94" t="s">
        <v>480</v>
      </c>
    </row>
    <row r="299" spans="1:3" x14ac:dyDescent="0.2">
      <c r="A299" s="94">
        <v>297</v>
      </c>
      <c r="B299" s="94">
        <f t="shared" ca="1" si="4"/>
        <v>0.61127360062921432</v>
      </c>
      <c r="C299" s="94" t="s">
        <v>480</v>
      </c>
    </row>
    <row r="300" spans="1:3" x14ac:dyDescent="0.2">
      <c r="A300" s="94">
        <v>298</v>
      </c>
      <c r="B300" s="94">
        <f t="shared" ca="1" si="4"/>
        <v>0.40348096948893514</v>
      </c>
      <c r="C300" s="94" t="s">
        <v>479</v>
      </c>
    </row>
    <row r="301" spans="1:3" x14ac:dyDescent="0.2">
      <c r="A301" s="94">
        <v>299</v>
      </c>
      <c r="B301" s="94">
        <f t="shared" ca="1" si="4"/>
        <v>0.63849271689135889</v>
      </c>
      <c r="C301" s="94" t="s">
        <v>480</v>
      </c>
    </row>
    <row r="302" spans="1:3" x14ac:dyDescent="0.2">
      <c r="A302" s="94">
        <v>300</v>
      </c>
      <c r="B302" s="94">
        <f t="shared" ca="1" si="4"/>
        <v>0.77898660198388936</v>
      </c>
      <c r="C302" s="94" t="s">
        <v>480</v>
      </c>
    </row>
    <row r="303" spans="1:3" x14ac:dyDescent="0.2">
      <c r="A303" s="94">
        <v>301</v>
      </c>
      <c r="B303" s="94">
        <f t="shared" ca="1" si="4"/>
        <v>0.63158208827537143</v>
      </c>
      <c r="C303" s="94" t="s">
        <v>480</v>
      </c>
    </row>
    <row r="304" spans="1:3" x14ac:dyDescent="0.2">
      <c r="A304" s="94">
        <v>302</v>
      </c>
      <c r="B304" s="94">
        <f t="shared" ca="1" si="4"/>
        <v>0.77491371805068476</v>
      </c>
      <c r="C304" s="94" t="s">
        <v>480</v>
      </c>
    </row>
    <row r="305" spans="1:3" x14ac:dyDescent="0.2">
      <c r="A305" s="94">
        <v>303</v>
      </c>
      <c r="B305" s="94">
        <f t="shared" ca="1" si="4"/>
        <v>0.84643137691127668</v>
      </c>
      <c r="C305" s="94" t="s">
        <v>480</v>
      </c>
    </row>
    <row r="306" spans="1:3" x14ac:dyDescent="0.2">
      <c r="A306" s="94">
        <v>304</v>
      </c>
      <c r="B306" s="94">
        <f t="shared" ca="1" si="4"/>
        <v>0.71557872369609488</v>
      </c>
      <c r="C306" s="94" t="s">
        <v>480</v>
      </c>
    </row>
    <row r="307" spans="1:3" x14ac:dyDescent="0.2">
      <c r="A307" s="94">
        <v>305</v>
      </c>
      <c r="B307" s="94">
        <f t="shared" ca="1" si="4"/>
        <v>0.65721643378908745</v>
      </c>
      <c r="C307" s="94" t="s">
        <v>479</v>
      </c>
    </row>
    <row r="308" spans="1:3" x14ac:dyDescent="0.2">
      <c r="A308" s="94">
        <v>306</v>
      </c>
      <c r="B308" s="94">
        <f t="shared" ca="1" si="4"/>
        <v>0.51583153041377561</v>
      </c>
      <c r="C308" s="94" t="s">
        <v>480</v>
      </c>
    </row>
    <row r="309" spans="1:3" x14ac:dyDescent="0.2">
      <c r="A309" s="94">
        <v>307</v>
      </c>
      <c r="B309" s="94">
        <f t="shared" ca="1" si="4"/>
        <v>0.47501420154536639</v>
      </c>
      <c r="C309" s="94" t="s">
        <v>479</v>
      </c>
    </row>
    <row r="310" spans="1:3" x14ac:dyDescent="0.2">
      <c r="A310" s="94">
        <v>308</v>
      </c>
      <c r="B310" s="94">
        <f t="shared" ca="1" si="4"/>
        <v>0.63483031525315847</v>
      </c>
      <c r="C310" s="94" t="s">
        <v>480</v>
      </c>
    </row>
    <row r="311" spans="1:3" x14ac:dyDescent="0.2">
      <c r="A311" s="94">
        <v>309</v>
      </c>
      <c r="B311" s="94">
        <f t="shared" ca="1" si="4"/>
        <v>0.67155701417148872</v>
      </c>
      <c r="C311" s="94" t="s">
        <v>480</v>
      </c>
    </row>
    <row r="312" spans="1:3" x14ac:dyDescent="0.2">
      <c r="A312" s="94">
        <v>310</v>
      </c>
      <c r="B312" s="94">
        <f t="shared" ca="1" si="4"/>
        <v>0.69119132221566115</v>
      </c>
      <c r="C312" s="94" t="s">
        <v>479</v>
      </c>
    </row>
    <row r="313" spans="1:3" x14ac:dyDescent="0.2">
      <c r="A313" s="94">
        <v>311</v>
      </c>
      <c r="B313" s="94">
        <f t="shared" ca="1" si="4"/>
        <v>0.60967946302024711</v>
      </c>
      <c r="C313" s="94" t="s">
        <v>480</v>
      </c>
    </row>
    <row r="314" spans="1:3" x14ac:dyDescent="0.2">
      <c r="A314" s="94">
        <v>312</v>
      </c>
      <c r="B314" s="94">
        <f t="shared" ca="1" si="4"/>
        <v>0.71487721784171998</v>
      </c>
      <c r="C314" s="94" t="s">
        <v>480</v>
      </c>
    </row>
    <row r="315" spans="1:3" x14ac:dyDescent="0.2">
      <c r="A315" s="94">
        <v>313</v>
      </c>
      <c r="B315" s="94">
        <f t="shared" ca="1" si="4"/>
        <v>0.54441868183287401</v>
      </c>
      <c r="C315" s="94" t="s">
        <v>479</v>
      </c>
    </row>
    <row r="316" spans="1:3" x14ac:dyDescent="0.2">
      <c r="A316" s="94">
        <v>314</v>
      </c>
      <c r="B316" s="94">
        <f t="shared" ca="1" si="4"/>
        <v>0.72701898529867215</v>
      </c>
      <c r="C316" s="94" t="s">
        <v>479</v>
      </c>
    </row>
    <row r="317" spans="1:3" x14ac:dyDescent="0.2">
      <c r="A317" s="94">
        <v>315</v>
      </c>
      <c r="B317" s="94">
        <f t="shared" ca="1" si="4"/>
        <v>0.71852090583836303</v>
      </c>
      <c r="C317" s="94" t="s">
        <v>480</v>
      </c>
    </row>
    <row r="318" spans="1:3" x14ac:dyDescent="0.2">
      <c r="A318" s="94">
        <v>316</v>
      </c>
      <c r="B318" s="94">
        <f t="shared" ca="1" si="4"/>
        <v>0.64714704636769593</v>
      </c>
      <c r="C318" s="94" t="s">
        <v>480</v>
      </c>
    </row>
    <row r="319" spans="1:3" x14ac:dyDescent="0.2">
      <c r="A319" s="94">
        <v>317</v>
      </c>
      <c r="B319" s="94">
        <f t="shared" ca="1" si="4"/>
        <v>0.82677814648488712</v>
      </c>
      <c r="C319" s="94" t="s">
        <v>479</v>
      </c>
    </row>
    <row r="320" spans="1:3" x14ac:dyDescent="0.2">
      <c r="A320" s="94">
        <v>318</v>
      </c>
      <c r="B320" s="94">
        <f t="shared" ca="1" si="4"/>
        <v>0.6367044629620946</v>
      </c>
      <c r="C320" s="94" t="s">
        <v>480</v>
      </c>
    </row>
    <row r="321" spans="1:3" x14ac:dyDescent="0.2">
      <c r="A321" s="94">
        <v>319</v>
      </c>
      <c r="B321" s="94">
        <f t="shared" ca="1" si="4"/>
        <v>0.7269445523381538</v>
      </c>
      <c r="C321" s="94" t="s">
        <v>479</v>
      </c>
    </row>
    <row r="322" spans="1:3" x14ac:dyDescent="0.2">
      <c r="A322" s="94">
        <v>320</v>
      </c>
      <c r="B322" s="94">
        <f t="shared" ca="1" si="4"/>
        <v>0.75251586708760032</v>
      </c>
      <c r="C322" s="94" t="s">
        <v>479</v>
      </c>
    </row>
    <row r="323" spans="1:3" x14ac:dyDescent="0.2">
      <c r="A323" s="94">
        <v>321</v>
      </c>
      <c r="B323" s="94">
        <f t="shared" ref="B323:B386" ca="1" si="5">IF(C323="Bomb",_xlfn.NORM.INV(RAND(),0.7,0.1),_xlfn.NORM.INV(RAND(),0.6,0.15))</f>
        <v>0.61093618655262893</v>
      </c>
      <c r="C323" s="94" t="s">
        <v>480</v>
      </c>
    </row>
    <row r="324" spans="1:3" x14ac:dyDescent="0.2">
      <c r="A324" s="94">
        <v>322</v>
      </c>
      <c r="B324" s="94">
        <f t="shared" ca="1" si="5"/>
        <v>0.70753737212264067</v>
      </c>
      <c r="C324" s="94" t="s">
        <v>480</v>
      </c>
    </row>
    <row r="325" spans="1:3" x14ac:dyDescent="0.2">
      <c r="A325" s="94">
        <v>323</v>
      </c>
      <c r="B325" s="94">
        <f t="shared" ca="1" si="5"/>
        <v>0.64979946683045653</v>
      </c>
      <c r="C325" s="94" t="s">
        <v>480</v>
      </c>
    </row>
    <row r="326" spans="1:3" x14ac:dyDescent="0.2">
      <c r="A326" s="94">
        <v>324</v>
      </c>
      <c r="B326" s="94">
        <f t="shared" ca="1" si="5"/>
        <v>0.60821527683241161</v>
      </c>
      <c r="C326" s="94" t="s">
        <v>479</v>
      </c>
    </row>
    <row r="327" spans="1:3" x14ac:dyDescent="0.2">
      <c r="A327" s="94">
        <v>325</v>
      </c>
      <c r="B327" s="94">
        <f t="shared" ca="1" si="5"/>
        <v>0.65844690952476936</v>
      </c>
      <c r="C327" s="94" t="s">
        <v>479</v>
      </c>
    </row>
    <row r="328" spans="1:3" x14ac:dyDescent="0.2">
      <c r="A328" s="94">
        <v>326</v>
      </c>
      <c r="B328" s="94">
        <f t="shared" ca="1" si="5"/>
        <v>0.78673944603584312</v>
      </c>
      <c r="C328" s="94" t="s">
        <v>480</v>
      </c>
    </row>
    <row r="329" spans="1:3" x14ac:dyDescent="0.2">
      <c r="A329" s="94">
        <v>327</v>
      </c>
      <c r="B329" s="94">
        <f t="shared" ca="1" si="5"/>
        <v>0.6134032902477059</v>
      </c>
      <c r="C329" s="94" t="s">
        <v>479</v>
      </c>
    </row>
    <row r="330" spans="1:3" x14ac:dyDescent="0.2">
      <c r="A330" s="94">
        <v>328</v>
      </c>
      <c r="B330" s="94">
        <f t="shared" ca="1" si="5"/>
        <v>0.46128829604723864</v>
      </c>
      <c r="C330" s="94" t="s">
        <v>479</v>
      </c>
    </row>
    <row r="331" spans="1:3" x14ac:dyDescent="0.2">
      <c r="A331" s="94">
        <v>329</v>
      </c>
      <c r="B331" s="94">
        <f t="shared" ca="1" si="5"/>
        <v>0.59679340878504639</v>
      </c>
      <c r="C331" s="94" t="s">
        <v>480</v>
      </c>
    </row>
    <row r="332" spans="1:3" x14ac:dyDescent="0.2">
      <c r="A332" s="94">
        <v>330</v>
      </c>
      <c r="B332" s="94">
        <f t="shared" ca="1" si="5"/>
        <v>0.65036090391584189</v>
      </c>
      <c r="C332" s="94" t="s">
        <v>479</v>
      </c>
    </row>
    <row r="333" spans="1:3" x14ac:dyDescent="0.2">
      <c r="A333" s="94">
        <v>331</v>
      </c>
      <c r="B333" s="94">
        <f t="shared" ca="1" si="5"/>
        <v>0.68165872910733305</v>
      </c>
      <c r="C333" s="94" t="s">
        <v>479</v>
      </c>
    </row>
    <row r="334" spans="1:3" x14ac:dyDescent="0.2">
      <c r="A334" s="94">
        <v>332</v>
      </c>
      <c r="B334" s="94">
        <f t="shared" ca="1" si="5"/>
        <v>0.78928453975520063</v>
      </c>
      <c r="C334" s="94" t="s">
        <v>480</v>
      </c>
    </row>
    <row r="335" spans="1:3" x14ac:dyDescent="0.2">
      <c r="A335" s="94">
        <v>333</v>
      </c>
      <c r="B335" s="94">
        <f t="shared" ca="1" si="5"/>
        <v>0.22779392812574412</v>
      </c>
      <c r="C335" s="94" t="s">
        <v>479</v>
      </c>
    </row>
    <row r="336" spans="1:3" x14ac:dyDescent="0.2">
      <c r="A336" s="94">
        <v>334</v>
      </c>
      <c r="B336" s="94">
        <f t="shared" ca="1" si="5"/>
        <v>0.4761767606779157</v>
      </c>
      <c r="C336" s="94" t="s">
        <v>479</v>
      </c>
    </row>
    <row r="337" spans="1:3" x14ac:dyDescent="0.2">
      <c r="A337" s="94">
        <v>335</v>
      </c>
      <c r="B337" s="94">
        <f t="shared" ca="1" si="5"/>
        <v>0.3356650878848465</v>
      </c>
      <c r="C337" s="94" t="s">
        <v>479</v>
      </c>
    </row>
    <row r="338" spans="1:3" x14ac:dyDescent="0.2">
      <c r="A338" s="94">
        <v>336</v>
      </c>
      <c r="B338" s="94">
        <f t="shared" ca="1" si="5"/>
        <v>0.68473061120623224</v>
      </c>
      <c r="C338" s="94" t="s">
        <v>480</v>
      </c>
    </row>
    <row r="339" spans="1:3" x14ac:dyDescent="0.2">
      <c r="A339" s="94">
        <v>337</v>
      </c>
      <c r="B339" s="94">
        <f t="shared" ca="1" si="5"/>
        <v>0.67803659216320356</v>
      </c>
      <c r="C339" s="94" t="s">
        <v>480</v>
      </c>
    </row>
    <row r="340" spans="1:3" x14ac:dyDescent="0.2">
      <c r="A340" s="94">
        <v>338</v>
      </c>
      <c r="B340" s="94">
        <f t="shared" ca="1" si="5"/>
        <v>0.49697504857879016</v>
      </c>
      <c r="C340" s="94" t="s">
        <v>480</v>
      </c>
    </row>
    <row r="341" spans="1:3" x14ac:dyDescent="0.2">
      <c r="A341" s="94">
        <v>339</v>
      </c>
      <c r="B341" s="94">
        <f t="shared" ca="1" si="5"/>
        <v>0.44365351910527773</v>
      </c>
      <c r="C341" s="94" t="s">
        <v>479</v>
      </c>
    </row>
    <row r="342" spans="1:3" x14ac:dyDescent="0.2">
      <c r="A342" s="94">
        <v>340</v>
      </c>
      <c r="B342" s="94">
        <f t="shared" ca="1" si="5"/>
        <v>0.64509442475410983</v>
      </c>
      <c r="C342" s="94" t="s">
        <v>479</v>
      </c>
    </row>
    <row r="343" spans="1:3" x14ac:dyDescent="0.2">
      <c r="A343" s="94">
        <v>341</v>
      </c>
      <c r="B343" s="94">
        <f t="shared" ca="1" si="5"/>
        <v>0.67203600438018929</v>
      </c>
      <c r="C343" s="94" t="s">
        <v>479</v>
      </c>
    </row>
    <row r="344" spans="1:3" x14ac:dyDescent="0.2">
      <c r="A344" s="94">
        <v>342</v>
      </c>
      <c r="B344" s="94">
        <f t="shared" ca="1" si="5"/>
        <v>0.83089026133567456</v>
      </c>
      <c r="C344" s="94" t="s">
        <v>479</v>
      </c>
    </row>
    <row r="345" spans="1:3" x14ac:dyDescent="0.2">
      <c r="A345" s="94">
        <v>343</v>
      </c>
      <c r="B345" s="94">
        <f t="shared" ca="1" si="5"/>
        <v>0.57929088786015348</v>
      </c>
      <c r="C345" s="94" t="s">
        <v>480</v>
      </c>
    </row>
    <row r="346" spans="1:3" x14ac:dyDescent="0.2">
      <c r="A346" s="94">
        <v>344</v>
      </c>
      <c r="B346" s="94">
        <f t="shared" ca="1" si="5"/>
        <v>0.85121879887258234</v>
      </c>
      <c r="C346" s="94" t="s">
        <v>480</v>
      </c>
    </row>
    <row r="347" spans="1:3" x14ac:dyDescent="0.2">
      <c r="A347" s="94">
        <v>345</v>
      </c>
      <c r="B347" s="94">
        <f t="shared" ca="1" si="5"/>
        <v>0.65314350059780724</v>
      </c>
      <c r="C347" s="94" t="s">
        <v>479</v>
      </c>
    </row>
    <row r="348" spans="1:3" x14ac:dyDescent="0.2">
      <c r="A348" s="94">
        <v>346</v>
      </c>
      <c r="B348" s="94">
        <f t="shared" ca="1" si="5"/>
        <v>0.72746166797479384</v>
      </c>
      <c r="C348" s="94" t="s">
        <v>480</v>
      </c>
    </row>
    <row r="349" spans="1:3" x14ac:dyDescent="0.2">
      <c r="A349" s="94">
        <v>347</v>
      </c>
      <c r="B349" s="94">
        <f t="shared" ca="1" si="5"/>
        <v>0.6614297540443671</v>
      </c>
      <c r="C349" s="94" t="s">
        <v>479</v>
      </c>
    </row>
    <row r="350" spans="1:3" x14ac:dyDescent="0.2">
      <c r="A350" s="94">
        <v>348</v>
      </c>
      <c r="B350" s="94">
        <f t="shared" ca="1" si="5"/>
        <v>0.72427235893782238</v>
      </c>
      <c r="C350" s="94" t="s">
        <v>480</v>
      </c>
    </row>
    <row r="351" spans="1:3" x14ac:dyDescent="0.2">
      <c r="A351" s="94">
        <v>349</v>
      </c>
      <c r="B351" s="94">
        <f t="shared" ca="1" si="5"/>
        <v>0.62551861724689584</v>
      </c>
      <c r="C351" s="94" t="s">
        <v>480</v>
      </c>
    </row>
    <row r="352" spans="1:3" x14ac:dyDescent="0.2">
      <c r="A352" s="94">
        <v>350</v>
      </c>
      <c r="B352" s="94">
        <f t="shared" ca="1" si="5"/>
        <v>0.89027144920392343</v>
      </c>
      <c r="C352" s="94" t="s">
        <v>479</v>
      </c>
    </row>
    <row r="353" spans="1:3" x14ac:dyDescent="0.2">
      <c r="A353" s="94">
        <v>351</v>
      </c>
      <c r="B353" s="94">
        <f t="shared" ca="1" si="5"/>
        <v>0.50697741976895749</v>
      </c>
      <c r="C353" s="94" t="s">
        <v>479</v>
      </c>
    </row>
    <row r="354" spans="1:3" x14ac:dyDescent="0.2">
      <c r="A354" s="94">
        <v>352</v>
      </c>
      <c r="B354" s="94">
        <f t="shared" ca="1" si="5"/>
        <v>0.58513852202684202</v>
      </c>
      <c r="C354" s="94" t="s">
        <v>479</v>
      </c>
    </row>
    <row r="355" spans="1:3" x14ac:dyDescent="0.2">
      <c r="A355" s="94">
        <v>353</v>
      </c>
      <c r="B355" s="94">
        <f t="shared" ca="1" si="5"/>
        <v>0.50073378777948008</v>
      </c>
      <c r="C355" s="94" t="s">
        <v>480</v>
      </c>
    </row>
    <row r="356" spans="1:3" x14ac:dyDescent="0.2">
      <c r="A356" s="94">
        <v>354</v>
      </c>
      <c r="B356" s="94">
        <f t="shared" ca="1" si="5"/>
        <v>0.75861991222810621</v>
      </c>
      <c r="C356" s="94" t="s">
        <v>480</v>
      </c>
    </row>
    <row r="357" spans="1:3" x14ac:dyDescent="0.2">
      <c r="A357" s="94">
        <v>355</v>
      </c>
      <c r="B357" s="94">
        <f t="shared" ca="1" si="5"/>
        <v>0.83233617586085906</v>
      </c>
      <c r="C357" s="94" t="s">
        <v>480</v>
      </c>
    </row>
    <row r="358" spans="1:3" x14ac:dyDescent="0.2">
      <c r="A358" s="94">
        <v>356</v>
      </c>
      <c r="B358" s="94">
        <f t="shared" ca="1" si="5"/>
        <v>0.79460471726137383</v>
      </c>
      <c r="C358" s="94" t="s">
        <v>480</v>
      </c>
    </row>
    <row r="359" spans="1:3" x14ac:dyDescent="0.2">
      <c r="A359" s="94">
        <v>357</v>
      </c>
      <c r="B359" s="94">
        <f t="shared" ca="1" si="5"/>
        <v>0.40636728384575976</v>
      </c>
      <c r="C359" s="94" t="s">
        <v>479</v>
      </c>
    </row>
    <row r="360" spans="1:3" x14ac:dyDescent="0.2">
      <c r="A360" s="94">
        <v>358</v>
      </c>
      <c r="B360" s="94">
        <f t="shared" ca="1" si="5"/>
        <v>0.59291944542747443</v>
      </c>
      <c r="C360" s="94" t="s">
        <v>480</v>
      </c>
    </row>
    <row r="361" spans="1:3" x14ac:dyDescent="0.2">
      <c r="A361" s="94">
        <v>359</v>
      </c>
      <c r="B361" s="94">
        <f t="shared" ca="1" si="5"/>
        <v>0.44677999391580225</v>
      </c>
      <c r="C361" s="94" t="s">
        <v>479</v>
      </c>
    </row>
    <row r="362" spans="1:3" x14ac:dyDescent="0.2">
      <c r="A362" s="94">
        <v>360</v>
      </c>
      <c r="B362" s="94">
        <f t="shared" ca="1" si="5"/>
        <v>0.54293533848909969</v>
      </c>
      <c r="C362" s="94" t="s">
        <v>479</v>
      </c>
    </row>
    <row r="363" spans="1:3" x14ac:dyDescent="0.2">
      <c r="A363" s="94">
        <v>361</v>
      </c>
      <c r="B363" s="94">
        <f t="shared" ca="1" si="5"/>
        <v>0.56563945059053711</v>
      </c>
      <c r="C363" s="94" t="s">
        <v>480</v>
      </c>
    </row>
    <row r="364" spans="1:3" x14ac:dyDescent="0.2">
      <c r="A364" s="94">
        <v>362</v>
      </c>
      <c r="B364" s="94">
        <f t="shared" ca="1" si="5"/>
        <v>0.64114384118225298</v>
      </c>
      <c r="C364" s="94" t="s">
        <v>480</v>
      </c>
    </row>
    <row r="365" spans="1:3" x14ac:dyDescent="0.2">
      <c r="A365" s="94">
        <v>363</v>
      </c>
      <c r="B365" s="94">
        <f t="shared" ca="1" si="5"/>
        <v>0.36657958235586097</v>
      </c>
      <c r="C365" s="94" t="s">
        <v>479</v>
      </c>
    </row>
    <row r="366" spans="1:3" x14ac:dyDescent="0.2">
      <c r="A366" s="94">
        <v>364</v>
      </c>
      <c r="B366" s="94">
        <f t="shared" ca="1" si="5"/>
        <v>0.71740970798415304</v>
      </c>
      <c r="C366" s="94" t="s">
        <v>480</v>
      </c>
    </row>
    <row r="367" spans="1:3" x14ac:dyDescent="0.2">
      <c r="A367" s="94">
        <v>365</v>
      </c>
      <c r="B367" s="94">
        <f t="shared" ca="1" si="5"/>
        <v>0.56725802160591987</v>
      </c>
      <c r="C367" s="94" t="s">
        <v>479</v>
      </c>
    </row>
    <row r="368" spans="1:3" x14ac:dyDescent="0.2">
      <c r="A368" s="94">
        <v>366</v>
      </c>
      <c r="B368" s="94">
        <f t="shared" ca="1" si="5"/>
        <v>0.65276999659149781</v>
      </c>
      <c r="C368" s="94" t="s">
        <v>479</v>
      </c>
    </row>
    <row r="369" spans="1:3" x14ac:dyDescent="0.2">
      <c r="A369" s="94">
        <v>367</v>
      </c>
      <c r="B369" s="94">
        <f t="shared" ca="1" si="5"/>
        <v>0.73722096799668813</v>
      </c>
      <c r="C369" s="94" t="s">
        <v>480</v>
      </c>
    </row>
    <row r="370" spans="1:3" x14ac:dyDescent="0.2">
      <c r="A370" s="94">
        <v>368</v>
      </c>
      <c r="B370" s="94">
        <f t="shared" ca="1" si="5"/>
        <v>0.71346878948415249</v>
      </c>
      <c r="C370" s="94" t="s">
        <v>480</v>
      </c>
    </row>
    <row r="371" spans="1:3" x14ac:dyDescent="0.2">
      <c r="A371" s="94">
        <v>369</v>
      </c>
      <c r="B371" s="94">
        <f t="shared" ca="1" si="5"/>
        <v>0.54174565602951763</v>
      </c>
      <c r="C371" s="94" t="s">
        <v>479</v>
      </c>
    </row>
    <row r="372" spans="1:3" x14ac:dyDescent="0.2">
      <c r="A372" s="94">
        <v>370</v>
      </c>
      <c r="B372" s="94">
        <f t="shared" ca="1" si="5"/>
        <v>0.61977967368236109</v>
      </c>
      <c r="C372" s="94" t="s">
        <v>480</v>
      </c>
    </row>
    <row r="373" spans="1:3" x14ac:dyDescent="0.2">
      <c r="A373" s="94">
        <v>371</v>
      </c>
      <c r="B373" s="94">
        <f t="shared" ca="1" si="5"/>
        <v>0.65631642835985005</v>
      </c>
      <c r="C373" s="94" t="s">
        <v>480</v>
      </c>
    </row>
    <row r="374" spans="1:3" x14ac:dyDescent="0.2">
      <c r="A374" s="94">
        <v>372</v>
      </c>
      <c r="B374" s="94">
        <f t="shared" ca="1" si="5"/>
        <v>0.38687535438918286</v>
      </c>
      <c r="C374" s="94" t="s">
        <v>479</v>
      </c>
    </row>
    <row r="375" spans="1:3" x14ac:dyDescent="0.2">
      <c r="A375" s="94">
        <v>373</v>
      </c>
      <c r="B375" s="94">
        <f t="shared" ca="1" si="5"/>
        <v>0.60945955489822934</v>
      </c>
      <c r="C375" s="94" t="s">
        <v>480</v>
      </c>
    </row>
    <row r="376" spans="1:3" x14ac:dyDescent="0.2">
      <c r="A376" s="94">
        <v>374</v>
      </c>
      <c r="B376" s="94">
        <f t="shared" ca="1" si="5"/>
        <v>0.73913900964609847</v>
      </c>
      <c r="C376" s="94" t="s">
        <v>480</v>
      </c>
    </row>
    <row r="377" spans="1:3" x14ac:dyDescent="0.2">
      <c r="A377" s="94">
        <v>375</v>
      </c>
      <c r="B377" s="94">
        <f t="shared" ca="1" si="5"/>
        <v>0.44168477027782088</v>
      </c>
      <c r="C377" s="94" t="s">
        <v>479</v>
      </c>
    </row>
    <row r="378" spans="1:3" x14ac:dyDescent="0.2">
      <c r="A378" s="94">
        <v>376</v>
      </c>
      <c r="B378" s="94">
        <f t="shared" ca="1" si="5"/>
        <v>0.5382883112424266</v>
      </c>
      <c r="C378" s="94" t="s">
        <v>480</v>
      </c>
    </row>
    <row r="379" spans="1:3" x14ac:dyDescent="0.2">
      <c r="A379" s="94">
        <v>377</v>
      </c>
      <c r="B379" s="94">
        <f t="shared" ca="1" si="5"/>
        <v>0.68072943631341376</v>
      </c>
      <c r="C379" s="94" t="s">
        <v>480</v>
      </c>
    </row>
    <row r="380" spans="1:3" x14ac:dyDescent="0.2">
      <c r="A380" s="94">
        <v>378</v>
      </c>
      <c r="B380" s="94">
        <f t="shared" ca="1" si="5"/>
        <v>0.66522966048625243</v>
      </c>
      <c r="C380" s="94" t="s">
        <v>480</v>
      </c>
    </row>
    <row r="381" spans="1:3" x14ac:dyDescent="0.2">
      <c r="A381" s="94">
        <v>379</v>
      </c>
      <c r="B381" s="94">
        <f t="shared" ca="1" si="5"/>
        <v>0.61401596259615265</v>
      </c>
      <c r="C381" s="94" t="s">
        <v>480</v>
      </c>
    </row>
    <row r="382" spans="1:3" x14ac:dyDescent="0.2">
      <c r="A382" s="94">
        <v>380</v>
      </c>
      <c r="B382" s="94">
        <f t="shared" ca="1" si="5"/>
        <v>0.62443956166846437</v>
      </c>
      <c r="C382" s="94" t="s">
        <v>480</v>
      </c>
    </row>
    <row r="383" spans="1:3" x14ac:dyDescent="0.2">
      <c r="A383" s="94">
        <v>381</v>
      </c>
      <c r="B383" s="94">
        <f t="shared" ca="1" si="5"/>
        <v>0.51602169838775158</v>
      </c>
      <c r="C383" s="94" t="s">
        <v>480</v>
      </c>
    </row>
    <row r="384" spans="1:3" x14ac:dyDescent="0.2">
      <c r="A384" s="94">
        <v>382</v>
      </c>
      <c r="B384" s="94">
        <f t="shared" ca="1" si="5"/>
        <v>0.94224629581296704</v>
      </c>
      <c r="C384" s="94" t="s">
        <v>480</v>
      </c>
    </row>
    <row r="385" spans="1:3" x14ac:dyDescent="0.2">
      <c r="A385" s="94">
        <v>383</v>
      </c>
      <c r="B385" s="94">
        <f t="shared" ca="1" si="5"/>
        <v>0.90444334243776492</v>
      </c>
      <c r="C385" s="94" t="s">
        <v>479</v>
      </c>
    </row>
    <row r="386" spans="1:3" x14ac:dyDescent="0.2">
      <c r="A386" s="94">
        <v>384</v>
      </c>
      <c r="B386" s="94">
        <f t="shared" ca="1" si="5"/>
        <v>0.82661636262817473</v>
      </c>
      <c r="C386" s="94" t="s">
        <v>480</v>
      </c>
    </row>
    <row r="387" spans="1:3" x14ac:dyDescent="0.2">
      <c r="A387" s="94">
        <v>385</v>
      </c>
      <c r="B387" s="94">
        <f t="shared" ref="B387:B450" ca="1" si="6">IF(C387="Bomb",_xlfn.NORM.INV(RAND(),0.7,0.1),_xlfn.NORM.INV(RAND(),0.6,0.15))</f>
        <v>0.64718789245897668</v>
      </c>
      <c r="C387" s="94" t="s">
        <v>479</v>
      </c>
    </row>
    <row r="388" spans="1:3" x14ac:dyDescent="0.2">
      <c r="A388" s="94">
        <v>386</v>
      </c>
      <c r="B388" s="94">
        <f t="shared" ca="1" si="6"/>
        <v>0.7334462841646574</v>
      </c>
      <c r="C388" s="94" t="s">
        <v>479</v>
      </c>
    </row>
    <row r="389" spans="1:3" x14ac:dyDescent="0.2">
      <c r="A389" s="94">
        <v>387</v>
      </c>
      <c r="B389" s="94">
        <f t="shared" ca="1" si="6"/>
        <v>0.8506311013461807</v>
      </c>
      <c r="C389" s="94" t="s">
        <v>479</v>
      </c>
    </row>
    <row r="390" spans="1:3" x14ac:dyDescent="0.2">
      <c r="A390" s="94">
        <v>388</v>
      </c>
      <c r="B390" s="94">
        <f t="shared" ca="1" si="6"/>
        <v>0.52722625418515157</v>
      </c>
      <c r="C390" s="94" t="s">
        <v>479</v>
      </c>
    </row>
    <row r="391" spans="1:3" x14ac:dyDescent="0.2">
      <c r="A391" s="94">
        <v>389</v>
      </c>
      <c r="B391" s="94">
        <f t="shared" ca="1" si="6"/>
        <v>0.57332276269792914</v>
      </c>
      <c r="C391" s="94" t="s">
        <v>479</v>
      </c>
    </row>
    <row r="392" spans="1:3" x14ac:dyDescent="0.2">
      <c r="A392" s="94">
        <v>390</v>
      </c>
      <c r="B392" s="94">
        <f t="shared" ca="1" si="6"/>
        <v>0.65078752138965767</v>
      </c>
      <c r="C392" s="94" t="s">
        <v>480</v>
      </c>
    </row>
    <row r="393" spans="1:3" x14ac:dyDescent="0.2">
      <c r="A393" s="94">
        <v>391</v>
      </c>
      <c r="B393" s="94">
        <f t="shared" ca="1" si="6"/>
        <v>0.92463995621281114</v>
      </c>
      <c r="C393" s="94" t="s">
        <v>480</v>
      </c>
    </row>
    <row r="394" spans="1:3" x14ac:dyDescent="0.2">
      <c r="A394" s="94">
        <v>392</v>
      </c>
      <c r="B394" s="94">
        <f t="shared" ca="1" si="6"/>
        <v>0.6182109099202816</v>
      </c>
      <c r="C394" s="94" t="s">
        <v>479</v>
      </c>
    </row>
    <row r="395" spans="1:3" x14ac:dyDescent="0.2">
      <c r="A395" s="94">
        <v>393</v>
      </c>
      <c r="B395" s="94">
        <f t="shared" ca="1" si="6"/>
        <v>0.58540512879455464</v>
      </c>
      <c r="C395" s="94" t="s">
        <v>479</v>
      </c>
    </row>
    <row r="396" spans="1:3" x14ac:dyDescent="0.2">
      <c r="A396" s="94">
        <v>394</v>
      </c>
      <c r="B396" s="94">
        <f t="shared" ca="1" si="6"/>
        <v>0.70670013214412764</v>
      </c>
      <c r="C396" s="94" t="s">
        <v>479</v>
      </c>
    </row>
    <row r="397" spans="1:3" x14ac:dyDescent="0.2">
      <c r="A397" s="94">
        <v>395</v>
      </c>
      <c r="B397" s="94">
        <f t="shared" ca="1" si="6"/>
        <v>0.76599268772309514</v>
      </c>
      <c r="C397" s="94" t="s">
        <v>480</v>
      </c>
    </row>
    <row r="398" spans="1:3" x14ac:dyDescent="0.2">
      <c r="A398" s="94">
        <v>396</v>
      </c>
      <c r="B398" s="94">
        <f t="shared" ca="1" si="6"/>
        <v>0.71851244493376132</v>
      </c>
      <c r="C398" s="94" t="s">
        <v>480</v>
      </c>
    </row>
    <row r="399" spans="1:3" x14ac:dyDescent="0.2">
      <c r="A399" s="94">
        <v>397</v>
      </c>
      <c r="B399" s="94">
        <f t="shared" ca="1" si="6"/>
        <v>0.50131870449455085</v>
      </c>
      <c r="C399" s="94" t="s">
        <v>479</v>
      </c>
    </row>
    <row r="400" spans="1:3" x14ac:dyDescent="0.2">
      <c r="A400" s="94">
        <v>398</v>
      </c>
      <c r="B400" s="94">
        <f t="shared" ca="1" si="6"/>
        <v>0.62345322274237491</v>
      </c>
      <c r="C400" s="94" t="s">
        <v>480</v>
      </c>
    </row>
    <row r="401" spans="1:3" x14ac:dyDescent="0.2">
      <c r="A401" s="94">
        <v>399</v>
      </c>
      <c r="B401" s="94">
        <f t="shared" ca="1" si="6"/>
        <v>0.32185732389424454</v>
      </c>
      <c r="C401" s="94" t="s">
        <v>479</v>
      </c>
    </row>
    <row r="402" spans="1:3" x14ac:dyDescent="0.2">
      <c r="A402" s="94">
        <v>400</v>
      </c>
      <c r="B402" s="94">
        <f t="shared" ca="1" si="6"/>
        <v>0.68293711816057934</v>
      </c>
      <c r="C402" s="94" t="s">
        <v>480</v>
      </c>
    </row>
    <row r="403" spans="1:3" x14ac:dyDescent="0.2">
      <c r="A403" s="94">
        <v>401</v>
      </c>
      <c r="B403" s="94">
        <f t="shared" ca="1" si="6"/>
        <v>0.46991413738881438</v>
      </c>
      <c r="C403" s="94" t="s">
        <v>479</v>
      </c>
    </row>
    <row r="404" spans="1:3" x14ac:dyDescent="0.2">
      <c r="A404" s="94">
        <v>402</v>
      </c>
      <c r="B404" s="94">
        <f t="shared" ca="1" si="6"/>
        <v>0.69535101972139723</v>
      </c>
      <c r="C404" s="94" t="s">
        <v>479</v>
      </c>
    </row>
    <row r="405" spans="1:3" x14ac:dyDescent="0.2">
      <c r="A405" s="94">
        <v>403</v>
      </c>
      <c r="B405" s="94">
        <f t="shared" ca="1" si="6"/>
        <v>0.50170481498581199</v>
      </c>
      <c r="C405" s="94" t="s">
        <v>479</v>
      </c>
    </row>
    <row r="406" spans="1:3" x14ac:dyDescent="0.2">
      <c r="A406" s="94">
        <v>404</v>
      </c>
      <c r="B406" s="94">
        <f t="shared" ca="1" si="6"/>
        <v>0.69464636333563456</v>
      </c>
      <c r="C406" s="94" t="s">
        <v>480</v>
      </c>
    </row>
    <row r="407" spans="1:3" x14ac:dyDescent="0.2">
      <c r="A407" s="94">
        <v>405</v>
      </c>
      <c r="B407" s="94">
        <f t="shared" ca="1" si="6"/>
        <v>0.68711412732824084</v>
      </c>
      <c r="C407" s="94" t="s">
        <v>480</v>
      </c>
    </row>
    <row r="408" spans="1:3" x14ac:dyDescent="0.2">
      <c r="A408" s="94">
        <v>406</v>
      </c>
      <c r="B408" s="94">
        <f t="shared" ca="1" si="6"/>
        <v>0.51073022196261819</v>
      </c>
      <c r="C408" s="94" t="s">
        <v>479</v>
      </c>
    </row>
    <row r="409" spans="1:3" x14ac:dyDescent="0.2">
      <c r="A409" s="94">
        <v>407</v>
      </c>
      <c r="B409" s="94">
        <f t="shared" ca="1" si="6"/>
        <v>0.85199706573337486</v>
      </c>
      <c r="C409" s="94" t="s">
        <v>479</v>
      </c>
    </row>
    <row r="410" spans="1:3" x14ac:dyDescent="0.2">
      <c r="A410" s="94">
        <v>408</v>
      </c>
      <c r="B410" s="94">
        <f t="shared" ca="1" si="6"/>
        <v>0.85095653045597341</v>
      </c>
      <c r="C410" s="94" t="s">
        <v>480</v>
      </c>
    </row>
    <row r="411" spans="1:3" x14ac:dyDescent="0.2">
      <c r="A411" s="94">
        <v>409</v>
      </c>
      <c r="B411" s="94">
        <f t="shared" ca="1" si="6"/>
        <v>0.79481649689008338</v>
      </c>
      <c r="C411" s="94" t="s">
        <v>480</v>
      </c>
    </row>
    <row r="412" spans="1:3" x14ac:dyDescent="0.2">
      <c r="A412" s="94">
        <v>410</v>
      </c>
      <c r="B412" s="94">
        <f t="shared" ca="1" si="6"/>
        <v>0.83080070928493566</v>
      </c>
      <c r="C412" s="94" t="s">
        <v>480</v>
      </c>
    </row>
    <row r="413" spans="1:3" x14ac:dyDescent="0.2">
      <c r="A413" s="94">
        <v>411</v>
      </c>
      <c r="B413" s="94">
        <f t="shared" ca="1" si="6"/>
        <v>0.40905812163576516</v>
      </c>
      <c r="C413" s="94" t="s">
        <v>479</v>
      </c>
    </row>
    <row r="414" spans="1:3" x14ac:dyDescent="0.2">
      <c r="A414" s="94">
        <v>412</v>
      </c>
      <c r="B414" s="94">
        <f t="shared" ca="1" si="6"/>
        <v>0.66238828445106845</v>
      </c>
      <c r="C414" s="94" t="s">
        <v>479</v>
      </c>
    </row>
    <row r="415" spans="1:3" x14ac:dyDescent="0.2">
      <c r="A415" s="94">
        <v>413</v>
      </c>
      <c r="B415" s="94">
        <f t="shared" ca="1" si="6"/>
        <v>0.62103021027082428</v>
      </c>
      <c r="C415" s="94" t="s">
        <v>480</v>
      </c>
    </row>
    <row r="416" spans="1:3" x14ac:dyDescent="0.2">
      <c r="A416" s="94">
        <v>414</v>
      </c>
      <c r="B416" s="94">
        <f t="shared" ca="1" si="6"/>
        <v>0.69582490927006324</v>
      </c>
      <c r="C416" s="94" t="s">
        <v>480</v>
      </c>
    </row>
    <row r="417" spans="1:3" x14ac:dyDescent="0.2">
      <c r="A417" s="94">
        <v>415</v>
      </c>
      <c r="B417" s="94">
        <f t="shared" ca="1" si="6"/>
        <v>0.37687369335600285</v>
      </c>
      <c r="C417" s="94" t="s">
        <v>479</v>
      </c>
    </row>
    <row r="418" spans="1:3" x14ac:dyDescent="0.2">
      <c r="A418" s="94">
        <v>416</v>
      </c>
      <c r="B418" s="94">
        <f t="shared" ca="1" si="6"/>
        <v>0.61326065829015852</v>
      </c>
      <c r="C418" s="94" t="s">
        <v>480</v>
      </c>
    </row>
    <row r="419" spans="1:3" x14ac:dyDescent="0.2">
      <c r="A419" s="94">
        <v>417</v>
      </c>
      <c r="B419" s="94">
        <f t="shared" ca="1" si="6"/>
        <v>0.87046398376462908</v>
      </c>
      <c r="C419" s="94" t="s">
        <v>480</v>
      </c>
    </row>
    <row r="420" spans="1:3" x14ac:dyDescent="0.2">
      <c r="A420" s="94">
        <v>418</v>
      </c>
      <c r="B420" s="94">
        <f t="shared" ca="1" si="6"/>
        <v>0.73041902157389504</v>
      </c>
      <c r="C420" s="94" t="s">
        <v>479</v>
      </c>
    </row>
    <row r="421" spans="1:3" x14ac:dyDescent="0.2">
      <c r="A421" s="94">
        <v>419</v>
      </c>
      <c r="B421" s="94">
        <f t="shared" ca="1" si="6"/>
        <v>0.63193003507562484</v>
      </c>
      <c r="C421" s="94" t="s">
        <v>479</v>
      </c>
    </row>
    <row r="422" spans="1:3" x14ac:dyDescent="0.2">
      <c r="A422" s="94">
        <v>420</v>
      </c>
      <c r="B422" s="94">
        <f t="shared" ca="1" si="6"/>
        <v>0.635287681429618</v>
      </c>
      <c r="C422" s="94" t="s">
        <v>480</v>
      </c>
    </row>
    <row r="423" spans="1:3" x14ac:dyDescent="0.2">
      <c r="A423" s="94">
        <v>421</v>
      </c>
      <c r="B423" s="94">
        <f t="shared" ca="1" si="6"/>
        <v>0.62736711133216649</v>
      </c>
      <c r="C423" s="94" t="s">
        <v>480</v>
      </c>
    </row>
    <row r="424" spans="1:3" x14ac:dyDescent="0.2">
      <c r="A424" s="94">
        <v>422</v>
      </c>
      <c r="B424" s="94">
        <f t="shared" ca="1" si="6"/>
        <v>0.7250349245682699</v>
      </c>
      <c r="C424" s="94" t="s">
        <v>479</v>
      </c>
    </row>
    <row r="425" spans="1:3" x14ac:dyDescent="0.2">
      <c r="A425" s="94">
        <v>423</v>
      </c>
      <c r="B425" s="94">
        <f t="shared" ca="1" si="6"/>
        <v>0.69489332051488129</v>
      </c>
      <c r="C425" s="94" t="s">
        <v>479</v>
      </c>
    </row>
    <row r="426" spans="1:3" x14ac:dyDescent="0.2">
      <c r="A426" s="94">
        <v>424</v>
      </c>
      <c r="B426" s="94">
        <f t="shared" ca="1" si="6"/>
        <v>0.70313556031697055</v>
      </c>
      <c r="C426" s="94" t="s">
        <v>479</v>
      </c>
    </row>
    <row r="427" spans="1:3" x14ac:dyDescent="0.2">
      <c r="A427" s="94">
        <v>425</v>
      </c>
      <c r="B427" s="94">
        <f t="shared" ca="1" si="6"/>
        <v>0.69474241752183929</v>
      </c>
      <c r="C427" s="94" t="s">
        <v>480</v>
      </c>
    </row>
    <row r="428" spans="1:3" x14ac:dyDescent="0.2">
      <c r="A428" s="94">
        <v>426</v>
      </c>
      <c r="B428" s="94">
        <f t="shared" ca="1" si="6"/>
        <v>0.42612479995256725</v>
      </c>
      <c r="C428" s="94" t="s">
        <v>479</v>
      </c>
    </row>
    <row r="429" spans="1:3" x14ac:dyDescent="0.2">
      <c r="A429" s="94">
        <v>427</v>
      </c>
      <c r="B429" s="94">
        <f t="shared" ca="1" si="6"/>
        <v>0.83099101836451084</v>
      </c>
      <c r="C429" s="94" t="s">
        <v>480</v>
      </c>
    </row>
    <row r="430" spans="1:3" x14ac:dyDescent="0.2">
      <c r="A430" s="94">
        <v>428</v>
      </c>
      <c r="B430" s="94">
        <f t="shared" ca="1" si="6"/>
        <v>0.53035692190411909</v>
      </c>
      <c r="C430" s="94" t="s">
        <v>479</v>
      </c>
    </row>
    <row r="431" spans="1:3" x14ac:dyDescent="0.2">
      <c r="A431" s="94">
        <v>429</v>
      </c>
      <c r="B431" s="94">
        <f t="shared" ca="1" si="6"/>
        <v>0.49229130989336334</v>
      </c>
      <c r="C431" s="94" t="s">
        <v>479</v>
      </c>
    </row>
    <row r="432" spans="1:3" x14ac:dyDescent="0.2">
      <c r="A432" s="94">
        <v>430</v>
      </c>
      <c r="B432" s="94">
        <f t="shared" ca="1" si="6"/>
        <v>0.52051297338050195</v>
      </c>
      <c r="C432" s="94" t="s">
        <v>480</v>
      </c>
    </row>
    <row r="433" spans="1:3" x14ac:dyDescent="0.2">
      <c r="A433" s="94">
        <v>431</v>
      </c>
      <c r="B433" s="94">
        <f t="shared" ca="1" si="6"/>
        <v>0.53516751010526908</v>
      </c>
      <c r="C433" s="94" t="s">
        <v>480</v>
      </c>
    </row>
    <row r="434" spans="1:3" x14ac:dyDescent="0.2">
      <c r="A434" s="94">
        <v>432</v>
      </c>
      <c r="B434" s="94">
        <f t="shared" ca="1" si="6"/>
        <v>0.73388226168845871</v>
      </c>
      <c r="C434" s="94" t="s">
        <v>479</v>
      </c>
    </row>
    <row r="435" spans="1:3" x14ac:dyDescent="0.2">
      <c r="A435" s="94">
        <v>433</v>
      </c>
      <c r="B435" s="94">
        <f t="shared" ca="1" si="6"/>
        <v>0.61912266460666376</v>
      </c>
      <c r="C435" s="94" t="s">
        <v>480</v>
      </c>
    </row>
    <row r="436" spans="1:3" x14ac:dyDescent="0.2">
      <c r="A436" s="94">
        <v>434</v>
      </c>
      <c r="B436" s="94">
        <f t="shared" ca="1" si="6"/>
        <v>0.41351692527888961</v>
      </c>
      <c r="C436" s="94" t="s">
        <v>479</v>
      </c>
    </row>
    <row r="437" spans="1:3" x14ac:dyDescent="0.2">
      <c r="A437" s="94">
        <v>435</v>
      </c>
      <c r="B437" s="94">
        <f t="shared" ca="1" si="6"/>
        <v>0.92607756550292097</v>
      </c>
      <c r="C437" s="94" t="s">
        <v>480</v>
      </c>
    </row>
    <row r="438" spans="1:3" x14ac:dyDescent="0.2">
      <c r="A438" s="94">
        <v>436</v>
      </c>
      <c r="B438" s="94">
        <f t="shared" ca="1" si="6"/>
        <v>0.7772171325961752</v>
      </c>
      <c r="C438" s="94" t="s">
        <v>480</v>
      </c>
    </row>
    <row r="439" spans="1:3" x14ac:dyDescent="0.2">
      <c r="A439" s="94">
        <v>437</v>
      </c>
      <c r="B439" s="94">
        <f t="shared" ca="1" si="6"/>
        <v>0.52234946062574483</v>
      </c>
      <c r="C439" s="94" t="s">
        <v>479</v>
      </c>
    </row>
    <row r="440" spans="1:3" x14ac:dyDescent="0.2">
      <c r="A440" s="94">
        <v>438</v>
      </c>
      <c r="B440" s="94">
        <f t="shared" ca="1" si="6"/>
        <v>0.67608548119679712</v>
      </c>
      <c r="C440" s="94" t="s">
        <v>480</v>
      </c>
    </row>
    <row r="441" spans="1:3" x14ac:dyDescent="0.2">
      <c r="A441" s="94">
        <v>439</v>
      </c>
      <c r="B441" s="94">
        <f t="shared" ca="1" si="6"/>
        <v>0.65007417858409922</v>
      </c>
      <c r="C441" s="94" t="s">
        <v>480</v>
      </c>
    </row>
    <row r="442" spans="1:3" x14ac:dyDescent="0.2">
      <c r="A442" s="94">
        <v>440</v>
      </c>
      <c r="B442" s="94">
        <f t="shared" ca="1" si="6"/>
        <v>0.66141366749986596</v>
      </c>
      <c r="C442" s="94" t="s">
        <v>480</v>
      </c>
    </row>
    <row r="443" spans="1:3" x14ac:dyDescent="0.2">
      <c r="A443" s="94">
        <v>441</v>
      </c>
      <c r="B443" s="94">
        <f t="shared" ca="1" si="6"/>
        <v>0.80455773023591814</v>
      </c>
      <c r="C443" s="94" t="s">
        <v>480</v>
      </c>
    </row>
    <row r="444" spans="1:3" x14ac:dyDescent="0.2">
      <c r="A444" s="94">
        <v>442</v>
      </c>
      <c r="B444" s="94">
        <f t="shared" ca="1" si="6"/>
        <v>0.51074198717481123</v>
      </c>
      <c r="C444" s="94" t="s">
        <v>480</v>
      </c>
    </row>
    <row r="445" spans="1:3" x14ac:dyDescent="0.2">
      <c r="A445" s="94">
        <v>443</v>
      </c>
      <c r="B445" s="94">
        <f t="shared" ca="1" si="6"/>
        <v>0.75023868188888476</v>
      </c>
      <c r="C445" s="94" t="s">
        <v>480</v>
      </c>
    </row>
    <row r="446" spans="1:3" x14ac:dyDescent="0.2">
      <c r="A446" s="94">
        <v>444</v>
      </c>
      <c r="B446" s="94">
        <f t="shared" ca="1" si="6"/>
        <v>0.54882300219467484</v>
      </c>
      <c r="C446" s="94" t="s">
        <v>479</v>
      </c>
    </row>
    <row r="447" spans="1:3" x14ac:dyDescent="0.2">
      <c r="A447" s="94">
        <v>445</v>
      </c>
      <c r="B447" s="94">
        <f t="shared" ca="1" si="6"/>
        <v>0.43724605515898857</v>
      </c>
      <c r="C447" s="94" t="s">
        <v>479</v>
      </c>
    </row>
    <row r="448" spans="1:3" x14ac:dyDescent="0.2">
      <c r="A448" s="94">
        <v>446</v>
      </c>
      <c r="B448" s="94">
        <f t="shared" ca="1" si="6"/>
        <v>0.81008457301732373</v>
      </c>
      <c r="C448" s="94" t="s">
        <v>480</v>
      </c>
    </row>
    <row r="449" spans="1:3" x14ac:dyDescent="0.2">
      <c r="A449" s="94">
        <v>447</v>
      </c>
      <c r="B449" s="94">
        <f t="shared" ca="1" si="6"/>
        <v>0.50928365525588282</v>
      </c>
      <c r="C449" s="94" t="s">
        <v>479</v>
      </c>
    </row>
    <row r="450" spans="1:3" x14ac:dyDescent="0.2">
      <c r="A450" s="94">
        <v>448</v>
      </c>
      <c r="B450" s="94">
        <f t="shared" ca="1" si="6"/>
        <v>0.63199559604018696</v>
      </c>
      <c r="C450" s="94" t="s">
        <v>480</v>
      </c>
    </row>
    <row r="451" spans="1:3" x14ac:dyDescent="0.2">
      <c r="A451" s="94">
        <v>449</v>
      </c>
      <c r="B451" s="94">
        <f t="shared" ref="B451:B514" ca="1" si="7">IF(C451="Bomb",_xlfn.NORM.INV(RAND(),0.7,0.1),_xlfn.NORM.INV(RAND(),0.6,0.15))</f>
        <v>0.66070860870232995</v>
      </c>
      <c r="C451" s="94" t="s">
        <v>480</v>
      </c>
    </row>
    <row r="452" spans="1:3" x14ac:dyDescent="0.2">
      <c r="A452" s="94">
        <v>450</v>
      </c>
      <c r="B452" s="94">
        <f t="shared" ca="1" si="7"/>
        <v>0.77877301339273186</v>
      </c>
      <c r="C452" s="94" t="s">
        <v>479</v>
      </c>
    </row>
    <row r="453" spans="1:3" x14ac:dyDescent="0.2">
      <c r="A453" s="94">
        <v>451</v>
      </c>
      <c r="B453" s="94">
        <f t="shared" ca="1" si="7"/>
        <v>0.84827627585566412</v>
      </c>
      <c r="C453" s="94" t="s">
        <v>480</v>
      </c>
    </row>
    <row r="454" spans="1:3" x14ac:dyDescent="0.2">
      <c r="A454" s="94">
        <v>452</v>
      </c>
      <c r="B454" s="94">
        <f t="shared" ca="1" si="7"/>
        <v>0.8879816707670507</v>
      </c>
      <c r="C454" s="94" t="s">
        <v>480</v>
      </c>
    </row>
    <row r="455" spans="1:3" x14ac:dyDescent="0.2">
      <c r="A455" s="94">
        <v>453</v>
      </c>
      <c r="B455" s="94">
        <f t="shared" ca="1" si="7"/>
        <v>0.6700387049429255</v>
      </c>
      <c r="C455" s="94" t="s">
        <v>479</v>
      </c>
    </row>
    <row r="456" spans="1:3" x14ac:dyDescent="0.2">
      <c r="A456" s="94">
        <v>454</v>
      </c>
      <c r="B456" s="94">
        <f t="shared" ca="1" si="7"/>
        <v>0.72485784705659884</v>
      </c>
      <c r="C456" s="94" t="s">
        <v>480</v>
      </c>
    </row>
    <row r="457" spans="1:3" x14ac:dyDescent="0.2">
      <c r="A457" s="94">
        <v>455</v>
      </c>
      <c r="B457" s="94">
        <f t="shared" ca="1" si="7"/>
        <v>0.61168241336059248</v>
      </c>
      <c r="C457" s="94" t="s">
        <v>479</v>
      </c>
    </row>
    <row r="458" spans="1:3" x14ac:dyDescent="0.2">
      <c r="A458" s="94">
        <v>456</v>
      </c>
      <c r="B458" s="94">
        <f t="shared" ca="1" si="7"/>
        <v>0.77822514506665597</v>
      </c>
      <c r="C458" s="94" t="s">
        <v>479</v>
      </c>
    </row>
    <row r="459" spans="1:3" x14ac:dyDescent="0.2">
      <c r="A459" s="94">
        <v>457</v>
      </c>
      <c r="B459" s="94">
        <f t="shared" ca="1" si="7"/>
        <v>0.54906766470453705</v>
      </c>
      <c r="C459" s="94" t="s">
        <v>479</v>
      </c>
    </row>
    <row r="460" spans="1:3" x14ac:dyDescent="0.2">
      <c r="A460" s="94">
        <v>458</v>
      </c>
      <c r="B460" s="94">
        <f t="shared" ca="1" si="7"/>
        <v>0.55160821979783703</v>
      </c>
      <c r="C460" s="94" t="s">
        <v>479</v>
      </c>
    </row>
    <row r="461" spans="1:3" x14ac:dyDescent="0.2">
      <c r="A461" s="94">
        <v>459</v>
      </c>
      <c r="B461" s="94">
        <f t="shared" ca="1" si="7"/>
        <v>0.73623934512954459</v>
      </c>
      <c r="C461" s="94" t="s">
        <v>480</v>
      </c>
    </row>
    <row r="462" spans="1:3" x14ac:dyDescent="0.2">
      <c r="A462" s="94">
        <v>460</v>
      </c>
      <c r="B462" s="94">
        <f t="shared" ca="1" si="7"/>
        <v>0.65307098184702661</v>
      </c>
      <c r="C462" s="94" t="s">
        <v>480</v>
      </c>
    </row>
    <row r="463" spans="1:3" x14ac:dyDescent="0.2">
      <c r="A463" s="94">
        <v>461</v>
      </c>
      <c r="B463" s="94">
        <f t="shared" ca="1" si="7"/>
        <v>0.62754211304089347</v>
      </c>
      <c r="C463" s="94" t="s">
        <v>479</v>
      </c>
    </row>
    <row r="464" spans="1:3" x14ac:dyDescent="0.2">
      <c r="A464" s="94">
        <v>462</v>
      </c>
      <c r="B464" s="94">
        <f t="shared" ca="1" si="7"/>
        <v>0.63364653279622363</v>
      </c>
      <c r="C464" s="94" t="s">
        <v>480</v>
      </c>
    </row>
    <row r="465" spans="1:3" x14ac:dyDescent="0.2">
      <c r="A465" s="94">
        <v>463</v>
      </c>
      <c r="B465" s="94">
        <f t="shared" ca="1" si="7"/>
        <v>0.72371640708560725</v>
      </c>
      <c r="C465" s="94" t="s">
        <v>480</v>
      </c>
    </row>
    <row r="466" spans="1:3" x14ac:dyDescent="0.2">
      <c r="A466" s="94">
        <v>464</v>
      </c>
      <c r="B466" s="94">
        <f t="shared" ca="1" si="7"/>
        <v>0.62392221728456021</v>
      </c>
      <c r="C466" s="94" t="s">
        <v>480</v>
      </c>
    </row>
    <row r="467" spans="1:3" x14ac:dyDescent="0.2">
      <c r="A467" s="94">
        <v>465</v>
      </c>
      <c r="B467" s="94">
        <f t="shared" ca="1" si="7"/>
        <v>0.60284276851847718</v>
      </c>
      <c r="C467" s="94" t="s">
        <v>480</v>
      </c>
    </row>
    <row r="468" spans="1:3" x14ac:dyDescent="0.2">
      <c r="A468" s="94">
        <v>466</v>
      </c>
      <c r="B468" s="94">
        <f t="shared" ca="1" si="7"/>
        <v>0.27633731136313616</v>
      </c>
      <c r="C468" s="94" t="s">
        <v>479</v>
      </c>
    </row>
    <row r="469" spans="1:3" x14ac:dyDescent="0.2">
      <c r="A469" s="94">
        <v>467</v>
      </c>
      <c r="B469" s="94">
        <f t="shared" ca="1" si="7"/>
        <v>0.32896755085935053</v>
      </c>
      <c r="C469" s="94" t="s">
        <v>479</v>
      </c>
    </row>
    <row r="470" spans="1:3" x14ac:dyDescent="0.2">
      <c r="A470" s="94">
        <v>468</v>
      </c>
      <c r="B470" s="94">
        <f t="shared" ca="1" si="7"/>
        <v>0.70553603773312101</v>
      </c>
      <c r="C470" s="94" t="s">
        <v>479</v>
      </c>
    </row>
    <row r="471" spans="1:3" x14ac:dyDescent="0.2">
      <c r="A471" s="94">
        <v>469</v>
      </c>
      <c r="B471" s="94">
        <f t="shared" ca="1" si="7"/>
        <v>0.61337588584881353</v>
      </c>
      <c r="C471" s="94" t="s">
        <v>480</v>
      </c>
    </row>
    <row r="472" spans="1:3" x14ac:dyDescent="0.2">
      <c r="A472" s="94">
        <v>470</v>
      </c>
      <c r="B472" s="94">
        <f t="shared" ca="1" si="7"/>
        <v>0.42418804205435656</v>
      </c>
      <c r="C472" s="94" t="s">
        <v>479</v>
      </c>
    </row>
    <row r="473" spans="1:3" x14ac:dyDescent="0.2">
      <c r="A473" s="94">
        <v>471</v>
      </c>
      <c r="B473" s="94">
        <f t="shared" ca="1" si="7"/>
        <v>0.69277310178824891</v>
      </c>
      <c r="C473" s="94" t="s">
        <v>480</v>
      </c>
    </row>
    <row r="474" spans="1:3" x14ac:dyDescent="0.2">
      <c r="A474" s="94">
        <v>472</v>
      </c>
      <c r="B474" s="94">
        <f t="shared" ca="1" si="7"/>
        <v>0.77716529327323214</v>
      </c>
      <c r="C474" s="94" t="s">
        <v>480</v>
      </c>
    </row>
    <row r="475" spans="1:3" x14ac:dyDescent="0.2">
      <c r="A475" s="94">
        <v>473</v>
      </c>
      <c r="B475" s="94">
        <f t="shared" ca="1" si="7"/>
        <v>0.54316452509952307</v>
      </c>
      <c r="C475" s="94" t="s">
        <v>480</v>
      </c>
    </row>
    <row r="476" spans="1:3" x14ac:dyDescent="0.2">
      <c r="A476" s="94">
        <v>474</v>
      </c>
      <c r="B476" s="94">
        <f t="shared" ca="1" si="7"/>
        <v>0.78083612144316838</v>
      </c>
      <c r="C476" s="94" t="s">
        <v>479</v>
      </c>
    </row>
    <row r="477" spans="1:3" x14ac:dyDescent="0.2">
      <c r="A477" s="94">
        <v>475</v>
      </c>
      <c r="B477" s="94">
        <f t="shared" ca="1" si="7"/>
        <v>0.64411357954644377</v>
      </c>
      <c r="C477" s="94" t="s">
        <v>480</v>
      </c>
    </row>
    <row r="478" spans="1:3" x14ac:dyDescent="0.2">
      <c r="A478" s="94">
        <v>476</v>
      </c>
      <c r="B478" s="94">
        <f t="shared" ca="1" si="7"/>
        <v>0.7400551261317776</v>
      </c>
      <c r="C478" s="94" t="s">
        <v>480</v>
      </c>
    </row>
    <row r="479" spans="1:3" x14ac:dyDescent="0.2">
      <c r="A479" s="94">
        <v>477</v>
      </c>
      <c r="B479" s="94">
        <f t="shared" ca="1" si="7"/>
        <v>0.67959677412487007</v>
      </c>
      <c r="C479" s="94" t="s">
        <v>479</v>
      </c>
    </row>
    <row r="480" spans="1:3" x14ac:dyDescent="0.2">
      <c r="A480" s="94">
        <v>478</v>
      </c>
      <c r="B480" s="94">
        <f t="shared" ca="1" si="7"/>
        <v>0.46270419182350797</v>
      </c>
      <c r="C480" s="94" t="s">
        <v>479</v>
      </c>
    </row>
    <row r="481" spans="1:3" x14ac:dyDescent="0.2">
      <c r="A481" s="94">
        <v>479</v>
      </c>
      <c r="B481" s="94">
        <f t="shared" ca="1" si="7"/>
        <v>0.62120962435185123</v>
      </c>
      <c r="C481" s="94" t="s">
        <v>480</v>
      </c>
    </row>
    <row r="482" spans="1:3" x14ac:dyDescent="0.2">
      <c r="A482" s="94">
        <v>480</v>
      </c>
      <c r="B482" s="94">
        <f t="shared" ca="1" si="7"/>
        <v>0.61678398308541038</v>
      </c>
      <c r="C482" s="94" t="s">
        <v>480</v>
      </c>
    </row>
    <row r="483" spans="1:3" x14ac:dyDescent="0.2">
      <c r="A483" s="94">
        <v>481</v>
      </c>
      <c r="B483" s="94">
        <f t="shared" ca="1" si="7"/>
        <v>0.38125338461847491</v>
      </c>
      <c r="C483" s="94" t="s">
        <v>479</v>
      </c>
    </row>
    <row r="484" spans="1:3" x14ac:dyDescent="0.2">
      <c r="A484" s="94">
        <v>482</v>
      </c>
      <c r="B484" s="94">
        <f t="shared" ca="1" si="7"/>
        <v>0.34324213383921065</v>
      </c>
      <c r="C484" s="94" t="s">
        <v>479</v>
      </c>
    </row>
    <row r="485" spans="1:3" x14ac:dyDescent="0.2">
      <c r="A485" s="94">
        <v>483</v>
      </c>
      <c r="B485" s="94">
        <f t="shared" ca="1" si="7"/>
        <v>0.76454588843120186</v>
      </c>
      <c r="C485" s="94" t="s">
        <v>480</v>
      </c>
    </row>
    <row r="486" spans="1:3" x14ac:dyDescent="0.2">
      <c r="A486" s="94">
        <v>484</v>
      </c>
      <c r="B486" s="94">
        <f t="shared" ca="1" si="7"/>
        <v>0.86209699404471096</v>
      </c>
      <c r="C486" s="94" t="s">
        <v>480</v>
      </c>
    </row>
    <row r="487" spans="1:3" x14ac:dyDescent="0.2">
      <c r="A487" s="94">
        <v>485</v>
      </c>
      <c r="B487" s="94">
        <f t="shared" ca="1" si="7"/>
        <v>0.63151662064946157</v>
      </c>
      <c r="C487" s="94" t="s">
        <v>480</v>
      </c>
    </row>
    <row r="488" spans="1:3" x14ac:dyDescent="0.2">
      <c r="A488" s="94">
        <v>486</v>
      </c>
      <c r="B488" s="94">
        <f t="shared" ca="1" si="7"/>
        <v>0.3761176182754139</v>
      </c>
      <c r="C488" s="94" t="s">
        <v>479</v>
      </c>
    </row>
    <row r="489" spans="1:3" x14ac:dyDescent="0.2">
      <c r="A489" s="94">
        <v>487</v>
      </c>
      <c r="B489" s="94">
        <f t="shared" ca="1" si="7"/>
        <v>0.44042105128749126</v>
      </c>
      <c r="C489" s="94" t="s">
        <v>480</v>
      </c>
    </row>
    <row r="490" spans="1:3" x14ac:dyDescent="0.2">
      <c r="A490" s="94">
        <v>488</v>
      </c>
      <c r="B490" s="94">
        <f t="shared" ca="1" si="7"/>
        <v>0.41261191198853486</v>
      </c>
      <c r="C490" s="94" t="s">
        <v>479</v>
      </c>
    </row>
    <row r="491" spans="1:3" x14ac:dyDescent="0.2">
      <c r="A491" s="94">
        <v>489</v>
      </c>
      <c r="B491" s="94">
        <f t="shared" ca="1" si="7"/>
        <v>0.54800196706742121</v>
      </c>
      <c r="C491" s="94" t="s">
        <v>479</v>
      </c>
    </row>
    <row r="492" spans="1:3" x14ac:dyDescent="0.2">
      <c r="A492" s="94">
        <v>490</v>
      </c>
      <c r="B492" s="94">
        <f t="shared" ca="1" si="7"/>
        <v>0.83570132842756695</v>
      </c>
      <c r="C492" s="94" t="s">
        <v>480</v>
      </c>
    </row>
    <row r="493" spans="1:3" x14ac:dyDescent="0.2">
      <c r="A493" s="94">
        <v>491</v>
      </c>
      <c r="B493" s="94">
        <f t="shared" ca="1" si="7"/>
        <v>0.52116887459832351</v>
      </c>
      <c r="C493" s="94" t="s">
        <v>479</v>
      </c>
    </row>
    <row r="494" spans="1:3" x14ac:dyDescent="0.2">
      <c r="A494" s="94">
        <v>492</v>
      </c>
      <c r="B494" s="94">
        <f t="shared" ca="1" si="7"/>
        <v>0.68326726089404799</v>
      </c>
      <c r="C494" s="94" t="s">
        <v>480</v>
      </c>
    </row>
    <row r="495" spans="1:3" x14ac:dyDescent="0.2">
      <c r="A495" s="94">
        <v>493</v>
      </c>
      <c r="B495" s="94">
        <f t="shared" ca="1" si="7"/>
        <v>0.66113363523357405</v>
      </c>
      <c r="C495" s="94" t="s">
        <v>479</v>
      </c>
    </row>
    <row r="496" spans="1:3" x14ac:dyDescent="0.2">
      <c r="A496" s="94">
        <v>494</v>
      </c>
      <c r="B496" s="94">
        <f t="shared" ca="1" si="7"/>
        <v>0.53052299410841175</v>
      </c>
      <c r="C496" s="94" t="s">
        <v>479</v>
      </c>
    </row>
    <row r="497" spans="1:3" x14ac:dyDescent="0.2">
      <c r="A497" s="94">
        <v>495</v>
      </c>
      <c r="B497" s="94">
        <f t="shared" ca="1" si="7"/>
        <v>0.70987889445738406</v>
      </c>
      <c r="C497" s="94" t="s">
        <v>480</v>
      </c>
    </row>
    <row r="498" spans="1:3" x14ac:dyDescent="0.2">
      <c r="A498" s="94">
        <v>496</v>
      </c>
      <c r="B498" s="94">
        <f t="shared" ca="1" si="7"/>
        <v>0.77011272739294134</v>
      </c>
      <c r="C498" s="94" t="s">
        <v>480</v>
      </c>
    </row>
    <row r="499" spans="1:3" x14ac:dyDescent="0.2">
      <c r="A499" s="94">
        <v>497</v>
      </c>
      <c r="B499" s="94">
        <f t="shared" ca="1" si="7"/>
        <v>0.7276568243748579</v>
      </c>
      <c r="C499" s="94" t="s">
        <v>480</v>
      </c>
    </row>
    <row r="500" spans="1:3" x14ac:dyDescent="0.2">
      <c r="A500" s="94">
        <v>498</v>
      </c>
      <c r="B500" s="94">
        <f t="shared" ca="1" si="7"/>
        <v>0.54001696333095761</v>
      </c>
      <c r="C500" s="94" t="s">
        <v>479</v>
      </c>
    </row>
    <row r="501" spans="1:3" x14ac:dyDescent="0.2">
      <c r="A501" s="94">
        <v>499</v>
      </c>
      <c r="B501" s="94">
        <f t="shared" ca="1" si="7"/>
        <v>0.76480647045776939</v>
      </c>
      <c r="C501" s="94" t="s">
        <v>480</v>
      </c>
    </row>
    <row r="502" spans="1:3" x14ac:dyDescent="0.2">
      <c r="A502" s="94">
        <v>500</v>
      </c>
      <c r="B502" s="94">
        <f t="shared" ca="1" si="7"/>
        <v>0.69711850572028922</v>
      </c>
      <c r="C502" s="94" t="s">
        <v>480</v>
      </c>
    </row>
    <row r="503" spans="1:3" x14ac:dyDescent="0.2">
      <c r="A503" s="94">
        <v>501</v>
      </c>
      <c r="B503" s="94">
        <f t="shared" ca="1" si="7"/>
        <v>0.50389770319479743</v>
      </c>
      <c r="C503" s="94" t="s">
        <v>479</v>
      </c>
    </row>
    <row r="504" spans="1:3" x14ac:dyDescent="0.2">
      <c r="A504" s="94">
        <v>502</v>
      </c>
      <c r="B504" s="94">
        <f t="shared" ca="1" si="7"/>
        <v>0.73079689482796006</v>
      </c>
      <c r="C504" s="94" t="s">
        <v>479</v>
      </c>
    </row>
    <row r="505" spans="1:3" x14ac:dyDescent="0.2">
      <c r="A505" s="94">
        <v>503</v>
      </c>
      <c r="B505" s="94">
        <f t="shared" ca="1" si="7"/>
        <v>0.93214735953185757</v>
      </c>
      <c r="C505" s="94" t="s">
        <v>479</v>
      </c>
    </row>
    <row r="506" spans="1:3" x14ac:dyDescent="0.2">
      <c r="A506" s="94">
        <v>504</v>
      </c>
      <c r="B506" s="94">
        <f t="shared" ca="1" si="7"/>
        <v>0.29029805793065816</v>
      </c>
      <c r="C506" s="94" t="s">
        <v>479</v>
      </c>
    </row>
    <row r="507" spans="1:3" x14ac:dyDescent="0.2">
      <c r="A507" s="94">
        <v>505</v>
      </c>
      <c r="B507" s="94">
        <f t="shared" ca="1" si="7"/>
        <v>0.66501464153371981</v>
      </c>
      <c r="C507" s="94" t="s">
        <v>480</v>
      </c>
    </row>
    <row r="508" spans="1:3" x14ac:dyDescent="0.2">
      <c r="A508" s="94">
        <v>506</v>
      </c>
      <c r="B508" s="94">
        <f t="shared" ca="1" si="7"/>
        <v>0.6339229378618999</v>
      </c>
      <c r="C508" s="94" t="s">
        <v>480</v>
      </c>
    </row>
    <row r="509" spans="1:3" x14ac:dyDescent="0.2">
      <c r="A509" s="94">
        <v>507</v>
      </c>
      <c r="B509" s="94">
        <f t="shared" ca="1" si="7"/>
        <v>0.75436362387615152</v>
      </c>
      <c r="C509" s="94" t="s">
        <v>480</v>
      </c>
    </row>
    <row r="510" spans="1:3" x14ac:dyDescent="0.2">
      <c r="A510" s="94">
        <v>508</v>
      </c>
      <c r="B510" s="94">
        <f t="shared" ca="1" si="7"/>
        <v>0.61049789484880923</v>
      </c>
      <c r="C510" s="94" t="s">
        <v>479</v>
      </c>
    </row>
    <row r="511" spans="1:3" x14ac:dyDescent="0.2">
      <c r="A511" s="94">
        <v>509</v>
      </c>
      <c r="B511" s="94">
        <f t="shared" ca="1" si="7"/>
        <v>0.832921440621191</v>
      </c>
      <c r="C511" s="94" t="s">
        <v>480</v>
      </c>
    </row>
    <row r="512" spans="1:3" x14ac:dyDescent="0.2">
      <c r="A512" s="94">
        <v>510</v>
      </c>
      <c r="B512" s="94">
        <f t="shared" ca="1" si="7"/>
        <v>0.55025479723848814</v>
      </c>
      <c r="C512" s="94" t="s">
        <v>480</v>
      </c>
    </row>
    <row r="513" spans="1:3" x14ac:dyDescent="0.2">
      <c r="A513" s="94">
        <v>511</v>
      </c>
      <c r="B513" s="94">
        <f t="shared" ca="1" si="7"/>
        <v>0.49187224932285434</v>
      </c>
      <c r="C513" s="94" t="s">
        <v>480</v>
      </c>
    </row>
    <row r="514" spans="1:3" x14ac:dyDescent="0.2">
      <c r="A514" s="94">
        <v>512</v>
      </c>
      <c r="B514" s="94">
        <f t="shared" ca="1" si="7"/>
        <v>0.68858703136923261</v>
      </c>
      <c r="C514" s="94" t="s">
        <v>480</v>
      </c>
    </row>
    <row r="515" spans="1:3" x14ac:dyDescent="0.2">
      <c r="A515" s="94">
        <v>513</v>
      </c>
      <c r="B515" s="94">
        <f t="shared" ref="B515:B578" ca="1" si="8">IF(C515="Bomb",_xlfn.NORM.INV(RAND(),0.7,0.1),_xlfn.NORM.INV(RAND(),0.6,0.15))</f>
        <v>0.76484059958837547</v>
      </c>
      <c r="C515" s="94" t="s">
        <v>480</v>
      </c>
    </row>
    <row r="516" spans="1:3" x14ac:dyDescent="0.2">
      <c r="A516" s="94">
        <v>514</v>
      </c>
      <c r="B516" s="94">
        <f t="shared" ca="1" si="8"/>
        <v>0.76682780138137274</v>
      </c>
      <c r="C516" s="94" t="s">
        <v>479</v>
      </c>
    </row>
    <row r="517" spans="1:3" x14ac:dyDescent="0.2">
      <c r="A517" s="94">
        <v>515</v>
      </c>
      <c r="B517" s="94">
        <f t="shared" ca="1" si="8"/>
        <v>0.84687777681132148</v>
      </c>
      <c r="C517" s="94" t="s">
        <v>480</v>
      </c>
    </row>
    <row r="518" spans="1:3" x14ac:dyDescent="0.2">
      <c r="A518" s="94">
        <v>516</v>
      </c>
      <c r="B518" s="94">
        <f t="shared" ca="1" si="8"/>
        <v>0.71652390010956712</v>
      </c>
      <c r="C518" s="94" t="s">
        <v>480</v>
      </c>
    </row>
    <row r="519" spans="1:3" x14ac:dyDescent="0.2">
      <c r="A519" s="94">
        <v>517</v>
      </c>
      <c r="B519" s="94">
        <f t="shared" ca="1" si="8"/>
        <v>0.65061267700965364</v>
      </c>
      <c r="C519" s="94" t="s">
        <v>480</v>
      </c>
    </row>
    <row r="520" spans="1:3" x14ac:dyDescent="0.2">
      <c r="A520" s="94">
        <v>518</v>
      </c>
      <c r="B520" s="94">
        <f t="shared" ca="1" si="8"/>
        <v>0.5520936849111403</v>
      </c>
      <c r="C520" s="94" t="s">
        <v>479</v>
      </c>
    </row>
    <row r="521" spans="1:3" x14ac:dyDescent="0.2">
      <c r="A521" s="94">
        <v>519</v>
      </c>
      <c r="B521" s="94">
        <f t="shared" ca="1" si="8"/>
        <v>0.68905731118440061</v>
      </c>
      <c r="C521" s="94" t="s">
        <v>480</v>
      </c>
    </row>
    <row r="522" spans="1:3" x14ac:dyDescent="0.2">
      <c r="A522" s="94">
        <v>520</v>
      </c>
      <c r="B522" s="94">
        <f t="shared" ca="1" si="8"/>
        <v>0.69248899909978656</v>
      </c>
      <c r="C522" s="94" t="s">
        <v>479</v>
      </c>
    </row>
    <row r="523" spans="1:3" x14ac:dyDescent="0.2">
      <c r="A523" s="94">
        <v>521</v>
      </c>
      <c r="B523" s="94">
        <f t="shared" ca="1" si="8"/>
        <v>0.70474948786441649</v>
      </c>
      <c r="C523" s="94" t="s">
        <v>479</v>
      </c>
    </row>
    <row r="524" spans="1:3" x14ac:dyDescent="0.2">
      <c r="A524" s="94">
        <v>522</v>
      </c>
      <c r="B524" s="94">
        <f t="shared" ca="1" si="8"/>
        <v>0.80105773021331195</v>
      </c>
      <c r="C524" s="94" t="s">
        <v>480</v>
      </c>
    </row>
    <row r="525" spans="1:3" x14ac:dyDescent="0.2">
      <c r="A525" s="94">
        <v>523</v>
      </c>
      <c r="B525" s="94">
        <f t="shared" ca="1" si="8"/>
        <v>0.69791451952006489</v>
      </c>
      <c r="C525" s="94" t="s">
        <v>480</v>
      </c>
    </row>
    <row r="526" spans="1:3" x14ac:dyDescent="0.2">
      <c r="A526" s="94">
        <v>524</v>
      </c>
      <c r="B526" s="94">
        <f t="shared" ca="1" si="8"/>
        <v>0.47172614546418434</v>
      </c>
      <c r="C526" s="94" t="s">
        <v>479</v>
      </c>
    </row>
    <row r="527" spans="1:3" x14ac:dyDescent="0.2">
      <c r="A527" s="94">
        <v>525</v>
      </c>
      <c r="B527" s="94">
        <f t="shared" ca="1" si="8"/>
        <v>0.92369399302888278</v>
      </c>
      <c r="C527" s="94" t="s">
        <v>480</v>
      </c>
    </row>
    <row r="528" spans="1:3" x14ac:dyDescent="0.2">
      <c r="A528" s="94">
        <v>526</v>
      </c>
      <c r="B528" s="94">
        <f t="shared" ca="1" si="8"/>
        <v>0.75314766004352618</v>
      </c>
      <c r="C528" s="94" t="s">
        <v>479</v>
      </c>
    </row>
    <row r="529" spans="1:3" x14ac:dyDescent="0.2">
      <c r="A529" s="94">
        <v>527</v>
      </c>
      <c r="B529" s="94">
        <f t="shared" ca="1" si="8"/>
        <v>0.70362287099062726</v>
      </c>
      <c r="C529" s="94" t="s">
        <v>479</v>
      </c>
    </row>
    <row r="530" spans="1:3" x14ac:dyDescent="0.2">
      <c r="A530" s="94">
        <v>528</v>
      </c>
      <c r="B530" s="94">
        <f t="shared" ca="1" si="8"/>
        <v>0.58721177583238504</v>
      </c>
      <c r="C530" s="94" t="s">
        <v>480</v>
      </c>
    </row>
    <row r="531" spans="1:3" x14ac:dyDescent="0.2">
      <c r="A531" s="94">
        <v>529</v>
      </c>
      <c r="B531" s="94">
        <f t="shared" ca="1" si="8"/>
        <v>0.70100353291796424</v>
      </c>
      <c r="C531" s="94" t="s">
        <v>480</v>
      </c>
    </row>
    <row r="532" spans="1:3" x14ac:dyDescent="0.2">
      <c r="A532" s="94">
        <v>530</v>
      </c>
      <c r="B532" s="94">
        <f t="shared" ca="1" si="8"/>
        <v>0.31820270794573258</v>
      </c>
      <c r="C532" s="94" t="s">
        <v>479</v>
      </c>
    </row>
    <row r="533" spans="1:3" x14ac:dyDescent="0.2">
      <c r="A533" s="94">
        <v>531</v>
      </c>
      <c r="B533" s="94">
        <f t="shared" ca="1" si="8"/>
        <v>0.64822979539515058</v>
      </c>
      <c r="C533" s="94" t="s">
        <v>480</v>
      </c>
    </row>
    <row r="534" spans="1:3" x14ac:dyDescent="0.2">
      <c r="A534" s="94">
        <v>532</v>
      </c>
      <c r="B534" s="94">
        <f t="shared" ca="1" si="8"/>
        <v>0.60924382857038006</v>
      </c>
      <c r="C534" s="94" t="s">
        <v>479</v>
      </c>
    </row>
    <row r="535" spans="1:3" x14ac:dyDescent="0.2">
      <c r="A535" s="94">
        <v>533</v>
      </c>
      <c r="B535" s="94">
        <f t="shared" ca="1" si="8"/>
        <v>0.74364902060741311</v>
      </c>
      <c r="C535" s="94" t="s">
        <v>479</v>
      </c>
    </row>
    <row r="536" spans="1:3" x14ac:dyDescent="0.2">
      <c r="A536" s="94">
        <v>534</v>
      </c>
      <c r="B536" s="94">
        <f t="shared" ca="1" si="8"/>
        <v>0.84351572282190779</v>
      </c>
      <c r="C536" s="94" t="s">
        <v>480</v>
      </c>
    </row>
    <row r="537" spans="1:3" x14ac:dyDescent="0.2">
      <c r="A537" s="94">
        <v>535</v>
      </c>
      <c r="B537" s="94">
        <f t="shared" ca="1" si="8"/>
        <v>0.98056858815508741</v>
      </c>
      <c r="C537" s="94" t="s">
        <v>479</v>
      </c>
    </row>
    <row r="538" spans="1:3" x14ac:dyDescent="0.2">
      <c r="A538" s="94">
        <v>536</v>
      </c>
      <c r="B538" s="94">
        <f t="shared" ca="1" si="8"/>
        <v>0.44199035623733995</v>
      </c>
      <c r="C538" s="94" t="s">
        <v>479</v>
      </c>
    </row>
    <row r="539" spans="1:3" x14ac:dyDescent="0.2">
      <c r="A539" s="94">
        <v>537</v>
      </c>
      <c r="B539" s="94">
        <f t="shared" ca="1" si="8"/>
        <v>0.44382608122528333</v>
      </c>
      <c r="C539" s="94" t="s">
        <v>479</v>
      </c>
    </row>
    <row r="540" spans="1:3" x14ac:dyDescent="0.2">
      <c r="A540" s="94">
        <v>538</v>
      </c>
      <c r="B540" s="94">
        <f t="shared" ca="1" si="8"/>
        <v>0.70378814983392168</v>
      </c>
      <c r="C540" s="94" t="s">
        <v>480</v>
      </c>
    </row>
    <row r="541" spans="1:3" x14ac:dyDescent="0.2">
      <c r="A541" s="94">
        <v>539</v>
      </c>
      <c r="B541" s="94">
        <f t="shared" ca="1" si="8"/>
        <v>0.56260811554565393</v>
      </c>
      <c r="C541" s="94" t="s">
        <v>479</v>
      </c>
    </row>
    <row r="542" spans="1:3" x14ac:dyDescent="0.2">
      <c r="A542" s="94">
        <v>540</v>
      </c>
      <c r="B542" s="94">
        <f t="shared" ca="1" si="8"/>
        <v>0.5374574335075234</v>
      </c>
      <c r="C542" s="94" t="s">
        <v>479</v>
      </c>
    </row>
    <row r="543" spans="1:3" x14ac:dyDescent="0.2">
      <c r="A543" s="94">
        <v>541</v>
      </c>
      <c r="B543" s="94">
        <f t="shared" ca="1" si="8"/>
        <v>0.67391636304469071</v>
      </c>
      <c r="C543" s="94" t="s">
        <v>479</v>
      </c>
    </row>
    <row r="544" spans="1:3" x14ac:dyDescent="0.2">
      <c r="A544" s="94">
        <v>542</v>
      </c>
      <c r="B544" s="94">
        <f t="shared" ca="1" si="8"/>
        <v>0.81320437849510008</v>
      </c>
      <c r="C544" s="94" t="s">
        <v>480</v>
      </c>
    </row>
    <row r="545" spans="1:3" x14ac:dyDescent="0.2">
      <c r="A545" s="94">
        <v>543</v>
      </c>
      <c r="B545" s="94">
        <f t="shared" ca="1" si="8"/>
        <v>0.68560632626188678</v>
      </c>
      <c r="C545" s="94" t="s">
        <v>480</v>
      </c>
    </row>
    <row r="546" spans="1:3" x14ac:dyDescent="0.2">
      <c r="A546" s="94">
        <v>544</v>
      </c>
      <c r="B546" s="94">
        <f t="shared" ca="1" si="8"/>
        <v>0.66623438702653326</v>
      </c>
      <c r="C546" s="94" t="s">
        <v>480</v>
      </c>
    </row>
    <row r="547" spans="1:3" x14ac:dyDescent="0.2">
      <c r="A547" s="94">
        <v>545</v>
      </c>
      <c r="B547" s="94">
        <f t="shared" ca="1" si="8"/>
        <v>0.6266254222496872</v>
      </c>
      <c r="C547" s="94" t="s">
        <v>479</v>
      </c>
    </row>
    <row r="548" spans="1:3" x14ac:dyDescent="0.2">
      <c r="A548" s="94">
        <v>546</v>
      </c>
      <c r="B548" s="94">
        <f t="shared" ca="1" si="8"/>
        <v>0.47267748807830967</v>
      </c>
      <c r="C548" s="94" t="s">
        <v>479</v>
      </c>
    </row>
    <row r="549" spans="1:3" x14ac:dyDescent="0.2">
      <c r="A549" s="94">
        <v>547</v>
      </c>
      <c r="B549" s="94">
        <f t="shared" ca="1" si="8"/>
        <v>0.71537770439037174</v>
      </c>
      <c r="C549" s="94" t="s">
        <v>480</v>
      </c>
    </row>
    <row r="550" spans="1:3" x14ac:dyDescent="0.2">
      <c r="A550" s="94">
        <v>548</v>
      </c>
      <c r="B550" s="94">
        <f t="shared" ca="1" si="8"/>
        <v>0.51923663724569247</v>
      </c>
      <c r="C550" s="94" t="s">
        <v>480</v>
      </c>
    </row>
    <row r="551" spans="1:3" x14ac:dyDescent="0.2">
      <c r="A551" s="94">
        <v>549</v>
      </c>
      <c r="B551" s="94">
        <f t="shared" ca="1" si="8"/>
        <v>0.47574516858410987</v>
      </c>
      <c r="C551" s="94" t="s">
        <v>479</v>
      </c>
    </row>
    <row r="552" spans="1:3" x14ac:dyDescent="0.2">
      <c r="A552" s="94">
        <v>550</v>
      </c>
      <c r="B552" s="94">
        <f t="shared" ca="1" si="8"/>
        <v>0.60013458960191113</v>
      </c>
      <c r="C552" s="94" t="s">
        <v>480</v>
      </c>
    </row>
    <row r="553" spans="1:3" x14ac:dyDescent="0.2">
      <c r="A553" s="94">
        <v>551</v>
      </c>
      <c r="B553" s="94">
        <f t="shared" ca="1" si="8"/>
        <v>0.41083542106607285</v>
      </c>
      <c r="C553" s="94" t="s">
        <v>479</v>
      </c>
    </row>
    <row r="554" spans="1:3" x14ac:dyDescent="0.2">
      <c r="A554" s="94">
        <v>552</v>
      </c>
      <c r="B554" s="94">
        <f t="shared" ca="1" si="8"/>
        <v>0.67580312845346313</v>
      </c>
      <c r="C554" s="94" t="s">
        <v>479</v>
      </c>
    </row>
    <row r="555" spans="1:3" x14ac:dyDescent="0.2">
      <c r="A555" s="94">
        <v>553</v>
      </c>
      <c r="B555" s="94">
        <f t="shared" ca="1" si="8"/>
        <v>0.41086316940296413</v>
      </c>
      <c r="C555" s="94" t="s">
        <v>479</v>
      </c>
    </row>
    <row r="556" spans="1:3" x14ac:dyDescent="0.2">
      <c r="A556" s="94">
        <v>554</v>
      </c>
      <c r="B556" s="94">
        <f t="shared" ca="1" si="8"/>
        <v>0.60045874505122165</v>
      </c>
      <c r="C556" s="94" t="s">
        <v>480</v>
      </c>
    </row>
    <row r="557" spans="1:3" x14ac:dyDescent="0.2">
      <c r="A557" s="94">
        <v>555</v>
      </c>
      <c r="B557" s="94">
        <f t="shared" ca="1" si="8"/>
        <v>0.43191767022108818</v>
      </c>
      <c r="C557" s="94" t="s">
        <v>479</v>
      </c>
    </row>
    <row r="558" spans="1:3" x14ac:dyDescent="0.2">
      <c r="A558" s="94">
        <v>556</v>
      </c>
      <c r="B558" s="94">
        <f t="shared" ca="1" si="8"/>
        <v>0.51402821945742116</v>
      </c>
      <c r="C558" s="94" t="s">
        <v>480</v>
      </c>
    </row>
    <row r="559" spans="1:3" x14ac:dyDescent="0.2">
      <c r="A559" s="94">
        <v>557</v>
      </c>
      <c r="B559" s="94">
        <f t="shared" ca="1" si="8"/>
        <v>0.70638144044461604</v>
      </c>
      <c r="C559" s="94" t="s">
        <v>480</v>
      </c>
    </row>
    <row r="560" spans="1:3" x14ac:dyDescent="0.2">
      <c r="A560" s="94">
        <v>558</v>
      </c>
      <c r="B560" s="94">
        <f t="shared" ca="1" si="8"/>
        <v>0.35938772392988672</v>
      </c>
      <c r="C560" s="94" t="s">
        <v>479</v>
      </c>
    </row>
    <row r="561" spans="1:3" x14ac:dyDescent="0.2">
      <c r="A561" s="94">
        <v>559</v>
      </c>
      <c r="B561" s="94">
        <f t="shared" ca="1" si="8"/>
        <v>0.62110154494059655</v>
      </c>
      <c r="C561" s="94" t="s">
        <v>480</v>
      </c>
    </row>
    <row r="562" spans="1:3" x14ac:dyDescent="0.2">
      <c r="A562" s="94">
        <v>560</v>
      </c>
      <c r="B562" s="94">
        <f t="shared" ca="1" si="8"/>
        <v>1.0921857329313895</v>
      </c>
      <c r="C562" s="94" t="s">
        <v>479</v>
      </c>
    </row>
    <row r="563" spans="1:3" x14ac:dyDescent="0.2">
      <c r="A563" s="94">
        <v>561</v>
      </c>
      <c r="B563" s="94">
        <f t="shared" ca="1" si="8"/>
        <v>0.33180778757645379</v>
      </c>
      <c r="C563" s="94" t="s">
        <v>479</v>
      </c>
    </row>
    <row r="564" spans="1:3" x14ac:dyDescent="0.2">
      <c r="A564" s="94">
        <v>562</v>
      </c>
      <c r="B564" s="94">
        <f t="shared" ca="1" si="8"/>
        <v>0.47852911664473913</v>
      </c>
      <c r="C564" s="94" t="s">
        <v>479</v>
      </c>
    </row>
    <row r="565" spans="1:3" x14ac:dyDescent="0.2">
      <c r="A565" s="94">
        <v>563</v>
      </c>
      <c r="B565" s="94">
        <f t="shared" ca="1" si="8"/>
        <v>0.41094473317238489</v>
      </c>
      <c r="C565" s="94" t="s">
        <v>479</v>
      </c>
    </row>
    <row r="566" spans="1:3" x14ac:dyDescent="0.2">
      <c r="A566" s="94">
        <v>564</v>
      </c>
      <c r="B566" s="94">
        <f t="shared" ca="1" si="8"/>
        <v>0.53385990002663675</v>
      </c>
      <c r="C566" s="94" t="s">
        <v>479</v>
      </c>
    </row>
    <row r="567" spans="1:3" x14ac:dyDescent="0.2">
      <c r="A567" s="94">
        <v>565</v>
      </c>
      <c r="B567" s="94">
        <f t="shared" ca="1" si="8"/>
        <v>0.66568746723749095</v>
      </c>
      <c r="C567" s="94" t="s">
        <v>479</v>
      </c>
    </row>
    <row r="568" spans="1:3" x14ac:dyDescent="0.2">
      <c r="A568" s="94">
        <v>566</v>
      </c>
      <c r="B568" s="94">
        <f t="shared" ca="1" si="8"/>
        <v>0.74498211218568477</v>
      </c>
      <c r="C568" s="94" t="s">
        <v>480</v>
      </c>
    </row>
    <row r="569" spans="1:3" x14ac:dyDescent="0.2">
      <c r="A569" s="94">
        <v>567</v>
      </c>
      <c r="B569" s="94">
        <f t="shared" ca="1" si="8"/>
        <v>0.70805410816260028</v>
      </c>
      <c r="C569" s="94" t="s">
        <v>480</v>
      </c>
    </row>
    <row r="570" spans="1:3" x14ac:dyDescent="0.2">
      <c r="A570" s="94">
        <v>568</v>
      </c>
      <c r="B570" s="94">
        <f t="shared" ca="1" si="8"/>
        <v>0.49742471104926789</v>
      </c>
      <c r="C570" s="94" t="s">
        <v>480</v>
      </c>
    </row>
    <row r="571" spans="1:3" x14ac:dyDescent="0.2">
      <c r="A571" s="94">
        <v>569</v>
      </c>
      <c r="B571" s="94">
        <f t="shared" ca="1" si="8"/>
        <v>0.60872915001300232</v>
      </c>
      <c r="C571" s="94" t="s">
        <v>479</v>
      </c>
    </row>
    <row r="572" spans="1:3" x14ac:dyDescent="0.2">
      <c r="A572" s="94">
        <v>570</v>
      </c>
      <c r="B572" s="94">
        <f t="shared" ca="1" si="8"/>
        <v>0.73926345385857051</v>
      </c>
      <c r="C572" s="94" t="s">
        <v>480</v>
      </c>
    </row>
    <row r="573" spans="1:3" x14ac:dyDescent="0.2">
      <c r="A573" s="94">
        <v>571</v>
      </c>
      <c r="B573" s="94">
        <f t="shared" ca="1" si="8"/>
        <v>0.46696526262859805</v>
      </c>
      <c r="C573" s="94" t="s">
        <v>479</v>
      </c>
    </row>
    <row r="574" spans="1:3" x14ac:dyDescent="0.2">
      <c r="A574" s="94">
        <v>572</v>
      </c>
      <c r="B574" s="94">
        <f t="shared" ca="1" si="8"/>
        <v>0.68604393512284456</v>
      </c>
      <c r="C574" s="94" t="s">
        <v>480</v>
      </c>
    </row>
    <row r="575" spans="1:3" x14ac:dyDescent="0.2">
      <c r="A575" s="94">
        <v>573</v>
      </c>
      <c r="B575" s="94">
        <f t="shared" ca="1" si="8"/>
        <v>0.84331398033208105</v>
      </c>
      <c r="C575" s="94" t="s">
        <v>480</v>
      </c>
    </row>
    <row r="576" spans="1:3" x14ac:dyDescent="0.2">
      <c r="A576" s="94">
        <v>574</v>
      </c>
      <c r="B576" s="94">
        <f t="shared" ca="1" si="8"/>
        <v>0.70550533285011019</v>
      </c>
      <c r="C576" s="94" t="s">
        <v>480</v>
      </c>
    </row>
    <row r="577" spans="1:3" x14ac:dyDescent="0.2">
      <c r="A577" s="94">
        <v>575</v>
      </c>
      <c r="B577" s="94">
        <f t="shared" ca="1" si="8"/>
        <v>0.82980608478390105</v>
      </c>
      <c r="C577" s="94" t="s">
        <v>479</v>
      </c>
    </row>
    <row r="578" spans="1:3" x14ac:dyDescent="0.2">
      <c r="A578" s="94">
        <v>576</v>
      </c>
      <c r="B578" s="94">
        <f t="shared" ca="1" si="8"/>
        <v>0.4807677385316193</v>
      </c>
      <c r="C578" s="94" t="s">
        <v>479</v>
      </c>
    </row>
    <row r="579" spans="1:3" x14ac:dyDescent="0.2">
      <c r="A579" s="94">
        <v>577</v>
      </c>
      <c r="B579" s="94">
        <f t="shared" ref="B579:B642" ca="1" si="9">IF(C579="Bomb",_xlfn.NORM.INV(RAND(),0.7,0.1),_xlfn.NORM.INV(RAND(),0.6,0.15))</f>
        <v>0.77852640302890408</v>
      </c>
      <c r="C579" s="94" t="s">
        <v>479</v>
      </c>
    </row>
    <row r="580" spans="1:3" x14ac:dyDescent="0.2">
      <c r="A580" s="94">
        <v>578</v>
      </c>
      <c r="B580" s="94">
        <f t="shared" ca="1" si="9"/>
        <v>0.78293131391043846</v>
      </c>
      <c r="C580" s="94" t="s">
        <v>480</v>
      </c>
    </row>
    <row r="581" spans="1:3" x14ac:dyDescent="0.2">
      <c r="A581" s="94">
        <v>579</v>
      </c>
      <c r="B581" s="94">
        <f t="shared" ca="1" si="9"/>
        <v>0.5998139380951597</v>
      </c>
      <c r="C581" s="94" t="s">
        <v>480</v>
      </c>
    </row>
    <row r="582" spans="1:3" x14ac:dyDescent="0.2">
      <c r="A582" s="94">
        <v>580</v>
      </c>
      <c r="B582" s="94">
        <f t="shared" ca="1" si="9"/>
        <v>0.4934907763775136</v>
      </c>
      <c r="C582" s="94" t="s">
        <v>480</v>
      </c>
    </row>
    <row r="583" spans="1:3" x14ac:dyDescent="0.2">
      <c r="A583" s="94">
        <v>581</v>
      </c>
      <c r="B583" s="94">
        <f t="shared" ca="1" si="9"/>
        <v>0.56859089563484078</v>
      </c>
      <c r="C583" s="94" t="s">
        <v>479</v>
      </c>
    </row>
    <row r="584" spans="1:3" x14ac:dyDescent="0.2">
      <c r="A584" s="94">
        <v>582</v>
      </c>
      <c r="B584" s="94">
        <f t="shared" ca="1" si="9"/>
        <v>0.56158618769485158</v>
      </c>
      <c r="C584" s="94" t="s">
        <v>480</v>
      </c>
    </row>
    <row r="585" spans="1:3" x14ac:dyDescent="0.2">
      <c r="A585" s="94">
        <v>583</v>
      </c>
      <c r="B585" s="94">
        <f t="shared" ca="1" si="9"/>
        <v>0.36359398898851536</v>
      </c>
      <c r="C585" s="94" t="s">
        <v>479</v>
      </c>
    </row>
    <row r="586" spans="1:3" x14ac:dyDescent="0.2">
      <c r="A586" s="94">
        <v>584</v>
      </c>
      <c r="B586" s="94">
        <f t="shared" ca="1" si="9"/>
        <v>0.90299086902854864</v>
      </c>
      <c r="C586" s="94" t="s">
        <v>480</v>
      </c>
    </row>
    <row r="587" spans="1:3" x14ac:dyDescent="0.2">
      <c r="A587" s="94">
        <v>585</v>
      </c>
      <c r="B587" s="94">
        <f t="shared" ca="1" si="9"/>
        <v>0.57613709744388975</v>
      </c>
      <c r="C587" s="94" t="s">
        <v>479</v>
      </c>
    </row>
    <row r="588" spans="1:3" x14ac:dyDescent="0.2">
      <c r="A588" s="94">
        <v>586</v>
      </c>
      <c r="B588" s="94">
        <f t="shared" ca="1" si="9"/>
        <v>0.29742599976172379</v>
      </c>
      <c r="C588" s="94" t="s">
        <v>479</v>
      </c>
    </row>
    <row r="589" spans="1:3" x14ac:dyDescent="0.2">
      <c r="A589" s="94">
        <v>587</v>
      </c>
      <c r="B589" s="94">
        <f t="shared" ca="1" si="9"/>
        <v>0.62359921007829056</v>
      </c>
      <c r="C589" s="94" t="s">
        <v>480</v>
      </c>
    </row>
    <row r="590" spans="1:3" x14ac:dyDescent="0.2">
      <c r="A590" s="94">
        <v>588</v>
      </c>
      <c r="B590" s="94">
        <f t="shared" ca="1" si="9"/>
        <v>0.59836062954445768</v>
      </c>
      <c r="C590" s="94" t="s">
        <v>479</v>
      </c>
    </row>
    <row r="591" spans="1:3" x14ac:dyDescent="0.2">
      <c r="A591" s="94">
        <v>589</v>
      </c>
      <c r="B591" s="94">
        <f t="shared" ca="1" si="9"/>
        <v>0.40067252600459685</v>
      </c>
      <c r="C591" s="94" t="s">
        <v>479</v>
      </c>
    </row>
    <row r="592" spans="1:3" x14ac:dyDescent="0.2">
      <c r="A592" s="94">
        <v>590</v>
      </c>
      <c r="B592" s="94">
        <f t="shared" ca="1" si="9"/>
        <v>0.75213565551810191</v>
      </c>
      <c r="C592" s="94" t="s">
        <v>480</v>
      </c>
    </row>
    <row r="593" spans="1:3" x14ac:dyDescent="0.2">
      <c r="A593" s="94">
        <v>591</v>
      </c>
      <c r="B593" s="94">
        <f t="shared" ca="1" si="9"/>
        <v>0.86539462439824244</v>
      </c>
      <c r="C593" s="94" t="s">
        <v>479</v>
      </c>
    </row>
    <row r="594" spans="1:3" x14ac:dyDescent="0.2">
      <c r="A594" s="94">
        <v>592</v>
      </c>
      <c r="B594" s="94">
        <f t="shared" ca="1" si="9"/>
        <v>0.89087553414987419</v>
      </c>
      <c r="C594" s="94" t="s">
        <v>480</v>
      </c>
    </row>
    <row r="595" spans="1:3" x14ac:dyDescent="0.2">
      <c r="A595" s="94">
        <v>593</v>
      </c>
      <c r="B595" s="94">
        <f t="shared" ca="1" si="9"/>
        <v>0.58560353646184404</v>
      </c>
      <c r="C595" s="94" t="s">
        <v>479</v>
      </c>
    </row>
    <row r="596" spans="1:3" x14ac:dyDescent="0.2">
      <c r="A596" s="94">
        <v>594</v>
      </c>
      <c r="B596" s="94">
        <f t="shared" ca="1" si="9"/>
        <v>0.53620451924710688</v>
      </c>
      <c r="C596" s="94" t="s">
        <v>480</v>
      </c>
    </row>
    <row r="597" spans="1:3" x14ac:dyDescent="0.2">
      <c r="A597" s="94">
        <v>595</v>
      </c>
      <c r="B597" s="94">
        <f t="shared" ca="1" si="9"/>
        <v>0.75959587873170087</v>
      </c>
      <c r="C597" s="94" t="s">
        <v>480</v>
      </c>
    </row>
    <row r="598" spans="1:3" x14ac:dyDescent="0.2">
      <c r="A598" s="94">
        <v>596</v>
      </c>
      <c r="B598" s="94">
        <f t="shared" ca="1" si="9"/>
        <v>0.63143037185985229</v>
      </c>
      <c r="C598" s="94" t="s">
        <v>480</v>
      </c>
    </row>
    <row r="599" spans="1:3" x14ac:dyDescent="0.2">
      <c r="A599" s="94">
        <v>597</v>
      </c>
      <c r="B599" s="94">
        <f t="shared" ca="1" si="9"/>
        <v>0.88557014212281426</v>
      </c>
      <c r="C599" s="94" t="s">
        <v>480</v>
      </c>
    </row>
    <row r="600" spans="1:3" x14ac:dyDescent="0.2">
      <c r="A600" s="94">
        <v>598</v>
      </c>
      <c r="B600" s="94">
        <f t="shared" ca="1" si="9"/>
        <v>0.65195671782194142</v>
      </c>
      <c r="C600" s="94" t="s">
        <v>479</v>
      </c>
    </row>
    <row r="601" spans="1:3" x14ac:dyDescent="0.2">
      <c r="A601" s="94">
        <v>599</v>
      </c>
      <c r="B601" s="94">
        <f t="shared" ca="1" si="9"/>
        <v>1.0132738427979029</v>
      </c>
      <c r="C601" s="94" t="s">
        <v>480</v>
      </c>
    </row>
    <row r="602" spans="1:3" x14ac:dyDescent="0.2">
      <c r="A602" s="94">
        <v>600</v>
      </c>
      <c r="B602" s="94">
        <f t="shared" ca="1" si="9"/>
        <v>0.87420364710837006</v>
      </c>
      <c r="C602" s="94" t="s">
        <v>480</v>
      </c>
    </row>
    <row r="603" spans="1:3" x14ac:dyDescent="0.2">
      <c r="A603" s="94">
        <v>601</v>
      </c>
      <c r="B603" s="94">
        <f t="shared" ca="1" si="9"/>
        <v>0.53063850124822187</v>
      </c>
      <c r="C603" s="94" t="s">
        <v>479</v>
      </c>
    </row>
    <row r="604" spans="1:3" x14ac:dyDescent="0.2">
      <c r="A604" s="94">
        <v>602</v>
      </c>
      <c r="B604" s="94">
        <f t="shared" ca="1" si="9"/>
        <v>0.62097196817675315</v>
      </c>
      <c r="C604" s="94" t="s">
        <v>479</v>
      </c>
    </row>
    <row r="605" spans="1:3" x14ac:dyDescent="0.2">
      <c r="A605" s="94">
        <v>603</v>
      </c>
      <c r="B605" s="94">
        <f t="shared" ca="1" si="9"/>
        <v>0.5901076298102913</v>
      </c>
      <c r="C605" s="94" t="s">
        <v>479</v>
      </c>
    </row>
    <row r="606" spans="1:3" x14ac:dyDescent="0.2">
      <c r="A606" s="94">
        <v>604</v>
      </c>
      <c r="B606" s="94">
        <f t="shared" ca="1" si="9"/>
        <v>0.71021498306388142</v>
      </c>
      <c r="C606" s="94" t="s">
        <v>480</v>
      </c>
    </row>
    <row r="607" spans="1:3" x14ac:dyDescent="0.2">
      <c r="A607" s="94">
        <v>605</v>
      </c>
      <c r="B607" s="94">
        <f t="shared" ca="1" si="9"/>
        <v>0.53543052997992746</v>
      </c>
      <c r="C607" s="94" t="s">
        <v>479</v>
      </c>
    </row>
    <row r="608" spans="1:3" x14ac:dyDescent="0.2">
      <c r="A608" s="94">
        <v>606</v>
      </c>
      <c r="B608" s="94">
        <f t="shared" ca="1" si="9"/>
        <v>0.7881402905065229</v>
      </c>
      <c r="C608" s="94" t="s">
        <v>480</v>
      </c>
    </row>
    <row r="609" spans="1:3" x14ac:dyDescent="0.2">
      <c r="A609" s="94">
        <v>607</v>
      </c>
      <c r="B609" s="94">
        <f t="shared" ca="1" si="9"/>
        <v>0.63214078628642734</v>
      </c>
      <c r="C609" s="94" t="s">
        <v>479</v>
      </c>
    </row>
    <row r="610" spans="1:3" x14ac:dyDescent="0.2">
      <c r="A610" s="94">
        <v>608</v>
      </c>
      <c r="B610" s="94">
        <f t="shared" ca="1" si="9"/>
        <v>0.63244004018894917</v>
      </c>
      <c r="C610" s="94" t="s">
        <v>480</v>
      </c>
    </row>
    <row r="611" spans="1:3" x14ac:dyDescent="0.2">
      <c r="A611" s="94">
        <v>609</v>
      </c>
      <c r="B611" s="94">
        <f t="shared" ca="1" si="9"/>
        <v>0.62756240770695015</v>
      </c>
      <c r="C611" s="94" t="s">
        <v>479</v>
      </c>
    </row>
    <row r="612" spans="1:3" x14ac:dyDescent="0.2">
      <c r="A612" s="94">
        <v>610</v>
      </c>
      <c r="B612" s="94">
        <f t="shared" ca="1" si="9"/>
        <v>0.2597753937198351</v>
      </c>
      <c r="C612" s="94" t="s">
        <v>479</v>
      </c>
    </row>
    <row r="613" spans="1:3" x14ac:dyDescent="0.2">
      <c r="A613" s="94">
        <v>611</v>
      </c>
      <c r="B613" s="94">
        <f t="shared" ca="1" si="9"/>
        <v>0.749505914515322</v>
      </c>
      <c r="C613" s="94" t="s">
        <v>480</v>
      </c>
    </row>
    <row r="614" spans="1:3" x14ac:dyDescent="0.2">
      <c r="A614" s="94">
        <v>612</v>
      </c>
      <c r="B614" s="94">
        <f t="shared" ca="1" si="9"/>
        <v>0.6726156031081213</v>
      </c>
      <c r="C614" s="94" t="s">
        <v>480</v>
      </c>
    </row>
    <row r="615" spans="1:3" x14ac:dyDescent="0.2">
      <c r="A615" s="94">
        <v>613</v>
      </c>
      <c r="B615" s="94">
        <f t="shared" ca="1" si="9"/>
        <v>0.68621684325825738</v>
      </c>
      <c r="C615" s="94" t="s">
        <v>479</v>
      </c>
    </row>
    <row r="616" spans="1:3" x14ac:dyDescent="0.2">
      <c r="A616" s="94">
        <v>614</v>
      </c>
      <c r="B616" s="94">
        <f t="shared" ca="1" si="9"/>
        <v>0.59646593746898191</v>
      </c>
      <c r="C616" s="94" t="s">
        <v>479</v>
      </c>
    </row>
    <row r="617" spans="1:3" x14ac:dyDescent="0.2">
      <c r="A617" s="94">
        <v>615</v>
      </c>
      <c r="B617" s="94">
        <f t="shared" ca="1" si="9"/>
        <v>0.8926017318458177</v>
      </c>
      <c r="C617" s="94" t="s">
        <v>479</v>
      </c>
    </row>
    <row r="618" spans="1:3" x14ac:dyDescent="0.2">
      <c r="A618" s="94">
        <v>616</v>
      </c>
      <c r="B618" s="94">
        <f t="shared" ca="1" si="9"/>
        <v>0.64877127657914291</v>
      </c>
      <c r="C618" s="94" t="s">
        <v>480</v>
      </c>
    </row>
    <row r="619" spans="1:3" x14ac:dyDescent="0.2">
      <c r="A619" s="94">
        <v>617</v>
      </c>
      <c r="B619" s="94">
        <f t="shared" ca="1" si="9"/>
        <v>0.8566436191563761</v>
      </c>
      <c r="C619" s="94" t="s">
        <v>480</v>
      </c>
    </row>
    <row r="620" spans="1:3" x14ac:dyDescent="0.2">
      <c r="A620" s="94">
        <v>618</v>
      </c>
      <c r="B620" s="94">
        <f t="shared" ca="1" si="9"/>
        <v>0.75557888779890892</v>
      </c>
      <c r="C620" s="94" t="s">
        <v>480</v>
      </c>
    </row>
    <row r="621" spans="1:3" x14ac:dyDescent="0.2">
      <c r="A621" s="94">
        <v>619</v>
      </c>
      <c r="B621" s="94">
        <f t="shared" ca="1" si="9"/>
        <v>0.62345874424719172</v>
      </c>
      <c r="C621" s="94" t="s">
        <v>479</v>
      </c>
    </row>
    <row r="622" spans="1:3" x14ac:dyDescent="0.2">
      <c r="A622" s="94">
        <v>620</v>
      </c>
      <c r="B622" s="94">
        <f t="shared" ca="1" si="9"/>
        <v>0.65655048605343214</v>
      </c>
      <c r="C622" s="94" t="s">
        <v>479</v>
      </c>
    </row>
    <row r="623" spans="1:3" x14ac:dyDescent="0.2">
      <c r="A623" s="94">
        <v>621</v>
      </c>
      <c r="B623" s="94">
        <f t="shared" ca="1" si="9"/>
        <v>0.72506581864728448</v>
      </c>
      <c r="C623" s="94" t="s">
        <v>480</v>
      </c>
    </row>
    <row r="624" spans="1:3" x14ac:dyDescent="0.2">
      <c r="A624" s="94">
        <v>622</v>
      </c>
      <c r="B624" s="94">
        <f t="shared" ca="1" si="9"/>
        <v>0.80757252695330406</v>
      </c>
      <c r="C624" s="94" t="s">
        <v>480</v>
      </c>
    </row>
    <row r="625" spans="1:3" x14ac:dyDescent="0.2">
      <c r="A625" s="94">
        <v>623</v>
      </c>
      <c r="B625" s="94">
        <f t="shared" ca="1" si="9"/>
        <v>0.6912079904715287</v>
      </c>
      <c r="C625" s="94" t="s">
        <v>480</v>
      </c>
    </row>
    <row r="626" spans="1:3" x14ac:dyDescent="0.2">
      <c r="A626" s="94">
        <v>624</v>
      </c>
      <c r="B626" s="94">
        <f t="shared" ca="1" si="9"/>
        <v>0.2781753881833901</v>
      </c>
      <c r="C626" s="94" t="s">
        <v>479</v>
      </c>
    </row>
    <row r="627" spans="1:3" x14ac:dyDescent="0.2">
      <c r="A627" s="94">
        <v>625</v>
      </c>
      <c r="B627" s="94">
        <f t="shared" ca="1" si="9"/>
        <v>0.85653947120885598</v>
      </c>
      <c r="C627" s="94" t="s">
        <v>480</v>
      </c>
    </row>
    <row r="628" spans="1:3" x14ac:dyDescent="0.2">
      <c r="A628" s="94">
        <v>626</v>
      </c>
      <c r="B628" s="94">
        <f t="shared" ca="1" si="9"/>
        <v>0.65154349777301279</v>
      </c>
      <c r="C628" s="94" t="s">
        <v>479</v>
      </c>
    </row>
    <row r="629" spans="1:3" x14ac:dyDescent="0.2">
      <c r="A629" s="94">
        <v>627</v>
      </c>
      <c r="B629" s="94">
        <f t="shared" ca="1" si="9"/>
        <v>0.38232935707446969</v>
      </c>
      <c r="C629" s="94" t="s">
        <v>479</v>
      </c>
    </row>
    <row r="630" spans="1:3" x14ac:dyDescent="0.2">
      <c r="A630" s="94">
        <v>628</v>
      </c>
      <c r="B630" s="94">
        <f t="shared" ca="1" si="9"/>
        <v>0.5742039472313385</v>
      </c>
      <c r="C630" s="94" t="s">
        <v>479</v>
      </c>
    </row>
    <row r="631" spans="1:3" x14ac:dyDescent="0.2">
      <c r="A631" s="94">
        <v>629</v>
      </c>
      <c r="B631" s="94">
        <f t="shared" ca="1" si="9"/>
        <v>0.6933270919092972</v>
      </c>
      <c r="C631" s="94" t="s">
        <v>479</v>
      </c>
    </row>
    <row r="632" spans="1:3" x14ac:dyDescent="0.2">
      <c r="A632" s="94">
        <v>630</v>
      </c>
      <c r="B632" s="94">
        <f t="shared" ca="1" si="9"/>
        <v>0.65205164042760932</v>
      </c>
      <c r="C632" s="94" t="s">
        <v>480</v>
      </c>
    </row>
    <row r="633" spans="1:3" x14ac:dyDescent="0.2">
      <c r="A633" s="94">
        <v>631</v>
      </c>
      <c r="B633" s="94">
        <f t="shared" ca="1" si="9"/>
        <v>0.63166031169059245</v>
      </c>
      <c r="C633" s="94" t="s">
        <v>480</v>
      </c>
    </row>
    <row r="634" spans="1:3" x14ac:dyDescent="0.2">
      <c r="A634" s="94">
        <v>632</v>
      </c>
      <c r="B634" s="94">
        <f t="shared" ca="1" si="9"/>
        <v>0.6596680737721069</v>
      </c>
      <c r="C634" s="94" t="s">
        <v>479</v>
      </c>
    </row>
    <row r="635" spans="1:3" x14ac:dyDescent="0.2">
      <c r="A635" s="94">
        <v>633</v>
      </c>
      <c r="B635" s="94">
        <f t="shared" ca="1" si="9"/>
        <v>0.71576879440297025</v>
      </c>
      <c r="C635" s="94" t="s">
        <v>480</v>
      </c>
    </row>
    <row r="636" spans="1:3" x14ac:dyDescent="0.2">
      <c r="A636" s="94">
        <v>634</v>
      </c>
      <c r="B636" s="94">
        <f t="shared" ca="1" si="9"/>
        <v>0.73452002683271689</v>
      </c>
      <c r="C636" s="94" t="s">
        <v>480</v>
      </c>
    </row>
    <row r="637" spans="1:3" x14ac:dyDescent="0.2">
      <c r="A637" s="94">
        <v>635</v>
      </c>
      <c r="B637" s="94">
        <f t="shared" ca="1" si="9"/>
        <v>0.70622735846806206</v>
      </c>
      <c r="C637" s="94" t="s">
        <v>480</v>
      </c>
    </row>
    <row r="638" spans="1:3" x14ac:dyDescent="0.2">
      <c r="A638" s="94">
        <v>636</v>
      </c>
      <c r="B638" s="94">
        <f t="shared" ca="1" si="9"/>
        <v>0.62515786597105694</v>
      </c>
      <c r="C638" s="94" t="s">
        <v>479</v>
      </c>
    </row>
    <row r="639" spans="1:3" x14ac:dyDescent="0.2">
      <c r="A639" s="94">
        <v>637</v>
      </c>
      <c r="B639" s="94">
        <f t="shared" ca="1" si="9"/>
        <v>0.38990476835352428</v>
      </c>
      <c r="C639" s="94" t="s">
        <v>479</v>
      </c>
    </row>
    <row r="640" spans="1:3" x14ac:dyDescent="0.2">
      <c r="A640" s="94">
        <v>638</v>
      </c>
      <c r="B640" s="94">
        <f t="shared" ca="1" si="9"/>
        <v>0.82404587536278484</v>
      </c>
      <c r="C640" s="94" t="s">
        <v>480</v>
      </c>
    </row>
    <row r="641" spans="1:3" x14ac:dyDescent="0.2">
      <c r="A641" s="94">
        <v>639</v>
      </c>
      <c r="B641" s="94">
        <f t="shared" ca="1" si="9"/>
        <v>0.44384683944532388</v>
      </c>
      <c r="C641" s="94" t="s">
        <v>479</v>
      </c>
    </row>
    <row r="642" spans="1:3" x14ac:dyDescent="0.2">
      <c r="A642" s="94">
        <v>640</v>
      </c>
      <c r="B642" s="94">
        <f t="shared" ca="1" si="9"/>
        <v>0.63860909979449454</v>
      </c>
      <c r="C642" s="94" t="s">
        <v>480</v>
      </c>
    </row>
    <row r="643" spans="1:3" x14ac:dyDescent="0.2">
      <c r="A643" s="94">
        <v>641</v>
      </c>
      <c r="B643" s="94">
        <f t="shared" ref="B643:B706" ca="1" si="10">IF(C643="Bomb",_xlfn.NORM.INV(RAND(),0.7,0.1),_xlfn.NORM.INV(RAND(),0.6,0.15))</f>
        <v>0.87309222515320184</v>
      </c>
      <c r="C643" s="94" t="s">
        <v>480</v>
      </c>
    </row>
    <row r="644" spans="1:3" x14ac:dyDescent="0.2">
      <c r="A644" s="94">
        <v>642</v>
      </c>
      <c r="B644" s="94">
        <f t="shared" ca="1" si="10"/>
        <v>0.62065698524726276</v>
      </c>
      <c r="C644" s="94" t="s">
        <v>479</v>
      </c>
    </row>
    <row r="645" spans="1:3" x14ac:dyDescent="0.2">
      <c r="A645" s="94">
        <v>643</v>
      </c>
      <c r="B645" s="94">
        <f t="shared" ca="1" si="10"/>
        <v>0.85883718912817364</v>
      </c>
      <c r="C645" s="94" t="s">
        <v>480</v>
      </c>
    </row>
    <row r="646" spans="1:3" x14ac:dyDescent="0.2">
      <c r="A646" s="94">
        <v>644</v>
      </c>
      <c r="B646" s="94">
        <f t="shared" ca="1" si="10"/>
        <v>0.24164860130168631</v>
      </c>
      <c r="C646" s="94" t="s">
        <v>479</v>
      </c>
    </row>
    <row r="647" spans="1:3" x14ac:dyDescent="0.2">
      <c r="A647" s="94">
        <v>645</v>
      </c>
      <c r="B647" s="94">
        <f t="shared" ca="1" si="10"/>
        <v>0.65768832239315977</v>
      </c>
      <c r="C647" s="94" t="s">
        <v>479</v>
      </c>
    </row>
    <row r="648" spans="1:3" x14ac:dyDescent="0.2">
      <c r="A648" s="94">
        <v>646</v>
      </c>
      <c r="B648" s="94">
        <f t="shared" ca="1" si="10"/>
        <v>0.54983808622660746</v>
      </c>
      <c r="C648" s="94" t="s">
        <v>479</v>
      </c>
    </row>
    <row r="649" spans="1:3" x14ac:dyDescent="0.2">
      <c r="A649" s="94">
        <v>647</v>
      </c>
      <c r="B649" s="94">
        <f t="shared" ca="1" si="10"/>
        <v>0.62016621393204363</v>
      </c>
      <c r="C649" s="94" t="s">
        <v>480</v>
      </c>
    </row>
    <row r="650" spans="1:3" x14ac:dyDescent="0.2">
      <c r="A650" s="94">
        <v>648</v>
      </c>
      <c r="B650" s="94">
        <f t="shared" ca="1" si="10"/>
        <v>0.63409977996721478</v>
      </c>
      <c r="C650" s="94" t="s">
        <v>480</v>
      </c>
    </row>
    <row r="651" spans="1:3" x14ac:dyDescent="0.2">
      <c r="A651" s="94">
        <v>649</v>
      </c>
      <c r="B651" s="94">
        <f t="shared" ca="1" si="10"/>
        <v>0.57120656507412004</v>
      </c>
      <c r="C651" s="94" t="s">
        <v>480</v>
      </c>
    </row>
    <row r="652" spans="1:3" x14ac:dyDescent="0.2">
      <c r="A652" s="94">
        <v>650</v>
      </c>
      <c r="B652" s="94">
        <f t="shared" ca="1" si="10"/>
        <v>0.73473836557604</v>
      </c>
      <c r="C652" s="94" t="s">
        <v>480</v>
      </c>
    </row>
    <row r="653" spans="1:3" x14ac:dyDescent="0.2">
      <c r="A653" s="94">
        <v>651</v>
      </c>
      <c r="B653" s="94">
        <f t="shared" ca="1" si="10"/>
        <v>0.32428434707837639</v>
      </c>
      <c r="C653" s="94" t="s">
        <v>479</v>
      </c>
    </row>
    <row r="654" spans="1:3" x14ac:dyDescent="0.2">
      <c r="A654" s="94">
        <v>652</v>
      </c>
      <c r="B654" s="94">
        <f t="shared" ca="1" si="10"/>
        <v>0.49405487348096649</v>
      </c>
      <c r="C654" s="94" t="s">
        <v>479</v>
      </c>
    </row>
    <row r="655" spans="1:3" x14ac:dyDescent="0.2">
      <c r="A655" s="94">
        <v>653</v>
      </c>
      <c r="B655" s="94">
        <f t="shared" ca="1" si="10"/>
        <v>0.89903306491052437</v>
      </c>
      <c r="C655" s="94" t="s">
        <v>479</v>
      </c>
    </row>
    <row r="656" spans="1:3" x14ac:dyDescent="0.2">
      <c r="A656" s="94">
        <v>654</v>
      </c>
      <c r="B656" s="94">
        <f t="shared" ca="1" si="10"/>
        <v>0.50591725052553016</v>
      </c>
      <c r="C656" s="94" t="s">
        <v>479</v>
      </c>
    </row>
    <row r="657" spans="1:3" x14ac:dyDescent="0.2">
      <c r="A657" s="94">
        <v>655</v>
      </c>
      <c r="B657" s="94">
        <f t="shared" ca="1" si="10"/>
        <v>0.4974748910978003</v>
      </c>
      <c r="C657" s="94" t="s">
        <v>479</v>
      </c>
    </row>
    <row r="658" spans="1:3" x14ac:dyDescent="0.2">
      <c r="A658" s="94">
        <v>656</v>
      </c>
      <c r="B658" s="94">
        <f t="shared" ca="1" si="10"/>
        <v>0.51769540204008391</v>
      </c>
      <c r="C658" s="94" t="s">
        <v>479</v>
      </c>
    </row>
    <row r="659" spans="1:3" x14ac:dyDescent="0.2">
      <c r="A659" s="94">
        <v>657</v>
      </c>
      <c r="B659" s="94">
        <f t="shared" ca="1" si="10"/>
        <v>0.83393026184374242</v>
      </c>
      <c r="C659" s="94" t="s">
        <v>480</v>
      </c>
    </row>
    <row r="660" spans="1:3" x14ac:dyDescent="0.2">
      <c r="A660" s="94">
        <v>658</v>
      </c>
      <c r="B660" s="94">
        <f t="shared" ca="1" si="10"/>
        <v>0.56813030265804398</v>
      </c>
      <c r="C660" s="94" t="s">
        <v>479</v>
      </c>
    </row>
    <row r="661" spans="1:3" x14ac:dyDescent="0.2">
      <c r="A661" s="94">
        <v>659</v>
      </c>
      <c r="B661" s="94">
        <f t="shared" ca="1" si="10"/>
        <v>0.83018834115174733</v>
      </c>
      <c r="C661" s="94" t="s">
        <v>480</v>
      </c>
    </row>
    <row r="662" spans="1:3" x14ac:dyDescent="0.2">
      <c r="A662" s="94">
        <v>660</v>
      </c>
      <c r="B662" s="94">
        <f t="shared" ca="1" si="10"/>
        <v>0.64278227579130232</v>
      </c>
      <c r="C662" s="94" t="s">
        <v>479</v>
      </c>
    </row>
    <row r="663" spans="1:3" x14ac:dyDescent="0.2">
      <c r="A663" s="94">
        <v>661</v>
      </c>
      <c r="B663" s="94">
        <f t="shared" ca="1" si="10"/>
        <v>0.79043701799331023</v>
      </c>
      <c r="C663" s="94" t="s">
        <v>480</v>
      </c>
    </row>
    <row r="664" spans="1:3" x14ac:dyDescent="0.2">
      <c r="A664" s="94">
        <v>662</v>
      </c>
      <c r="B664" s="94">
        <f t="shared" ca="1" si="10"/>
        <v>0.9339991706361066</v>
      </c>
      <c r="C664" s="94" t="s">
        <v>479</v>
      </c>
    </row>
    <row r="665" spans="1:3" x14ac:dyDescent="0.2">
      <c r="A665" s="94">
        <v>663</v>
      </c>
      <c r="B665" s="94">
        <f t="shared" ca="1" si="10"/>
        <v>0.70294209731798662</v>
      </c>
      <c r="C665" s="94" t="s">
        <v>479</v>
      </c>
    </row>
    <row r="666" spans="1:3" x14ac:dyDescent="0.2">
      <c r="A666" s="94">
        <v>664</v>
      </c>
      <c r="B666" s="94">
        <f t="shared" ca="1" si="10"/>
        <v>0.79911991685621597</v>
      </c>
      <c r="C666" s="94" t="s">
        <v>480</v>
      </c>
    </row>
    <row r="667" spans="1:3" x14ac:dyDescent="0.2">
      <c r="A667" s="94">
        <v>665</v>
      </c>
      <c r="B667" s="94">
        <f t="shared" ca="1" si="10"/>
        <v>0.6282171881795463</v>
      </c>
      <c r="C667" s="94" t="s">
        <v>479</v>
      </c>
    </row>
    <row r="668" spans="1:3" x14ac:dyDescent="0.2">
      <c r="A668" s="94">
        <v>666</v>
      </c>
      <c r="B668" s="94">
        <f t="shared" ca="1" si="10"/>
        <v>0.63324699447463761</v>
      </c>
      <c r="C668" s="94" t="s">
        <v>479</v>
      </c>
    </row>
    <row r="669" spans="1:3" x14ac:dyDescent="0.2">
      <c r="A669" s="94">
        <v>667</v>
      </c>
      <c r="B669" s="94">
        <f t="shared" ca="1" si="10"/>
        <v>0.59389955470134681</v>
      </c>
      <c r="C669" s="94" t="s">
        <v>480</v>
      </c>
    </row>
    <row r="670" spans="1:3" x14ac:dyDescent="0.2">
      <c r="A670" s="94">
        <v>668</v>
      </c>
      <c r="B670" s="94">
        <f t="shared" ca="1" si="10"/>
        <v>0.83031671890924597</v>
      </c>
      <c r="C670" s="94" t="s">
        <v>479</v>
      </c>
    </row>
    <row r="671" spans="1:3" x14ac:dyDescent="0.2">
      <c r="A671" s="94">
        <v>669</v>
      </c>
      <c r="B671" s="94">
        <f t="shared" ca="1" si="10"/>
        <v>0.41589611402141557</v>
      </c>
      <c r="C671" s="94" t="s">
        <v>479</v>
      </c>
    </row>
    <row r="672" spans="1:3" x14ac:dyDescent="0.2">
      <c r="A672" s="94">
        <v>670</v>
      </c>
      <c r="B672" s="94">
        <f t="shared" ca="1" si="10"/>
        <v>0.46111123730456471</v>
      </c>
      <c r="C672" s="94" t="s">
        <v>479</v>
      </c>
    </row>
    <row r="673" spans="1:3" x14ac:dyDescent="0.2">
      <c r="A673" s="94">
        <v>671</v>
      </c>
      <c r="B673" s="94">
        <f t="shared" ca="1" si="10"/>
        <v>0.74551698887862616</v>
      </c>
      <c r="C673" s="94" t="s">
        <v>479</v>
      </c>
    </row>
    <row r="674" spans="1:3" x14ac:dyDescent="0.2">
      <c r="A674" s="94">
        <v>672</v>
      </c>
      <c r="B674" s="94">
        <f t="shared" ca="1" si="10"/>
        <v>0.66483778126238613</v>
      </c>
      <c r="C674" s="94" t="s">
        <v>479</v>
      </c>
    </row>
    <row r="675" spans="1:3" x14ac:dyDescent="0.2">
      <c r="A675" s="94">
        <v>673</v>
      </c>
      <c r="B675" s="94">
        <f t="shared" ca="1" si="10"/>
        <v>0.43889414616266414</v>
      </c>
      <c r="C675" s="94" t="s">
        <v>479</v>
      </c>
    </row>
    <row r="676" spans="1:3" x14ac:dyDescent="0.2">
      <c r="A676" s="94">
        <v>674</v>
      </c>
      <c r="B676" s="94">
        <f t="shared" ca="1" si="10"/>
        <v>0.64984358222333816</v>
      </c>
      <c r="C676" s="94" t="s">
        <v>480</v>
      </c>
    </row>
    <row r="677" spans="1:3" x14ac:dyDescent="0.2">
      <c r="A677" s="94">
        <v>675</v>
      </c>
      <c r="B677" s="94">
        <f t="shared" ca="1" si="10"/>
        <v>0.93355753751186565</v>
      </c>
      <c r="C677" s="94" t="s">
        <v>479</v>
      </c>
    </row>
    <row r="678" spans="1:3" x14ac:dyDescent="0.2">
      <c r="A678" s="94">
        <v>676</v>
      </c>
      <c r="B678" s="94">
        <f t="shared" ca="1" si="10"/>
        <v>0.62402290253696624</v>
      </c>
      <c r="C678" s="94" t="s">
        <v>480</v>
      </c>
    </row>
    <row r="679" spans="1:3" x14ac:dyDescent="0.2">
      <c r="A679" s="94">
        <v>677</v>
      </c>
      <c r="B679" s="94">
        <f t="shared" ca="1" si="10"/>
        <v>0.4867889396208086</v>
      </c>
      <c r="C679" s="94" t="s">
        <v>479</v>
      </c>
    </row>
    <row r="680" spans="1:3" x14ac:dyDescent="0.2">
      <c r="A680" s="94">
        <v>678</v>
      </c>
      <c r="B680" s="94">
        <f t="shared" ca="1" si="10"/>
        <v>0.78167404417015907</v>
      </c>
      <c r="C680" s="94" t="s">
        <v>480</v>
      </c>
    </row>
    <row r="681" spans="1:3" x14ac:dyDescent="0.2">
      <c r="A681" s="94">
        <v>679</v>
      </c>
      <c r="B681" s="94">
        <f t="shared" ca="1" si="10"/>
        <v>0.70522947614168852</v>
      </c>
      <c r="C681" s="94" t="s">
        <v>479</v>
      </c>
    </row>
    <row r="682" spans="1:3" x14ac:dyDescent="0.2">
      <c r="A682" s="94">
        <v>680</v>
      </c>
      <c r="B682" s="94">
        <f t="shared" ca="1" si="10"/>
        <v>0.62600639164458394</v>
      </c>
      <c r="C682" s="94" t="s">
        <v>479</v>
      </c>
    </row>
    <row r="683" spans="1:3" x14ac:dyDescent="0.2">
      <c r="A683" s="94">
        <v>681</v>
      </c>
      <c r="B683" s="94">
        <f t="shared" ca="1" si="10"/>
        <v>0.56571949781124531</v>
      </c>
      <c r="C683" s="94" t="s">
        <v>479</v>
      </c>
    </row>
    <row r="684" spans="1:3" x14ac:dyDescent="0.2">
      <c r="A684" s="94">
        <v>682</v>
      </c>
      <c r="B684" s="94">
        <f t="shared" ca="1" si="10"/>
        <v>0.67766738724621201</v>
      </c>
      <c r="C684" s="94" t="s">
        <v>479</v>
      </c>
    </row>
    <row r="685" spans="1:3" x14ac:dyDescent="0.2">
      <c r="A685" s="94">
        <v>683</v>
      </c>
      <c r="B685" s="94">
        <f t="shared" ca="1" si="10"/>
        <v>0.71820733860311459</v>
      </c>
      <c r="C685" s="94" t="s">
        <v>479</v>
      </c>
    </row>
    <row r="686" spans="1:3" x14ac:dyDescent="0.2">
      <c r="A686" s="94">
        <v>684</v>
      </c>
      <c r="B686" s="94">
        <f t="shared" ca="1" si="10"/>
        <v>0.90346047138242258</v>
      </c>
      <c r="C686" s="94" t="s">
        <v>479</v>
      </c>
    </row>
    <row r="687" spans="1:3" x14ac:dyDescent="0.2">
      <c r="A687" s="94">
        <v>685</v>
      </c>
      <c r="B687" s="94">
        <f t="shared" ca="1" si="10"/>
        <v>0.6992154113926633</v>
      </c>
      <c r="C687" s="94" t="s">
        <v>480</v>
      </c>
    </row>
    <row r="688" spans="1:3" x14ac:dyDescent="0.2">
      <c r="A688" s="94">
        <v>686</v>
      </c>
      <c r="B688" s="94">
        <f t="shared" ca="1" si="10"/>
        <v>0.55859703654886927</v>
      </c>
      <c r="C688" s="94" t="s">
        <v>479</v>
      </c>
    </row>
    <row r="689" spans="1:3" x14ac:dyDescent="0.2">
      <c r="A689" s="94">
        <v>687</v>
      </c>
      <c r="B689" s="94">
        <f t="shared" ca="1" si="10"/>
        <v>0.6545151075130855</v>
      </c>
      <c r="C689" s="94" t="s">
        <v>479</v>
      </c>
    </row>
    <row r="690" spans="1:3" x14ac:dyDescent="0.2">
      <c r="A690" s="94">
        <v>688</v>
      </c>
      <c r="B690" s="94">
        <f t="shared" ca="1" si="10"/>
        <v>0.695151584254878</v>
      </c>
      <c r="C690" s="94" t="s">
        <v>479</v>
      </c>
    </row>
    <row r="691" spans="1:3" x14ac:dyDescent="0.2">
      <c r="A691" s="94">
        <v>689</v>
      </c>
      <c r="B691" s="94">
        <f t="shared" ca="1" si="10"/>
        <v>0.57512094180506768</v>
      </c>
      <c r="C691" s="94" t="s">
        <v>479</v>
      </c>
    </row>
    <row r="692" spans="1:3" x14ac:dyDescent="0.2">
      <c r="A692" s="94">
        <v>690</v>
      </c>
      <c r="B692" s="94">
        <f t="shared" ca="1" si="10"/>
        <v>0.69729493620894401</v>
      </c>
      <c r="C692" s="94" t="s">
        <v>480</v>
      </c>
    </row>
    <row r="693" spans="1:3" x14ac:dyDescent="0.2">
      <c r="A693" s="94">
        <v>691</v>
      </c>
      <c r="B693" s="94">
        <f t="shared" ca="1" si="10"/>
        <v>0.52779472761943624</v>
      </c>
      <c r="C693" s="94" t="s">
        <v>480</v>
      </c>
    </row>
    <row r="694" spans="1:3" x14ac:dyDescent="0.2">
      <c r="A694" s="94">
        <v>692</v>
      </c>
      <c r="B694" s="94">
        <f t="shared" ca="1" si="10"/>
        <v>0.89128762608284129</v>
      </c>
      <c r="C694" s="94" t="s">
        <v>480</v>
      </c>
    </row>
    <row r="695" spans="1:3" x14ac:dyDescent="0.2">
      <c r="A695" s="94">
        <v>693</v>
      </c>
      <c r="B695" s="94">
        <f t="shared" ca="1" si="10"/>
        <v>0.82020856930458486</v>
      </c>
      <c r="C695" s="94" t="s">
        <v>480</v>
      </c>
    </row>
    <row r="696" spans="1:3" x14ac:dyDescent="0.2">
      <c r="A696" s="94">
        <v>694</v>
      </c>
      <c r="B696" s="94">
        <f t="shared" ca="1" si="10"/>
        <v>0.54069592087821106</v>
      </c>
      <c r="C696" s="94" t="s">
        <v>479</v>
      </c>
    </row>
    <row r="697" spans="1:3" x14ac:dyDescent="0.2">
      <c r="A697" s="94">
        <v>695</v>
      </c>
      <c r="B697" s="94">
        <f t="shared" ca="1" si="10"/>
        <v>0.43858571944846547</v>
      </c>
      <c r="C697" s="94" t="s">
        <v>479</v>
      </c>
    </row>
    <row r="698" spans="1:3" x14ac:dyDescent="0.2">
      <c r="A698" s="94">
        <v>696</v>
      </c>
      <c r="B698" s="94">
        <f t="shared" ca="1" si="10"/>
        <v>0.76307463075670245</v>
      </c>
      <c r="C698" s="94" t="s">
        <v>479</v>
      </c>
    </row>
    <row r="699" spans="1:3" x14ac:dyDescent="0.2">
      <c r="A699" s="94">
        <v>697</v>
      </c>
      <c r="B699" s="94">
        <f t="shared" ca="1" si="10"/>
        <v>0.66173929949877197</v>
      </c>
      <c r="C699" s="94" t="s">
        <v>479</v>
      </c>
    </row>
    <row r="700" spans="1:3" x14ac:dyDescent="0.2">
      <c r="A700" s="94">
        <v>698</v>
      </c>
      <c r="B700" s="94">
        <f t="shared" ca="1" si="10"/>
        <v>0.65283700459953464</v>
      </c>
      <c r="C700" s="94" t="s">
        <v>480</v>
      </c>
    </row>
    <row r="701" spans="1:3" x14ac:dyDescent="0.2">
      <c r="A701" s="94">
        <v>699</v>
      </c>
      <c r="B701" s="94">
        <f t="shared" ca="1" si="10"/>
        <v>0.60913359874395889</v>
      </c>
      <c r="C701" s="94" t="s">
        <v>479</v>
      </c>
    </row>
    <row r="702" spans="1:3" x14ac:dyDescent="0.2">
      <c r="A702" s="94">
        <v>700</v>
      </c>
      <c r="B702" s="94">
        <f t="shared" ca="1" si="10"/>
        <v>0.82118173840238573</v>
      </c>
      <c r="C702" s="94" t="s">
        <v>479</v>
      </c>
    </row>
    <row r="703" spans="1:3" x14ac:dyDescent="0.2">
      <c r="A703" s="94">
        <v>701</v>
      </c>
      <c r="B703" s="94">
        <f t="shared" ca="1" si="10"/>
        <v>0.53534310986718947</v>
      </c>
      <c r="C703" s="94" t="s">
        <v>479</v>
      </c>
    </row>
    <row r="704" spans="1:3" x14ac:dyDescent="0.2">
      <c r="A704" s="94">
        <v>702</v>
      </c>
      <c r="B704" s="94">
        <f t="shared" ca="1" si="10"/>
        <v>0.73029391437522351</v>
      </c>
      <c r="C704" s="94" t="s">
        <v>479</v>
      </c>
    </row>
    <row r="705" spans="1:3" x14ac:dyDescent="0.2">
      <c r="A705" s="94">
        <v>703</v>
      </c>
      <c r="B705" s="94">
        <f t="shared" ca="1" si="10"/>
        <v>0.71890371830793731</v>
      </c>
      <c r="C705" s="94" t="s">
        <v>480</v>
      </c>
    </row>
    <row r="706" spans="1:3" x14ac:dyDescent="0.2">
      <c r="A706" s="94">
        <v>704</v>
      </c>
      <c r="B706" s="94">
        <f t="shared" ca="1" si="10"/>
        <v>0.61618520673940225</v>
      </c>
      <c r="C706" s="94" t="s">
        <v>480</v>
      </c>
    </row>
    <row r="707" spans="1:3" x14ac:dyDescent="0.2">
      <c r="A707" s="94">
        <v>705</v>
      </c>
      <c r="B707" s="94">
        <f t="shared" ref="B707:B770" ca="1" si="11">IF(C707="Bomb",_xlfn.NORM.INV(RAND(),0.7,0.1),_xlfn.NORM.INV(RAND(),0.6,0.15))</f>
        <v>0.75100235842810215</v>
      </c>
      <c r="C707" s="94" t="s">
        <v>479</v>
      </c>
    </row>
    <row r="708" spans="1:3" x14ac:dyDescent="0.2">
      <c r="A708" s="94">
        <v>706</v>
      </c>
      <c r="B708" s="94">
        <f t="shared" ca="1" si="11"/>
        <v>0.54309484729872248</v>
      </c>
      <c r="C708" s="94" t="s">
        <v>479</v>
      </c>
    </row>
    <row r="709" spans="1:3" x14ac:dyDescent="0.2">
      <c r="A709" s="94">
        <v>707</v>
      </c>
      <c r="B709" s="94">
        <f t="shared" ca="1" si="11"/>
        <v>0.6762617641634</v>
      </c>
      <c r="C709" s="94" t="s">
        <v>479</v>
      </c>
    </row>
    <row r="710" spans="1:3" x14ac:dyDescent="0.2">
      <c r="A710" s="94">
        <v>708</v>
      </c>
      <c r="B710" s="94">
        <f t="shared" ca="1" si="11"/>
        <v>0.79394310151889003</v>
      </c>
      <c r="C710" s="94" t="s">
        <v>480</v>
      </c>
    </row>
    <row r="711" spans="1:3" x14ac:dyDescent="0.2">
      <c r="A711" s="94">
        <v>709</v>
      </c>
      <c r="B711" s="94">
        <f t="shared" ca="1" si="11"/>
        <v>0.75405330468687115</v>
      </c>
      <c r="C711" s="94" t="s">
        <v>480</v>
      </c>
    </row>
    <row r="712" spans="1:3" x14ac:dyDescent="0.2">
      <c r="A712" s="94">
        <v>710</v>
      </c>
      <c r="B712" s="94">
        <f t="shared" ca="1" si="11"/>
        <v>0.7774316711916458</v>
      </c>
      <c r="C712" s="94" t="s">
        <v>480</v>
      </c>
    </row>
    <row r="713" spans="1:3" x14ac:dyDescent="0.2">
      <c r="A713" s="94">
        <v>711</v>
      </c>
      <c r="B713" s="94">
        <f t="shared" ca="1" si="11"/>
        <v>0.70751648848559212</v>
      </c>
      <c r="C713" s="94" t="s">
        <v>479</v>
      </c>
    </row>
    <row r="714" spans="1:3" x14ac:dyDescent="0.2">
      <c r="A714" s="94">
        <v>712</v>
      </c>
      <c r="B714" s="94">
        <f t="shared" ca="1" si="11"/>
        <v>0.65933274514355833</v>
      </c>
      <c r="C714" s="94" t="s">
        <v>480</v>
      </c>
    </row>
    <row r="715" spans="1:3" x14ac:dyDescent="0.2">
      <c r="A715" s="94">
        <v>713</v>
      </c>
      <c r="B715" s="94">
        <f t="shared" ca="1" si="11"/>
        <v>0.44132070971690029</v>
      </c>
      <c r="C715" s="94" t="s">
        <v>479</v>
      </c>
    </row>
    <row r="716" spans="1:3" x14ac:dyDescent="0.2">
      <c r="A716" s="94">
        <v>714</v>
      </c>
      <c r="B716" s="94">
        <f t="shared" ca="1" si="11"/>
        <v>0.62328867693912549</v>
      </c>
      <c r="C716" s="94" t="s">
        <v>479</v>
      </c>
    </row>
    <row r="717" spans="1:3" x14ac:dyDescent="0.2">
      <c r="A717" s="94">
        <v>715</v>
      </c>
      <c r="B717" s="94">
        <f t="shared" ca="1" si="11"/>
        <v>0.6322225012224939</v>
      </c>
      <c r="C717" s="94" t="s">
        <v>479</v>
      </c>
    </row>
    <row r="718" spans="1:3" x14ac:dyDescent="0.2">
      <c r="A718" s="94">
        <v>716</v>
      </c>
      <c r="B718" s="94">
        <f t="shared" ca="1" si="11"/>
        <v>0.62872288135053067</v>
      </c>
      <c r="C718" s="94" t="s">
        <v>480</v>
      </c>
    </row>
    <row r="719" spans="1:3" x14ac:dyDescent="0.2">
      <c r="A719" s="94">
        <v>717</v>
      </c>
      <c r="B719" s="94">
        <f t="shared" ca="1" si="11"/>
        <v>0.53884884361026075</v>
      </c>
      <c r="C719" s="94" t="s">
        <v>479</v>
      </c>
    </row>
    <row r="720" spans="1:3" x14ac:dyDescent="0.2">
      <c r="A720" s="94">
        <v>718</v>
      </c>
      <c r="B720" s="94">
        <f t="shared" ca="1" si="11"/>
        <v>0.60868154300709654</v>
      </c>
      <c r="C720" s="94" t="s">
        <v>479</v>
      </c>
    </row>
    <row r="721" spans="1:3" x14ac:dyDescent="0.2">
      <c r="A721" s="94">
        <v>719</v>
      </c>
      <c r="B721" s="94">
        <f t="shared" ca="1" si="11"/>
        <v>0.58086740825691541</v>
      </c>
      <c r="C721" s="94" t="s">
        <v>479</v>
      </c>
    </row>
    <row r="722" spans="1:3" x14ac:dyDescent="0.2">
      <c r="A722" s="94">
        <v>720</v>
      </c>
      <c r="B722" s="94">
        <f t="shared" ca="1" si="11"/>
        <v>0.99960659202209479</v>
      </c>
      <c r="C722" s="94" t="s">
        <v>479</v>
      </c>
    </row>
    <row r="723" spans="1:3" x14ac:dyDescent="0.2">
      <c r="A723" s="94">
        <v>721</v>
      </c>
      <c r="B723" s="94">
        <f t="shared" ca="1" si="11"/>
        <v>0.57777816670453463</v>
      </c>
      <c r="C723" s="94" t="s">
        <v>480</v>
      </c>
    </row>
    <row r="724" spans="1:3" x14ac:dyDescent="0.2">
      <c r="A724" s="94">
        <v>722</v>
      </c>
      <c r="B724" s="94">
        <f t="shared" ca="1" si="11"/>
        <v>0.58105110565099272</v>
      </c>
      <c r="C724" s="94" t="s">
        <v>479</v>
      </c>
    </row>
    <row r="725" spans="1:3" x14ac:dyDescent="0.2">
      <c r="A725" s="94">
        <v>723</v>
      </c>
      <c r="B725" s="94">
        <f t="shared" ca="1" si="11"/>
        <v>0.57242356933522309</v>
      </c>
      <c r="C725" s="94" t="s">
        <v>480</v>
      </c>
    </row>
    <row r="726" spans="1:3" x14ac:dyDescent="0.2">
      <c r="A726" s="94">
        <v>724</v>
      </c>
      <c r="B726" s="94">
        <f t="shared" ca="1" si="11"/>
        <v>0.60556984167957761</v>
      </c>
      <c r="C726" s="94" t="s">
        <v>480</v>
      </c>
    </row>
    <row r="727" spans="1:3" x14ac:dyDescent="0.2">
      <c r="A727" s="94">
        <v>725</v>
      </c>
      <c r="B727" s="94">
        <f t="shared" ca="1" si="11"/>
        <v>0.52030212375847673</v>
      </c>
      <c r="C727" s="94" t="s">
        <v>479</v>
      </c>
    </row>
    <row r="728" spans="1:3" x14ac:dyDescent="0.2">
      <c r="A728" s="94">
        <v>726</v>
      </c>
      <c r="B728" s="94">
        <f t="shared" ca="1" si="11"/>
        <v>0.37219458439720354</v>
      </c>
      <c r="C728" s="94" t="s">
        <v>479</v>
      </c>
    </row>
    <row r="729" spans="1:3" x14ac:dyDescent="0.2">
      <c r="A729" s="94">
        <v>727</v>
      </c>
      <c r="B729" s="94">
        <f t="shared" ca="1" si="11"/>
        <v>0.68652131596198229</v>
      </c>
      <c r="C729" s="94" t="s">
        <v>480</v>
      </c>
    </row>
    <row r="730" spans="1:3" x14ac:dyDescent="0.2">
      <c r="A730" s="94">
        <v>728</v>
      </c>
      <c r="B730" s="94">
        <f t="shared" ca="1" si="11"/>
        <v>0.67784396036269312</v>
      </c>
      <c r="C730" s="94" t="s">
        <v>479</v>
      </c>
    </row>
    <row r="731" spans="1:3" x14ac:dyDescent="0.2">
      <c r="A731" s="94">
        <v>729</v>
      </c>
      <c r="B731" s="94">
        <f t="shared" ca="1" si="11"/>
        <v>0.68928669435632206</v>
      </c>
      <c r="C731" s="94" t="s">
        <v>480</v>
      </c>
    </row>
    <row r="732" spans="1:3" x14ac:dyDescent="0.2">
      <c r="A732" s="94">
        <v>730</v>
      </c>
      <c r="B732" s="94">
        <f t="shared" ca="1" si="11"/>
        <v>0.74227243173011415</v>
      </c>
      <c r="C732" s="94" t="s">
        <v>480</v>
      </c>
    </row>
    <row r="733" spans="1:3" x14ac:dyDescent="0.2">
      <c r="A733" s="94">
        <v>731</v>
      </c>
      <c r="B733" s="94">
        <f t="shared" ca="1" si="11"/>
        <v>0.66419723851743218</v>
      </c>
      <c r="C733" s="94" t="s">
        <v>480</v>
      </c>
    </row>
    <row r="734" spans="1:3" x14ac:dyDescent="0.2">
      <c r="A734" s="94">
        <v>732</v>
      </c>
      <c r="B734" s="94">
        <f t="shared" ca="1" si="11"/>
        <v>0.3498741585090554</v>
      </c>
      <c r="C734" s="94" t="s">
        <v>479</v>
      </c>
    </row>
    <row r="735" spans="1:3" x14ac:dyDescent="0.2">
      <c r="A735" s="94">
        <v>733</v>
      </c>
      <c r="B735" s="94">
        <f t="shared" ca="1" si="11"/>
        <v>0.39791731758595938</v>
      </c>
      <c r="C735" s="94" t="s">
        <v>479</v>
      </c>
    </row>
    <row r="736" spans="1:3" x14ac:dyDescent="0.2">
      <c r="A736" s="94">
        <v>734</v>
      </c>
      <c r="B736" s="94">
        <f t="shared" ca="1" si="11"/>
        <v>0.78989444616384463</v>
      </c>
      <c r="C736" s="94" t="s">
        <v>479</v>
      </c>
    </row>
    <row r="737" spans="1:3" x14ac:dyDescent="0.2">
      <c r="A737" s="94">
        <v>735</v>
      </c>
      <c r="B737" s="94">
        <f t="shared" ca="1" si="11"/>
        <v>0.69485680043916687</v>
      </c>
      <c r="C737" s="94" t="s">
        <v>480</v>
      </c>
    </row>
    <row r="738" spans="1:3" x14ac:dyDescent="0.2">
      <c r="A738" s="94">
        <v>736</v>
      </c>
      <c r="B738" s="94">
        <f t="shared" ca="1" si="11"/>
        <v>0.78005008135051968</v>
      </c>
      <c r="C738" s="94" t="s">
        <v>480</v>
      </c>
    </row>
    <row r="739" spans="1:3" x14ac:dyDescent="0.2">
      <c r="A739" s="94">
        <v>737</v>
      </c>
      <c r="B739" s="94">
        <f t="shared" ca="1" si="11"/>
        <v>0.62524331527750721</v>
      </c>
      <c r="C739" s="94" t="s">
        <v>479</v>
      </c>
    </row>
    <row r="740" spans="1:3" x14ac:dyDescent="0.2">
      <c r="A740" s="94">
        <v>738</v>
      </c>
      <c r="B740" s="94">
        <f t="shared" ca="1" si="11"/>
        <v>0.72080576970873989</v>
      </c>
      <c r="C740" s="94" t="s">
        <v>479</v>
      </c>
    </row>
    <row r="741" spans="1:3" x14ac:dyDescent="0.2">
      <c r="A741" s="94">
        <v>739</v>
      </c>
      <c r="B741" s="94">
        <f t="shared" ca="1" si="11"/>
        <v>0.56846773598393752</v>
      </c>
      <c r="C741" s="94" t="s">
        <v>480</v>
      </c>
    </row>
    <row r="742" spans="1:3" x14ac:dyDescent="0.2">
      <c r="A742" s="94">
        <v>740</v>
      </c>
      <c r="B742" s="94">
        <f t="shared" ca="1" si="11"/>
        <v>0.536110284815003</v>
      </c>
      <c r="C742" s="94" t="s">
        <v>479</v>
      </c>
    </row>
    <row r="743" spans="1:3" x14ac:dyDescent="0.2">
      <c r="A743" s="94">
        <v>741</v>
      </c>
      <c r="B743" s="94">
        <f t="shared" ca="1" si="11"/>
        <v>0.69350237148270921</v>
      </c>
      <c r="C743" s="94" t="s">
        <v>479</v>
      </c>
    </row>
    <row r="744" spans="1:3" x14ac:dyDescent="0.2">
      <c r="A744" s="94">
        <v>742</v>
      </c>
      <c r="B744" s="94">
        <f t="shared" ca="1" si="11"/>
        <v>0.46811984546180196</v>
      </c>
      <c r="C744" s="94" t="s">
        <v>479</v>
      </c>
    </row>
    <row r="745" spans="1:3" x14ac:dyDescent="0.2">
      <c r="A745" s="94">
        <v>743</v>
      </c>
      <c r="B745" s="94">
        <f t="shared" ca="1" si="11"/>
        <v>0.58788219133212483</v>
      </c>
      <c r="C745" s="94" t="s">
        <v>479</v>
      </c>
    </row>
    <row r="746" spans="1:3" x14ac:dyDescent="0.2">
      <c r="A746" s="94">
        <v>744</v>
      </c>
      <c r="B746" s="94">
        <f t="shared" ca="1" si="11"/>
        <v>0.70336719839351669</v>
      </c>
      <c r="C746" s="94" t="s">
        <v>479</v>
      </c>
    </row>
    <row r="747" spans="1:3" x14ac:dyDescent="0.2">
      <c r="A747" s="94">
        <v>745</v>
      </c>
      <c r="B747" s="94">
        <f t="shared" ca="1" si="11"/>
        <v>0.73246916272767182</v>
      </c>
      <c r="C747" s="94" t="s">
        <v>479</v>
      </c>
    </row>
    <row r="748" spans="1:3" x14ac:dyDescent="0.2">
      <c r="A748" s="94">
        <v>746</v>
      </c>
      <c r="B748" s="94">
        <f t="shared" ca="1" si="11"/>
        <v>0.85382026117224963</v>
      </c>
      <c r="C748" s="94" t="s">
        <v>480</v>
      </c>
    </row>
    <row r="749" spans="1:3" x14ac:dyDescent="0.2">
      <c r="A749" s="94">
        <v>747</v>
      </c>
      <c r="B749" s="94">
        <f t="shared" ca="1" si="11"/>
        <v>0.92341953928391007</v>
      </c>
      <c r="C749" s="94" t="s">
        <v>480</v>
      </c>
    </row>
    <row r="750" spans="1:3" x14ac:dyDescent="0.2">
      <c r="A750" s="94">
        <v>748</v>
      </c>
      <c r="B750" s="94">
        <f t="shared" ca="1" si="11"/>
        <v>0.66577396181812287</v>
      </c>
      <c r="C750" s="94" t="s">
        <v>479</v>
      </c>
    </row>
    <row r="751" spans="1:3" x14ac:dyDescent="0.2">
      <c r="A751" s="94">
        <v>749</v>
      </c>
      <c r="B751" s="94">
        <f t="shared" ca="1" si="11"/>
        <v>0.6008786950599122</v>
      </c>
      <c r="C751" s="94" t="s">
        <v>480</v>
      </c>
    </row>
    <row r="752" spans="1:3" x14ac:dyDescent="0.2">
      <c r="A752" s="94">
        <v>750</v>
      </c>
      <c r="B752" s="94">
        <f t="shared" ca="1" si="11"/>
        <v>0.47582692941931343</v>
      </c>
      <c r="C752" s="94" t="s">
        <v>479</v>
      </c>
    </row>
    <row r="753" spans="1:3" x14ac:dyDescent="0.2">
      <c r="A753" s="94">
        <v>751</v>
      </c>
      <c r="B753" s="94">
        <f t="shared" ca="1" si="11"/>
        <v>0.54961827101901761</v>
      </c>
      <c r="C753" s="94" t="s">
        <v>480</v>
      </c>
    </row>
    <row r="754" spans="1:3" x14ac:dyDescent="0.2">
      <c r="A754" s="94">
        <v>752</v>
      </c>
      <c r="B754" s="94">
        <f t="shared" ca="1" si="11"/>
        <v>0.66001157576966418</v>
      </c>
      <c r="C754" s="94" t="s">
        <v>480</v>
      </c>
    </row>
    <row r="755" spans="1:3" x14ac:dyDescent="0.2">
      <c r="A755" s="94">
        <v>753</v>
      </c>
      <c r="B755" s="94">
        <f t="shared" ca="1" si="11"/>
        <v>0.60978921665455066</v>
      </c>
      <c r="C755" s="94" t="s">
        <v>480</v>
      </c>
    </row>
    <row r="756" spans="1:3" x14ac:dyDescent="0.2">
      <c r="A756" s="94">
        <v>754</v>
      </c>
      <c r="B756" s="94">
        <f t="shared" ca="1" si="11"/>
        <v>0.66988651058579751</v>
      </c>
      <c r="C756" s="94" t="s">
        <v>480</v>
      </c>
    </row>
    <row r="757" spans="1:3" x14ac:dyDescent="0.2">
      <c r="A757" s="94">
        <v>755</v>
      </c>
      <c r="B757" s="94">
        <f t="shared" ca="1" si="11"/>
        <v>0.83035120419656616</v>
      </c>
      <c r="C757" s="94" t="s">
        <v>479</v>
      </c>
    </row>
    <row r="758" spans="1:3" x14ac:dyDescent="0.2">
      <c r="A758" s="94">
        <v>756</v>
      </c>
      <c r="B758" s="94">
        <f t="shared" ca="1" si="11"/>
        <v>0.54536366006931081</v>
      </c>
      <c r="C758" s="94" t="s">
        <v>480</v>
      </c>
    </row>
    <row r="759" spans="1:3" x14ac:dyDescent="0.2">
      <c r="A759" s="94">
        <v>757</v>
      </c>
      <c r="B759" s="94">
        <f t="shared" ca="1" si="11"/>
        <v>0.66828319044081774</v>
      </c>
      <c r="C759" s="94" t="s">
        <v>480</v>
      </c>
    </row>
    <row r="760" spans="1:3" x14ac:dyDescent="0.2">
      <c r="A760" s="94">
        <v>758</v>
      </c>
      <c r="B760" s="94">
        <f t="shared" ca="1" si="11"/>
        <v>0.58786261657223937</v>
      </c>
      <c r="C760" s="94" t="s">
        <v>480</v>
      </c>
    </row>
    <row r="761" spans="1:3" x14ac:dyDescent="0.2">
      <c r="A761" s="94">
        <v>759</v>
      </c>
      <c r="B761" s="94">
        <f t="shared" ca="1" si="11"/>
        <v>0.53009018699277732</v>
      </c>
      <c r="C761" s="94" t="s">
        <v>479</v>
      </c>
    </row>
    <row r="762" spans="1:3" x14ac:dyDescent="0.2">
      <c r="A762" s="94">
        <v>760</v>
      </c>
      <c r="B762" s="94">
        <f t="shared" ca="1" si="11"/>
        <v>0.65032214570078184</v>
      </c>
      <c r="C762" s="94" t="s">
        <v>480</v>
      </c>
    </row>
    <row r="763" spans="1:3" x14ac:dyDescent="0.2">
      <c r="A763" s="94">
        <v>761</v>
      </c>
      <c r="B763" s="94">
        <f t="shared" ca="1" si="11"/>
        <v>0.57325112900908737</v>
      </c>
      <c r="C763" s="94" t="s">
        <v>479</v>
      </c>
    </row>
    <row r="764" spans="1:3" x14ac:dyDescent="0.2">
      <c r="A764" s="94">
        <v>762</v>
      </c>
      <c r="B764" s="94">
        <f t="shared" ca="1" si="11"/>
        <v>0.86669782081862834</v>
      </c>
      <c r="C764" s="94" t="s">
        <v>479</v>
      </c>
    </row>
    <row r="765" spans="1:3" x14ac:dyDescent="0.2">
      <c r="A765" s="94">
        <v>763</v>
      </c>
      <c r="B765" s="94">
        <f t="shared" ca="1" si="11"/>
        <v>0.70891229731421668</v>
      </c>
      <c r="C765" s="94" t="s">
        <v>479</v>
      </c>
    </row>
    <row r="766" spans="1:3" x14ac:dyDescent="0.2">
      <c r="A766" s="94">
        <v>764</v>
      </c>
      <c r="B766" s="94">
        <f t="shared" ca="1" si="11"/>
        <v>0.6728022441747038</v>
      </c>
      <c r="C766" s="94" t="s">
        <v>479</v>
      </c>
    </row>
    <row r="767" spans="1:3" x14ac:dyDescent="0.2">
      <c r="A767" s="94">
        <v>765</v>
      </c>
      <c r="B767" s="94">
        <f t="shared" ca="1" si="11"/>
        <v>0.55685268494906759</v>
      </c>
      <c r="C767" s="94" t="s">
        <v>479</v>
      </c>
    </row>
    <row r="768" spans="1:3" x14ac:dyDescent="0.2">
      <c r="A768" s="94">
        <v>766</v>
      </c>
      <c r="B768" s="94">
        <f t="shared" ca="1" si="11"/>
        <v>0.51108743178887328</v>
      </c>
      <c r="C768" s="94" t="s">
        <v>479</v>
      </c>
    </row>
    <row r="769" spans="1:3" x14ac:dyDescent="0.2">
      <c r="A769" s="94">
        <v>767</v>
      </c>
      <c r="B769" s="94">
        <f t="shared" ca="1" si="11"/>
        <v>0.6024178929342362</v>
      </c>
      <c r="C769" s="94" t="s">
        <v>480</v>
      </c>
    </row>
    <row r="770" spans="1:3" x14ac:dyDescent="0.2">
      <c r="A770" s="94">
        <v>768</v>
      </c>
      <c r="B770" s="94">
        <f t="shared" ca="1" si="11"/>
        <v>0.50503023159478322</v>
      </c>
      <c r="C770" s="94" t="s">
        <v>480</v>
      </c>
    </row>
    <row r="771" spans="1:3" x14ac:dyDescent="0.2">
      <c r="A771" s="94">
        <v>769</v>
      </c>
      <c r="B771" s="94">
        <f t="shared" ref="B771:B834" ca="1" si="12">IF(C771="Bomb",_xlfn.NORM.INV(RAND(),0.7,0.1),_xlfn.NORM.INV(RAND(),0.6,0.15))</f>
        <v>0.75162421643697497</v>
      </c>
      <c r="C771" s="94" t="s">
        <v>479</v>
      </c>
    </row>
    <row r="772" spans="1:3" x14ac:dyDescent="0.2">
      <c r="A772" s="94">
        <v>770</v>
      </c>
      <c r="B772" s="94">
        <f t="shared" ca="1" si="12"/>
        <v>0.98993197254946486</v>
      </c>
      <c r="C772" s="94" t="s">
        <v>480</v>
      </c>
    </row>
    <row r="773" spans="1:3" x14ac:dyDescent="0.2">
      <c r="A773" s="94">
        <v>771</v>
      </c>
      <c r="B773" s="94">
        <f t="shared" ca="1" si="12"/>
        <v>0.32761686812346236</v>
      </c>
      <c r="C773" s="94" t="s">
        <v>479</v>
      </c>
    </row>
    <row r="774" spans="1:3" x14ac:dyDescent="0.2">
      <c r="A774" s="94">
        <v>772</v>
      </c>
      <c r="B774" s="94">
        <f t="shared" ca="1" si="12"/>
        <v>0.65936716408266249</v>
      </c>
      <c r="C774" s="94" t="s">
        <v>479</v>
      </c>
    </row>
    <row r="775" spans="1:3" x14ac:dyDescent="0.2">
      <c r="A775" s="94">
        <v>773</v>
      </c>
      <c r="B775" s="94">
        <f t="shared" ca="1" si="12"/>
        <v>0.65317618501982488</v>
      </c>
      <c r="C775" s="94" t="s">
        <v>479</v>
      </c>
    </row>
    <row r="776" spans="1:3" x14ac:dyDescent="0.2">
      <c r="A776" s="94">
        <v>774</v>
      </c>
      <c r="B776" s="94">
        <f t="shared" ca="1" si="12"/>
        <v>0.5817805749936158</v>
      </c>
      <c r="C776" s="94" t="s">
        <v>479</v>
      </c>
    </row>
    <row r="777" spans="1:3" x14ac:dyDescent="0.2">
      <c r="A777" s="94">
        <v>775</v>
      </c>
      <c r="B777" s="94">
        <f t="shared" ca="1" si="12"/>
        <v>0.62362423398776623</v>
      </c>
      <c r="C777" s="94" t="s">
        <v>480</v>
      </c>
    </row>
    <row r="778" spans="1:3" x14ac:dyDescent="0.2">
      <c r="A778" s="94">
        <v>776</v>
      </c>
      <c r="B778" s="94">
        <f t="shared" ca="1" si="12"/>
        <v>0.60549489560940351</v>
      </c>
      <c r="C778" s="94" t="s">
        <v>479</v>
      </c>
    </row>
    <row r="779" spans="1:3" x14ac:dyDescent="0.2">
      <c r="A779" s="94">
        <v>777</v>
      </c>
      <c r="B779" s="94">
        <f t="shared" ca="1" si="12"/>
        <v>0.67024263926283689</v>
      </c>
      <c r="C779" s="94" t="s">
        <v>480</v>
      </c>
    </row>
    <row r="780" spans="1:3" x14ac:dyDescent="0.2">
      <c r="A780" s="94">
        <v>778</v>
      </c>
      <c r="B780" s="94">
        <f t="shared" ca="1" si="12"/>
        <v>0.58956099347406599</v>
      </c>
      <c r="C780" s="94" t="s">
        <v>480</v>
      </c>
    </row>
    <row r="781" spans="1:3" x14ac:dyDescent="0.2">
      <c r="A781" s="94">
        <v>779</v>
      </c>
      <c r="B781" s="94">
        <f t="shared" ca="1" si="12"/>
        <v>0.64397017704682236</v>
      </c>
      <c r="C781" s="94" t="s">
        <v>480</v>
      </c>
    </row>
    <row r="782" spans="1:3" x14ac:dyDescent="0.2">
      <c r="A782" s="94">
        <v>780</v>
      </c>
      <c r="B782" s="94">
        <f t="shared" ca="1" si="12"/>
        <v>0.58024525177209374</v>
      </c>
      <c r="C782" s="94" t="s">
        <v>480</v>
      </c>
    </row>
    <row r="783" spans="1:3" x14ac:dyDescent="0.2">
      <c r="A783" s="94">
        <v>781</v>
      </c>
      <c r="B783" s="94">
        <f t="shared" ca="1" si="12"/>
        <v>0.68863063217685982</v>
      </c>
      <c r="C783" s="94" t="s">
        <v>480</v>
      </c>
    </row>
    <row r="784" spans="1:3" x14ac:dyDescent="0.2">
      <c r="A784" s="94">
        <v>782</v>
      </c>
      <c r="B784" s="94">
        <f t="shared" ca="1" si="12"/>
        <v>0.84943166463806441</v>
      </c>
      <c r="C784" s="94" t="s">
        <v>480</v>
      </c>
    </row>
    <row r="785" spans="1:3" x14ac:dyDescent="0.2">
      <c r="A785" s="94">
        <v>783</v>
      </c>
      <c r="B785" s="94">
        <f t="shared" ca="1" si="12"/>
        <v>0.88767304426542837</v>
      </c>
      <c r="C785" s="94" t="s">
        <v>480</v>
      </c>
    </row>
    <row r="786" spans="1:3" x14ac:dyDescent="0.2">
      <c r="A786" s="94">
        <v>784</v>
      </c>
      <c r="B786" s="94">
        <f t="shared" ca="1" si="12"/>
        <v>0.61082642502102713</v>
      </c>
      <c r="C786" s="94" t="s">
        <v>479</v>
      </c>
    </row>
    <row r="787" spans="1:3" x14ac:dyDescent="0.2">
      <c r="A787" s="94">
        <v>785</v>
      </c>
      <c r="B787" s="94">
        <f t="shared" ca="1" si="12"/>
        <v>0.58301728338251391</v>
      </c>
      <c r="C787" s="94" t="s">
        <v>479</v>
      </c>
    </row>
    <row r="788" spans="1:3" x14ac:dyDescent="0.2">
      <c r="A788" s="94">
        <v>786</v>
      </c>
      <c r="B788" s="94">
        <f t="shared" ca="1" si="12"/>
        <v>0.58400198131186132</v>
      </c>
      <c r="C788" s="94" t="s">
        <v>479</v>
      </c>
    </row>
    <row r="789" spans="1:3" x14ac:dyDescent="0.2">
      <c r="A789" s="94">
        <v>787</v>
      </c>
      <c r="B789" s="94">
        <f t="shared" ca="1" si="12"/>
        <v>0.58262192066623197</v>
      </c>
      <c r="C789" s="94" t="s">
        <v>480</v>
      </c>
    </row>
    <row r="790" spans="1:3" x14ac:dyDescent="0.2">
      <c r="A790" s="94">
        <v>788</v>
      </c>
      <c r="B790" s="94">
        <f t="shared" ca="1" si="12"/>
        <v>0.67787410722731489</v>
      </c>
      <c r="C790" s="94" t="s">
        <v>479</v>
      </c>
    </row>
    <row r="791" spans="1:3" x14ac:dyDescent="0.2">
      <c r="A791" s="94">
        <v>789</v>
      </c>
      <c r="B791" s="94">
        <f t="shared" ca="1" si="12"/>
        <v>0.68215761762874549</v>
      </c>
      <c r="C791" s="94" t="s">
        <v>480</v>
      </c>
    </row>
    <row r="792" spans="1:3" x14ac:dyDescent="0.2">
      <c r="A792" s="94">
        <v>790</v>
      </c>
      <c r="B792" s="94">
        <f t="shared" ca="1" si="12"/>
        <v>0.71450168173453088</v>
      </c>
      <c r="C792" s="94" t="s">
        <v>480</v>
      </c>
    </row>
    <row r="793" spans="1:3" x14ac:dyDescent="0.2">
      <c r="A793" s="94">
        <v>791</v>
      </c>
      <c r="B793" s="94">
        <f t="shared" ca="1" si="12"/>
        <v>0.58582753861621517</v>
      </c>
      <c r="C793" s="94" t="s">
        <v>479</v>
      </c>
    </row>
    <row r="794" spans="1:3" x14ac:dyDescent="0.2">
      <c r="A794" s="94">
        <v>792</v>
      </c>
      <c r="B794" s="94">
        <f t="shared" ca="1" si="12"/>
        <v>0.30940294687487102</v>
      </c>
      <c r="C794" s="94" t="s">
        <v>479</v>
      </c>
    </row>
    <row r="795" spans="1:3" x14ac:dyDescent="0.2">
      <c r="A795" s="94">
        <v>793</v>
      </c>
      <c r="B795" s="94">
        <f t="shared" ca="1" si="12"/>
        <v>0.74287287170360894</v>
      </c>
      <c r="C795" s="94" t="s">
        <v>480</v>
      </c>
    </row>
    <row r="796" spans="1:3" x14ac:dyDescent="0.2">
      <c r="A796" s="94">
        <v>794</v>
      </c>
      <c r="B796" s="94">
        <f t="shared" ca="1" si="12"/>
        <v>0.75378636136811794</v>
      </c>
      <c r="C796" s="94" t="s">
        <v>479</v>
      </c>
    </row>
    <row r="797" spans="1:3" x14ac:dyDescent="0.2">
      <c r="A797" s="94">
        <v>795</v>
      </c>
      <c r="B797" s="94">
        <f t="shared" ca="1" si="12"/>
        <v>0.62364906670400022</v>
      </c>
      <c r="C797" s="94" t="s">
        <v>479</v>
      </c>
    </row>
    <row r="798" spans="1:3" x14ac:dyDescent="0.2">
      <c r="A798" s="94">
        <v>796</v>
      </c>
      <c r="B798" s="94">
        <f t="shared" ca="1" si="12"/>
        <v>0.44971373383752122</v>
      </c>
      <c r="C798" s="94" t="s">
        <v>479</v>
      </c>
    </row>
    <row r="799" spans="1:3" x14ac:dyDescent="0.2">
      <c r="A799" s="94">
        <v>797</v>
      </c>
      <c r="B799" s="94">
        <f t="shared" ca="1" si="12"/>
        <v>0.67051336291464336</v>
      </c>
      <c r="C799" s="94" t="s">
        <v>479</v>
      </c>
    </row>
    <row r="800" spans="1:3" x14ac:dyDescent="0.2">
      <c r="A800" s="94">
        <v>798</v>
      </c>
      <c r="B800" s="94">
        <f t="shared" ca="1" si="12"/>
        <v>0.75376119610581471</v>
      </c>
      <c r="C800" s="94" t="s">
        <v>480</v>
      </c>
    </row>
    <row r="801" spans="1:3" x14ac:dyDescent="0.2">
      <c r="A801" s="94">
        <v>799</v>
      </c>
      <c r="B801" s="94">
        <f t="shared" ca="1" si="12"/>
        <v>0.64745440080942618</v>
      </c>
      <c r="C801" s="94" t="s">
        <v>479</v>
      </c>
    </row>
    <row r="802" spans="1:3" x14ac:dyDescent="0.2">
      <c r="A802" s="94">
        <v>800</v>
      </c>
      <c r="B802" s="94">
        <f t="shared" ca="1" si="12"/>
        <v>0.65349980661170071</v>
      </c>
      <c r="C802" s="94" t="s">
        <v>479</v>
      </c>
    </row>
    <row r="803" spans="1:3" x14ac:dyDescent="0.2">
      <c r="A803" s="94">
        <v>801</v>
      </c>
      <c r="B803" s="94">
        <f t="shared" ca="1" si="12"/>
        <v>0.70787745641546218</v>
      </c>
      <c r="C803" s="94" t="s">
        <v>479</v>
      </c>
    </row>
    <row r="804" spans="1:3" x14ac:dyDescent="0.2">
      <c r="A804" s="94">
        <v>802</v>
      </c>
      <c r="B804" s="94">
        <f t="shared" ca="1" si="12"/>
        <v>1.0363056491711784</v>
      </c>
      <c r="C804" s="94" t="s">
        <v>479</v>
      </c>
    </row>
    <row r="805" spans="1:3" x14ac:dyDescent="0.2">
      <c r="A805" s="94">
        <v>803</v>
      </c>
      <c r="B805" s="94">
        <f t="shared" ca="1" si="12"/>
        <v>0.75635080380937347</v>
      </c>
      <c r="C805" s="94" t="s">
        <v>480</v>
      </c>
    </row>
    <row r="806" spans="1:3" x14ac:dyDescent="0.2">
      <c r="A806" s="94">
        <v>804</v>
      </c>
      <c r="B806" s="94">
        <f t="shared" ca="1" si="12"/>
        <v>0.74006675600021499</v>
      </c>
      <c r="C806" s="94" t="s">
        <v>479</v>
      </c>
    </row>
    <row r="807" spans="1:3" x14ac:dyDescent="0.2">
      <c r="A807" s="94">
        <v>805</v>
      </c>
      <c r="B807" s="94">
        <f t="shared" ca="1" si="12"/>
        <v>0.74295082545505142</v>
      </c>
      <c r="C807" s="94" t="s">
        <v>480</v>
      </c>
    </row>
    <row r="808" spans="1:3" x14ac:dyDescent="0.2">
      <c r="A808" s="94">
        <v>806</v>
      </c>
      <c r="B808" s="94">
        <f t="shared" ca="1" si="12"/>
        <v>0.3872109200575628</v>
      </c>
      <c r="C808" s="94" t="s">
        <v>479</v>
      </c>
    </row>
    <row r="809" spans="1:3" x14ac:dyDescent="0.2">
      <c r="A809" s="94">
        <v>807</v>
      </c>
      <c r="B809" s="94">
        <f t="shared" ca="1" si="12"/>
        <v>0.61176911411226631</v>
      </c>
      <c r="C809" s="94" t="s">
        <v>480</v>
      </c>
    </row>
    <row r="810" spans="1:3" x14ac:dyDescent="0.2">
      <c r="A810" s="94">
        <v>808</v>
      </c>
      <c r="B810" s="94">
        <f t="shared" ca="1" si="12"/>
        <v>0.72454210897212346</v>
      </c>
      <c r="C810" s="94" t="s">
        <v>480</v>
      </c>
    </row>
    <row r="811" spans="1:3" x14ac:dyDescent="0.2">
      <c r="A811" s="94">
        <v>809</v>
      </c>
      <c r="B811" s="94">
        <f t="shared" ca="1" si="12"/>
        <v>0.7599907089051916</v>
      </c>
      <c r="C811" s="94" t="s">
        <v>480</v>
      </c>
    </row>
    <row r="812" spans="1:3" x14ac:dyDescent="0.2">
      <c r="A812" s="94">
        <v>810</v>
      </c>
      <c r="B812" s="94">
        <f t="shared" ca="1" si="12"/>
        <v>0.82912420314525992</v>
      </c>
      <c r="C812" s="94" t="s">
        <v>480</v>
      </c>
    </row>
    <row r="813" spans="1:3" x14ac:dyDescent="0.2">
      <c r="A813" s="94">
        <v>811</v>
      </c>
      <c r="B813" s="94">
        <f t="shared" ca="1" si="12"/>
        <v>0.28096284201934441</v>
      </c>
      <c r="C813" s="94" t="s">
        <v>479</v>
      </c>
    </row>
    <row r="814" spans="1:3" x14ac:dyDescent="0.2">
      <c r="A814" s="94">
        <v>812</v>
      </c>
      <c r="B814" s="94">
        <f t="shared" ca="1" si="12"/>
        <v>0.72965091732332155</v>
      </c>
      <c r="C814" s="94" t="s">
        <v>480</v>
      </c>
    </row>
    <row r="815" spans="1:3" x14ac:dyDescent="0.2">
      <c r="A815" s="94">
        <v>813</v>
      </c>
      <c r="B815" s="94">
        <f t="shared" ca="1" si="12"/>
        <v>0.76386674566547363</v>
      </c>
      <c r="C815" s="94" t="s">
        <v>480</v>
      </c>
    </row>
    <row r="816" spans="1:3" x14ac:dyDescent="0.2">
      <c r="A816" s="94">
        <v>814</v>
      </c>
      <c r="B816" s="94">
        <f t="shared" ca="1" si="12"/>
        <v>0.76543114735122919</v>
      </c>
      <c r="C816" s="94" t="s">
        <v>479</v>
      </c>
    </row>
    <row r="817" spans="1:3" x14ac:dyDescent="0.2">
      <c r="A817" s="94">
        <v>815</v>
      </c>
      <c r="B817" s="94">
        <f t="shared" ca="1" si="12"/>
        <v>0.60625799939979219</v>
      </c>
      <c r="C817" s="94" t="s">
        <v>479</v>
      </c>
    </row>
    <row r="818" spans="1:3" x14ac:dyDescent="0.2">
      <c r="A818" s="94">
        <v>816</v>
      </c>
      <c r="B818" s="94">
        <f t="shared" ca="1" si="12"/>
        <v>0.75735504550553223</v>
      </c>
      <c r="C818" s="94" t="s">
        <v>479</v>
      </c>
    </row>
    <row r="819" spans="1:3" x14ac:dyDescent="0.2">
      <c r="A819" s="94">
        <v>817</v>
      </c>
      <c r="B819" s="94">
        <f t="shared" ca="1" si="12"/>
        <v>0.46517565592267096</v>
      </c>
      <c r="C819" s="94" t="s">
        <v>479</v>
      </c>
    </row>
    <row r="820" spans="1:3" x14ac:dyDescent="0.2">
      <c r="A820" s="94">
        <v>818</v>
      </c>
      <c r="B820" s="94">
        <f t="shared" ca="1" si="12"/>
        <v>0.78713330929843184</v>
      </c>
      <c r="C820" s="94" t="s">
        <v>479</v>
      </c>
    </row>
    <row r="821" spans="1:3" x14ac:dyDescent="0.2">
      <c r="A821" s="94">
        <v>819</v>
      </c>
      <c r="B821" s="94">
        <f t="shared" ca="1" si="12"/>
        <v>0.87235538398464141</v>
      </c>
      <c r="C821" s="94" t="s">
        <v>479</v>
      </c>
    </row>
    <row r="822" spans="1:3" x14ac:dyDescent="0.2">
      <c r="A822" s="94">
        <v>820</v>
      </c>
      <c r="B822" s="94">
        <f t="shared" ca="1" si="12"/>
        <v>0.59249237157665968</v>
      </c>
      <c r="C822" s="94" t="s">
        <v>479</v>
      </c>
    </row>
    <row r="823" spans="1:3" x14ac:dyDescent="0.2">
      <c r="A823" s="94">
        <v>821</v>
      </c>
      <c r="B823" s="94">
        <f t="shared" ca="1" si="12"/>
        <v>0.72084128748344489</v>
      </c>
      <c r="C823" s="94" t="s">
        <v>480</v>
      </c>
    </row>
    <row r="824" spans="1:3" x14ac:dyDescent="0.2">
      <c r="A824" s="94">
        <v>822</v>
      </c>
      <c r="B824" s="94">
        <f t="shared" ca="1" si="12"/>
        <v>0.65490507295795486</v>
      </c>
      <c r="C824" s="94" t="s">
        <v>479</v>
      </c>
    </row>
    <row r="825" spans="1:3" x14ac:dyDescent="0.2">
      <c r="A825" s="94">
        <v>823</v>
      </c>
      <c r="B825" s="94">
        <f t="shared" ca="1" si="12"/>
        <v>0.73146836990510566</v>
      </c>
      <c r="C825" s="94" t="s">
        <v>480</v>
      </c>
    </row>
    <row r="826" spans="1:3" x14ac:dyDescent="0.2">
      <c r="A826" s="94">
        <v>824</v>
      </c>
      <c r="B826" s="94">
        <f t="shared" ca="1" si="12"/>
        <v>0.60788174242050574</v>
      </c>
      <c r="C826" s="94" t="s">
        <v>480</v>
      </c>
    </row>
    <row r="827" spans="1:3" x14ac:dyDescent="0.2">
      <c r="A827" s="94">
        <v>825</v>
      </c>
      <c r="B827" s="94">
        <f t="shared" ca="1" si="12"/>
        <v>0.85130874394105627</v>
      </c>
      <c r="C827" s="94" t="s">
        <v>480</v>
      </c>
    </row>
    <row r="828" spans="1:3" x14ac:dyDescent="0.2">
      <c r="A828" s="94">
        <v>826</v>
      </c>
      <c r="B828" s="94">
        <f t="shared" ca="1" si="12"/>
        <v>0.73337312955638156</v>
      </c>
      <c r="C828" s="94" t="s">
        <v>479</v>
      </c>
    </row>
    <row r="829" spans="1:3" x14ac:dyDescent="0.2">
      <c r="A829" s="94">
        <v>827</v>
      </c>
      <c r="B829" s="94">
        <f t="shared" ca="1" si="12"/>
        <v>0.62959422691169742</v>
      </c>
      <c r="C829" s="94" t="s">
        <v>479</v>
      </c>
    </row>
    <row r="830" spans="1:3" x14ac:dyDescent="0.2">
      <c r="A830" s="94">
        <v>828</v>
      </c>
      <c r="B830" s="94">
        <f t="shared" ca="1" si="12"/>
        <v>0.80223808846818723</v>
      </c>
      <c r="C830" s="94" t="s">
        <v>479</v>
      </c>
    </row>
    <row r="831" spans="1:3" x14ac:dyDescent="0.2">
      <c r="A831" s="94">
        <v>829</v>
      </c>
      <c r="B831" s="94">
        <f t="shared" ca="1" si="12"/>
        <v>0.79424648020706601</v>
      </c>
      <c r="C831" s="94" t="s">
        <v>480</v>
      </c>
    </row>
    <row r="832" spans="1:3" x14ac:dyDescent="0.2">
      <c r="A832" s="94">
        <v>830</v>
      </c>
      <c r="B832" s="94">
        <f t="shared" ca="1" si="12"/>
        <v>0.67096347492412545</v>
      </c>
      <c r="C832" s="94" t="s">
        <v>479</v>
      </c>
    </row>
    <row r="833" spans="1:3" x14ac:dyDescent="0.2">
      <c r="A833" s="94">
        <v>831</v>
      </c>
      <c r="B833" s="94">
        <f t="shared" ca="1" si="12"/>
        <v>0.64425375972475796</v>
      </c>
      <c r="C833" s="94" t="s">
        <v>479</v>
      </c>
    </row>
    <row r="834" spans="1:3" x14ac:dyDescent="0.2">
      <c r="A834" s="94">
        <v>832</v>
      </c>
      <c r="B834" s="94">
        <f t="shared" ca="1" si="12"/>
        <v>0.46164004377087886</v>
      </c>
      <c r="C834" s="94" t="s">
        <v>479</v>
      </c>
    </row>
    <row r="835" spans="1:3" x14ac:dyDescent="0.2">
      <c r="A835" s="94">
        <v>833</v>
      </c>
      <c r="B835" s="94">
        <f t="shared" ref="B835:B898" ca="1" si="13">IF(C835="Bomb",_xlfn.NORM.INV(RAND(),0.7,0.1),_xlfn.NORM.INV(RAND(),0.6,0.15))</f>
        <v>0.74954148736000736</v>
      </c>
      <c r="C835" s="94" t="s">
        <v>480</v>
      </c>
    </row>
    <row r="836" spans="1:3" x14ac:dyDescent="0.2">
      <c r="A836" s="94">
        <v>834</v>
      </c>
      <c r="B836" s="94">
        <f t="shared" ca="1" si="13"/>
        <v>0.41899878074391761</v>
      </c>
      <c r="C836" s="94" t="s">
        <v>479</v>
      </c>
    </row>
    <row r="837" spans="1:3" x14ac:dyDescent="0.2">
      <c r="A837" s="94">
        <v>835</v>
      </c>
      <c r="B837" s="94">
        <f t="shared" ca="1" si="13"/>
        <v>0.49034223822942991</v>
      </c>
      <c r="C837" s="94" t="s">
        <v>480</v>
      </c>
    </row>
    <row r="838" spans="1:3" x14ac:dyDescent="0.2">
      <c r="A838" s="94">
        <v>836</v>
      </c>
      <c r="B838" s="94">
        <f t="shared" ca="1" si="13"/>
        <v>0.40142028511385264</v>
      </c>
      <c r="C838" s="94" t="s">
        <v>479</v>
      </c>
    </row>
    <row r="839" spans="1:3" x14ac:dyDescent="0.2">
      <c r="A839" s="94">
        <v>837</v>
      </c>
      <c r="B839" s="94">
        <f t="shared" ca="1" si="13"/>
        <v>0.64743464939530726</v>
      </c>
      <c r="C839" s="94" t="s">
        <v>480</v>
      </c>
    </row>
    <row r="840" spans="1:3" x14ac:dyDescent="0.2">
      <c r="A840" s="94">
        <v>838</v>
      </c>
      <c r="B840" s="94">
        <f t="shared" ca="1" si="13"/>
        <v>0.51963473032592378</v>
      </c>
      <c r="C840" s="94" t="s">
        <v>479</v>
      </c>
    </row>
    <row r="841" spans="1:3" x14ac:dyDescent="0.2">
      <c r="A841" s="94">
        <v>839</v>
      </c>
      <c r="B841" s="94">
        <f t="shared" ca="1" si="13"/>
        <v>0.78573026156835146</v>
      </c>
      <c r="C841" s="94" t="s">
        <v>480</v>
      </c>
    </row>
    <row r="842" spans="1:3" x14ac:dyDescent="0.2">
      <c r="A842" s="94">
        <v>840</v>
      </c>
      <c r="B842" s="94">
        <f t="shared" ca="1" si="13"/>
        <v>0.52506470313311782</v>
      </c>
      <c r="C842" s="94" t="s">
        <v>480</v>
      </c>
    </row>
    <row r="843" spans="1:3" x14ac:dyDescent="0.2">
      <c r="A843" s="94">
        <v>841</v>
      </c>
      <c r="B843" s="94">
        <f t="shared" ca="1" si="13"/>
        <v>0.70655924431721351</v>
      </c>
      <c r="C843" s="94" t="s">
        <v>480</v>
      </c>
    </row>
    <row r="844" spans="1:3" x14ac:dyDescent="0.2">
      <c r="A844" s="94">
        <v>842</v>
      </c>
      <c r="B844" s="94">
        <f t="shared" ca="1" si="13"/>
        <v>0.5512556283793808</v>
      </c>
      <c r="C844" s="94" t="s">
        <v>479</v>
      </c>
    </row>
    <row r="845" spans="1:3" x14ac:dyDescent="0.2">
      <c r="A845" s="94">
        <v>843</v>
      </c>
      <c r="B845" s="94">
        <f t="shared" ca="1" si="13"/>
        <v>0.62968556046502178</v>
      </c>
      <c r="C845" s="94" t="s">
        <v>479</v>
      </c>
    </row>
    <row r="846" spans="1:3" x14ac:dyDescent="0.2">
      <c r="A846" s="94">
        <v>844</v>
      </c>
      <c r="B846" s="94">
        <f t="shared" ca="1" si="13"/>
        <v>0.57658436428637294</v>
      </c>
      <c r="C846" s="94" t="s">
        <v>479</v>
      </c>
    </row>
    <row r="847" spans="1:3" x14ac:dyDescent="0.2">
      <c r="A847" s="94">
        <v>845</v>
      </c>
      <c r="B847" s="94">
        <f t="shared" ca="1" si="13"/>
        <v>0.47727221694334898</v>
      </c>
      <c r="C847" s="94" t="s">
        <v>479</v>
      </c>
    </row>
    <row r="848" spans="1:3" x14ac:dyDescent="0.2">
      <c r="A848" s="94">
        <v>846</v>
      </c>
      <c r="B848" s="94">
        <f t="shared" ca="1" si="13"/>
        <v>0.34289619834336821</v>
      </c>
      <c r="C848" s="94" t="s">
        <v>479</v>
      </c>
    </row>
    <row r="849" spans="1:3" x14ac:dyDescent="0.2">
      <c r="A849" s="94">
        <v>847</v>
      </c>
      <c r="B849" s="94">
        <f t="shared" ca="1" si="13"/>
        <v>0.70406208652411739</v>
      </c>
      <c r="C849" s="94" t="s">
        <v>480</v>
      </c>
    </row>
    <row r="850" spans="1:3" x14ac:dyDescent="0.2">
      <c r="A850" s="94">
        <v>848</v>
      </c>
      <c r="B850" s="94">
        <f t="shared" ca="1" si="13"/>
        <v>0.78635028256117412</v>
      </c>
      <c r="C850" s="94" t="s">
        <v>479</v>
      </c>
    </row>
    <row r="851" spans="1:3" x14ac:dyDescent="0.2">
      <c r="A851" s="94">
        <v>849</v>
      </c>
      <c r="B851" s="94">
        <f t="shared" ca="1" si="13"/>
        <v>0.7389422929820143</v>
      </c>
      <c r="C851" s="94" t="s">
        <v>480</v>
      </c>
    </row>
    <row r="852" spans="1:3" x14ac:dyDescent="0.2">
      <c r="A852" s="94">
        <v>850</v>
      </c>
      <c r="B852" s="94">
        <f t="shared" ca="1" si="13"/>
        <v>0.59967098983079559</v>
      </c>
      <c r="C852" s="94" t="s">
        <v>479</v>
      </c>
    </row>
    <row r="853" spans="1:3" x14ac:dyDescent="0.2">
      <c r="A853" s="94">
        <v>851</v>
      </c>
      <c r="B853" s="94">
        <f t="shared" ca="1" si="13"/>
        <v>0.55046297235524599</v>
      </c>
      <c r="C853" s="94" t="s">
        <v>479</v>
      </c>
    </row>
    <row r="854" spans="1:3" x14ac:dyDescent="0.2">
      <c r="A854" s="94">
        <v>852</v>
      </c>
      <c r="B854" s="94">
        <f t="shared" ca="1" si="13"/>
        <v>0.37644344643666094</v>
      </c>
      <c r="C854" s="94" t="s">
        <v>479</v>
      </c>
    </row>
    <row r="855" spans="1:3" x14ac:dyDescent="0.2">
      <c r="A855" s="94">
        <v>853</v>
      </c>
      <c r="B855" s="94">
        <f t="shared" ca="1" si="13"/>
        <v>0.64764040455409566</v>
      </c>
      <c r="C855" s="94" t="s">
        <v>479</v>
      </c>
    </row>
    <row r="856" spans="1:3" x14ac:dyDescent="0.2">
      <c r="A856" s="94">
        <v>854</v>
      </c>
      <c r="B856" s="94">
        <f t="shared" ca="1" si="13"/>
        <v>0.3887763944691317</v>
      </c>
      <c r="C856" s="94" t="s">
        <v>479</v>
      </c>
    </row>
    <row r="857" spans="1:3" x14ac:dyDescent="0.2">
      <c r="A857" s="94">
        <v>855</v>
      </c>
      <c r="B857" s="94">
        <f t="shared" ca="1" si="13"/>
        <v>0.64856603356504894</v>
      </c>
      <c r="C857" s="94" t="s">
        <v>480</v>
      </c>
    </row>
    <row r="858" spans="1:3" x14ac:dyDescent="0.2">
      <c r="A858" s="94">
        <v>856</v>
      </c>
      <c r="B858" s="94">
        <f t="shared" ca="1" si="13"/>
        <v>0.5367288505923451</v>
      </c>
      <c r="C858" s="94" t="s">
        <v>480</v>
      </c>
    </row>
    <row r="859" spans="1:3" x14ac:dyDescent="0.2">
      <c r="A859" s="94">
        <v>857</v>
      </c>
      <c r="B859" s="94">
        <f t="shared" ca="1" si="13"/>
        <v>0.63162352839994496</v>
      </c>
      <c r="C859" s="94" t="s">
        <v>479</v>
      </c>
    </row>
    <row r="860" spans="1:3" x14ac:dyDescent="0.2">
      <c r="A860" s="94">
        <v>858</v>
      </c>
      <c r="B860" s="94">
        <f t="shared" ca="1" si="13"/>
        <v>0.7671507439437486</v>
      </c>
      <c r="C860" s="94" t="s">
        <v>479</v>
      </c>
    </row>
    <row r="861" spans="1:3" x14ac:dyDescent="0.2">
      <c r="A861" s="94">
        <v>859</v>
      </c>
      <c r="B861" s="94">
        <f t="shared" ca="1" si="13"/>
        <v>0.49657253490879083</v>
      </c>
      <c r="C861" s="94" t="s">
        <v>479</v>
      </c>
    </row>
    <row r="862" spans="1:3" x14ac:dyDescent="0.2">
      <c r="A862" s="94">
        <v>860</v>
      </c>
      <c r="B862" s="94">
        <f t="shared" ca="1" si="13"/>
        <v>0.29236751232650388</v>
      </c>
      <c r="C862" s="94" t="s">
        <v>479</v>
      </c>
    </row>
    <row r="863" spans="1:3" x14ac:dyDescent="0.2">
      <c r="A863" s="94">
        <v>861</v>
      </c>
      <c r="B863" s="94">
        <f t="shared" ca="1" si="13"/>
        <v>0.72458300144134291</v>
      </c>
      <c r="C863" s="94" t="s">
        <v>480</v>
      </c>
    </row>
    <row r="864" spans="1:3" x14ac:dyDescent="0.2">
      <c r="A864" s="94">
        <v>862</v>
      </c>
      <c r="B864" s="94">
        <f t="shared" ca="1" si="13"/>
        <v>0.64914548680865924</v>
      </c>
      <c r="C864" s="94" t="s">
        <v>479</v>
      </c>
    </row>
    <row r="865" spans="1:3" x14ac:dyDescent="0.2">
      <c r="A865" s="94">
        <v>863</v>
      </c>
      <c r="B865" s="94">
        <f t="shared" ca="1" si="13"/>
        <v>0.6455853393483012</v>
      </c>
      <c r="C865" s="94" t="s">
        <v>479</v>
      </c>
    </row>
    <row r="866" spans="1:3" x14ac:dyDescent="0.2">
      <c r="A866" s="94">
        <v>864</v>
      </c>
      <c r="B866" s="94">
        <f t="shared" ca="1" si="13"/>
        <v>0.46557127099396817</v>
      </c>
      <c r="C866" s="94" t="s">
        <v>479</v>
      </c>
    </row>
    <row r="867" spans="1:3" x14ac:dyDescent="0.2">
      <c r="A867" s="94">
        <v>865</v>
      </c>
      <c r="B867" s="94">
        <f t="shared" ca="1" si="13"/>
        <v>0.35120680159561407</v>
      </c>
      <c r="C867" s="94" t="s">
        <v>479</v>
      </c>
    </row>
    <row r="868" spans="1:3" x14ac:dyDescent="0.2">
      <c r="A868" s="94">
        <v>866</v>
      </c>
      <c r="B868" s="94">
        <f t="shared" ca="1" si="13"/>
        <v>0.62133849022779708</v>
      </c>
      <c r="C868" s="94" t="s">
        <v>479</v>
      </c>
    </row>
    <row r="869" spans="1:3" x14ac:dyDescent="0.2">
      <c r="A869" s="94">
        <v>867</v>
      </c>
      <c r="B869" s="94">
        <f t="shared" ca="1" si="13"/>
        <v>0.37226937375293945</v>
      </c>
      <c r="C869" s="94" t="s">
        <v>479</v>
      </c>
    </row>
    <row r="870" spans="1:3" x14ac:dyDescent="0.2">
      <c r="A870" s="94">
        <v>868</v>
      </c>
      <c r="B870" s="94">
        <f t="shared" ca="1" si="13"/>
        <v>0.6962677891463066</v>
      </c>
      <c r="C870" s="94" t="s">
        <v>479</v>
      </c>
    </row>
    <row r="871" spans="1:3" x14ac:dyDescent="0.2">
      <c r="A871" s="94">
        <v>869</v>
      </c>
      <c r="B871" s="94">
        <f t="shared" ca="1" si="13"/>
        <v>0.65264583052812308</v>
      </c>
      <c r="C871" s="94" t="s">
        <v>479</v>
      </c>
    </row>
    <row r="872" spans="1:3" x14ac:dyDescent="0.2">
      <c r="A872" s="94">
        <v>870</v>
      </c>
      <c r="B872" s="94">
        <f t="shared" ca="1" si="13"/>
        <v>0.62260201757054345</v>
      </c>
      <c r="C872" s="94" t="s">
        <v>479</v>
      </c>
    </row>
    <row r="873" spans="1:3" x14ac:dyDescent="0.2">
      <c r="A873" s="94">
        <v>871</v>
      </c>
      <c r="B873" s="94">
        <f t="shared" ca="1" si="13"/>
        <v>0.64625454549052896</v>
      </c>
      <c r="C873" s="94" t="s">
        <v>480</v>
      </c>
    </row>
    <row r="874" spans="1:3" x14ac:dyDescent="0.2">
      <c r="A874" s="94">
        <v>872</v>
      </c>
      <c r="B874" s="94">
        <f t="shared" ca="1" si="13"/>
        <v>0.67442961074421204</v>
      </c>
      <c r="C874" s="94" t="s">
        <v>480</v>
      </c>
    </row>
    <row r="875" spans="1:3" x14ac:dyDescent="0.2">
      <c r="A875" s="94">
        <v>873</v>
      </c>
      <c r="B875" s="94">
        <f t="shared" ca="1" si="13"/>
        <v>0.6426970904915269</v>
      </c>
      <c r="C875" s="94" t="s">
        <v>480</v>
      </c>
    </row>
    <row r="876" spans="1:3" x14ac:dyDescent="0.2">
      <c r="A876" s="94">
        <v>874</v>
      </c>
      <c r="B876" s="94">
        <f t="shared" ca="1" si="13"/>
        <v>0.79538789289547007</v>
      </c>
      <c r="C876" s="94" t="s">
        <v>479</v>
      </c>
    </row>
    <row r="877" spans="1:3" x14ac:dyDescent="0.2">
      <c r="A877" s="94">
        <v>875</v>
      </c>
      <c r="B877" s="94">
        <f t="shared" ca="1" si="13"/>
        <v>0.50828146603334834</v>
      </c>
      <c r="C877" s="94" t="s">
        <v>479</v>
      </c>
    </row>
    <row r="878" spans="1:3" x14ac:dyDescent="0.2">
      <c r="A878" s="94">
        <v>876</v>
      </c>
      <c r="B878" s="94">
        <f t="shared" ca="1" si="13"/>
        <v>0.59956230701139679</v>
      </c>
      <c r="C878" s="94" t="s">
        <v>480</v>
      </c>
    </row>
    <row r="879" spans="1:3" x14ac:dyDescent="0.2">
      <c r="A879" s="94">
        <v>877</v>
      </c>
      <c r="B879" s="94">
        <f t="shared" ca="1" si="13"/>
        <v>0.47577491397957616</v>
      </c>
      <c r="C879" s="94" t="s">
        <v>479</v>
      </c>
    </row>
    <row r="880" spans="1:3" x14ac:dyDescent="0.2">
      <c r="A880" s="94">
        <v>878</v>
      </c>
      <c r="B880" s="94">
        <f t="shared" ca="1" si="13"/>
        <v>0.53845219047614956</v>
      </c>
      <c r="C880" s="94" t="s">
        <v>479</v>
      </c>
    </row>
    <row r="881" spans="1:3" x14ac:dyDescent="0.2">
      <c r="A881" s="94">
        <v>879</v>
      </c>
      <c r="B881" s="94">
        <f t="shared" ca="1" si="13"/>
        <v>0.76399580350798579</v>
      </c>
      <c r="C881" s="94" t="s">
        <v>480</v>
      </c>
    </row>
    <row r="882" spans="1:3" x14ac:dyDescent="0.2">
      <c r="A882" s="94">
        <v>880</v>
      </c>
      <c r="B882" s="94">
        <f t="shared" ca="1" si="13"/>
        <v>0.75007694749190457</v>
      </c>
      <c r="C882" s="94" t="s">
        <v>480</v>
      </c>
    </row>
    <row r="883" spans="1:3" x14ac:dyDescent="0.2">
      <c r="A883" s="94">
        <v>881</v>
      </c>
      <c r="B883" s="94">
        <f t="shared" ca="1" si="13"/>
        <v>0.64733000263275342</v>
      </c>
      <c r="C883" s="94" t="s">
        <v>480</v>
      </c>
    </row>
    <row r="884" spans="1:3" x14ac:dyDescent="0.2">
      <c r="A884" s="94">
        <v>882</v>
      </c>
      <c r="B884" s="94">
        <f t="shared" ca="1" si="13"/>
        <v>0.80862984781509251</v>
      </c>
      <c r="C884" s="94" t="s">
        <v>480</v>
      </c>
    </row>
    <row r="885" spans="1:3" x14ac:dyDescent="0.2">
      <c r="A885" s="94">
        <v>883</v>
      </c>
      <c r="B885" s="94">
        <f t="shared" ca="1" si="13"/>
        <v>0.85384377630988029</v>
      </c>
      <c r="C885" s="94" t="s">
        <v>479</v>
      </c>
    </row>
    <row r="886" spans="1:3" x14ac:dyDescent="0.2">
      <c r="A886" s="94">
        <v>884</v>
      </c>
      <c r="B886" s="94">
        <f t="shared" ca="1" si="13"/>
        <v>0.73271330917653132</v>
      </c>
      <c r="C886" s="94" t="s">
        <v>479</v>
      </c>
    </row>
    <row r="887" spans="1:3" x14ac:dyDescent="0.2">
      <c r="A887" s="94">
        <v>885</v>
      </c>
      <c r="B887" s="94">
        <f t="shared" ca="1" si="13"/>
        <v>0.7182006137617889</v>
      </c>
      <c r="C887" s="94" t="s">
        <v>479</v>
      </c>
    </row>
    <row r="888" spans="1:3" x14ac:dyDescent="0.2">
      <c r="A888" s="94">
        <v>886</v>
      </c>
      <c r="B888" s="94">
        <f t="shared" ca="1" si="13"/>
        <v>0.7894493060839739</v>
      </c>
      <c r="C888" s="94" t="s">
        <v>480</v>
      </c>
    </row>
    <row r="889" spans="1:3" x14ac:dyDescent="0.2">
      <c r="A889" s="94">
        <v>887</v>
      </c>
      <c r="B889" s="94">
        <f t="shared" ca="1" si="13"/>
        <v>0.70003796030624199</v>
      </c>
      <c r="C889" s="94" t="s">
        <v>480</v>
      </c>
    </row>
    <row r="890" spans="1:3" x14ac:dyDescent="0.2">
      <c r="A890" s="94">
        <v>888</v>
      </c>
      <c r="B890" s="94">
        <f t="shared" ca="1" si="13"/>
        <v>0.62710623312155034</v>
      </c>
      <c r="C890" s="94" t="s">
        <v>480</v>
      </c>
    </row>
    <row r="891" spans="1:3" x14ac:dyDescent="0.2">
      <c r="A891" s="94">
        <v>889</v>
      </c>
      <c r="B891" s="94">
        <f t="shared" ca="1" si="13"/>
        <v>0.40686360473377914</v>
      </c>
      <c r="C891" s="94" t="s">
        <v>479</v>
      </c>
    </row>
    <row r="892" spans="1:3" x14ac:dyDescent="0.2">
      <c r="A892" s="94">
        <v>890</v>
      </c>
      <c r="B892" s="94">
        <f t="shared" ca="1" si="13"/>
        <v>0.57805318443237375</v>
      </c>
      <c r="C892" s="94" t="s">
        <v>479</v>
      </c>
    </row>
    <row r="893" spans="1:3" x14ac:dyDescent="0.2">
      <c r="A893" s="94">
        <v>891</v>
      </c>
      <c r="B893" s="94">
        <f t="shared" ca="1" si="13"/>
        <v>0.7568398476765904</v>
      </c>
      <c r="C893" s="94" t="s">
        <v>479</v>
      </c>
    </row>
    <row r="894" spans="1:3" x14ac:dyDescent="0.2">
      <c r="A894" s="94">
        <v>892</v>
      </c>
      <c r="B894" s="94">
        <f t="shared" ca="1" si="13"/>
        <v>0.82079417728781079</v>
      </c>
      <c r="C894" s="94" t="s">
        <v>480</v>
      </c>
    </row>
    <row r="895" spans="1:3" x14ac:dyDescent="0.2">
      <c r="A895" s="94">
        <v>893</v>
      </c>
      <c r="B895" s="94">
        <f t="shared" ca="1" si="13"/>
        <v>0.57287819330684275</v>
      </c>
      <c r="C895" s="94" t="s">
        <v>479</v>
      </c>
    </row>
    <row r="896" spans="1:3" x14ac:dyDescent="0.2">
      <c r="A896" s="94">
        <v>894</v>
      </c>
      <c r="B896" s="94">
        <f t="shared" ca="1" si="13"/>
        <v>0.68948033447664936</v>
      </c>
      <c r="C896" s="94" t="s">
        <v>480</v>
      </c>
    </row>
    <row r="897" spans="1:3" x14ac:dyDescent="0.2">
      <c r="A897" s="94">
        <v>895</v>
      </c>
      <c r="B897" s="94">
        <f t="shared" ca="1" si="13"/>
        <v>0.58293461738620389</v>
      </c>
      <c r="C897" s="94" t="s">
        <v>479</v>
      </c>
    </row>
    <row r="898" spans="1:3" x14ac:dyDescent="0.2">
      <c r="A898" s="94">
        <v>896</v>
      </c>
      <c r="B898" s="94">
        <f t="shared" ca="1" si="13"/>
        <v>0.62307352206285782</v>
      </c>
      <c r="C898" s="94" t="s">
        <v>480</v>
      </c>
    </row>
    <row r="899" spans="1:3" x14ac:dyDescent="0.2">
      <c r="A899" s="94">
        <v>897</v>
      </c>
      <c r="B899" s="94">
        <f t="shared" ref="B899:B962" ca="1" si="14">IF(C899="Bomb",_xlfn.NORM.INV(RAND(),0.7,0.1),_xlfn.NORM.INV(RAND(),0.6,0.15))</f>
        <v>0.81938495914213005</v>
      </c>
      <c r="C899" s="94" t="s">
        <v>480</v>
      </c>
    </row>
    <row r="900" spans="1:3" x14ac:dyDescent="0.2">
      <c r="A900" s="94">
        <v>898</v>
      </c>
      <c r="B900" s="94">
        <f t="shared" ca="1" si="14"/>
        <v>0.86925158773683497</v>
      </c>
      <c r="C900" s="94" t="s">
        <v>480</v>
      </c>
    </row>
    <row r="901" spans="1:3" x14ac:dyDescent="0.2">
      <c r="A901" s="94">
        <v>899</v>
      </c>
      <c r="B901" s="94">
        <f t="shared" ca="1" si="14"/>
        <v>0.60606971049085923</v>
      </c>
      <c r="C901" s="94" t="s">
        <v>479</v>
      </c>
    </row>
    <row r="902" spans="1:3" x14ac:dyDescent="0.2">
      <c r="A902" s="94">
        <v>900</v>
      </c>
      <c r="B902" s="94">
        <f t="shared" ca="1" si="14"/>
        <v>0.69053641814529398</v>
      </c>
      <c r="C902" s="94" t="s">
        <v>480</v>
      </c>
    </row>
    <row r="903" spans="1:3" x14ac:dyDescent="0.2">
      <c r="A903" s="94">
        <v>901</v>
      </c>
      <c r="B903" s="94">
        <f t="shared" ca="1" si="14"/>
        <v>0.81832809574077658</v>
      </c>
      <c r="C903" s="94" t="s">
        <v>480</v>
      </c>
    </row>
    <row r="904" spans="1:3" x14ac:dyDescent="0.2">
      <c r="A904" s="94">
        <v>902</v>
      </c>
      <c r="B904" s="94">
        <f t="shared" ca="1" si="14"/>
        <v>0.54325859966539569</v>
      </c>
      <c r="C904" s="94" t="s">
        <v>480</v>
      </c>
    </row>
    <row r="905" spans="1:3" x14ac:dyDescent="0.2">
      <c r="A905" s="94">
        <v>903</v>
      </c>
      <c r="B905" s="94">
        <f t="shared" ca="1" si="14"/>
        <v>0.50266214753994554</v>
      </c>
      <c r="C905" s="94" t="s">
        <v>480</v>
      </c>
    </row>
    <row r="906" spans="1:3" x14ac:dyDescent="0.2">
      <c r="A906" s="94">
        <v>904</v>
      </c>
      <c r="B906" s="94">
        <f t="shared" ca="1" si="14"/>
        <v>0.73732100069282802</v>
      </c>
      <c r="C906" s="94" t="s">
        <v>480</v>
      </c>
    </row>
    <row r="907" spans="1:3" x14ac:dyDescent="0.2">
      <c r="A907" s="94">
        <v>905</v>
      </c>
      <c r="B907" s="94">
        <f t="shared" ca="1" si="14"/>
        <v>0.73351142235182387</v>
      </c>
      <c r="C907" s="94" t="s">
        <v>479</v>
      </c>
    </row>
    <row r="908" spans="1:3" x14ac:dyDescent="0.2">
      <c r="A908" s="94">
        <v>906</v>
      </c>
      <c r="B908" s="94">
        <f t="shared" ca="1" si="14"/>
        <v>0.55101858896436229</v>
      </c>
      <c r="C908" s="94" t="s">
        <v>479</v>
      </c>
    </row>
    <row r="909" spans="1:3" x14ac:dyDescent="0.2">
      <c r="A909" s="94">
        <v>907</v>
      </c>
      <c r="B909" s="94">
        <f t="shared" ca="1" si="14"/>
        <v>0.70401759672260522</v>
      </c>
      <c r="C909" s="94" t="s">
        <v>479</v>
      </c>
    </row>
    <row r="910" spans="1:3" x14ac:dyDescent="0.2">
      <c r="A910" s="94">
        <v>908</v>
      </c>
      <c r="B910" s="94">
        <f t="shared" ca="1" si="14"/>
        <v>0.31433877897309281</v>
      </c>
      <c r="C910" s="94" t="s">
        <v>479</v>
      </c>
    </row>
    <row r="911" spans="1:3" x14ac:dyDescent="0.2">
      <c r="A911" s="94">
        <v>909</v>
      </c>
      <c r="B911" s="94">
        <f t="shared" ca="1" si="14"/>
        <v>0.77529306130857556</v>
      </c>
      <c r="C911" s="94" t="s">
        <v>479</v>
      </c>
    </row>
    <row r="912" spans="1:3" x14ac:dyDescent="0.2">
      <c r="A912" s="94">
        <v>910</v>
      </c>
      <c r="B912" s="94">
        <f t="shared" ca="1" si="14"/>
        <v>0.68555963849436918</v>
      </c>
      <c r="C912" s="94" t="s">
        <v>480</v>
      </c>
    </row>
    <row r="913" spans="1:3" x14ac:dyDescent="0.2">
      <c r="A913" s="94">
        <v>911</v>
      </c>
      <c r="B913" s="94">
        <f t="shared" ca="1" si="14"/>
        <v>0.64290303347956579</v>
      </c>
      <c r="C913" s="94" t="s">
        <v>479</v>
      </c>
    </row>
    <row r="914" spans="1:3" x14ac:dyDescent="0.2">
      <c r="A914" s="94">
        <v>912</v>
      </c>
      <c r="B914" s="94">
        <f t="shared" ca="1" si="14"/>
        <v>0.84583399772116086</v>
      </c>
      <c r="C914" s="94" t="s">
        <v>479</v>
      </c>
    </row>
    <row r="915" spans="1:3" x14ac:dyDescent="0.2">
      <c r="A915" s="94">
        <v>913</v>
      </c>
      <c r="B915" s="94">
        <f t="shared" ca="1" si="14"/>
        <v>0.32309445211688576</v>
      </c>
      <c r="C915" s="94" t="s">
        <v>479</v>
      </c>
    </row>
    <row r="916" spans="1:3" x14ac:dyDescent="0.2">
      <c r="A916" s="94">
        <v>914</v>
      </c>
      <c r="B916" s="94">
        <f t="shared" ca="1" si="14"/>
        <v>0.72682280087859552</v>
      </c>
      <c r="C916" s="94" t="s">
        <v>480</v>
      </c>
    </row>
    <row r="917" spans="1:3" x14ac:dyDescent="0.2">
      <c r="A917" s="94">
        <v>915</v>
      </c>
      <c r="B917" s="94">
        <f t="shared" ca="1" si="14"/>
        <v>0.72012936215924406</v>
      </c>
      <c r="C917" s="94" t="s">
        <v>479</v>
      </c>
    </row>
    <row r="918" spans="1:3" x14ac:dyDescent="0.2">
      <c r="A918" s="94">
        <v>916</v>
      </c>
      <c r="B918" s="94">
        <f t="shared" ca="1" si="14"/>
        <v>0.74634688635958268</v>
      </c>
      <c r="C918" s="94" t="s">
        <v>480</v>
      </c>
    </row>
    <row r="919" spans="1:3" x14ac:dyDescent="0.2">
      <c r="A919" s="94">
        <v>917</v>
      </c>
      <c r="B919" s="94">
        <f t="shared" ca="1" si="14"/>
        <v>0.7976074924990576</v>
      </c>
      <c r="C919" s="94" t="s">
        <v>479</v>
      </c>
    </row>
    <row r="920" spans="1:3" x14ac:dyDescent="0.2">
      <c r="A920" s="94">
        <v>918</v>
      </c>
      <c r="B920" s="94">
        <f t="shared" ca="1" si="14"/>
        <v>0.55271404464657337</v>
      </c>
      <c r="C920" s="94" t="s">
        <v>480</v>
      </c>
    </row>
    <row r="921" spans="1:3" x14ac:dyDescent="0.2">
      <c r="A921" s="94">
        <v>919</v>
      </c>
      <c r="B921" s="94">
        <f t="shared" ca="1" si="14"/>
        <v>0.70626857926464515</v>
      </c>
      <c r="C921" s="94" t="s">
        <v>479</v>
      </c>
    </row>
    <row r="922" spans="1:3" x14ac:dyDescent="0.2">
      <c r="A922" s="94">
        <v>920</v>
      </c>
      <c r="B922" s="94">
        <f t="shared" ca="1" si="14"/>
        <v>0.62640888558854291</v>
      </c>
      <c r="C922" s="94" t="s">
        <v>480</v>
      </c>
    </row>
    <row r="923" spans="1:3" x14ac:dyDescent="0.2">
      <c r="A923" s="94">
        <v>921</v>
      </c>
      <c r="B923" s="94">
        <f t="shared" ca="1" si="14"/>
        <v>0.78001612140404519</v>
      </c>
      <c r="C923" s="94" t="s">
        <v>480</v>
      </c>
    </row>
    <row r="924" spans="1:3" x14ac:dyDescent="0.2">
      <c r="A924" s="94">
        <v>922</v>
      </c>
      <c r="B924" s="94">
        <f t="shared" ca="1" si="14"/>
        <v>0.53603021050568878</v>
      </c>
      <c r="C924" s="94" t="s">
        <v>479</v>
      </c>
    </row>
    <row r="925" spans="1:3" x14ac:dyDescent="0.2">
      <c r="A925" s="94">
        <v>923</v>
      </c>
      <c r="B925" s="94">
        <f t="shared" ca="1" si="14"/>
        <v>0.57279618953004396</v>
      </c>
      <c r="C925" s="94" t="s">
        <v>479</v>
      </c>
    </row>
    <row r="926" spans="1:3" x14ac:dyDescent="0.2">
      <c r="A926" s="94">
        <v>924</v>
      </c>
      <c r="B926" s="94">
        <f t="shared" ca="1" si="14"/>
        <v>0.87086853685997889</v>
      </c>
      <c r="C926" s="94" t="s">
        <v>479</v>
      </c>
    </row>
    <row r="927" spans="1:3" x14ac:dyDescent="0.2">
      <c r="A927" s="94">
        <v>925</v>
      </c>
      <c r="B927" s="94">
        <f t="shared" ca="1" si="14"/>
        <v>0.48767626167781908</v>
      </c>
      <c r="C927" s="94" t="s">
        <v>480</v>
      </c>
    </row>
    <row r="928" spans="1:3" x14ac:dyDescent="0.2">
      <c r="A928" s="94">
        <v>926</v>
      </c>
      <c r="B928" s="94">
        <f t="shared" ca="1" si="14"/>
        <v>0.62787047865426682</v>
      </c>
      <c r="C928" s="94" t="s">
        <v>480</v>
      </c>
    </row>
    <row r="929" spans="1:3" x14ac:dyDescent="0.2">
      <c r="A929" s="94">
        <v>927</v>
      </c>
      <c r="B929" s="94">
        <f t="shared" ca="1" si="14"/>
        <v>0.74903302017997409</v>
      </c>
      <c r="C929" s="94" t="s">
        <v>480</v>
      </c>
    </row>
    <row r="930" spans="1:3" x14ac:dyDescent="0.2">
      <c r="A930" s="94">
        <v>928</v>
      </c>
      <c r="B930" s="94">
        <f t="shared" ca="1" si="14"/>
        <v>0.34134705486010802</v>
      </c>
      <c r="C930" s="94" t="s">
        <v>480</v>
      </c>
    </row>
    <row r="931" spans="1:3" x14ac:dyDescent="0.2">
      <c r="A931" s="94">
        <v>929</v>
      </c>
      <c r="B931" s="94">
        <f t="shared" ca="1" si="14"/>
        <v>0.58197786042838306</v>
      </c>
      <c r="C931" s="94" t="s">
        <v>480</v>
      </c>
    </row>
    <row r="932" spans="1:3" x14ac:dyDescent="0.2">
      <c r="A932" s="94">
        <v>930</v>
      </c>
      <c r="B932" s="94">
        <f t="shared" ca="1" si="14"/>
        <v>0.79711664550363359</v>
      </c>
      <c r="C932" s="94" t="s">
        <v>480</v>
      </c>
    </row>
    <row r="933" spans="1:3" x14ac:dyDescent="0.2">
      <c r="A933" s="94">
        <v>931</v>
      </c>
      <c r="B933" s="94">
        <f t="shared" ca="1" si="14"/>
        <v>0.55683459759370257</v>
      </c>
      <c r="C933" s="94" t="s">
        <v>479</v>
      </c>
    </row>
    <row r="934" spans="1:3" x14ac:dyDescent="0.2">
      <c r="A934" s="94">
        <v>932</v>
      </c>
      <c r="B934" s="94">
        <f t="shared" ca="1" si="14"/>
        <v>0.81421368377291226</v>
      </c>
      <c r="C934" s="94" t="s">
        <v>480</v>
      </c>
    </row>
    <row r="935" spans="1:3" x14ac:dyDescent="0.2">
      <c r="A935" s="94">
        <v>933</v>
      </c>
      <c r="B935" s="94">
        <f t="shared" ca="1" si="14"/>
        <v>0.83812388397092574</v>
      </c>
      <c r="C935" s="94" t="s">
        <v>479</v>
      </c>
    </row>
    <row r="936" spans="1:3" x14ac:dyDescent="0.2">
      <c r="A936" s="94">
        <v>934</v>
      </c>
      <c r="B936" s="94">
        <f t="shared" ca="1" si="14"/>
        <v>0.67911515277916723</v>
      </c>
      <c r="C936" s="94" t="s">
        <v>480</v>
      </c>
    </row>
    <row r="937" spans="1:3" x14ac:dyDescent="0.2">
      <c r="A937" s="94">
        <v>935</v>
      </c>
      <c r="B937" s="94">
        <f t="shared" ca="1" si="14"/>
        <v>0.48123750386628861</v>
      </c>
      <c r="C937" s="94" t="s">
        <v>480</v>
      </c>
    </row>
    <row r="938" spans="1:3" x14ac:dyDescent="0.2">
      <c r="A938" s="94">
        <v>936</v>
      </c>
      <c r="B938" s="94">
        <f t="shared" ca="1" si="14"/>
        <v>0.58627303011878129</v>
      </c>
      <c r="C938" s="94" t="s">
        <v>479</v>
      </c>
    </row>
    <row r="939" spans="1:3" x14ac:dyDescent="0.2">
      <c r="A939" s="94">
        <v>937</v>
      </c>
      <c r="B939" s="94">
        <f t="shared" ca="1" si="14"/>
        <v>0.39133726283987991</v>
      </c>
      <c r="C939" s="94" t="s">
        <v>479</v>
      </c>
    </row>
    <row r="940" spans="1:3" x14ac:dyDescent="0.2">
      <c r="A940" s="94">
        <v>938</v>
      </c>
      <c r="B940" s="94">
        <f t="shared" ca="1" si="14"/>
        <v>0.61183714973279613</v>
      </c>
      <c r="C940" s="94" t="s">
        <v>480</v>
      </c>
    </row>
    <row r="941" spans="1:3" x14ac:dyDescent="0.2">
      <c r="A941" s="94">
        <v>939</v>
      </c>
      <c r="B941" s="94">
        <f t="shared" ca="1" si="14"/>
        <v>0.79816575572459003</v>
      </c>
      <c r="C941" s="94" t="s">
        <v>480</v>
      </c>
    </row>
    <row r="942" spans="1:3" x14ac:dyDescent="0.2">
      <c r="A942" s="94">
        <v>940</v>
      </c>
      <c r="B942" s="94">
        <f t="shared" ca="1" si="14"/>
        <v>0.72091505076388007</v>
      </c>
      <c r="C942" s="94" t="s">
        <v>479</v>
      </c>
    </row>
    <row r="943" spans="1:3" x14ac:dyDescent="0.2">
      <c r="A943" s="94">
        <v>941</v>
      </c>
      <c r="B943" s="94">
        <f t="shared" ca="1" si="14"/>
        <v>0.90843756656204577</v>
      </c>
      <c r="C943" s="94" t="s">
        <v>479</v>
      </c>
    </row>
    <row r="944" spans="1:3" x14ac:dyDescent="0.2">
      <c r="A944" s="94">
        <v>942</v>
      </c>
      <c r="B944" s="94">
        <f t="shared" ca="1" si="14"/>
        <v>0.86859010208455489</v>
      </c>
      <c r="C944" s="94" t="s">
        <v>479</v>
      </c>
    </row>
    <row r="945" spans="1:3" x14ac:dyDescent="0.2">
      <c r="A945" s="94">
        <v>943</v>
      </c>
      <c r="B945" s="94">
        <f t="shared" ca="1" si="14"/>
        <v>0.28788272198159121</v>
      </c>
      <c r="C945" s="94" t="s">
        <v>479</v>
      </c>
    </row>
    <row r="946" spans="1:3" x14ac:dyDescent="0.2">
      <c r="A946" s="94">
        <v>944</v>
      </c>
      <c r="B946" s="94">
        <f t="shared" ca="1" si="14"/>
        <v>0.31173833527854017</v>
      </c>
      <c r="C946" s="94" t="s">
        <v>479</v>
      </c>
    </row>
    <row r="947" spans="1:3" x14ac:dyDescent="0.2">
      <c r="A947" s="94">
        <v>945</v>
      </c>
      <c r="B947" s="94">
        <f t="shared" ca="1" si="14"/>
        <v>0.55714048467636523</v>
      </c>
      <c r="C947" s="94" t="s">
        <v>480</v>
      </c>
    </row>
    <row r="948" spans="1:3" x14ac:dyDescent="0.2">
      <c r="A948" s="94">
        <v>946</v>
      </c>
      <c r="B948" s="94">
        <f t="shared" ca="1" si="14"/>
        <v>0.68626432892488132</v>
      </c>
      <c r="C948" s="94" t="s">
        <v>479</v>
      </c>
    </row>
    <row r="949" spans="1:3" x14ac:dyDescent="0.2">
      <c r="A949" s="94">
        <v>947</v>
      </c>
      <c r="B949" s="94">
        <f t="shared" ca="1" si="14"/>
        <v>0.60584602876117566</v>
      </c>
      <c r="C949" s="94" t="s">
        <v>480</v>
      </c>
    </row>
    <row r="950" spans="1:3" x14ac:dyDescent="0.2">
      <c r="A950" s="94">
        <v>948</v>
      </c>
      <c r="B950" s="94">
        <f t="shared" ca="1" si="14"/>
        <v>0.85567654336814603</v>
      </c>
      <c r="C950" s="94" t="s">
        <v>479</v>
      </c>
    </row>
    <row r="951" spans="1:3" x14ac:dyDescent="0.2">
      <c r="A951" s="94">
        <v>949</v>
      </c>
      <c r="B951" s="94">
        <f t="shared" ca="1" si="14"/>
        <v>0.64066314757494369</v>
      </c>
      <c r="C951" s="94" t="s">
        <v>480</v>
      </c>
    </row>
    <row r="952" spans="1:3" x14ac:dyDescent="0.2">
      <c r="A952" s="94">
        <v>950</v>
      </c>
      <c r="B952" s="94">
        <f t="shared" ca="1" si="14"/>
        <v>0.74154065668445002</v>
      </c>
      <c r="C952" s="94" t="s">
        <v>480</v>
      </c>
    </row>
    <row r="953" spans="1:3" x14ac:dyDescent="0.2">
      <c r="A953" s="94">
        <v>951</v>
      </c>
      <c r="B953" s="94">
        <f t="shared" ca="1" si="14"/>
        <v>0.47533369483807864</v>
      </c>
      <c r="C953" s="94" t="s">
        <v>479</v>
      </c>
    </row>
    <row r="954" spans="1:3" x14ac:dyDescent="0.2">
      <c r="A954" s="94">
        <v>952</v>
      </c>
      <c r="B954" s="94">
        <f t="shared" ca="1" si="14"/>
        <v>0.62977313922830802</v>
      </c>
      <c r="C954" s="94" t="s">
        <v>479</v>
      </c>
    </row>
    <row r="955" spans="1:3" x14ac:dyDescent="0.2">
      <c r="A955" s="94">
        <v>953</v>
      </c>
      <c r="B955" s="94">
        <f t="shared" ca="1" si="14"/>
        <v>0.78154216636253426</v>
      </c>
      <c r="C955" s="94" t="s">
        <v>480</v>
      </c>
    </row>
    <row r="956" spans="1:3" x14ac:dyDescent="0.2">
      <c r="A956" s="94">
        <v>954</v>
      </c>
      <c r="B956" s="94">
        <f t="shared" ca="1" si="14"/>
        <v>0.72428150960139159</v>
      </c>
      <c r="C956" s="94" t="s">
        <v>479</v>
      </c>
    </row>
    <row r="957" spans="1:3" x14ac:dyDescent="0.2">
      <c r="A957" s="94">
        <v>955</v>
      </c>
      <c r="B957" s="94">
        <f t="shared" ca="1" si="14"/>
        <v>0.60637323690903444</v>
      </c>
      <c r="C957" s="94" t="s">
        <v>480</v>
      </c>
    </row>
    <row r="958" spans="1:3" x14ac:dyDescent="0.2">
      <c r="A958" s="94">
        <v>956</v>
      </c>
      <c r="B958" s="94">
        <f t="shared" ca="1" si="14"/>
        <v>0.8157135665807097</v>
      </c>
      <c r="C958" s="94" t="s">
        <v>480</v>
      </c>
    </row>
    <row r="959" spans="1:3" x14ac:dyDescent="0.2">
      <c r="A959" s="94">
        <v>957</v>
      </c>
      <c r="B959" s="94">
        <f t="shared" ca="1" si="14"/>
        <v>0.52287870816921767</v>
      </c>
      <c r="C959" s="94" t="s">
        <v>479</v>
      </c>
    </row>
    <row r="960" spans="1:3" x14ac:dyDescent="0.2">
      <c r="A960" s="94">
        <v>958</v>
      </c>
      <c r="B960" s="94">
        <f t="shared" ca="1" si="14"/>
        <v>0.83610463245627176</v>
      </c>
      <c r="C960" s="94" t="s">
        <v>480</v>
      </c>
    </row>
    <row r="961" spans="1:3" x14ac:dyDescent="0.2">
      <c r="A961" s="94">
        <v>959</v>
      </c>
      <c r="B961" s="94">
        <f t="shared" ca="1" si="14"/>
        <v>0.59608318065952781</v>
      </c>
      <c r="C961" s="94" t="s">
        <v>479</v>
      </c>
    </row>
    <row r="962" spans="1:3" x14ac:dyDescent="0.2">
      <c r="A962" s="94">
        <v>960</v>
      </c>
      <c r="B962" s="94">
        <f t="shared" ca="1" si="14"/>
        <v>0.89633632214690551</v>
      </c>
      <c r="C962" s="94" t="s">
        <v>479</v>
      </c>
    </row>
    <row r="963" spans="1:3" x14ac:dyDescent="0.2">
      <c r="A963" s="94">
        <v>961</v>
      </c>
      <c r="B963" s="94">
        <f t="shared" ref="B963:B1002" ca="1" si="15">IF(C963="Bomb",_xlfn.NORM.INV(RAND(),0.7,0.1),_xlfn.NORM.INV(RAND(),0.6,0.15))</f>
        <v>0.55789051947328183</v>
      </c>
      <c r="C963" s="94" t="s">
        <v>480</v>
      </c>
    </row>
    <row r="964" spans="1:3" x14ac:dyDescent="0.2">
      <c r="A964" s="94">
        <v>962</v>
      </c>
      <c r="B964" s="94">
        <f t="shared" ca="1" si="15"/>
        <v>0.56820939136779347</v>
      </c>
      <c r="C964" s="94" t="s">
        <v>480</v>
      </c>
    </row>
    <row r="965" spans="1:3" x14ac:dyDescent="0.2">
      <c r="A965" s="94">
        <v>963</v>
      </c>
      <c r="B965" s="94">
        <f t="shared" ca="1" si="15"/>
        <v>0.59903176559059912</v>
      </c>
      <c r="C965" s="94" t="s">
        <v>480</v>
      </c>
    </row>
    <row r="966" spans="1:3" x14ac:dyDescent="0.2">
      <c r="A966" s="94">
        <v>964</v>
      </c>
      <c r="B966" s="94">
        <f t="shared" ca="1" si="15"/>
        <v>0.69246351100541303</v>
      </c>
      <c r="C966" s="94" t="s">
        <v>480</v>
      </c>
    </row>
    <row r="967" spans="1:3" x14ac:dyDescent="0.2">
      <c r="A967" s="94">
        <v>965</v>
      </c>
      <c r="B967" s="94">
        <f t="shared" ca="1" si="15"/>
        <v>0.65031289705586526</v>
      </c>
      <c r="C967" s="94" t="s">
        <v>480</v>
      </c>
    </row>
    <row r="968" spans="1:3" x14ac:dyDescent="0.2">
      <c r="A968" s="94">
        <v>966</v>
      </c>
      <c r="B968" s="94">
        <f t="shared" ca="1" si="15"/>
        <v>0.83703364811957082</v>
      </c>
      <c r="C968" s="94" t="s">
        <v>480</v>
      </c>
    </row>
    <row r="969" spans="1:3" x14ac:dyDescent="0.2">
      <c r="A969" s="94">
        <v>967</v>
      </c>
      <c r="B969" s="94">
        <f t="shared" ca="1" si="15"/>
        <v>0.68312116764662256</v>
      </c>
      <c r="C969" s="94" t="s">
        <v>480</v>
      </c>
    </row>
    <row r="970" spans="1:3" x14ac:dyDescent="0.2">
      <c r="A970" s="94">
        <v>968</v>
      </c>
      <c r="B970" s="94">
        <f t="shared" ca="1" si="15"/>
        <v>0.67399971434434103</v>
      </c>
      <c r="C970" s="94" t="s">
        <v>480</v>
      </c>
    </row>
    <row r="971" spans="1:3" x14ac:dyDescent="0.2">
      <c r="A971" s="94">
        <v>969</v>
      </c>
      <c r="B971" s="94">
        <f t="shared" ca="1" si="15"/>
        <v>0.6405202773635239</v>
      </c>
      <c r="C971" s="94" t="s">
        <v>479</v>
      </c>
    </row>
    <row r="972" spans="1:3" x14ac:dyDescent="0.2">
      <c r="A972" s="94">
        <v>970</v>
      </c>
      <c r="B972" s="94">
        <f t="shared" ca="1" si="15"/>
        <v>0.52544786215287642</v>
      </c>
      <c r="C972" s="94" t="s">
        <v>479</v>
      </c>
    </row>
    <row r="973" spans="1:3" x14ac:dyDescent="0.2">
      <c r="A973" s="94">
        <v>971</v>
      </c>
      <c r="B973" s="94">
        <f t="shared" ca="1" si="15"/>
        <v>0.65254025559265028</v>
      </c>
      <c r="C973" s="94" t="s">
        <v>480</v>
      </c>
    </row>
    <row r="974" spans="1:3" x14ac:dyDescent="0.2">
      <c r="A974" s="94">
        <v>972</v>
      </c>
      <c r="B974" s="94">
        <f t="shared" ca="1" si="15"/>
        <v>0.46041783413110904</v>
      </c>
      <c r="C974" s="94" t="s">
        <v>479</v>
      </c>
    </row>
    <row r="975" spans="1:3" x14ac:dyDescent="0.2">
      <c r="A975" s="94">
        <v>973</v>
      </c>
      <c r="B975" s="94">
        <f t="shared" ca="1" si="15"/>
        <v>0.66479192067460191</v>
      </c>
      <c r="C975" s="94" t="s">
        <v>480</v>
      </c>
    </row>
    <row r="976" spans="1:3" x14ac:dyDescent="0.2">
      <c r="A976" s="94">
        <v>974</v>
      </c>
      <c r="B976" s="94">
        <f t="shared" ca="1" si="15"/>
        <v>0.73478433650212738</v>
      </c>
      <c r="C976" s="94" t="s">
        <v>480</v>
      </c>
    </row>
    <row r="977" spans="1:3" x14ac:dyDescent="0.2">
      <c r="A977" s="94">
        <v>975</v>
      </c>
      <c r="B977" s="94">
        <f t="shared" ca="1" si="15"/>
        <v>0.55801782537663525</v>
      </c>
      <c r="C977" s="94" t="s">
        <v>480</v>
      </c>
    </row>
    <row r="978" spans="1:3" x14ac:dyDescent="0.2">
      <c r="A978" s="94">
        <v>976</v>
      </c>
      <c r="B978" s="94">
        <f t="shared" ca="1" si="15"/>
        <v>0.77898610226873521</v>
      </c>
      <c r="C978" s="94" t="s">
        <v>480</v>
      </c>
    </row>
    <row r="979" spans="1:3" x14ac:dyDescent="0.2">
      <c r="A979" s="94">
        <v>977</v>
      </c>
      <c r="B979" s="94">
        <f t="shared" ca="1" si="15"/>
        <v>0.68208409090802402</v>
      </c>
      <c r="C979" s="94" t="s">
        <v>480</v>
      </c>
    </row>
    <row r="980" spans="1:3" x14ac:dyDescent="0.2">
      <c r="A980" s="94">
        <v>978</v>
      </c>
      <c r="B980" s="94">
        <f t="shared" ca="1" si="15"/>
        <v>0.78668580125485055</v>
      </c>
      <c r="C980" s="94" t="s">
        <v>480</v>
      </c>
    </row>
    <row r="981" spans="1:3" x14ac:dyDescent="0.2">
      <c r="A981" s="94">
        <v>979</v>
      </c>
      <c r="B981" s="94">
        <f t="shared" ca="1" si="15"/>
        <v>0.69237182546305853</v>
      </c>
      <c r="C981" s="94" t="s">
        <v>480</v>
      </c>
    </row>
    <row r="982" spans="1:3" x14ac:dyDescent="0.2">
      <c r="A982" s="94">
        <v>980</v>
      </c>
      <c r="B982" s="94">
        <f t="shared" ca="1" si="15"/>
        <v>0.49522297724032466</v>
      </c>
      <c r="C982" s="94" t="s">
        <v>479</v>
      </c>
    </row>
    <row r="983" spans="1:3" x14ac:dyDescent="0.2">
      <c r="A983" s="94">
        <v>981</v>
      </c>
      <c r="B983" s="94">
        <f t="shared" ca="1" si="15"/>
        <v>0.52345462719011504</v>
      </c>
      <c r="C983" s="94" t="s">
        <v>479</v>
      </c>
    </row>
    <row r="984" spans="1:3" x14ac:dyDescent="0.2">
      <c r="A984" s="94">
        <v>982</v>
      </c>
      <c r="B984" s="94">
        <f t="shared" ca="1" si="15"/>
        <v>0.76173492012384114</v>
      </c>
      <c r="C984" s="94" t="s">
        <v>480</v>
      </c>
    </row>
    <row r="985" spans="1:3" x14ac:dyDescent="0.2">
      <c r="A985" s="94">
        <v>983</v>
      </c>
      <c r="B985" s="94">
        <f t="shared" ca="1" si="15"/>
        <v>0.70418127923253016</v>
      </c>
      <c r="C985" s="94" t="s">
        <v>480</v>
      </c>
    </row>
    <row r="986" spans="1:3" x14ac:dyDescent="0.2">
      <c r="A986" s="94">
        <v>984</v>
      </c>
      <c r="B986" s="94">
        <f t="shared" ca="1" si="15"/>
        <v>0.47503339473592376</v>
      </c>
      <c r="C986" s="94" t="s">
        <v>479</v>
      </c>
    </row>
    <row r="987" spans="1:3" x14ac:dyDescent="0.2">
      <c r="A987" s="94">
        <v>985</v>
      </c>
      <c r="B987" s="94">
        <f t="shared" ca="1" si="15"/>
        <v>0.5337737762918896</v>
      </c>
      <c r="C987" s="94" t="s">
        <v>479</v>
      </c>
    </row>
    <row r="988" spans="1:3" x14ac:dyDescent="0.2">
      <c r="A988" s="94">
        <v>986</v>
      </c>
      <c r="B988" s="94">
        <f t="shared" ca="1" si="15"/>
        <v>0.81085219205953973</v>
      </c>
      <c r="C988" s="94" t="s">
        <v>480</v>
      </c>
    </row>
    <row r="989" spans="1:3" x14ac:dyDescent="0.2">
      <c r="A989" s="94">
        <v>987</v>
      </c>
      <c r="B989" s="94">
        <f t="shared" ca="1" si="15"/>
        <v>0.37351689474584771</v>
      </c>
      <c r="C989" s="94" t="s">
        <v>479</v>
      </c>
    </row>
    <row r="990" spans="1:3" x14ac:dyDescent="0.2">
      <c r="A990" s="94">
        <v>988</v>
      </c>
      <c r="B990" s="94">
        <f t="shared" ca="1" si="15"/>
        <v>0.48762734827874177</v>
      </c>
      <c r="C990" s="94" t="s">
        <v>479</v>
      </c>
    </row>
    <row r="991" spans="1:3" x14ac:dyDescent="0.2">
      <c r="A991" s="94">
        <v>989</v>
      </c>
      <c r="B991" s="94">
        <f t="shared" ca="1" si="15"/>
        <v>0.62103945888768997</v>
      </c>
      <c r="C991" s="94" t="s">
        <v>480</v>
      </c>
    </row>
    <row r="992" spans="1:3" x14ac:dyDescent="0.2">
      <c r="A992" s="94">
        <v>990</v>
      </c>
      <c r="B992" s="94">
        <f t="shared" ca="1" si="15"/>
        <v>0.71659771698420827</v>
      </c>
      <c r="C992" s="94" t="s">
        <v>479</v>
      </c>
    </row>
    <row r="993" spans="1:3" x14ac:dyDescent="0.2">
      <c r="A993" s="94">
        <v>991</v>
      </c>
      <c r="B993" s="94">
        <f t="shared" ca="1" si="15"/>
        <v>0.70951499469649848</v>
      </c>
      <c r="C993" s="94" t="s">
        <v>480</v>
      </c>
    </row>
    <row r="994" spans="1:3" x14ac:dyDescent="0.2">
      <c r="A994" s="94">
        <v>992</v>
      </c>
      <c r="B994" s="94">
        <f t="shared" ca="1" si="15"/>
        <v>0.52519041918946985</v>
      </c>
      <c r="C994" s="94" t="s">
        <v>479</v>
      </c>
    </row>
    <row r="995" spans="1:3" x14ac:dyDescent="0.2">
      <c r="A995" s="94">
        <v>993</v>
      </c>
      <c r="B995" s="94">
        <f t="shared" ca="1" si="15"/>
        <v>0.72249425636325715</v>
      </c>
      <c r="C995" s="94" t="s">
        <v>480</v>
      </c>
    </row>
    <row r="996" spans="1:3" x14ac:dyDescent="0.2">
      <c r="A996" s="94">
        <v>994</v>
      </c>
      <c r="B996" s="94">
        <f t="shared" ca="1" si="15"/>
        <v>0.69412505634392807</v>
      </c>
      <c r="C996" s="94" t="s">
        <v>480</v>
      </c>
    </row>
    <row r="997" spans="1:3" x14ac:dyDescent="0.2">
      <c r="A997" s="94">
        <v>995</v>
      </c>
      <c r="B997" s="94">
        <f t="shared" ca="1" si="15"/>
        <v>0.4090037024354517</v>
      </c>
      <c r="C997" s="94" t="s">
        <v>479</v>
      </c>
    </row>
    <row r="998" spans="1:3" x14ac:dyDescent="0.2">
      <c r="A998" s="94">
        <v>996</v>
      </c>
      <c r="B998" s="94">
        <f t="shared" ca="1" si="15"/>
        <v>0.65439645999031482</v>
      </c>
      <c r="C998" s="94" t="s">
        <v>480</v>
      </c>
    </row>
    <row r="999" spans="1:3" x14ac:dyDescent="0.2">
      <c r="A999" s="94">
        <v>997</v>
      </c>
      <c r="B999" s="94">
        <f t="shared" ca="1" si="15"/>
        <v>0.59101593388279916</v>
      </c>
      <c r="C999" s="94" t="s">
        <v>479</v>
      </c>
    </row>
    <row r="1000" spans="1:3" x14ac:dyDescent="0.2">
      <c r="A1000" s="94">
        <v>998</v>
      </c>
      <c r="B1000" s="94">
        <f t="shared" ca="1" si="15"/>
        <v>0.50008927348238696</v>
      </c>
      <c r="C1000" s="94" t="s">
        <v>479</v>
      </c>
    </row>
    <row r="1001" spans="1:3" x14ac:dyDescent="0.2">
      <c r="A1001" s="94">
        <v>999</v>
      </c>
      <c r="B1001" s="94">
        <f t="shared" ca="1" si="15"/>
        <v>0.42640037554979049</v>
      </c>
      <c r="C1001" s="94" t="s">
        <v>479</v>
      </c>
    </row>
    <row r="1002" spans="1:3" x14ac:dyDescent="0.2">
      <c r="A1002" s="94">
        <v>1000</v>
      </c>
      <c r="B1002" s="94">
        <f t="shared" ca="1" si="15"/>
        <v>0.85307602605051214</v>
      </c>
      <c r="C1002" s="94" t="s">
        <v>479</v>
      </c>
    </row>
  </sheetData>
  <pageMargins left="0.7" right="0.7" top="0.75" bottom="0.75" header="0.3" footer="0.3"/>
  <drawing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A2B6C8-BB60-6249-9924-9CF944265A22}">
  <sheetPr codeName="Sheet70">
    <tabColor rgb="FFFF0000"/>
  </sheetPr>
  <dimension ref="A2:K1002"/>
  <sheetViews>
    <sheetView workbookViewId="0"/>
  </sheetViews>
  <sheetFormatPr baseColWidth="10" defaultRowHeight="16" x14ac:dyDescent="0.2"/>
  <cols>
    <col min="1" max="16384" width="10.83203125" style="2"/>
  </cols>
  <sheetData>
    <row r="2" spans="1:11" x14ac:dyDescent="0.2">
      <c r="B2" s="2" t="s">
        <v>484</v>
      </c>
      <c r="C2" s="2" t="s">
        <v>12</v>
      </c>
      <c r="J2" s="7" t="s">
        <v>481</v>
      </c>
      <c r="K2" s="7" t="s">
        <v>482</v>
      </c>
    </row>
    <row r="3" spans="1:11" x14ac:dyDescent="0.2">
      <c r="A3" s="2">
        <v>1</v>
      </c>
      <c r="B3" s="2">
        <f t="shared" ref="B3:B66" ca="1" si="0">IF(C3="Bomb",_xlfn.NORM.INV(RAND(),0.7,0.1),_xlfn.NORM.INV(RAND(),0.6,0.15))</f>
        <v>0.65787550136010942</v>
      </c>
      <c r="C3" s="2" t="str">
        <f ca="1">IF(RAND()&lt;0.5,"Bomb","Bird")</f>
        <v>Bird</v>
      </c>
      <c r="E3" s="2" t="s">
        <v>483</v>
      </c>
      <c r="J3" s="98">
        <f ca="1">F7</f>
        <v>0</v>
      </c>
      <c r="K3" s="98">
        <f ca="1">E7</f>
        <v>1</v>
      </c>
    </row>
    <row r="4" spans="1:11" x14ac:dyDescent="0.2">
      <c r="A4" s="2">
        <v>2</v>
      </c>
      <c r="B4" s="2">
        <f t="shared" ca="1" si="0"/>
        <v>0.58901472312708802</v>
      </c>
      <c r="C4" s="2" t="s">
        <v>480</v>
      </c>
      <c r="E4" s="98">
        <v>0.03</v>
      </c>
      <c r="I4" s="98">
        <v>0.03</v>
      </c>
      <c r="J4" s="99">
        <f t="dataTable" ref="J4:K36" dt2D="0" dtr="0" r1="E4" ca="1"/>
        <v>0</v>
      </c>
      <c r="K4" s="99">
        <v>1</v>
      </c>
    </row>
    <row r="5" spans="1:11" x14ac:dyDescent="0.2">
      <c r="A5" s="2">
        <v>3</v>
      </c>
      <c r="B5" s="2">
        <f t="shared" ca="1" si="0"/>
        <v>1.0592514387795033</v>
      </c>
      <c r="C5" s="2" t="s">
        <v>479</v>
      </c>
      <c r="I5" s="98">
        <v>0.06</v>
      </c>
      <c r="J5" s="99">
        <v>0</v>
      </c>
      <c r="K5" s="99">
        <v>1</v>
      </c>
    </row>
    <row r="6" spans="1:11" x14ac:dyDescent="0.2">
      <c r="A6" s="2">
        <v>4</v>
      </c>
      <c r="B6" s="2">
        <f t="shared" ca="1" si="0"/>
        <v>0.67420888628276077</v>
      </c>
      <c r="C6" s="2" t="s">
        <v>480</v>
      </c>
      <c r="E6" s="7" t="s">
        <v>482</v>
      </c>
      <c r="F6" s="7" t="s">
        <v>481</v>
      </c>
      <c r="I6" s="98">
        <v>0.09</v>
      </c>
      <c r="J6" s="99">
        <v>0</v>
      </c>
      <c r="K6" s="99">
        <v>1</v>
      </c>
    </row>
    <row r="7" spans="1:11" x14ac:dyDescent="0.2">
      <c r="A7" s="2">
        <v>5</v>
      </c>
      <c r="B7" s="2">
        <f t="shared" ca="1" si="0"/>
        <v>0.73807438792394264</v>
      </c>
      <c r="C7" s="2" t="s">
        <v>480</v>
      </c>
      <c r="E7" s="99">
        <f ca="1">COUNTIFS(B:B,"&gt;" &amp;E4,C:C,"="&amp;"Bomb")/COUNTIFS(C:C,"="&amp;"Bomb")</f>
        <v>1</v>
      </c>
      <c r="F7" s="99">
        <f ca="1">COUNTIFS(B:B,"&lt;" &amp;E4,C:C,"="&amp;"Bird")/COUNTIFS(C:C,"="&amp;"Bird")</f>
        <v>0</v>
      </c>
      <c r="I7" s="98">
        <v>0.12</v>
      </c>
      <c r="J7" s="99">
        <v>0</v>
      </c>
      <c r="K7" s="99">
        <v>1</v>
      </c>
    </row>
    <row r="8" spans="1:11" x14ac:dyDescent="0.2">
      <c r="A8" s="2">
        <v>6</v>
      </c>
      <c r="B8" s="2">
        <f t="shared" ca="1" si="0"/>
        <v>0.73304593519176231</v>
      </c>
      <c r="C8" s="2" t="s">
        <v>480</v>
      </c>
      <c r="I8" s="98">
        <v>0.15</v>
      </c>
      <c r="J8" s="99">
        <v>1.9493177387914229E-3</v>
      </c>
      <c r="K8" s="99">
        <v>1</v>
      </c>
    </row>
    <row r="9" spans="1:11" x14ac:dyDescent="0.2">
      <c r="A9" s="2">
        <v>7</v>
      </c>
      <c r="B9" s="2">
        <f t="shared" ca="1" si="0"/>
        <v>0.55484656684531297</v>
      </c>
      <c r="C9" s="2" t="s">
        <v>480</v>
      </c>
      <c r="I9" s="98">
        <v>0.18</v>
      </c>
      <c r="J9" s="99">
        <v>1.9493177387914229E-3</v>
      </c>
      <c r="K9" s="99">
        <v>1</v>
      </c>
    </row>
    <row r="10" spans="1:11" x14ac:dyDescent="0.2">
      <c r="A10" s="2">
        <v>8</v>
      </c>
      <c r="B10" s="2">
        <f t="shared" ca="1" si="0"/>
        <v>0.41021095622804327</v>
      </c>
      <c r="C10" s="2" t="s">
        <v>479</v>
      </c>
      <c r="I10" s="98">
        <v>0.21</v>
      </c>
      <c r="J10" s="99">
        <v>3.8910505836575876E-3</v>
      </c>
      <c r="K10" s="99">
        <v>1</v>
      </c>
    </row>
    <row r="11" spans="1:11" x14ac:dyDescent="0.2">
      <c r="A11" s="2">
        <v>9</v>
      </c>
      <c r="B11" s="2">
        <f t="shared" ca="1" si="0"/>
        <v>0.38360060183160116</v>
      </c>
      <c r="C11" s="2" t="s">
        <v>479</v>
      </c>
      <c r="I11" s="98">
        <v>0.24</v>
      </c>
      <c r="J11" s="99">
        <v>1.1695906432748537E-2</v>
      </c>
      <c r="K11" s="99">
        <v>1</v>
      </c>
    </row>
    <row r="12" spans="1:11" x14ac:dyDescent="0.2">
      <c r="A12" s="2">
        <v>10</v>
      </c>
      <c r="B12" s="2">
        <f t="shared" ca="1" si="0"/>
        <v>0.6682764179152294</v>
      </c>
      <c r="C12" s="2" t="s">
        <v>479</v>
      </c>
      <c r="I12" s="98">
        <v>0.27</v>
      </c>
      <c r="J12" s="99">
        <v>1.3618677042801557E-2</v>
      </c>
      <c r="K12" s="99">
        <v>1</v>
      </c>
    </row>
    <row r="13" spans="1:11" x14ac:dyDescent="0.2">
      <c r="A13" s="2">
        <v>11</v>
      </c>
      <c r="B13" s="2">
        <f t="shared" ca="1" si="0"/>
        <v>0.58357147979780422</v>
      </c>
      <c r="C13" s="2" t="s">
        <v>479</v>
      </c>
      <c r="I13" s="98">
        <v>0.3</v>
      </c>
      <c r="J13" s="99">
        <v>2.3391812865497075E-2</v>
      </c>
      <c r="K13" s="99">
        <v>1</v>
      </c>
    </row>
    <row r="14" spans="1:11" x14ac:dyDescent="0.2">
      <c r="A14" s="2">
        <v>12</v>
      </c>
      <c r="B14" s="2">
        <f t="shared" ca="1" si="0"/>
        <v>0.27207825077690745</v>
      </c>
      <c r="C14" s="2" t="s">
        <v>479</v>
      </c>
      <c r="I14" s="98">
        <v>0.33</v>
      </c>
      <c r="J14" s="99">
        <v>2.1442495126705652E-2</v>
      </c>
      <c r="K14" s="99">
        <v>1</v>
      </c>
    </row>
    <row r="15" spans="1:11" x14ac:dyDescent="0.2">
      <c r="A15" s="2">
        <v>13</v>
      </c>
      <c r="B15" s="2">
        <f t="shared" ca="1" si="0"/>
        <v>0.66689650658122024</v>
      </c>
      <c r="C15" s="2" t="s">
        <v>480</v>
      </c>
      <c r="I15" s="98">
        <v>0.36</v>
      </c>
      <c r="J15" s="99">
        <v>5.0682261208576995E-2</v>
      </c>
      <c r="K15" s="99">
        <v>1</v>
      </c>
    </row>
    <row r="16" spans="1:11" x14ac:dyDescent="0.2">
      <c r="A16" s="2">
        <v>14</v>
      </c>
      <c r="B16" s="2">
        <f t="shared" ca="1" si="0"/>
        <v>0.76518288286917624</v>
      </c>
      <c r="C16" s="2" t="s">
        <v>480</v>
      </c>
      <c r="I16" s="98">
        <v>0.39</v>
      </c>
      <c r="J16" s="99">
        <v>8.771929824561403E-2</v>
      </c>
      <c r="K16" s="99">
        <v>1</v>
      </c>
    </row>
    <row r="17" spans="1:11" x14ac:dyDescent="0.2">
      <c r="A17" s="2">
        <v>15</v>
      </c>
      <c r="B17" s="2">
        <f t="shared" ca="1" si="0"/>
        <v>0.68452110515469777</v>
      </c>
      <c r="C17" s="2" t="s">
        <v>480</v>
      </c>
      <c r="I17" s="98">
        <v>0.42</v>
      </c>
      <c r="J17" s="99">
        <v>0.11695906432748537</v>
      </c>
      <c r="K17" s="99">
        <v>0.99794661190965095</v>
      </c>
    </row>
    <row r="18" spans="1:11" x14ac:dyDescent="0.2">
      <c r="A18" s="2">
        <v>16</v>
      </c>
      <c r="B18" s="2">
        <f t="shared" ca="1" si="0"/>
        <v>0.43830060154144168</v>
      </c>
      <c r="C18" s="2" t="s">
        <v>479</v>
      </c>
      <c r="I18" s="98">
        <v>0.45</v>
      </c>
      <c r="J18" s="99">
        <v>0.1556420233463035</v>
      </c>
      <c r="K18" s="99">
        <v>0.99176954732510292</v>
      </c>
    </row>
    <row r="19" spans="1:11" x14ac:dyDescent="0.2">
      <c r="A19" s="2">
        <v>17</v>
      </c>
      <c r="B19" s="2">
        <f t="shared" ca="1" si="0"/>
        <v>0.81231536746177613</v>
      </c>
      <c r="C19" s="2" t="s">
        <v>480</v>
      </c>
      <c r="I19" s="98">
        <v>0.48</v>
      </c>
      <c r="J19" s="99">
        <v>0.23151750972762647</v>
      </c>
      <c r="K19" s="99">
        <v>0.98353909465020573</v>
      </c>
    </row>
    <row r="20" spans="1:11" x14ac:dyDescent="0.2">
      <c r="A20" s="2">
        <v>18</v>
      </c>
      <c r="B20" s="2">
        <f t="shared" ca="1" si="0"/>
        <v>0.58811338772436761</v>
      </c>
      <c r="C20" s="2" t="s">
        <v>479</v>
      </c>
      <c r="I20" s="98">
        <v>0.51</v>
      </c>
      <c r="J20" s="99">
        <v>0.28849902534113059</v>
      </c>
      <c r="K20" s="99">
        <v>0.95687885010266938</v>
      </c>
    </row>
    <row r="21" spans="1:11" x14ac:dyDescent="0.2">
      <c r="A21" s="2">
        <v>19</v>
      </c>
      <c r="B21" s="2">
        <f t="shared" ca="1" si="0"/>
        <v>0.47254087242249987</v>
      </c>
      <c r="C21" s="2" t="s">
        <v>480</v>
      </c>
      <c r="I21" s="98">
        <v>0.54</v>
      </c>
      <c r="J21" s="99">
        <v>0.36575875486381321</v>
      </c>
      <c r="K21" s="99">
        <v>0.93827160493827155</v>
      </c>
    </row>
    <row r="22" spans="1:11" x14ac:dyDescent="0.2">
      <c r="A22" s="2">
        <v>20</v>
      </c>
      <c r="B22" s="2">
        <f t="shared" ca="1" si="0"/>
        <v>0.7945290973265613</v>
      </c>
      <c r="C22" s="2" t="s">
        <v>480</v>
      </c>
      <c r="I22" s="98">
        <v>0.56999999999999995</v>
      </c>
      <c r="J22" s="99">
        <v>0.47081712062256809</v>
      </c>
      <c r="K22" s="99">
        <v>0.91563786008230452</v>
      </c>
    </row>
    <row r="23" spans="1:11" x14ac:dyDescent="0.2">
      <c r="A23" s="2">
        <v>21</v>
      </c>
      <c r="B23" s="2">
        <f t="shared" ca="1" si="0"/>
        <v>0.84897463272958329</v>
      </c>
      <c r="C23" s="2" t="s">
        <v>480</v>
      </c>
      <c r="I23" s="98">
        <v>0.6</v>
      </c>
      <c r="J23" s="99">
        <v>0.51750972762645919</v>
      </c>
      <c r="K23" s="99">
        <v>0.83744855967078191</v>
      </c>
    </row>
    <row r="24" spans="1:11" x14ac:dyDescent="0.2">
      <c r="A24" s="2">
        <v>22</v>
      </c>
      <c r="B24" s="2">
        <f t="shared" ca="1" si="0"/>
        <v>0.55769409235251921</v>
      </c>
      <c r="C24" s="2" t="s">
        <v>479</v>
      </c>
      <c r="I24" s="98">
        <v>0.63</v>
      </c>
      <c r="J24" s="99">
        <v>0.57003891050583655</v>
      </c>
      <c r="K24" s="99">
        <v>0.77777777777777779</v>
      </c>
    </row>
    <row r="25" spans="1:11" x14ac:dyDescent="0.2">
      <c r="A25" s="2">
        <v>23</v>
      </c>
      <c r="B25" s="2">
        <f t="shared" ca="1" si="0"/>
        <v>0.7906286048091512</v>
      </c>
      <c r="C25" s="2" t="s">
        <v>480</v>
      </c>
      <c r="I25" s="98">
        <v>0.66</v>
      </c>
      <c r="J25" s="99">
        <v>0.63813229571984431</v>
      </c>
      <c r="K25" s="99">
        <v>0.66255144032921809</v>
      </c>
    </row>
    <row r="26" spans="1:11" x14ac:dyDescent="0.2">
      <c r="A26" s="2">
        <v>24</v>
      </c>
      <c r="B26" s="2">
        <f t="shared" ca="1" si="0"/>
        <v>0.65756479669123413</v>
      </c>
      <c r="C26" s="2" t="s">
        <v>480</v>
      </c>
      <c r="I26" s="98">
        <v>0.69</v>
      </c>
      <c r="J26" s="99">
        <v>0.74269005847953218</v>
      </c>
      <c r="K26" s="99">
        <v>0.56468172484599588</v>
      </c>
    </row>
    <row r="27" spans="1:11" x14ac:dyDescent="0.2">
      <c r="A27" s="2">
        <v>25</v>
      </c>
      <c r="B27" s="2">
        <f t="shared" ca="1" si="0"/>
        <v>0.74370100726172006</v>
      </c>
      <c r="C27" s="2" t="s">
        <v>480</v>
      </c>
      <c r="I27" s="98">
        <v>0.72</v>
      </c>
      <c r="J27" s="99">
        <v>0.78404669260700388</v>
      </c>
      <c r="K27" s="99">
        <v>0.43827160493827161</v>
      </c>
    </row>
    <row r="28" spans="1:11" x14ac:dyDescent="0.2">
      <c r="A28" s="2">
        <v>26</v>
      </c>
      <c r="B28" s="2">
        <f t="shared" ca="1" si="0"/>
        <v>0.72136545816985842</v>
      </c>
      <c r="C28" s="2" t="s">
        <v>480</v>
      </c>
      <c r="I28" s="98">
        <v>0.75</v>
      </c>
      <c r="J28" s="99">
        <v>0.84210526315789469</v>
      </c>
      <c r="K28" s="99">
        <v>0.30184804928131415</v>
      </c>
    </row>
    <row r="29" spans="1:11" x14ac:dyDescent="0.2">
      <c r="A29" s="2">
        <v>27</v>
      </c>
      <c r="B29" s="2">
        <f t="shared" ca="1" si="0"/>
        <v>0.30976258431219406</v>
      </c>
      <c r="C29" s="2" t="s">
        <v>479</v>
      </c>
      <c r="I29" s="98">
        <v>0.78</v>
      </c>
      <c r="J29" s="99">
        <v>0.89278752436647169</v>
      </c>
      <c r="K29" s="99">
        <v>0.22587268993839835</v>
      </c>
    </row>
    <row r="30" spans="1:11" x14ac:dyDescent="0.2">
      <c r="A30" s="2">
        <v>28</v>
      </c>
      <c r="B30" s="2">
        <f t="shared" ca="1" si="0"/>
        <v>0.45299647419050193</v>
      </c>
      <c r="C30" s="2" t="s">
        <v>480</v>
      </c>
      <c r="I30" s="98">
        <v>0.81</v>
      </c>
      <c r="J30" s="99">
        <v>0.91033138401559455</v>
      </c>
      <c r="K30" s="99">
        <v>0.15195071868583163</v>
      </c>
    </row>
    <row r="31" spans="1:11" x14ac:dyDescent="0.2">
      <c r="A31" s="2">
        <v>29</v>
      </c>
      <c r="B31" s="2">
        <f t="shared" ca="1" si="0"/>
        <v>0.57928833944288405</v>
      </c>
      <c r="C31" s="2" t="s">
        <v>479</v>
      </c>
      <c r="I31" s="98">
        <v>0.84</v>
      </c>
      <c r="J31" s="99">
        <v>0.93762183235867447</v>
      </c>
      <c r="K31" s="99">
        <v>8.6242299794661192E-2</v>
      </c>
    </row>
    <row r="32" spans="1:11" x14ac:dyDescent="0.2">
      <c r="A32" s="2">
        <v>30</v>
      </c>
      <c r="B32" s="2">
        <f t="shared" ca="1" si="0"/>
        <v>0.63667913948426369</v>
      </c>
      <c r="C32" s="2" t="s">
        <v>480</v>
      </c>
      <c r="I32" s="98">
        <v>0.87</v>
      </c>
      <c r="J32" s="99">
        <v>0.95906432748538006</v>
      </c>
      <c r="K32" s="99">
        <v>4.7227926078028747E-2</v>
      </c>
    </row>
    <row r="33" spans="1:11" x14ac:dyDescent="0.2">
      <c r="A33" s="2">
        <v>31</v>
      </c>
      <c r="B33" s="2">
        <f t="shared" ca="1" si="0"/>
        <v>0.68852028227305662</v>
      </c>
      <c r="C33" s="2" t="s">
        <v>480</v>
      </c>
      <c r="I33" s="98">
        <v>0.9</v>
      </c>
      <c r="J33" s="99">
        <v>0.98440545808966862</v>
      </c>
      <c r="K33" s="99">
        <v>2.6694045174537988E-2</v>
      </c>
    </row>
    <row r="34" spans="1:11" x14ac:dyDescent="0.2">
      <c r="A34" s="2">
        <v>32</v>
      </c>
      <c r="B34" s="2">
        <f t="shared" ca="1" si="0"/>
        <v>0.66186340865456061</v>
      </c>
      <c r="C34" s="2" t="s">
        <v>479</v>
      </c>
      <c r="I34" s="98">
        <v>0.93</v>
      </c>
      <c r="J34" s="99">
        <v>0.98440545808966862</v>
      </c>
      <c r="K34" s="99">
        <v>1.4373716632443531E-2</v>
      </c>
    </row>
    <row r="35" spans="1:11" x14ac:dyDescent="0.2">
      <c r="A35" s="2">
        <v>33</v>
      </c>
      <c r="B35" s="2">
        <f t="shared" ca="1" si="0"/>
        <v>0.48653152630843866</v>
      </c>
      <c r="C35" s="2" t="s">
        <v>479</v>
      </c>
      <c r="I35" s="98">
        <v>0.96</v>
      </c>
      <c r="J35" s="99">
        <v>0.98832684824902728</v>
      </c>
      <c r="K35" s="99">
        <v>6.1728395061728392E-3</v>
      </c>
    </row>
    <row r="36" spans="1:11" x14ac:dyDescent="0.2">
      <c r="A36" s="2">
        <v>34</v>
      </c>
      <c r="B36" s="2">
        <f t="shared" ca="1" si="0"/>
        <v>0.82024363108431575</v>
      </c>
      <c r="C36" s="2" t="s">
        <v>479</v>
      </c>
      <c r="I36" s="98">
        <v>0.99</v>
      </c>
      <c r="J36" s="99">
        <v>0.99415204678362568</v>
      </c>
      <c r="K36" s="99">
        <v>0</v>
      </c>
    </row>
    <row r="37" spans="1:11" x14ac:dyDescent="0.2">
      <c r="A37" s="2">
        <v>35</v>
      </c>
      <c r="B37" s="2">
        <f t="shared" ca="1" si="0"/>
        <v>0.45766992078665714</v>
      </c>
      <c r="C37" s="2" t="s">
        <v>480</v>
      </c>
      <c r="I37" s="98"/>
    </row>
    <row r="38" spans="1:11" x14ac:dyDescent="0.2">
      <c r="A38" s="2">
        <v>36</v>
      </c>
      <c r="B38" s="2">
        <f t="shared" ca="1" si="0"/>
        <v>0.65331309412987959</v>
      </c>
      <c r="C38" s="2" t="s">
        <v>479</v>
      </c>
    </row>
    <row r="39" spans="1:11" x14ac:dyDescent="0.2">
      <c r="A39" s="2">
        <v>37</v>
      </c>
      <c r="B39" s="2">
        <f t="shared" ca="1" si="0"/>
        <v>0.32109680393475315</v>
      </c>
      <c r="C39" s="2" t="s">
        <v>479</v>
      </c>
    </row>
    <row r="40" spans="1:11" x14ac:dyDescent="0.2">
      <c r="A40" s="2">
        <v>38</v>
      </c>
      <c r="B40" s="2">
        <f t="shared" ca="1" si="0"/>
        <v>0.71444676038425214</v>
      </c>
      <c r="C40" s="2" t="s">
        <v>480</v>
      </c>
    </row>
    <row r="41" spans="1:11" x14ac:dyDescent="0.2">
      <c r="A41" s="2">
        <v>39</v>
      </c>
      <c r="B41" s="2">
        <f t="shared" ca="1" si="0"/>
        <v>0.75032162155009108</v>
      </c>
      <c r="C41" s="2" t="s">
        <v>479</v>
      </c>
    </row>
    <row r="42" spans="1:11" x14ac:dyDescent="0.2">
      <c r="A42" s="2">
        <v>40</v>
      </c>
      <c r="B42" s="2">
        <f t="shared" ca="1" si="0"/>
        <v>0.92329594813561666</v>
      </c>
      <c r="C42" s="2" t="s">
        <v>480</v>
      </c>
    </row>
    <row r="43" spans="1:11" x14ac:dyDescent="0.2">
      <c r="A43" s="2">
        <v>41</v>
      </c>
      <c r="B43" s="2">
        <f t="shared" ca="1" si="0"/>
        <v>0.78315452405757935</v>
      </c>
      <c r="C43" s="2" t="s">
        <v>479</v>
      </c>
    </row>
    <row r="44" spans="1:11" x14ac:dyDescent="0.2">
      <c r="A44" s="2">
        <v>42</v>
      </c>
      <c r="B44" s="2">
        <f t="shared" ca="1" si="0"/>
        <v>0.56460007723036187</v>
      </c>
      <c r="C44" s="2" t="s">
        <v>479</v>
      </c>
    </row>
    <row r="45" spans="1:11" x14ac:dyDescent="0.2">
      <c r="A45" s="2">
        <v>43</v>
      </c>
      <c r="B45" s="2">
        <f t="shared" ca="1" si="0"/>
        <v>0.53040623147830135</v>
      </c>
      <c r="C45" s="2" t="s">
        <v>479</v>
      </c>
    </row>
    <row r="46" spans="1:11" x14ac:dyDescent="0.2">
      <c r="A46" s="2">
        <v>44</v>
      </c>
      <c r="B46" s="2">
        <f t="shared" ca="1" si="0"/>
        <v>0.61772490092744015</v>
      </c>
      <c r="C46" s="2" t="s">
        <v>479</v>
      </c>
    </row>
    <row r="47" spans="1:11" x14ac:dyDescent="0.2">
      <c r="A47" s="2">
        <v>45</v>
      </c>
      <c r="B47" s="2">
        <f t="shared" ca="1" si="0"/>
        <v>0.53727057490145091</v>
      </c>
      <c r="C47" s="2" t="s">
        <v>479</v>
      </c>
    </row>
    <row r="48" spans="1:11" x14ac:dyDescent="0.2">
      <c r="A48" s="2">
        <v>46</v>
      </c>
      <c r="B48" s="2">
        <f t="shared" ca="1" si="0"/>
        <v>0.90255774253126853</v>
      </c>
      <c r="C48" s="2" t="s">
        <v>480</v>
      </c>
    </row>
    <row r="49" spans="1:3" x14ac:dyDescent="0.2">
      <c r="A49" s="2">
        <v>47</v>
      </c>
      <c r="B49" s="2">
        <f t="shared" ca="1" si="0"/>
        <v>0.78433473162463963</v>
      </c>
      <c r="C49" s="2" t="s">
        <v>480</v>
      </c>
    </row>
    <row r="50" spans="1:3" x14ac:dyDescent="0.2">
      <c r="A50" s="2">
        <v>48</v>
      </c>
      <c r="B50" s="2">
        <f t="shared" ca="1" si="0"/>
        <v>0.63007935237643897</v>
      </c>
      <c r="C50" s="2" t="s">
        <v>479</v>
      </c>
    </row>
    <row r="51" spans="1:3" x14ac:dyDescent="0.2">
      <c r="A51" s="2">
        <v>49</v>
      </c>
      <c r="B51" s="2">
        <f t="shared" ca="1" si="0"/>
        <v>0.68834281842189671</v>
      </c>
      <c r="C51" s="2" t="s">
        <v>480</v>
      </c>
    </row>
    <row r="52" spans="1:3" x14ac:dyDescent="0.2">
      <c r="A52" s="2">
        <v>50</v>
      </c>
      <c r="B52" s="2">
        <f t="shared" ca="1" si="0"/>
        <v>0.81100943477531295</v>
      </c>
      <c r="C52" s="2" t="s">
        <v>480</v>
      </c>
    </row>
    <row r="53" spans="1:3" x14ac:dyDescent="0.2">
      <c r="A53" s="2">
        <v>51</v>
      </c>
      <c r="B53" s="2">
        <f t="shared" ca="1" si="0"/>
        <v>0.58429395018663788</v>
      </c>
      <c r="C53" s="2" t="s">
        <v>480</v>
      </c>
    </row>
    <row r="54" spans="1:3" x14ac:dyDescent="0.2">
      <c r="A54" s="2">
        <v>52</v>
      </c>
      <c r="B54" s="2">
        <f t="shared" ca="1" si="0"/>
        <v>0.78644660070592076</v>
      </c>
      <c r="C54" s="2" t="s">
        <v>479</v>
      </c>
    </row>
    <row r="55" spans="1:3" x14ac:dyDescent="0.2">
      <c r="A55" s="2">
        <v>53</v>
      </c>
      <c r="B55" s="2">
        <f t="shared" ca="1" si="0"/>
        <v>0.46679388459424742</v>
      </c>
      <c r="C55" s="2" t="s">
        <v>479</v>
      </c>
    </row>
    <row r="56" spans="1:3" x14ac:dyDescent="0.2">
      <c r="A56" s="2">
        <v>54</v>
      </c>
      <c r="B56" s="2">
        <f t="shared" ca="1" si="0"/>
        <v>0.76602399677288113</v>
      </c>
      <c r="C56" s="2" t="s">
        <v>480</v>
      </c>
    </row>
    <row r="57" spans="1:3" x14ac:dyDescent="0.2">
      <c r="A57" s="2">
        <v>55</v>
      </c>
      <c r="B57" s="2">
        <f t="shared" ca="1" si="0"/>
        <v>0.74403975677358369</v>
      </c>
      <c r="C57" s="2" t="s">
        <v>480</v>
      </c>
    </row>
    <row r="58" spans="1:3" x14ac:dyDescent="0.2">
      <c r="A58" s="2">
        <v>56</v>
      </c>
      <c r="B58" s="2">
        <f t="shared" ca="1" si="0"/>
        <v>0.70834059776513858</v>
      </c>
      <c r="C58" s="2" t="s">
        <v>480</v>
      </c>
    </row>
    <row r="59" spans="1:3" x14ac:dyDescent="0.2">
      <c r="A59" s="2">
        <v>57</v>
      </c>
      <c r="B59" s="2">
        <f t="shared" ca="1" si="0"/>
        <v>0.69102315247618329</v>
      </c>
      <c r="C59" s="2" t="s">
        <v>479</v>
      </c>
    </row>
    <row r="60" spans="1:3" x14ac:dyDescent="0.2">
      <c r="A60" s="2">
        <v>58</v>
      </c>
      <c r="B60" s="2">
        <f t="shared" ca="1" si="0"/>
        <v>0.69918364593189608</v>
      </c>
      <c r="C60" s="2" t="s">
        <v>480</v>
      </c>
    </row>
    <row r="61" spans="1:3" x14ac:dyDescent="0.2">
      <c r="A61" s="2">
        <v>59</v>
      </c>
      <c r="B61" s="2">
        <f t="shared" ca="1" si="0"/>
        <v>0.70216480923118996</v>
      </c>
      <c r="C61" s="2" t="s">
        <v>480</v>
      </c>
    </row>
    <row r="62" spans="1:3" x14ac:dyDescent="0.2">
      <c r="A62" s="2">
        <v>60</v>
      </c>
      <c r="B62" s="2">
        <f t="shared" ca="1" si="0"/>
        <v>0.61977349253938718</v>
      </c>
      <c r="C62" s="2" t="s">
        <v>479</v>
      </c>
    </row>
    <row r="63" spans="1:3" x14ac:dyDescent="0.2">
      <c r="A63" s="2">
        <v>61</v>
      </c>
      <c r="B63" s="2">
        <f t="shared" ca="1" si="0"/>
        <v>0.53297384025463179</v>
      </c>
      <c r="C63" s="2" t="s">
        <v>479</v>
      </c>
    </row>
    <row r="64" spans="1:3" x14ac:dyDescent="0.2">
      <c r="A64" s="2">
        <v>62</v>
      </c>
      <c r="B64" s="2">
        <f t="shared" ca="1" si="0"/>
        <v>0.6171007238067181</v>
      </c>
      <c r="C64" s="2" t="s">
        <v>479</v>
      </c>
    </row>
    <row r="65" spans="1:3" x14ac:dyDescent="0.2">
      <c r="A65" s="2">
        <v>63</v>
      </c>
      <c r="B65" s="2">
        <f t="shared" ca="1" si="0"/>
        <v>0.71332285893720404</v>
      </c>
      <c r="C65" s="2" t="s">
        <v>480</v>
      </c>
    </row>
    <row r="66" spans="1:3" x14ac:dyDescent="0.2">
      <c r="A66" s="2">
        <v>64</v>
      </c>
      <c r="B66" s="2">
        <f t="shared" ca="1" si="0"/>
        <v>0.65165384899934764</v>
      </c>
      <c r="C66" s="2" t="s">
        <v>480</v>
      </c>
    </row>
    <row r="67" spans="1:3" x14ac:dyDescent="0.2">
      <c r="A67" s="2">
        <v>65</v>
      </c>
      <c r="B67" s="2">
        <f t="shared" ref="B67:B130" ca="1" si="1">IF(C67="Bomb",_xlfn.NORM.INV(RAND(),0.7,0.1),_xlfn.NORM.INV(RAND(),0.6,0.15))</f>
        <v>0.75149327214064243</v>
      </c>
      <c r="C67" s="2" t="s">
        <v>480</v>
      </c>
    </row>
    <row r="68" spans="1:3" x14ac:dyDescent="0.2">
      <c r="A68" s="2">
        <v>66</v>
      </c>
      <c r="B68" s="2">
        <f t="shared" ca="1" si="1"/>
        <v>0.71078678734313461</v>
      </c>
      <c r="C68" s="2" t="s">
        <v>480</v>
      </c>
    </row>
    <row r="69" spans="1:3" x14ac:dyDescent="0.2">
      <c r="A69" s="2">
        <v>67</v>
      </c>
      <c r="B69" s="2">
        <f t="shared" ca="1" si="1"/>
        <v>0.55691580206306546</v>
      </c>
      <c r="C69" s="2" t="s">
        <v>480</v>
      </c>
    </row>
    <row r="70" spans="1:3" x14ac:dyDescent="0.2">
      <c r="A70" s="2">
        <v>68</v>
      </c>
      <c r="B70" s="2">
        <f t="shared" ca="1" si="1"/>
        <v>0.47890118755099265</v>
      </c>
      <c r="C70" s="2" t="s">
        <v>479</v>
      </c>
    </row>
    <row r="71" spans="1:3" x14ac:dyDescent="0.2">
      <c r="A71" s="2">
        <v>69</v>
      </c>
      <c r="B71" s="2">
        <f t="shared" ca="1" si="1"/>
        <v>0.65307137946167959</v>
      </c>
      <c r="C71" s="2" t="s">
        <v>479</v>
      </c>
    </row>
    <row r="72" spans="1:3" x14ac:dyDescent="0.2">
      <c r="A72" s="2">
        <v>70</v>
      </c>
      <c r="B72" s="2">
        <f t="shared" ca="1" si="1"/>
        <v>0.70520539835285412</v>
      </c>
      <c r="C72" s="2" t="s">
        <v>479</v>
      </c>
    </row>
    <row r="73" spans="1:3" x14ac:dyDescent="0.2">
      <c r="A73" s="2">
        <v>71</v>
      </c>
      <c r="B73" s="2">
        <f t="shared" ca="1" si="1"/>
        <v>0.91759354671849658</v>
      </c>
      <c r="C73" s="2" t="s">
        <v>479</v>
      </c>
    </row>
    <row r="74" spans="1:3" x14ac:dyDescent="0.2">
      <c r="A74" s="2">
        <v>72</v>
      </c>
      <c r="B74" s="2">
        <f t="shared" ca="1" si="1"/>
        <v>0.54848018557771205</v>
      </c>
      <c r="C74" s="2" t="s">
        <v>479</v>
      </c>
    </row>
    <row r="75" spans="1:3" x14ac:dyDescent="0.2">
      <c r="A75" s="2">
        <v>73</v>
      </c>
      <c r="B75" s="2">
        <f t="shared" ca="1" si="1"/>
        <v>0.71988880843599057</v>
      </c>
      <c r="C75" s="2" t="s">
        <v>480</v>
      </c>
    </row>
    <row r="76" spans="1:3" x14ac:dyDescent="0.2">
      <c r="A76" s="2">
        <v>74</v>
      </c>
      <c r="B76" s="2">
        <f t="shared" ca="1" si="1"/>
        <v>0.84645811111019931</v>
      </c>
      <c r="C76" s="2" t="s">
        <v>480</v>
      </c>
    </row>
    <row r="77" spans="1:3" x14ac:dyDescent="0.2">
      <c r="A77" s="2">
        <v>75</v>
      </c>
      <c r="B77" s="2">
        <f t="shared" ca="1" si="1"/>
        <v>0.5889181876199534</v>
      </c>
      <c r="C77" s="2" t="s">
        <v>480</v>
      </c>
    </row>
    <row r="78" spans="1:3" x14ac:dyDescent="0.2">
      <c r="A78" s="2">
        <v>76</v>
      </c>
      <c r="B78" s="2">
        <f t="shared" ca="1" si="1"/>
        <v>0.59156939838571154</v>
      </c>
      <c r="C78" s="2" t="s">
        <v>480</v>
      </c>
    </row>
    <row r="79" spans="1:3" x14ac:dyDescent="0.2">
      <c r="A79" s="2">
        <v>77</v>
      </c>
      <c r="B79" s="2">
        <f t="shared" ca="1" si="1"/>
        <v>0.51367632698147458</v>
      </c>
      <c r="C79" s="2" t="s">
        <v>479</v>
      </c>
    </row>
    <row r="80" spans="1:3" x14ac:dyDescent="0.2">
      <c r="A80" s="2">
        <v>78</v>
      </c>
      <c r="B80" s="2">
        <f t="shared" ca="1" si="1"/>
        <v>0.67085766927289747</v>
      </c>
      <c r="C80" s="2" t="s">
        <v>480</v>
      </c>
    </row>
    <row r="81" spans="1:3" x14ac:dyDescent="0.2">
      <c r="A81" s="2">
        <v>79</v>
      </c>
      <c r="B81" s="2">
        <f t="shared" ca="1" si="1"/>
        <v>0.57193205323614627</v>
      </c>
      <c r="C81" s="2" t="s">
        <v>479</v>
      </c>
    </row>
    <row r="82" spans="1:3" x14ac:dyDescent="0.2">
      <c r="A82" s="2">
        <v>80</v>
      </c>
      <c r="B82" s="2">
        <f t="shared" ca="1" si="1"/>
        <v>0.59445064268000225</v>
      </c>
      <c r="C82" s="2" t="s">
        <v>480</v>
      </c>
    </row>
    <row r="83" spans="1:3" x14ac:dyDescent="0.2">
      <c r="A83" s="2">
        <v>81</v>
      </c>
      <c r="B83" s="2">
        <f t="shared" ca="1" si="1"/>
        <v>0.62846090980795755</v>
      </c>
      <c r="C83" s="2" t="s">
        <v>480</v>
      </c>
    </row>
    <row r="84" spans="1:3" x14ac:dyDescent="0.2">
      <c r="A84" s="2">
        <v>82</v>
      </c>
      <c r="B84" s="2">
        <f t="shared" ca="1" si="1"/>
        <v>0.45874023634660516</v>
      </c>
      <c r="C84" s="2" t="s">
        <v>479</v>
      </c>
    </row>
    <row r="85" spans="1:3" x14ac:dyDescent="0.2">
      <c r="A85" s="2">
        <v>83</v>
      </c>
      <c r="B85" s="2">
        <f t="shared" ca="1" si="1"/>
        <v>0.72989928647458846</v>
      </c>
      <c r="C85" s="2" t="s">
        <v>480</v>
      </c>
    </row>
    <row r="86" spans="1:3" x14ac:dyDescent="0.2">
      <c r="A86" s="2">
        <v>84</v>
      </c>
      <c r="B86" s="2">
        <f t="shared" ca="1" si="1"/>
        <v>0.66791170922914544</v>
      </c>
      <c r="C86" s="2" t="s">
        <v>480</v>
      </c>
    </row>
    <row r="87" spans="1:3" x14ac:dyDescent="0.2">
      <c r="A87" s="2">
        <v>85</v>
      </c>
      <c r="B87" s="2">
        <f t="shared" ca="1" si="1"/>
        <v>0.42273192671872795</v>
      </c>
      <c r="C87" s="2" t="s">
        <v>479</v>
      </c>
    </row>
    <row r="88" spans="1:3" x14ac:dyDescent="0.2">
      <c r="A88" s="2">
        <v>86</v>
      </c>
      <c r="B88" s="2">
        <f t="shared" ca="1" si="1"/>
        <v>0.73364840046848434</v>
      </c>
      <c r="C88" s="2" t="s">
        <v>479</v>
      </c>
    </row>
    <row r="89" spans="1:3" x14ac:dyDescent="0.2">
      <c r="A89" s="2">
        <v>87</v>
      </c>
      <c r="B89" s="2">
        <f t="shared" ca="1" si="1"/>
        <v>0.50002953577234577</v>
      </c>
      <c r="C89" s="2" t="s">
        <v>479</v>
      </c>
    </row>
    <row r="90" spans="1:3" x14ac:dyDescent="0.2">
      <c r="A90" s="2">
        <v>88</v>
      </c>
      <c r="B90" s="2">
        <f t="shared" ca="1" si="1"/>
        <v>0.37654162064280461</v>
      </c>
      <c r="C90" s="2" t="s">
        <v>479</v>
      </c>
    </row>
    <row r="91" spans="1:3" x14ac:dyDescent="0.2">
      <c r="A91" s="2">
        <v>89</v>
      </c>
      <c r="B91" s="2">
        <f t="shared" ca="1" si="1"/>
        <v>0.37897225401899504</v>
      </c>
      <c r="C91" s="2" t="s">
        <v>479</v>
      </c>
    </row>
    <row r="92" spans="1:3" x14ac:dyDescent="0.2">
      <c r="A92" s="2">
        <v>90</v>
      </c>
      <c r="B92" s="2">
        <f t="shared" ca="1" si="1"/>
        <v>0.66677674119296293</v>
      </c>
      <c r="C92" s="2" t="s">
        <v>480</v>
      </c>
    </row>
    <row r="93" spans="1:3" x14ac:dyDescent="0.2">
      <c r="A93" s="2">
        <v>91</v>
      </c>
      <c r="B93" s="2">
        <f t="shared" ca="1" si="1"/>
        <v>0.52487909706172453</v>
      </c>
      <c r="C93" s="2" t="s">
        <v>480</v>
      </c>
    </row>
    <row r="94" spans="1:3" x14ac:dyDescent="0.2">
      <c r="A94" s="2">
        <v>92</v>
      </c>
      <c r="B94" s="2">
        <f t="shared" ca="1" si="1"/>
        <v>0.57791679432140608</v>
      </c>
      <c r="C94" s="2" t="s">
        <v>479</v>
      </c>
    </row>
    <row r="95" spans="1:3" x14ac:dyDescent="0.2">
      <c r="A95" s="2">
        <v>93</v>
      </c>
      <c r="B95" s="2">
        <f t="shared" ca="1" si="1"/>
        <v>0.60139162563672399</v>
      </c>
      <c r="C95" s="2" t="s">
        <v>480</v>
      </c>
    </row>
    <row r="96" spans="1:3" x14ac:dyDescent="0.2">
      <c r="A96" s="2">
        <v>94</v>
      </c>
      <c r="B96" s="2">
        <f t="shared" ca="1" si="1"/>
        <v>0.6611684052431881</v>
      </c>
      <c r="C96" s="2" t="s">
        <v>480</v>
      </c>
    </row>
    <row r="97" spans="1:3" x14ac:dyDescent="0.2">
      <c r="A97" s="2">
        <v>95</v>
      </c>
      <c r="B97" s="2">
        <f t="shared" ca="1" si="1"/>
        <v>0.57223165463959347</v>
      </c>
      <c r="C97" s="2" t="s">
        <v>479</v>
      </c>
    </row>
    <row r="98" spans="1:3" x14ac:dyDescent="0.2">
      <c r="A98" s="2">
        <v>96</v>
      </c>
      <c r="B98" s="2">
        <f t="shared" ca="1" si="1"/>
        <v>0.57056305719934597</v>
      </c>
      <c r="C98" s="2" t="s">
        <v>479</v>
      </c>
    </row>
    <row r="99" spans="1:3" x14ac:dyDescent="0.2">
      <c r="A99" s="2">
        <v>97</v>
      </c>
      <c r="B99" s="2">
        <f t="shared" ca="1" si="1"/>
        <v>0.6613082208906953</v>
      </c>
      <c r="C99" s="2" t="s">
        <v>480</v>
      </c>
    </row>
    <row r="100" spans="1:3" x14ac:dyDescent="0.2">
      <c r="A100" s="2">
        <v>98</v>
      </c>
      <c r="B100" s="2">
        <f t="shared" ca="1" si="1"/>
        <v>0.5878525875488263</v>
      </c>
      <c r="C100" s="2" t="s">
        <v>480</v>
      </c>
    </row>
    <row r="101" spans="1:3" x14ac:dyDescent="0.2">
      <c r="A101" s="2">
        <v>99</v>
      </c>
      <c r="B101" s="2">
        <f t="shared" ca="1" si="1"/>
        <v>0.65434369440009388</v>
      </c>
      <c r="C101" s="2" t="s">
        <v>480</v>
      </c>
    </row>
    <row r="102" spans="1:3" x14ac:dyDescent="0.2">
      <c r="A102" s="2">
        <v>100</v>
      </c>
      <c r="B102" s="2">
        <f t="shared" ca="1" si="1"/>
        <v>0.4732330702922376</v>
      </c>
      <c r="C102" s="2" t="s">
        <v>479</v>
      </c>
    </row>
    <row r="103" spans="1:3" x14ac:dyDescent="0.2">
      <c r="A103" s="2">
        <v>101</v>
      </c>
      <c r="B103" s="2">
        <f t="shared" ca="1" si="1"/>
        <v>0.52012984312678301</v>
      </c>
      <c r="C103" s="2" t="s">
        <v>480</v>
      </c>
    </row>
    <row r="104" spans="1:3" x14ac:dyDescent="0.2">
      <c r="A104" s="2">
        <v>102</v>
      </c>
      <c r="B104" s="2">
        <f t="shared" ca="1" si="1"/>
        <v>0.66548335874535891</v>
      </c>
      <c r="C104" s="2" t="s">
        <v>479</v>
      </c>
    </row>
    <row r="105" spans="1:3" x14ac:dyDescent="0.2">
      <c r="A105" s="2">
        <v>103</v>
      </c>
      <c r="B105" s="2">
        <f t="shared" ca="1" si="1"/>
        <v>0.61622366517846683</v>
      </c>
      <c r="C105" s="2" t="s">
        <v>479</v>
      </c>
    </row>
    <row r="106" spans="1:3" x14ac:dyDescent="0.2">
      <c r="A106" s="2">
        <v>104</v>
      </c>
      <c r="B106" s="2">
        <f t="shared" ca="1" si="1"/>
        <v>0.37993917680022704</v>
      </c>
      <c r="C106" s="2" t="s">
        <v>479</v>
      </c>
    </row>
    <row r="107" spans="1:3" x14ac:dyDescent="0.2">
      <c r="A107" s="2">
        <v>105</v>
      </c>
      <c r="B107" s="2">
        <f t="shared" ca="1" si="1"/>
        <v>0.81114294413779275</v>
      </c>
      <c r="C107" s="2" t="s">
        <v>480</v>
      </c>
    </row>
    <row r="108" spans="1:3" x14ac:dyDescent="0.2">
      <c r="A108" s="2">
        <v>106</v>
      </c>
      <c r="B108" s="2">
        <f t="shared" ca="1" si="1"/>
        <v>0.50007022772846688</v>
      </c>
      <c r="C108" s="2" t="s">
        <v>479</v>
      </c>
    </row>
    <row r="109" spans="1:3" x14ac:dyDescent="0.2">
      <c r="A109" s="2">
        <v>107</v>
      </c>
      <c r="B109" s="2">
        <f t="shared" ca="1" si="1"/>
        <v>0.46483155960750011</v>
      </c>
      <c r="C109" s="2" t="s">
        <v>479</v>
      </c>
    </row>
    <row r="110" spans="1:3" x14ac:dyDescent="0.2">
      <c r="A110" s="2">
        <v>108</v>
      </c>
      <c r="B110" s="2">
        <f t="shared" ca="1" si="1"/>
        <v>0.57141966880419626</v>
      </c>
      <c r="C110" s="2" t="s">
        <v>479</v>
      </c>
    </row>
    <row r="111" spans="1:3" x14ac:dyDescent="0.2">
      <c r="A111" s="2">
        <v>109</v>
      </c>
      <c r="B111" s="2">
        <f t="shared" ca="1" si="1"/>
        <v>0.37701208600867059</v>
      </c>
      <c r="C111" s="2" t="s">
        <v>479</v>
      </c>
    </row>
    <row r="112" spans="1:3" x14ac:dyDescent="0.2">
      <c r="A112" s="2">
        <v>110</v>
      </c>
      <c r="B112" s="2">
        <f t="shared" ca="1" si="1"/>
        <v>0.58712883936122273</v>
      </c>
      <c r="C112" s="2" t="s">
        <v>479</v>
      </c>
    </row>
    <row r="113" spans="1:3" x14ac:dyDescent="0.2">
      <c r="A113" s="2">
        <v>111</v>
      </c>
      <c r="B113" s="2">
        <f t="shared" ca="1" si="1"/>
        <v>0.54443185762699642</v>
      </c>
      <c r="C113" s="2" t="s">
        <v>480</v>
      </c>
    </row>
    <row r="114" spans="1:3" x14ac:dyDescent="0.2">
      <c r="A114" s="2">
        <v>112</v>
      </c>
      <c r="B114" s="2">
        <f t="shared" ca="1" si="1"/>
        <v>0.59541982994262688</v>
      </c>
      <c r="C114" s="2" t="s">
        <v>479</v>
      </c>
    </row>
    <row r="115" spans="1:3" x14ac:dyDescent="0.2">
      <c r="A115" s="2">
        <v>113</v>
      </c>
      <c r="B115" s="2">
        <f t="shared" ca="1" si="1"/>
        <v>0.75276475707528923</v>
      </c>
      <c r="C115" s="2" t="s">
        <v>479</v>
      </c>
    </row>
    <row r="116" spans="1:3" x14ac:dyDescent="0.2">
      <c r="A116" s="2">
        <v>114</v>
      </c>
      <c r="B116" s="2">
        <f t="shared" ca="1" si="1"/>
        <v>0.73777820005309802</v>
      </c>
      <c r="C116" s="2" t="s">
        <v>479</v>
      </c>
    </row>
    <row r="117" spans="1:3" x14ac:dyDescent="0.2">
      <c r="A117" s="2">
        <v>115</v>
      </c>
      <c r="B117" s="2">
        <f t="shared" ca="1" si="1"/>
        <v>0.76816282466538799</v>
      </c>
      <c r="C117" s="2" t="s">
        <v>479</v>
      </c>
    </row>
    <row r="118" spans="1:3" x14ac:dyDescent="0.2">
      <c r="A118" s="2">
        <v>116</v>
      </c>
      <c r="B118" s="2">
        <f t="shared" ca="1" si="1"/>
        <v>0.46093353157439498</v>
      </c>
      <c r="C118" s="2" t="s">
        <v>479</v>
      </c>
    </row>
    <row r="119" spans="1:3" x14ac:dyDescent="0.2">
      <c r="A119" s="2">
        <v>117</v>
      </c>
      <c r="B119" s="2">
        <f t="shared" ca="1" si="1"/>
        <v>0.56295219840486965</v>
      </c>
      <c r="C119" s="2" t="s">
        <v>479</v>
      </c>
    </row>
    <row r="120" spans="1:3" x14ac:dyDescent="0.2">
      <c r="A120" s="2">
        <v>118</v>
      </c>
      <c r="B120" s="2">
        <f t="shared" ca="1" si="1"/>
        <v>0.6815320666383291</v>
      </c>
      <c r="C120" s="2" t="s">
        <v>479</v>
      </c>
    </row>
    <row r="121" spans="1:3" x14ac:dyDescent="0.2">
      <c r="A121" s="2">
        <v>119</v>
      </c>
      <c r="B121" s="2">
        <f t="shared" ca="1" si="1"/>
        <v>0.57721811558215441</v>
      </c>
      <c r="C121" s="2" t="s">
        <v>479</v>
      </c>
    </row>
    <row r="122" spans="1:3" x14ac:dyDescent="0.2">
      <c r="A122" s="2">
        <v>120</v>
      </c>
      <c r="B122" s="2">
        <f t="shared" ca="1" si="1"/>
        <v>0.72062255460570146</v>
      </c>
      <c r="C122" s="2" t="s">
        <v>480</v>
      </c>
    </row>
    <row r="123" spans="1:3" x14ac:dyDescent="0.2">
      <c r="A123" s="2">
        <v>121</v>
      </c>
      <c r="B123" s="2">
        <f t="shared" ca="1" si="1"/>
        <v>0.58668676938966324</v>
      </c>
      <c r="C123" s="2" t="s">
        <v>480</v>
      </c>
    </row>
    <row r="124" spans="1:3" x14ac:dyDescent="0.2">
      <c r="A124" s="2">
        <v>122</v>
      </c>
      <c r="B124" s="2">
        <f t="shared" ca="1" si="1"/>
        <v>0.60959312589153547</v>
      </c>
      <c r="C124" s="2" t="s">
        <v>479</v>
      </c>
    </row>
    <row r="125" spans="1:3" x14ac:dyDescent="0.2">
      <c r="A125" s="2">
        <v>123</v>
      </c>
      <c r="B125" s="2">
        <f t="shared" ca="1" si="1"/>
        <v>0.74326007762571111</v>
      </c>
      <c r="C125" s="2" t="s">
        <v>480</v>
      </c>
    </row>
    <row r="126" spans="1:3" x14ac:dyDescent="0.2">
      <c r="A126" s="2">
        <v>124</v>
      </c>
      <c r="B126" s="2">
        <f t="shared" ca="1" si="1"/>
        <v>0.72731829662571823</v>
      </c>
      <c r="C126" s="2" t="s">
        <v>480</v>
      </c>
    </row>
    <row r="127" spans="1:3" x14ac:dyDescent="0.2">
      <c r="A127" s="2">
        <v>125</v>
      </c>
      <c r="B127" s="2">
        <f t="shared" ca="1" si="1"/>
        <v>0.61966089907420097</v>
      </c>
      <c r="C127" s="2" t="s">
        <v>479</v>
      </c>
    </row>
    <row r="128" spans="1:3" x14ac:dyDescent="0.2">
      <c r="A128" s="2">
        <v>126</v>
      </c>
      <c r="B128" s="2">
        <f t="shared" ca="1" si="1"/>
        <v>0.58362715973156043</v>
      </c>
      <c r="C128" s="2" t="s">
        <v>479</v>
      </c>
    </row>
    <row r="129" spans="1:3" x14ac:dyDescent="0.2">
      <c r="A129" s="2">
        <v>127</v>
      </c>
      <c r="B129" s="2">
        <f t="shared" ca="1" si="1"/>
        <v>0.94106960021470121</v>
      </c>
      <c r="C129" s="2" t="s">
        <v>479</v>
      </c>
    </row>
    <row r="130" spans="1:3" x14ac:dyDescent="0.2">
      <c r="A130" s="2">
        <v>128</v>
      </c>
      <c r="B130" s="2">
        <f t="shared" ca="1" si="1"/>
        <v>0.56234662484139686</v>
      </c>
      <c r="C130" s="2" t="s">
        <v>479</v>
      </c>
    </row>
    <row r="131" spans="1:3" x14ac:dyDescent="0.2">
      <c r="A131" s="2">
        <v>129</v>
      </c>
      <c r="B131" s="2">
        <f t="shared" ref="B131:B194" ca="1" si="2">IF(C131="Bomb",_xlfn.NORM.INV(RAND(),0.7,0.1),_xlfn.NORM.INV(RAND(),0.6,0.15))</f>
        <v>0.60211041941237875</v>
      </c>
      <c r="C131" s="2" t="s">
        <v>479</v>
      </c>
    </row>
    <row r="132" spans="1:3" x14ac:dyDescent="0.2">
      <c r="A132" s="2">
        <v>130</v>
      </c>
      <c r="B132" s="2">
        <f t="shared" ca="1" si="2"/>
        <v>0.64965499770616653</v>
      </c>
      <c r="C132" s="2" t="s">
        <v>480</v>
      </c>
    </row>
    <row r="133" spans="1:3" x14ac:dyDescent="0.2">
      <c r="A133" s="2">
        <v>131</v>
      </c>
      <c r="B133" s="2">
        <f t="shared" ca="1" si="2"/>
        <v>0.76369962003324665</v>
      </c>
      <c r="C133" s="2" t="s">
        <v>480</v>
      </c>
    </row>
    <row r="134" spans="1:3" x14ac:dyDescent="0.2">
      <c r="A134" s="2">
        <v>132</v>
      </c>
      <c r="B134" s="2">
        <f t="shared" ca="1" si="2"/>
        <v>0.49516944819547426</v>
      </c>
      <c r="C134" s="2" t="s">
        <v>480</v>
      </c>
    </row>
    <row r="135" spans="1:3" x14ac:dyDescent="0.2">
      <c r="A135" s="2">
        <v>133</v>
      </c>
      <c r="B135" s="2">
        <f t="shared" ca="1" si="2"/>
        <v>0.61602495042705585</v>
      </c>
      <c r="C135" s="2" t="s">
        <v>480</v>
      </c>
    </row>
    <row r="136" spans="1:3" x14ac:dyDescent="0.2">
      <c r="A136" s="2">
        <v>134</v>
      </c>
      <c r="B136" s="2">
        <f t="shared" ca="1" si="2"/>
        <v>0.43780726999609976</v>
      </c>
      <c r="C136" s="2" t="s">
        <v>479</v>
      </c>
    </row>
    <row r="137" spans="1:3" x14ac:dyDescent="0.2">
      <c r="A137" s="2">
        <v>135</v>
      </c>
      <c r="B137" s="2">
        <f t="shared" ca="1" si="2"/>
        <v>0.70034957273934773</v>
      </c>
      <c r="C137" s="2" t="s">
        <v>480</v>
      </c>
    </row>
    <row r="138" spans="1:3" x14ac:dyDescent="0.2">
      <c r="A138" s="2">
        <v>136</v>
      </c>
      <c r="B138" s="2">
        <f t="shared" ca="1" si="2"/>
        <v>0.63079385792787945</v>
      </c>
      <c r="C138" s="2" t="s">
        <v>480</v>
      </c>
    </row>
    <row r="139" spans="1:3" x14ac:dyDescent="0.2">
      <c r="A139" s="2">
        <v>137</v>
      </c>
      <c r="B139" s="2">
        <f t="shared" ca="1" si="2"/>
        <v>0.28786109396366483</v>
      </c>
      <c r="C139" s="2" t="s">
        <v>479</v>
      </c>
    </row>
    <row r="140" spans="1:3" x14ac:dyDescent="0.2">
      <c r="A140" s="2">
        <v>138</v>
      </c>
      <c r="B140" s="2">
        <f t="shared" ca="1" si="2"/>
        <v>0.71298368301813064</v>
      </c>
      <c r="C140" s="2" t="s">
        <v>480</v>
      </c>
    </row>
    <row r="141" spans="1:3" x14ac:dyDescent="0.2">
      <c r="A141" s="2">
        <v>139</v>
      </c>
      <c r="B141" s="2">
        <f t="shared" ca="1" si="2"/>
        <v>0.80080045598041116</v>
      </c>
      <c r="C141" s="2" t="s">
        <v>479</v>
      </c>
    </row>
    <row r="142" spans="1:3" x14ac:dyDescent="0.2">
      <c r="A142" s="2">
        <v>140</v>
      </c>
      <c r="B142" s="2">
        <f t="shared" ca="1" si="2"/>
        <v>0.28465501821309569</v>
      </c>
      <c r="C142" s="2" t="s">
        <v>479</v>
      </c>
    </row>
    <row r="143" spans="1:3" x14ac:dyDescent="0.2">
      <c r="A143" s="2">
        <v>141</v>
      </c>
      <c r="B143" s="2">
        <f t="shared" ca="1" si="2"/>
        <v>0.70568036849161864</v>
      </c>
      <c r="C143" s="2" t="s">
        <v>479</v>
      </c>
    </row>
    <row r="144" spans="1:3" x14ac:dyDescent="0.2">
      <c r="A144" s="2">
        <v>142</v>
      </c>
      <c r="B144" s="2">
        <f t="shared" ca="1" si="2"/>
        <v>0.93700457939250037</v>
      </c>
      <c r="C144" s="2" t="s">
        <v>480</v>
      </c>
    </row>
    <row r="145" spans="1:3" x14ac:dyDescent="0.2">
      <c r="A145" s="2">
        <v>143</v>
      </c>
      <c r="B145" s="2">
        <f t="shared" ca="1" si="2"/>
        <v>0.77202466676886683</v>
      </c>
      <c r="C145" s="2" t="s">
        <v>479</v>
      </c>
    </row>
    <row r="146" spans="1:3" x14ac:dyDescent="0.2">
      <c r="A146" s="2">
        <v>144</v>
      </c>
      <c r="B146" s="2">
        <f t="shared" ca="1" si="2"/>
        <v>0.66444536687429789</v>
      </c>
      <c r="C146" s="2" t="s">
        <v>480</v>
      </c>
    </row>
    <row r="147" spans="1:3" x14ac:dyDescent="0.2">
      <c r="A147" s="2">
        <v>145</v>
      </c>
      <c r="B147" s="2">
        <f t="shared" ca="1" si="2"/>
        <v>0.65287814419022883</v>
      </c>
      <c r="C147" s="2" t="s">
        <v>479</v>
      </c>
    </row>
    <row r="148" spans="1:3" x14ac:dyDescent="0.2">
      <c r="A148" s="2">
        <v>146</v>
      </c>
      <c r="B148" s="2">
        <f t="shared" ca="1" si="2"/>
        <v>0.5526011884839992</v>
      </c>
      <c r="C148" s="2" t="s">
        <v>479</v>
      </c>
    </row>
    <row r="149" spans="1:3" x14ac:dyDescent="0.2">
      <c r="A149" s="2">
        <v>147</v>
      </c>
      <c r="B149" s="2">
        <f t="shared" ca="1" si="2"/>
        <v>0.90143200630652498</v>
      </c>
      <c r="C149" s="2" t="s">
        <v>480</v>
      </c>
    </row>
    <row r="150" spans="1:3" x14ac:dyDescent="0.2">
      <c r="A150" s="2">
        <v>148</v>
      </c>
      <c r="B150" s="2">
        <f t="shared" ca="1" si="2"/>
        <v>0.24337077123307665</v>
      </c>
      <c r="C150" s="2" t="s">
        <v>479</v>
      </c>
    </row>
    <row r="151" spans="1:3" x14ac:dyDescent="0.2">
      <c r="A151" s="2">
        <v>149</v>
      </c>
      <c r="B151" s="2">
        <f t="shared" ca="1" si="2"/>
        <v>0.67336050889233123</v>
      </c>
      <c r="C151" s="2" t="s">
        <v>479</v>
      </c>
    </row>
    <row r="152" spans="1:3" x14ac:dyDescent="0.2">
      <c r="A152" s="2">
        <v>150</v>
      </c>
      <c r="B152" s="2">
        <f t="shared" ca="1" si="2"/>
        <v>0.55799556414593166</v>
      </c>
      <c r="C152" s="2" t="s">
        <v>479</v>
      </c>
    </row>
    <row r="153" spans="1:3" x14ac:dyDescent="0.2">
      <c r="A153" s="2">
        <v>151</v>
      </c>
      <c r="B153" s="2">
        <f t="shared" ca="1" si="2"/>
        <v>0.56827647358318079</v>
      </c>
      <c r="C153" s="2" t="s">
        <v>480</v>
      </c>
    </row>
    <row r="154" spans="1:3" x14ac:dyDescent="0.2">
      <c r="A154" s="2">
        <v>152</v>
      </c>
      <c r="B154" s="2">
        <f t="shared" ca="1" si="2"/>
        <v>0.64936838619431769</v>
      </c>
      <c r="C154" s="2" t="s">
        <v>480</v>
      </c>
    </row>
    <row r="155" spans="1:3" x14ac:dyDescent="0.2">
      <c r="A155" s="2">
        <v>153</v>
      </c>
      <c r="B155" s="2">
        <f t="shared" ca="1" si="2"/>
        <v>0.59701791659936365</v>
      </c>
      <c r="C155" s="2" t="s">
        <v>480</v>
      </c>
    </row>
    <row r="156" spans="1:3" x14ac:dyDescent="0.2">
      <c r="A156" s="2">
        <v>154</v>
      </c>
      <c r="B156" s="2">
        <f t="shared" ca="1" si="2"/>
        <v>0.43749809973719089</v>
      </c>
      <c r="C156" s="2" t="s">
        <v>479</v>
      </c>
    </row>
    <row r="157" spans="1:3" x14ac:dyDescent="0.2">
      <c r="A157" s="2">
        <v>155</v>
      </c>
      <c r="B157" s="2">
        <f t="shared" ca="1" si="2"/>
        <v>0.76330300474384838</v>
      </c>
      <c r="C157" s="2" t="s">
        <v>480</v>
      </c>
    </row>
    <row r="158" spans="1:3" x14ac:dyDescent="0.2">
      <c r="A158" s="2">
        <v>156</v>
      </c>
      <c r="B158" s="2">
        <f t="shared" ca="1" si="2"/>
        <v>0.68365520566950178</v>
      </c>
      <c r="C158" s="2" t="s">
        <v>480</v>
      </c>
    </row>
    <row r="159" spans="1:3" x14ac:dyDescent="0.2">
      <c r="A159" s="2">
        <v>157</v>
      </c>
      <c r="B159" s="2">
        <f t="shared" ca="1" si="2"/>
        <v>0.61803517428686028</v>
      </c>
      <c r="C159" s="2" t="s">
        <v>479</v>
      </c>
    </row>
    <row r="160" spans="1:3" x14ac:dyDescent="0.2">
      <c r="A160" s="2">
        <v>158</v>
      </c>
      <c r="B160" s="2">
        <f t="shared" ca="1" si="2"/>
        <v>0.66391357912356896</v>
      </c>
      <c r="C160" s="2" t="s">
        <v>479</v>
      </c>
    </row>
    <row r="161" spans="1:3" x14ac:dyDescent="0.2">
      <c r="A161" s="2">
        <v>159</v>
      </c>
      <c r="B161" s="2">
        <f t="shared" ca="1" si="2"/>
        <v>0.92026745044235714</v>
      </c>
      <c r="C161" s="2" t="s">
        <v>480</v>
      </c>
    </row>
    <row r="162" spans="1:3" x14ac:dyDescent="0.2">
      <c r="A162" s="2">
        <v>160</v>
      </c>
      <c r="B162" s="2">
        <f t="shared" ca="1" si="2"/>
        <v>0.70204280941286457</v>
      </c>
      <c r="C162" s="2" t="s">
        <v>480</v>
      </c>
    </row>
    <row r="163" spans="1:3" x14ac:dyDescent="0.2">
      <c r="A163" s="2">
        <v>161</v>
      </c>
      <c r="B163" s="2">
        <f t="shared" ca="1" si="2"/>
        <v>0.82406848972035784</v>
      </c>
      <c r="C163" s="2" t="s">
        <v>480</v>
      </c>
    </row>
    <row r="164" spans="1:3" x14ac:dyDescent="0.2">
      <c r="A164" s="2">
        <v>162</v>
      </c>
      <c r="B164" s="2">
        <f t="shared" ca="1" si="2"/>
        <v>0.46390679665135487</v>
      </c>
      <c r="C164" s="2" t="s">
        <v>479</v>
      </c>
    </row>
    <row r="165" spans="1:3" x14ac:dyDescent="0.2">
      <c r="A165" s="2">
        <v>163</v>
      </c>
      <c r="B165" s="2">
        <f t="shared" ca="1" si="2"/>
        <v>0.48054536853163377</v>
      </c>
      <c r="C165" s="2" t="s">
        <v>479</v>
      </c>
    </row>
    <row r="166" spans="1:3" x14ac:dyDescent="0.2">
      <c r="A166" s="2">
        <v>164</v>
      </c>
      <c r="B166" s="2">
        <f t="shared" ca="1" si="2"/>
        <v>0.37416905527916261</v>
      </c>
      <c r="C166" s="2" t="s">
        <v>479</v>
      </c>
    </row>
    <row r="167" spans="1:3" x14ac:dyDescent="0.2">
      <c r="A167" s="2">
        <v>165</v>
      </c>
      <c r="B167" s="2">
        <f t="shared" ca="1" si="2"/>
        <v>0.52562797044081355</v>
      </c>
      <c r="C167" s="2" t="s">
        <v>479</v>
      </c>
    </row>
    <row r="168" spans="1:3" x14ac:dyDescent="0.2">
      <c r="A168" s="2">
        <v>166</v>
      </c>
      <c r="B168" s="2">
        <f t="shared" ca="1" si="2"/>
        <v>0.74794045979629797</v>
      </c>
      <c r="C168" s="2" t="s">
        <v>480</v>
      </c>
    </row>
    <row r="169" spans="1:3" x14ac:dyDescent="0.2">
      <c r="A169" s="2">
        <v>167</v>
      </c>
      <c r="B169" s="2">
        <f t="shared" ca="1" si="2"/>
        <v>0.76437780822779466</v>
      </c>
      <c r="C169" s="2" t="s">
        <v>480</v>
      </c>
    </row>
    <row r="170" spans="1:3" x14ac:dyDescent="0.2">
      <c r="A170" s="2">
        <v>168</v>
      </c>
      <c r="B170" s="2">
        <f t="shared" ca="1" si="2"/>
        <v>0.65362448904665571</v>
      </c>
      <c r="C170" s="2" t="s">
        <v>480</v>
      </c>
    </row>
    <row r="171" spans="1:3" x14ac:dyDescent="0.2">
      <c r="A171" s="2">
        <v>169</v>
      </c>
      <c r="B171" s="2">
        <f t="shared" ca="1" si="2"/>
        <v>0.7392073340574451</v>
      </c>
      <c r="C171" s="2" t="s">
        <v>479</v>
      </c>
    </row>
    <row r="172" spans="1:3" x14ac:dyDescent="0.2">
      <c r="A172" s="2">
        <v>170</v>
      </c>
      <c r="B172" s="2">
        <f t="shared" ca="1" si="2"/>
        <v>0.75101619785938134</v>
      </c>
      <c r="C172" s="2" t="s">
        <v>479</v>
      </c>
    </row>
    <row r="173" spans="1:3" x14ac:dyDescent="0.2">
      <c r="A173" s="2">
        <v>171</v>
      </c>
      <c r="B173" s="2">
        <f t="shared" ca="1" si="2"/>
        <v>0.79678774543232478</v>
      </c>
      <c r="C173" s="2" t="s">
        <v>480</v>
      </c>
    </row>
    <row r="174" spans="1:3" x14ac:dyDescent="0.2">
      <c r="A174" s="2">
        <v>172</v>
      </c>
      <c r="B174" s="2">
        <f t="shared" ca="1" si="2"/>
        <v>0.67338167461350584</v>
      </c>
      <c r="C174" s="2" t="s">
        <v>480</v>
      </c>
    </row>
    <row r="175" spans="1:3" x14ac:dyDescent="0.2">
      <c r="A175" s="2">
        <v>173</v>
      </c>
      <c r="B175" s="2">
        <f t="shared" ca="1" si="2"/>
        <v>0.5904203880233988</v>
      </c>
      <c r="C175" s="2" t="s">
        <v>480</v>
      </c>
    </row>
    <row r="176" spans="1:3" x14ac:dyDescent="0.2">
      <c r="A176" s="2">
        <v>174</v>
      </c>
      <c r="B176" s="2">
        <f t="shared" ca="1" si="2"/>
        <v>0.91421611440893158</v>
      </c>
      <c r="C176" s="2" t="s">
        <v>479</v>
      </c>
    </row>
    <row r="177" spans="1:3" x14ac:dyDescent="0.2">
      <c r="A177" s="2">
        <v>175</v>
      </c>
      <c r="B177" s="2">
        <f t="shared" ca="1" si="2"/>
        <v>0.7704448171796372</v>
      </c>
      <c r="C177" s="2" t="s">
        <v>480</v>
      </c>
    </row>
    <row r="178" spans="1:3" x14ac:dyDescent="0.2">
      <c r="A178" s="2">
        <v>176</v>
      </c>
      <c r="B178" s="2">
        <f t="shared" ca="1" si="2"/>
        <v>0.64222822320781048</v>
      </c>
      <c r="C178" s="2" t="s">
        <v>480</v>
      </c>
    </row>
    <row r="179" spans="1:3" x14ac:dyDescent="0.2">
      <c r="A179" s="2">
        <v>177</v>
      </c>
      <c r="B179" s="2">
        <f t="shared" ca="1" si="2"/>
        <v>0.31438781445512837</v>
      </c>
      <c r="C179" s="2" t="s">
        <v>479</v>
      </c>
    </row>
    <row r="180" spans="1:3" x14ac:dyDescent="0.2">
      <c r="A180" s="2">
        <v>178</v>
      </c>
      <c r="B180" s="2">
        <f t="shared" ca="1" si="2"/>
        <v>0.69367053787805</v>
      </c>
      <c r="C180" s="2" t="s">
        <v>479</v>
      </c>
    </row>
    <row r="181" spans="1:3" x14ac:dyDescent="0.2">
      <c r="A181" s="2">
        <v>179</v>
      </c>
      <c r="B181" s="2">
        <f t="shared" ca="1" si="2"/>
        <v>0.76634426187644833</v>
      </c>
      <c r="C181" s="2" t="s">
        <v>480</v>
      </c>
    </row>
    <row r="182" spans="1:3" x14ac:dyDescent="0.2">
      <c r="A182" s="2">
        <v>180</v>
      </c>
      <c r="B182" s="2">
        <f t="shared" ca="1" si="2"/>
        <v>0.79839761122814501</v>
      </c>
      <c r="C182" s="2" t="s">
        <v>480</v>
      </c>
    </row>
    <row r="183" spans="1:3" x14ac:dyDescent="0.2">
      <c r="A183" s="2">
        <v>181</v>
      </c>
      <c r="B183" s="2">
        <f t="shared" ca="1" si="2"/>
        <v>0.74948405557887965</v>
      </c>
      <c r="C183" s="2" t="s">
        <v>480</v>
      </c>
    </row>
    <row r="184" spans="1:3" x14ac:dyDescent="0.2">
      <c r="A184" s="2">
        <v>182</v>
      </c>
      <c r="B184" s="2">
        <f t="shared" ca="1" si="2"/>
        <v>0.60341328393264426</v>
      </c>
      <c r="C184" s="2" t="s">
        <v>480</v>
      </c>
    </row>
    <row r="185" spans="1:3" x14ac:dyDescent="0.2">
      <c r="A185" s="2">
        <v>183</v>
      </c>
      <c r="B185" s="2">
        <f t="shared" ca="1" si="2"/>
        <v>0.67494746930194938</v>
      </c>
      <c r="C185" s="2" t="s">
        <v>479</v>
      </c>
    </row>
    <row r="186" spans="1:3" x14ac:dyDescent="0.2">
      <c r="A186" s="2">
        <v>184</v>
      </c>
      <c r="B186" s="2">
        <f t="shared" ca="1" si="2"/>
        <v>0.52945431685526745</v>
      </c>
      <c r="C186" s="2" t="s">
        <v>480</v>
      </c>
    </row>
    <row r="187" spans="1:3" x14ac:dyDescent="0.2">
      <c r="A187" s="2">
        <v>185</v>
      </c>
      <c r="B187" s="2">
        <f t="shared" ca="1" si="2"/>
        <v>0.54652787258226598</v>
      </c>
      <c r="C187" s="2" t="s">
        <v>479</v>
      </c>
    </row>
    <row r="188" spans="1:3" x14ac:dyDescent="0.2">
      <c r="A188" s="2">
        <v>186</v>
      </c>
      <c r="B188" s="2">
        <f t="shared" ca="1" si="2"/>
        <v>0.64636810042371073</v>
      </c>
      <c r="C188" s="2" t="s">
        <v>480</v>
      </c>
    </row>
    <row r="189" spans="1:3" x14ac:dyDescent="0.2">
      <c r="A189" s="2">
        <v>187</v>
      </c>
      <c r="B189" s="2">
        <f t="shared" ca="1" si="2"/>
        <v>0.69456394693626844</v>
      </c>
      <c r="C189" s="2" t="s">
        <v>479</v>
      </c>
    </row>
    <row r="190" spans="1:3" x14ac:dyDescent="0.2">
      <c r="A190" s="2">
        <v>188</v>
      </c>
      <c r="B190" s="2">
        <f t="shared" ca="1" si="2"/>
        <v>0.75385716110297818</v>
      </c>
      <c r="C190" s="2" t="s">
        <v>480</v>
      </c>
    </row>
    <row r="191" spans="1:3" x14ac:dyDescent="0.2">
      <c r="A191" s="2">
        <v>189</v>
      </c>
      <c r="B191" s="2">
        <f t="shared" ca="1" si="2"/>
        <v>0.6239236408657487</v>
      </c>
      <c r="C191" s="2" t="s">
        <v>480</v>
      </c>
    </row>
    <row r="192" spans="1:3" x14ac:dyDescent="0.2">
      <c r="A192" s="2">
        <v>190</v>
      </c>
      <c r="B192" s="2">
        <f t="shared" ca="1" si="2"/>
        <v>0.83968124318504078</v>
      </c>
      <c r="C192" s="2" t="s">
        <v>479</v>
      </c>
    </row>
    <row r="193" spans="1:3" x14ac:dyDescent="0.2">
      <c r="A193" s="2">
        <v>191</v>
      </c>
      <c r="B193" s="2">
        <f t="shared" ca="1" si="2"/>
        <v>0.60435902304527067</v>
      </c>
      <c r="C193" s="2" t="s">
        <v>480</v>
      </c>
    </row>
    <row r="194" spans="1:3" x14ac:dyDescent="0.2">
      <c r="A194" s="2">
        <v>192</v>
      </c>
      <c r="B194" s="2">
        <f t="shared" ca="1" si="2"/>
        <v>0.42983118953292287</v>
      </c>
      <c r="C194" s="2" t="s">
        <v>479</v>
      </c>
    </row>
    <row r="195" spans="1:3" x14ac:dyDescent="0.2">
      <c r="A195" s="2">
        <v>193</v>
      </c>
      <c r="B195" s="2">
        <f t="shared" ref="B195:B258" ca="1" si="3">IF(C195="Bomb",_xlfn.NORM.INV(RAND(),0.7,0.1),_xlfn.NORM.INV(RAND(),0.6,0.15))</f>
        <v>0.94189667785234099</v>
      </c>
      <c r="C195" s="2" t="s">
        <v>480</v>
      </c>
    </row>
    <row r="196" spans="1:3" x14ac:dyDescent="0.2">
      <c r="A196" s="2">
        <v>194</v>
      </c>
      <c r="B196" s="2">
        <f t="shared" ca="1" si="3"/>
        <v>0.54519904317841472</v>
      </c>
      <c r="C196" s="2" t="s">
        <v>479</v>
      </c>
    </row>
    <row r="197" spans="1:3" x14ac:dyDescent="0.2">
      <c r="A197" s="2">
        <v>195</v>
      </c>
      <c r="B197" s="2">
        <f t="shared" ca="1" si="3"/>
        <v>1.038263487851524</v>
      </c>
      <c r="C197" s="2" t="s">
        <v>479</v>
      </c>
    </row>
    <row r="198" spans="1:3" x14ac:dyDescent="0.2">
      <c r="A198" s="2">
        <v>196</v>
      </c>
      <c r="B198" s="2">
        <f t="shared" ca="1" si="3"/>
        <v>0.81349763518304985</v>
      </c>
      <c r="C198" s="2" t="s">
        <v>480</v>
      </c>
    </row>
    <row r="199" spans="1:3" x14ac:dyDescent="0.2">
      <c r="A199" s="2">
        <v>197</v>
      </c>
      <c r="B199" s="2">
        <f t="shared" ca="1" si="3"/>
        <v>0.64484119620154046</v>
      </c>
      <c r="C199" s="2" t="s">
        <v>479</v>
      </c>
    </row>
    <row r="200" spans="1:3" x14ac:dyDescent="0.2">
      <c r="A200" s="2">
        <v>198</v>
      </c>
      <c r="B200" s="2">
        <f t="shared" ca="1" si="3"/>
        <v>0.67905650043725752</v>
      </c>
      <c r="C200" s="2" t="s">
        <v>480</v>
      </c>
    </row>
    <row r="201" spans="1:3" x14ac:dyDescent="0.2">
      <c r="A201" s="2">
        <v>199</v>
      </c>
      <c r="B201" s="2">
        <f t="shared" ca="1" si="3"/>
        <v>0.48314142303377983</v>
      </c>
      <c r="C201" s="2" t="s">
        <v>479</v>
      </c>
    </row>
    <row r="202" spans="1:3" x14ac:dyDescent="0.2">
      <c r="A202" s="2">
        <v>200</v>
      </c>
      <c r="B202" s="2">
        <f t="shared" ca="1" si="3"/>
        <v>0.63511829937577369</v>
      </c>
      <c r="C202" s="2" t="s">
        <v>480</v>
      </c>
    </row>
    <row r="203" spans="1:3" x14ac:dyDescent="0.2">
      <c r="A203" s="2">
        <v>201</v>
      </c>
      <c r="B203" s="2">
        <f t="shared" ca="1" si="3"/>
        <v>0.48635105119335692</v>
      </c>
      <c r="C203" s="2" t="s">
        <v>479</v>
      </c>
    </row>
    <row r="204" spans="1:3" x14ac:dyDescent="0.2">
      <c r="A204" s="2">
        <v>202</v>
      </c>
      <c r="B204" s="2">
        <f t="shared" ca="1" si="3"/>
        <v>0.62514607601231686</v>
      </c>
      <c r="C204" s="2" t="s">
        <v>480</v>
      </c>
    </row>
    <row r="205" spans="1:3" x14ac:dyDescent="0.2">
      <c r="A205" s="2">
        <v>203</v>
      </c>
      <c r="B205" s="2">
        <f t="shared" ca="1" si="3"/>
        <v>0.30959525571642366</v>
      </c>
      <c r="C205" s="2" t="s">
        <v>479</v>
      </c>
    </row>
    <row r="206" spans="1:3" x14ac:dyDescent="0.2">
      <c r="A206" s="2">
        <v>204</v>
      </c>
      <c r="B206" s="2">
        <f t="shared" ca="1" si="3"/>
        <v>0.71484596024519653</v>
      </c>
      <c r="C206" s="2" t="s">
        <v>479</v>
      </c>
    </row>
    <row r="207" spans="1:3" x14ac:dyDescent="0.2">
      <c r="A207" s="2">
        <v>205</v>
      </c>
      <c r="B207" s="2">
        <f t="shared" ca="1" si="3"/>
        <v>0.62874723730563997</v>
      </c>
      <c r="C207" s="2" t="s">
        <v>479</v>
      </c>
    </row>
    <row r="208" spans="1:3" x14ac:dyDescent="0.2">
      <c r="A208" s="2">
        <v>206</v>
      </c>
      <c r="B208" s="2">
        <f t="shared" ca="1" si="3"/>
        <v>0.63173982429695308</v>
      </c>
      <c r="C208" s="2" t="s">
        <v>480</v>
      </c>
    </row>
    <row r="209" spans="1:3" x14ac:dyDescent="0.2">
      <c r="A209" s="2">
        <v>207</v>
      </c>
      <c r="B209" s="2">
        <f t="shared" ca="1" si="3"/>
        <v>0.6289620414543593</v>
      </c>
      <c r="C209" s="2" t="s">
        <v>480</v>
      </c>
    </row>
    <row r="210" spans="1:3" x14ac:dyDescent="0.2">
      <c r="A210" s="2">
        <v>208</v>
      </c>
      <c r="B210" s="2">
        <f t="shared" ca="1" si="3"/>
        <v>0.53305526161985572</v>
      </c>
      <c r="C210" s="2" t="s">
        <v>480</v>
      </c>
    </row>
    <row r="211" spans="1:3" x14ac:dyDescent="0.2">
      <c r="A211" s="2">
        <v>209</v>
      </c>
      <c r="B211" s="2">
        <f t="shared" ca="1" si="3"/>
        <v>0.54302000516189097</v>
      </c>
      <c r="C211" s="2" t="s">
        <v>479</v>
      </c>
    </row>
    <row r="212" spans="1:3" x14ac:dyDescent="0.2">
      <c r="A212" s="2">
        <v>210</v>
      </c>
      <c r="B212" s="2">
        <f t="shared" ca="1" si="3"/>
        <v>0.65176145658568418</v>
      </c>
      <c r="C212" s="2" t="s">
        <v>479</v>
      </c>
    </row>
    <row r="213" spans="1:3" x14ac:dyDescent="0.2">
      <c r="A213" s="2">
        <v>211</v>
      </c>
      <c r="B213" s="2">
        <f t="shared" ca="1" si="3"/>
        <v>0.62645053146064589</v>
      </c>
      <c r="C213" s="2" t="s">
        <v>479</v>
      </c>
    </row>
    <row r="214" spans="1:3" x14ac:dyDescent="0.2">
      <c r="A214" s="2">
        <v>212</v>
      </c>
      <c r="B214" s="2">
        <f t="shared" ca="1" si="3"/>
        <v>0.63150779214848796</v>
      </c>
      <c r="C214" s="2" t="s">
        <v>479</v>
      </c>
    </row>
    <row r="215" spans="1:3" x14ac:dyDescent="0.2">
      <c r="A215" s="2">
        <v>213</v>
      </c>
      <c r="B215" s="2">
        <f t="shared" ca="1" si="3"/>
        <v>0.7238013628514478</v>
      </c>
      <c r="C215" s="2" t="s">
        <v>479</v>
      </c>
    </row>
    <row r="216" spans="1:3" x14ac:dyDescent="0.2">
      <c r="A216" s="2">
        <v>214</v>
      </c>
      <c r="B216" s="2">
        <f t="shared" ca="1" si="3"/>
        <v>0.61302436430658491</v>
      </c>
      <c r="C216" s="2" t="s">
        <v>479</v>
      </c>
    </row>
    <row r="217" spans="1:3" x14ac:dyDescent="0.2">
      <c r="A217" s="2">
        <v>215</v>
      </c>
      <c r="B217" s="2">
        <f t="shared" ca="1" si="3"/>
        <v>0.77313813843786516</v>
      </c>
      <c r="C217" s="2" t="s">
        <v>480</v>
      </c>
    </row>
    <row r="218" spans="1:3" x14ac:dyDescent="0.2">
      <c r="A218" s="2">
        <v>216</v>
      </c>
      <c r="B218" s="2">
        <f t="shared" ca="1" si="3"/>
        <v>0.52191522957024095</v>
      </c>
      <c r="C218" s="2" t="s">
        <v>480</v>
      </c>
    </row>
    <row r="219" spans="1:3" x14ac:dyDescent="0.2">
      <c r="A219" s="2">
        <v>217</v>
      </c>
      <c r="B219" s="2">
        <f t="shared" ca="1" si="3"/>
        <v>0.70693884015900743</v>
      </c>
      <c r="C219" s="2" t="s">
        <v>480</v>
      </c>
    </row>
    <row r="220" spans="1:3" x14ac:dyDescent="0.2">
      <c r="A220" s="2">
        <v>218</v>
      </c>
      <c r="B220" s="2">
        <f t="shared" ca="1" si="3"/>
        <v>0.71957938786014364</v>
      </c>
      <c r="C220" s="2" t="s">
        <v>479</v>
      </c>
    </row>
    <row r="221" spans="1:3" x14ac:dyDescent="0.2">
      <c r="A221" s="2">
        <v>219</v>
      </c>
      <c r="B221" s="2">
        <f t="shared" ca="1" si="3"/>
        <v>0.71176892385393109</v>
      </c>
      <c r="C221" s="2" t="s">
        <v>480</v>
      </c>
    </row>
    <row r="222" spans="1:3" x14ac:dyDescent="0.2">
      <c r="A222" s="2">
        <v>220</v>
      </c>
      <c r="B222" s="2">
        <f t="shared" ca="1" si="3"/>
        <v>0.617532220967422</v>
      </c>
      <c r="C222" s="2" t="s">
        <v>479</v>
      </c>
    </row>
    <row r="223" spans="1:3" x14ac:dyDescent="0.2">
      <c r="A223" s="2">
        <v>221</v>
      </c>
      <c r="B223" s="2">
        <f t="shared" ca="1" si="3"/>
        <v>0.63804854523944809</v>
      </c>
      <c r="C223" s="2" t="s">
        <v>480</v>
      </c>
    </row>
    <row r="224" spans="1:3" x14ac:dyDescent="0.2">
      <c r="A224" s="2">
        <v>222</v>
      </c>
      <c r="B224" s="2">
        <f t="shared" ca="1" si="3"/>
        <v>0.56928348624117264</v>
      </c>
      <c r="C224" s="2" t="s">
        <v>480</v>
      </c>
    </row>
    <row r="225" spans="1:3" x14ac:dyDescent="0.2">
      <c r="A225" s="2">
        <v>223</v>
      </c>
      <c r="B225" s="2">
        <f t="shared" ca="1" si="3"/>
        <v>0.49901477451909265</v>
      </c>
      <c r="C225" s="2" t="s">
        <v>479</v>
      </c>
    </row>
    <row r="226" spans="1:3" x14ac:dyDescent="0.2">
      <c r="A226" s="2">
        <v>224</v>
      </c>
      <c r="B226" s="2">
        <f t="shared" ca="1" si="3"/>
        <v>0.2494045319752487</v>
      </c>
      <c r="C226" s="2" t="s">
        <v>479</v>
      </c>
    </row>
    <row r="227" spans="1:3" x14ac:dyDescent="0.2">
      <c r="A227" s="2">
        <v>225</v>
      </c>
      <c r="B227" s="2">
        <f t="shared" ca="1" si="3"/>
        <v>0.65763092210671781</v>
      </c>
      <c r="C227" s="2" t="s">
        <v>480</v>
      </c>
    </row>
    <row r="228" spans="1:3" x14ac:dyDescent="0.2">
      <c r="A228" s="2">
        <v>226</v>
      </c>
      <c r="B228" s="2">
        <f t="shared" ca="1" si="3"/>
        <v>0.57887655502317525</v>
      </c>
      <c r="C228" s="2" t="s">
        <v>479</v>
      </c>
    </row>
    <row r="229" spans="1:3" x14ac:dyDescent="0.2">
      <c r="A229" s="2">
        <v>227</v>
      </c>
      <c r="B229" s="2">
        <f t="shared" ca="1" si="3"/>
        <v>0.59121295202765678</v>
      </c>
      <c r="C229" s="2" t="s">
        <v>479</v>
      </c>
    </row>
    <row r="230" spans="1:3" x14ac:dyDescent="0.2">
      <c r="A230" s="2">
        <v>228</v>
      </c>
      <c r="B230" s="2">
        <f t="shared" ca="1" si="3"/>
        <v>0.14645996019660912</v>
      </c>
      <c r="C230" s="2" t="s">
        <v>479</v>
      </c>
    </row>
    <row r="231" spans="1:3" x14ac:dyDescent="0.2">
      <c r="A231" s="2">
        <v>229</v>
      </c>
      <c r="B231" s="2">
        <f t="shared" ca="1" si="3"/>
        <v>0.66586460343179743</v>
      </c>
      <c r="C231" s="2" t="s">
        <v>479</v>
      </c>
    </row>
    <row r="232" spans="1:3" x14ac:dyDescent="0.2">
      <c r="A232" s="2">
        <v>230</v>
      </c>
      <c r="B232" s="2">
        <f t="shared" ca="1" si="3"/>
        <v>0.79856158194497207</v>
      </c>
      <c r="C232" s="2" t="s">
        <v>480</v>
      </c>
    </row>
    <row r="233" spans="1:3" x14ac:dyDescent="0.2">
      <c r="A233" s="2">
        <v>231</v>
      </c>
      <c r="B233" s="2">
        <f t="shared" ca="1" si="3"/>
        <v>0.74285085635422654</v>
      </c>
      <c r="C233" s="2" t="s">
        <v>480</v>
      </c>
    </row>
    <row r="234" spans="1:3" x14ac:dyDescent="0.2">
      <c r="A234" s="2">
        <v>232</v>
      </c>
      <c r="B234" s="2">
        <f t="shared" ca="1" si="3"/>
        <v>0.5848321891065309</v>
      </c>
      <c r="C234" s="2" t="s">
        <v>479</v>
      </c>
    </row>
    <row r="235" spans="1:3" x14ac:dyDescent="0.2">
      <c r="A235" s="2">
        <v>233</v>
      </c>
      <c r="B235" s="2">
        <f t="shared" ca="1" si="3"/>
        <v>0.84673289689115039</v>
      </c>
      <c r="C235" s="2" t="s">
        <v>479</v>
      </c>
    </row>
    <row r="236" spans="1:3" x14ac:dyDescent="0.2">
      <c r="A236" s="2">
        <v>234</v>
      </c>
      <c r="B236" s="2">
        <f t="shared" ca="1" si="3"/>
        <v>0.72821051031540607</v>
      </c>
      <c r="C236" s="2" t="s">
        <v>480</v>
      </c>
    </row>
    <row r="237" spans="1:3" x14ac:dyDescent="0.2">
      <c r="A237" s="2">
        <v>235</v>
      </c>
      <c r="B237" s="2">
        <f t="shared" ca="1" si="3"/>
        <v>0.70014243418573641</v>
      </c>
      <c r="C237" s="2" t="s">
        <v>479</v>
      </c>
    </row>
    <row r="238" spans="1:3" x14ac:dyDescent="0.2">
      <c r="A238" s="2">
        <v>236</v>
      </c>
      <c r="B238" s="2">
        <f t="shared" ca="1" si="3"/>
        <v>0.64556550600526197</v>
      </c>
      <c r="C238" s="2" t="s">
        <v>480</v>
      </c>
    </row>
    <row r="239" spans="1:3" x14ac:dyDescent="0.2">
      <c r="A239" s="2">
        <v>237</v>
      </c>
      <c r="B239" s="2">
        <f t="shared" ca="1" si="3"/>
        <v>0.7870252731047489</v>
      </c>
      <c r="C239" s="2" t="s">
        <v>479</v>
      </c>
    </row>
    <row r="240" spans="1:3" x14ac:dyDescent="0.2">
      <c r="A240" s="2">
        <v>238</v>
      </c>
      <c r="B240" s="2">
        <f t="shared" ca="1" si="3"/>
        <v>0.81883109402811283</v>
      </c>
      <c r="C240" s="2" t="s">
        <v>480</v>
      </c>
    </row>
    <row r="241" spans="1:3" x14ac:dyDescent="0.2">
      <c r="A241" s="2">
        <v>239</v>
      </c>
      <c r="B241" s="2">
        <f t="shared" ca="1" si="3"/>
        <v>0.40727878588857336</v>
      </c>
      <c r="C241" s="2" t="s">
        <v>479</v>
      </c>
    </row>
    <row r="242" spans="1:3" x14ac:dyDescent="0.2">
      <c r="A242" s="2">
        <v>240</v>
      </c>
      <c r="B242" s="2">
        <f t="shared" ca="1" si="3"/>
        <v>0.43961811218966085</v>
      </c>
      <c r="C242" s="2" t="s">
        <v>479</v>
      </c>
    </row>
    <row r="243" spans="1:3" x14ac:dyDescent="0.2">
      <c r="A243" s="2">
        <v>241</v>
      </c>
      <c r="B243" s="2">
        <f t="shared" ca="1" si="3"/>
        <v>0.73712285816729484</v>
      </c>
      <c r="C243" s="2" t="s">
        <v>480</v>
      </c>
    </row>
    <row r="244" spans="1:3" x14ac:dyDescent="0.2">
      <c r="A244" s="2">
        <v>242</v>
      </c>
      <c r="B244" s="2">
        <f t="shared" ca="1" si="3"/>
        <v>0.61799347273980232</v>
      </c>
      <c r="C244" s="2" t="s">
        <v>480</v>
      </c>
    </row>
    <row r="245" spans="1:3" x14ac:dyDescent="0.2">
      <c r="A245" s="2">
        <v>243</v>
      </c>
      <c r="B245" s="2">
        <f t="shared" ca="1" si="3"/>
        <v>0.6555456731155036</v>
      </c>
      <c r="C245" s="2" t="s">
        <v>480</v>
      </c>
    </row>
    <row r="246" spans="1:3" x14ac:dyDescent="0.2">
      <c r="A246" s="2">
        <v>244</v>
      </c>
      <c r="B246" s="2">
        <f t="shared" ca="1" si="3"/>
        <v>0.55159501169045166</v>
      </c>
      <c r="C246" s="2" t="s">
        <v>479</v>
      </c>
    </row>
    <row r="247" spans="1:3" x14ac:dyDescent="0.2">
      <c r="A247" s="2">
        <v>245</v>
      </c>
      <c r="B247" s="2">
        <f t="shared" ca="1" si="3"/>
        <v>0.61581490948081374</v>
      </c>
      <c r="C247" s="2" t="s">
        <v>480</v>
      </c>
    </row>
    <row r="248" spans="1:3" x14ac:dyDescent="0.2">
      <c r="A248" s="2">
        <v>246</v>
      </c>
      <c r="B248" s="2">
        <f t="shared" ca="1" si="3"/>
        <v>0.67153754432177282</v>
      </c>
      <c r="C248" s="2" t="s">
        <v>480</v>
      </c>
    </row>
    <row r="249" spans="1:3" x14ac:dyDescent="0.2">
      <c r="A249" s="2">
        <v>247</v>
      </c>
      <c r="B249" s="2">
        <f t="shared" ca="1" si="3"/>
        <v>0.51788693678251874</v>
      </c>
      <c r="C249" s="2" t="s">
        <v>479</v>
      </c>
    </row>
    <row r="250" spans="1:3" x14ac:dyDescent="0.2">
      <c r="A250" s="2">
        <v>248</v>
      </c>
      <c r="B250" s="2">
        <f t="shared" ca="1" si="3"/>
        <v>0.63094925584592654</v>
      </c>
      <c r="C250" s="2" t="s">
        <v>480</v>
      </c>
    </row>
    <row r="251" spans="1:3" x14ac:dyDescent="0.2">
      <c r="A251" s="2">
        <v>249</v>
      </c>
      <c r="B251" s="2">
        <f t="shared" ca="1" si="3"/>
        <v>0.50542254100862616</v>
      </c>
      <c r="C251" s="2" t="s">
        <v>479</v>
      </c>
    </row>
    <row r="252" spans="1:3" x14ac:dyDescent="0.2">
      <c r="A252" s="2">
        <v>250</v>
      </c>
      <c r="B252" s="2">
        <f t="shared" ca="1" si="3"/>
        <v>0.58723744319836768</v>
      </c>
      <c r="C252" s="2" t="s">
        <v>480</v>
      </c>
    </row>
    <row r="253" spans="1:3" x14ac:dyDescent="0.2">
      <c r="A253" s="2">
        <v>251</v>
      </c>
      <c r="B253" s="2">
        <f t="shared" ca="1" si="3"/>
        <v>0.5113219599932094</v>
      </c>
      <c r="C253" s="2" t="s">
        <v>479</v>
      </c>
    </row>
    <row r="254" spans="1:3" x14ac:dyDescent="0.2">
      <c r="A254" s="2">
        <v>252</v>
      </c>
      <c r="B254" s="2">
        <f t="shared" ca="1" si="3"/>
        <v>0.63044509038713459</v>
      </c>
      <c r="C254" s="2" t="s">
        <v>480</v>
      </c>
    </row>
    <row r="255" spans="1:3" x14ac:dyDescent="0.2">
      <c r="A255" s="2">
        <v>253</v>
      </c>
      <c r="B255" s="2">
        <f t="shared" ca="1" si="3"/>
        <v>0.86860280691337055</v>
      </c>
      <c r="C255" s="2" t="s">
        <v>480</v>
      </c>
    </row>
    <row r="256" spans="1:3" x14ac:dyDescent="0.2">
      <c r="A256" s="2">
        <v>254</v>
      </c>
      <c r="B256" s="2">
        <f t="shared" ca="1" si="3"/>
        <v>0.73541257076788491</v>
      </c>
      <c r="C256" s="2" t="s">
        <v>480</v>
      </c>
    </row>
    <row r="257" spans="1:3" x14ac:dyDescent="0.2">
      <c r="A257" s="2">
        <v>255</v>
      </c>
      <c r="B257" s="2">
        <f t="shared" ca="1" si="3"/>
        <v>0.3255288287748212</v>
      </c>
      <c r="C257" s="2" t="s">
        <v>479</v>
      </c>
    </row>
    <row r="258" spans="1:3" x14ac:dyDescent="0.2">
      <c r="A258" s="2">
        <v>256</v>
      </c>
      <c r="B258" s="2">
        <f t="shared" ca="1" si="3"/>
        <v>0.58827126976546806</v>
      </c>
      <c r="C258" s="2" t="s">
        <v>479</v>
      </c>
    </row>
    <row r="259" spans="1:3" x14ac:dyDescent="0.2">
      <c r="A259" s="2">
        <v>257</v>
      </c>
      <c r="B259" s="2">
        <f t="shared" ref="B259:B322" ca="1" si="4">IF(C259="Bomb",_xlfn.NORM.INV(RAND(),0.7,0.1),_xlfn.NORM.INV(RAND(),0.6,0.15))</f>
        <v>0.5515146135245077</v>
      </c>
      <c r="C259" s="2" t="s">
        <v>479</v>
      </c>
    </row>
    <row r="260" spans="1:3" x14ac:dyDescent="0.2">
      <c r="A260" s="2">
        <v>258</v>
      </c>
      <c r="B260" s="2">
        <f t="shared" ca="1" si="4"/>
        <v>0.4697738088062362</v>
      </c>
      <c r="C260" s="2" t="s">
        <v>479</v>
      </c>
    </row>
    <row r="261" spans="1:3" x14ac:dyDescent="0.2">
      <c r="A261" s="2">
        <v>259</v>
      </c>
      <c r="B261" s="2">
        <f t="shared" ca="1" si="4"/>
        <v>0.61713210292861276</v>
      </c>
      <c r="C261" s="2" t="s">
        <v>479</v>
      </c>
    </row>
    <row r="262" spans="1:3" x14ac:dyDescent="0.2">
      <c r="A262" s="2">
        <v>260</v>
      </c>
      <c r="B262" s="2">
        <f t="shared" ca="1" si="4"/>
        <v>0.66695226063584767</v>
      </c>
      <c r="C262" s="2" t="s">
        <v>480</v>
      </c>
    </row>
    <row r="263" spans="1:3" x14ac:dyDescent="0.2">
      <c r="A263" s="2">
        <v>261</v>
      </c>
      <c r="B263" s="2">
        <f t="shared" ca="1" si="4"/>
        <v>0.74530249251443614</v>
      </c>
      <c r="C263" s="2" t="s">
        <v>480</v>
      </c>
    </row>
    <row r="264" spans="1:3" x14ac:dyDescent="0.2">
      <c r="A264" s="2">
        <v>262</v>
      </c>
      <c r="B264" s="2">
        <f t="shared" ca="1" si="4"/>
        <v>0.83386254855276454</v>
      </c>
      <c r="C264" s="2" t="s">
        <v>480</v>
      </c>
    </row>
    <row r="265" spans="1:3" x14ac:dyDescent="0.2">
      <c r="A265" s="2">
        <v>263</v>
      </c>
      <c r="B265" s="2">
        <f t="shared" ca="1" si="4"/>
        <v>0.89678598211203553</v>
      </c>
      <c r="C265" s="2" t="s">
        <v>480</v>
      </c>
    </row>
    <row r="266" spans="1:3" x14ac:dyDescent="0.2">
      <c r="A266" s="2">
        <v>264</v>
      </c>
      <c r="B266" s="2">
        <f t="shared" ca="1" si="4"/>
        <v>0.39479837712288712</v>
      </c>
      <c r="C266" s="2" t="s">
        <v>479</v>
      </c>
    </row>
    <row r="267" spans="1:3" x14ac:dyDescent="0.2">
      <c r="A267" s="2">
        <v>265</v>
      </c>
      <c r="B267" s="2">
        <f t="shared" ca="1" si="4"/>
        <v>0.80475059189843667</v>
      </c>
      <c r="C267" s="2" t="s">
        <v>480</v>
      </c>
    </row>
    <row r="268" spans="1:3" x14ac:dyDescent="0.2">
      <c r="A268" s="2">
        <v>266</v>
      </c>
      <c r="B268" s="2">
        <f t="shared" ca="1" si="4"/>
        <v>0.53206403081000653</v>
      </c>
      <c r="C268" s="2" t="s">
        <v>480</v>
      </c>
    </row>
    <row r="269" spans="1:3" x14ac:dyDescent="0.2">
      <c r="A269" s="2">
        <v>267</v>
      </c>
      <c r="B269" s="2">
        <f t="shared" ca="1" si="4"/>
        <v>0.46683579118164159</v>
      </c>
      <c r="C269" s="2" t="s">
        <v>479</v>
      </c>
    </row>
    <row r="270" spans="1:3" x14ac:dyDescent="0.2">
      <c r="A270" s="2">
        <v>268</v>
      </c>
      <c r="B270" s="2">
        <f t="shared" ca="1" si="4"/>
        <v>0.62917786509901885</v>
      </c>
      <c r="C270" s="2" t="s">
        <v>479</v>
      </c>
    </row>
    <row r="271" spans="1:3" x14ac:dyDescent="0.2">
      <c r="A271" s="2">
        <v>269</v>
      </c>
      <c r="B271" s="2">
        <f t="shared" ca="1" si="4"/>
        <v>0.58856587627748391</v>
      </c>
      <c r="C271" s="2" t="s">
        <v>480</v>
      </c>
    </row>
    <row r="272" spans="1:3" x14ac:dyDescent="0.2">
      <c r="A272" s="2">
        <v>270</v>
      </c>
      <c r="B272" s="2">
        <f t="shared" ca="1" si="4"/>
        <v>0.68526811424952228</v>
      </c>
      <c r="C272" s="2" t="s">
        <v>480</v>
      </c>
    </row>
    <row r="273" spans="1:3" x14ac:dyDescent="0.2">
      <c r="A273" s="2">
        <v>271</v>
      </c>
      <c r="B273" s="2">
        <f t="shared" ca="1" si="4"/>
        <v>0.77027123951842813</v>
      </c>
      <c r="C273" s="2" t="s">
        <v>479</v>
      </c>
    </row>
    <row r="274" spans="1:3" x14ac:dyDescent="0.2">
      <c r="A274" s="2">
        <v>272</v>
      </c>
      <c r="B274" s="2">
        <f t="shared" ca="1" si="4"/>
        <v>0.62943827343714231</v>
      </c>
      <c r="C274" s="2" t="s">
        <v>479</v>
      </c>
    </row>
    <row r="275" spans="1:3" x14ac:dyDescent="0.2">
      <c r="A275" s="2">
        <v>273</v>
      </c>
      <c r="B275" s="2">
        <f t="shared" ca="1" si="4"/>
        <v>0.58158507629800194</v>
      </c>
      <c r="C275" s="2" t="s">
        <v>480</v>
      </c>
    </row>
    <row r="276" spans="1:3" x14ac:dyDescent="0.2">
      <c r="A276" s="2">
        <v>274</v>
      </c>
      <c r="B276" s="2">
        <f t="shared" ca="1" si="4"/>
        <v>0.7397733362761203</v>
      </c>
      <c r="C276" s="2" t="s">
        <v>479</v>
      </c>
    </row>
    <row r="277" spans="1:3" x14ac:dyDescent="0.2">
      <c r="A277" s="2">
        <v>275</v>
      </c>
      <c r="B277" s="2">
        <f t="shared" ca="1" si="4"/>
        <v>0.61473393354169192</v>
      </c>
      <c r="C277" s="2" t="s">
        <v>479</v>
      </c>
    </row>
    <row r="278" spans="1:3" x14ac:dyDescent="0.2">
      <c r="A278" s="2">
        <v>276</v>
      </c>
      <c r="B278" s="2">
        <f t="shared" ca="1" si="4"/>
        <v>0.65146860704123755</v>
      </c>
      <c r="C278" s="2" t="s">
        <v>480</v>
      </c>
    </row>
    <row r="279" spans="1:3" x14ac:dyDescent="0.2">
      <c r="A279" s="2">
        <v>277</v>
      </c>
      <c r="B279" s="2">
        <f t="shared" ca="1" si="4"/>
        <v>0.73820302227091772</v>
      </c>
      <c r="C279" s="2" t="s">
        <v>480</v>
      </c>
    </row>
    <row r="280" spans="1:3" x14ac:dyDescent="0.2">
      <c r="A280" s="2">
        <v>278</v>
      </c>
      <c r="B280" s="2">
        <f t="shared" ca="1" si="4"/>
        <v>0.49949572015492799</v>
      </c>
      <c r="C280" s="2" t="s">
        <v>479</v>
      </c>
    </row>
    <row r="281" spans="1:3" x14ac:dyDescent="0.2">
      <c r="A281" s="2">
        <v>279</v>
      </c>
      <c r="B281" s="2">
        <f t="shared" ca="1" si="4"/>
        <v>0.6439124472044494</v>
      </c>
      <c r="C281" s="2" t="s">
        <v>479</v>
      </c>
    </row>
    <row r="282" spans="1:3" x14ac:dyDescent="0.2">
      <c r="A282" s="2">
        <v>280</v>
      </c>
      <c r="B282" s="2">
        <f t="shared" ca="1" si="4"/>
        <v>0.37191499257894517</v>
      </c>
      <c r="C282" s="2" t="s">
        <v>479</v>
      </c>
    </row>
    <row r="283" spans="1:3" x14ac:dyDescent="0.2">
      <c r="A283" s="2">
        <v>281</v>
      </c>
      <c r="B283" s="2">
        <f t="shared" ca="1" si="4"/>
        <v>0.64169031822701539</v>
      </c>
      <c r="C283" s="2" t="s">
        <v>479</v>
      </c>
    </row>
    <row r="284" spans="1:3" x14ac:dyDescent="0.2">
      <c r="A284" s="2">
        <v>282</v>
      </c>
      <c r="B284" s="2">
        <f t="shared" ca="1" si="4"/>
        <v>0.6829420682993218</v>
      </c>
      <c r="C284" s="2" t="s">
        <v>480</v>
      </c>
    </row>
    <row r="285" spans="1:3" x14ac:dyDescent="0.2">
      <c r="A285" s="2">
        <v>283</v>
      </c>
      <c r="B285" s="2">
        <f t="shared" ca="1" si="4"/>
        <v>0.72844832852749031</v>
      </c>
      <c r="C285" s="2" t="s">
        <v>480</v>
      </c>
    </row>
    <row r="286" spans="1:3" x14ac:dyDescent="0.2">
      <c r="A286" s="2">
        <v>284</v>
      </c>
      <c r="B286" s="2">
        <f t="shared" ca="1" si="4"/>
        <v>0.76449132735401548</v>
      </c>
      <c r="C286" s="2" t="s">
        <v>480</v>
      </c>
    </row>
    <row r="287" spans="1:3" x14ac:dyDescent="0.2">
      <c r="A287" s="2">
        <v>285</v>
      </c>
      <c r="B287" s="2">
        <f t="shared" ca="1" si="4"/>
        <v>0.54658725329976798</v>
      </c>
      <c r="C287" s="2" t="s">
        <v>479</v>
      </c>
    </row>
    <row r="288" spans="1:3" x14ac:dyDescent="0.2">
      <c r="A288" s="2">
        <v>286</v>
      </c>
      <c r="B288" s="2">
        <f t="shared" ca="1" si="4"/>
        <v>0.59560380103224242</v>
      </c>
      <c r="C288" s="2" t="s">
        <v>480</v>
      </c>
    </row>
    <row r="289" spans="1:3" x14ac:dyDescent="0.2">
      <c r="A289" s="2">
        <v>287</v>
      </c>
      <c r="B289" s="2">
        <f t="shared" ca="1" si="4"/>
        <v>0.57175899928327634</v>
      </c>
      <c r="C289" s="2" t="s">
        <v>480</v>
      </c>
    </row>
    <row r="290" spans="1:3" x14ac:dyDescent="0.2">
      <c r="A290" s="2">
        <v>288</v>
      </c>
      <c r="B290" s="2">
        <f t="shared" ca="1" si="4"/>
        <v>0.58230855255606251</v>
      </c>
      <c r="C290" s="2" t="s">
        <v>480</v>
      </c>
    </row>
    <row r="291" spans="1:3" x14ac:dyDescent="0.2">
      <c r="A291" s="2">
        <v>289</v>
      </c>
      <c r="B291" s="2">
        <f t="shared" ca="1" si="4"/>
        <v>0.96887852753366577</v>
      </c>
      <c r="C291" s="2" t="s">
        <v>480</v>
      </c>
    </row>
    <row r="292" spans="1:3" x14ac:dyDescent="0.2">
      <c r="A292" s="2">
        <v>290</v>
      </c>
      <c r="B292" s="2">
        <f t="shared" ca="1" si="4"/>
        <v>0.64968713952276069</v>
      </c>
      <c r="C292" s="2" t="s">
        <v>479</v>
      </c>
    </row>
    <row r="293" spans="1:3" x14ac:dyDescent="0.2">
      <c r="A293" s="2">
        <v>291</v>
      </c>
      <c r="B293" s="2">
        <f t="shared" ca="1" si="4"/>
        <v>0.76228886863676681</v>
      </c>
      <c r="C293" s="2" t="s">
        <v>480</v>
      </c>
    </row>
    <row r="294" spans="1:3" x14ac:dyDescent="0.2">
      <c r="A294" s="2">
        <v>292</v>
      </c>
      <c r="B294" s="2">
        <f t="shared" ca="1" si="4"/>
        <v>0.63844537587010874</v>
      </c>
      <c r="C294" s="2" t="s">
        <v>479</v>
      </c>
    </row>
    <row r="295" spans="1:3" x14ac:dyDescent="0.2">
      <c r="A295" s="2">
        <v>293</v>
      </c>
      <c r="B295" s="2">
        <f t="shared" ca="1" si="4"/>
        <v>0.64308894716764586</v>
      </c>
      <c r="C295" s="2" t="s">
        <v>480</v>
      </c>
    </row>
    <row r="296" spans="1:3" x14ac:dyDescent="0.2">
      <c r="A296" s="2">
        <v>294</v>
      </c>
      <c r="B296" s="2">
        <f t="shared" ca="1" si="4"/>
        <v>0.52442117425745249</v>
      </c>
      <c r="C296" s="2" t="s">
        <v>479</v>
      </c>
    </row>
    <row r="297" spans="1:3" x14ac:dyDescent="0.2">
      <c r="A297" s="2">
        <v>295</v>
      </c>
      <c r="B297" s="2">
        <f t="shared" ca="1" si="4"/>
        <v>0.8567671251525002</v>
      </c>
      <c r="C297" s="2" t="s">
        <v>479</v>
      </c>
    </row>
    <row r="298" spans="1:3" x14ac:dyDescent="0.2">
      <c r="A298" s="2">
        <v>296</v>
      </c>
      <c r="B298" s="2">
        <f t="shared" ca="1" si="4"/>
        <v>0.6093951299474446</v>
      </c>
      <c r="C298" s="2" t="s">
        <v>480</v>
      </c>
    </row>
    <row r="299" spans="1:3" x14ac:dyDescent="0.2">
      <c r="A299" s="2">
        <v>297</v>
      </c>
      <c r="B299" s="2">
        <f t="shared" ca="1" si="4"/>
        <v>0.59377277131826622</v>
      </c>
      <c r="C299" s="2" t="s">
        <v>480</v>
      </c>
    </row>
    <row r="300" spans="1:3" x14ac:dyDescent="0.2">
      <c r="A300" s="2">
        <v>298</v>
      </c>
      <c r="B300" s="2">
        <f t="shared" ca="1" si="4"/>
        <v>0.53380225902897893</v>
      </c>
      <c r="C300" s="2" t="s">
        <v>479</v>
      </c>
    </row>
    <row r="301" spans="1:3" x14ac:dyDescent="0.2">
      <c r="A301" s="2">
        <v>299</v>
      </c>
      <c r="B301" s="2">
        <f t="shared" ca="1" si="4"/>
        <v>0.81435256640598364</v>
      </c>
      <c r="C301" s="2" t="s">
        <v>480</v>
      </c>
    </row>
    <row r="302" spans="1:3" x14ac:dyDescent="0.2">
      <c r="A302" s="2">
        <v>300</v>
      </c>
      <c r="B302" s="2">
        <f t="shared" ca="1" si="4"/>
        <v>0.73027645149337739</v>
      </c>
      <c r="C302" s="2" t="s">
        <v>480</v>
      </c>
    </row>
    <row r="303" spans="1:3" x14ac:dyDescent="0.2">
      <c r="A303" s="2">
        <v>301</v>
      </c>
      <c r="B303" s="2">
        <f t="shared" ca="1" si="4"/>
        <v>0.62493797340611712</v>
      </c>
      <c r="C303" s="2" t="s">
        <v>480</v>
      </c>
    </row>
    <row r="304" spans="1:3" x14ac:dyDescent="0.2">
      <c r="A304" s="2">
        <v>302</v>
      </c>
      <c r="B304" s="2">
        <f t="shared" ca="1" si="4"/>
        <v>0.74946824584769289</v>
      </c>
      <c r="C304" s="2" t="s">
        <v>480</v>
      </c>
    </row>
    <row r="305" spans="1:3" x14ac:dyDescent="0.2">
      <c r="A305" s="2">
        <v>303</v>
      </c>
      <c r="B305" s="2">
        <f t="shared" ca="1" si="4"/>
        <v>0.61954551431555882</v>
      </c>
      <c r="C305" s="2" t="s">
        <v>480</v>
      </c>
    </row>
    <row r="306" spans="1:3" x14ac:dyDescent="0.2">
      <c r="A306" s="2">
        <v>304</v>
      </c>
      <c r="B306" s="2">
        <f t="shared" ca="1" si="4"/>
        <v>0.83539331741933709</v>
      </c>
      <c r="C306" s="2" t="s">
        <v>480</v>
      </c>
    </row>
    <row r="307" spans="1:3" x14ac:dyDescent="0.2">
      <c r="A307" s="2">
        <v>305</v>
      </c>
      <c r="B307" s="2">
        <f t="shared" ca="1" si="4"/>
        <v>0.59622356937446541</v>
      </c>
      <c r="C307" s="2" t="s">
        <v>479</v>
      </c>
    </row>
    <row r="308" spans="1:3" x14ac:dyDescent="0.2">
      <c r="A308" s="2">
        <v>306</v>
      </c>
      <c r="B308" s="2">
        <f t="shared" ca="1" si="4"/>
        <v>0.95280011254031172</v>
      </c>
      <c r="C308" s="2" t="s">
        <v>480</v>
      </c>
    </row>
    <row r="309" spans="1:3" x14ac:dyDescent="0.2">
      <c r="A309" s="2">
        <v>307</v>
      </c>
      <c r="B309" s="2">
        <f t="shared" ca="1" si="4"/>
        <v>0.70058381991907615</v>
      </c>
      <c r="C309" s="2" t="s">
        <v>479</v>
      </c>
    </row>
    <row r="310" spans="1:3" x14ac:dyDescent="0.2">
      <c r="A310" s="2">
        <v>308</v>
      </c>
      <c r="B310" s="2">
        <f t="shared" ca="1" si="4"/>
        <v>0.82279313452698666</v>
      </c>
      <c r="C310" s="2" t="s">
        <v>480</v>
      </c>
    </row>
    <row r="311" spans="1:3" x14ac:dyDescent="0.2">
      <c r="A311" s="2">
        <v>309</v>
      </c>
      <c r="B311" s="2">
        <f t="shared" ca="1" si="4"/>
        <v>0.63629077550641988</v>
      </c>
      <c r="C311" s="2" t="s">
        <v>480</v>
      </c>
    </row>
    <row r="312" spans="1:3" x14ac:dyDescent="0.2">
      <c r="A312" s="2">
        <v>310</v>
      </c>
      <c r="B312" s="2">
        <f t="shared" ca="1" si="4"/>
        <v>0.40885953077772791</v>
      </c>
      <c r="C312" s="2" t="s">
        <v>479</v>
      </c>
    </row>
    <row r="313" spans="1:3" x14ac:dyDescent="0.2">
      <c r="A313" s="2">
        <v>311</v>
      </c>
      <c r="B313" s="2">
        <f t="shared" ca="1" si="4"/>
        <v>0.7235861420569234</v>
      </c>
      <c r="C313" s="2" t="s">
        <v>480</v>
      </c>
    </row>
    <row r="314" spans="1:3" x14ac:dyDescent="0.2">
      <c r="A314" s="2">
        <v>312</v>
      </c>
      <c r="B314" s="2">
        <f t="shared" ca="1" si="4"/>
        <v>0.76694700060338472</v>
      </c>
      <c r="C314" s="2" t="s">
        <v>480</v>
      </c>
    </row>
    <row r="315" spans="1:3" x14ac:dyDescent="0.2">
      <c r="A315" s="2">
        <v>313</v>
      </c>
      <c r="B315" s="2">
        <f t="shared" ca="1" si="4"/>
        <v>0.60085624985345554</v>
      </c>
      <c r="C315" s="2" t="s">
        <v>479</v>
      </c>
    </row>
    <row r="316" spans="1:3" x14ac:dyDescent="0.2">
      <c r="A316" s="2">
        <v>314</v>
      </c>
      <c r="B316" s="2">
        <f t="shared" ca="1" si="4"/>
        <v>0.53106317599976594</v>
      </c>
      <c r="C316" s="2" t="s">
        <v>479</v>
      </c>
    </row>
    <row r="317" spans="1:3" x14ac:dyDescent="0.2">
      <c r="A317" s="2">
        <v>315</v>
      </c>
      <c r="B317" s="2">
        <f t="shared" ca="1" si="4"/>
        <v>0.86364481850114316</v>
      </c>
      <c r="C317" s="2" t="s">
        <v>480</v>
      </c>
    </row>
    <row r="318" spans="1:3" x14ac:dyDescent="0.2">
      <c r="A318" s="2">
        <v>316</v>
      </c>
      <c r="B318" s="2">
        <f t="shared" ca="1" si="4"/>
        <v>0.76318596778525905</v>
      </c>
      <c r="C318" s="2" t="s">
        <v>480</v>
      </c>
    </row>
    <row r="319" spans="1:3" x14ac:dyDescent="0.2">
      <c r="A319" s="2">
        <v>317</v>
      </c>
      <c r="B319" s="2">
        <f t="shared" ca="1" si="4"/>
        <v>0.50601138532024603</v>
      </c>
      <c r="C319" s="2" t="s">
        <v>479</v>
      </c>
    </row>
    <row r="320" spans="1:3" x14ac:dyDescent="0.2">
      <c r="A320" s="2">
        <v>318</v>
      </c>
      <c r="B320" s="2">
        <f t="shared" ca="1" si="4"/>
        <v>0.76037419383801474</v>
      </c>
      <c r="C320" s="2" t="s">
        <v>480</v>
      </c>
    </row>
    <row r="321" spans="1:3" x14ac:dyDescent="0.2">
      <c r="A321" s="2">
        <v>319</v>
      </c>
      <c r="B321" s="2">
        <f t="shared" ca="1" si="4"/>
        <v>0.95869690413242314</v>
      </c>
      <c r="C321" s="2" t="s">
        <v>479</v>
      </c>
    </row>
    <row r="322" spans="1:3" x14ac:dyDescent="0.2">
      <c r="A322" s="2">
        <v>320</v>
      </c>
      <c r="B322" s="2">
        <f t="shared" ca="1" si="4"/>
        <v>0.60085984866454667</v>
      </c>
      <c r="C322" s="2" t="s">
        <v>479</v>
      </c>
    </row>
    <row r="323" spans="1:3" x14ac:dyDescent="0.2">
      <c r="A323" s="2">
        <v>321</v>
      </c>
      <c r="B323" s="2">
        <f t="shared" ref="B323:B386" ca="1" si="5">IF(C323="Bomb",_xlfn.NORM.INV(RAND(),0.7,0.1),_xlfn.NORM.INV(RAND(),0.6,0.15))</f>
        <v>0.53391675586887644</v>
      </c>
      <c r="C323" s="2" t="s">
        <v>480</v>
      </c>
    </row>
    <row r="324" spans="1:3" x14ac:dyDescent="0.2">
      <c r="A324" s="2">
        <v>322</v>
      </c>
      <c r="B324" s="2">
        <f t="shared" ca="1" si="5"/>
        <v>0.71567684722255187</v>
      </c>
      <c r="C324" s="2" t="s">
        <v>480</v>
      </c>
    </row>
    <row r="325" spans="1:3" x14ac:dyDescent="0.2">
      <c r="A325" s="2">
        <v>323</v>
      </c>
      <c r="B325" s="2">
        <f t="shared" ca="1" si="5"/>
        <v>0.80797870889721912</v>
      </c>
      <c r="C325" s="2" t="s">
        <v>480</v>
      </c>
    </row>
    <row r="326" spans="1:3" x14ac:dyDescent="0.2">
      <c r="A326" s="2">
        <v>324</v>
      </c>
      <c r="B326" s="2">
        <f t="shared" ca="1" si="5"/>
        <v>0.49094106273497901</v>
      </c>
      <c r="C326" s="2" t="s">
        <v>479</v>
      </c>
    </row>
    <row r="327" spans="1:3" x14ac:dyDescent="0.2">
      <c r="A327" s="2">
        <v>325</v>
      </c>
      <c r="B327" s="2">
        <f t="shared" ca="1" si="5"/>
        <v>0.43257234339360973</v>
      </c>
      <c r="C327" s="2" t="s">
        <v>479</v>
      </c>
    </row>
    <row r="328" spans="1:3" x14ac:dyDescent="0.2">
      <c r="A328" s="2">
        <v>326</v>
      </c>
      <c r="B328" s="2">
        <f t="shared" ca="1" si="5"/>
        <v>0.85926676825994486</v>
      </c>
      <c r="C328" s="2" t="s">
        <v>480</v>
      </c>
    </row>
    <row r="329" spans="1:3" x14ac:dyDescent="0.2">
      <c r="A329" s="2">
        <v>327</v>
      </c>
      <c r="B329" s="2">
        <f t="shared" ca="1" si="5"/>
        <v>0.8951583278244486</v>
      </c>
      <c r="C329" s="2" t="s">
        <v>479</v>
      </c>
    </row>
    <row r="330" spans="1:3" x14ac:dyDescent="0.2">
      <c r="A330" s="2">
        <v>328</v>
      </c>
      <c r="B330" s="2">
        <f t="shared" ca="1" si="5"/>
        <v>0.67554153171833964</v>
      </c>
      <c r="C330" s="2" t="s">
        <v>479</v>
      </c>
    </row>
    <row r="331" spans="1:3" x14ac:dyDescent="0.2">
      <c r="A331" s="2">
        <v>329</v>
      </c>
      <c r="B331" s="2">
        <f t="shared" ca="1" si="5"/>
        <v>0.65141346927974286</v>
      </c>
      <c r="C331" s="2" t="s">
        <v>480</v>
      </c>
    </row>
    <row r="332" spans="1:3" x14ac:dyDescent="0.2">
      <c r="A332" s="2">
        <v>330</v>
      </c>
      <c r="B332" s="2">
        <f t="shared" ca="1" si="5"/>
        <v>0.41329887645403429</v>
      </c>
      <c r="C332" s="2" t="s">
        <v>479</v>
      </c>
    </row>
    <row r="333" spans="1:3" x14ac:dyDescent="0.2">
      <c r="A333" s="2">
        <v>331</v>
      </c>
      <c r="B333" s="2">
        <f t="shared" ca="1" si="5"/>
        <v>0.41761529142110154</v>
      </c>
      <c r="C333" s="2" t="s">
        <v>479</v>
      </c>
    </row>
    <row r="334" spans="1:3" x14ac:dyDescent="0.2">
      <c r="A334" s="2">
        <v>332</v>
      </c>
      <c r="B334" s="2">
        <f t="shared" ca="1" si="5"/>
        <v>0.59827016280329048</v>
      </c>
      <c r="C334" s="2" t="s">
        <v>480</v>
      </c>
    </row>
    <row r="335" spans="1:3" x14ac:dyDescent="0.2">
      <c r="A335" s="2">
        <v>333</v>
      </c>
      <c r="B335" s="2">
        <f t="shared" ca="1" si="5"/>
        <v>0.42374668872680044</v>
      </c>
      <c r="C335" s="2" t="s">
        <v>479</v>
      </c>
    </row>
    <row r="336" spans="1:3" x14ac:dyDescent="0.2">
      <c r="A336" s="2">
        <v>334</v>
      </c>
      <c r="B336" s="2">
        <f t="shared" ca="1" si="5"/>
        <v>0.26328826873830963</v>
      </c>
      <c r="C336" s="2" t="s">
        <v>479</v>
      </c>
    </row>
    <row r="337" spans="1:3" x14ac:dyDescent="0.2">
      <c r="A337" s="2">
        <v>335</v>
      </c>
      <c r="B337" s="2">
        <f t="shared" ca="1" si="5"/>
        <v>0.80637455627878296</v>
      </c>
      <c r="C337" s="2" t="s">
        <v>479</v>
      </c>
    </row>
    <row r="338" spans="1:3" x14ac:dyDescent="0.2">
      <c r="A338" s="2">
        <v>336</v>
      </c>
      <c r="B338" s="2">
        <f t="shared" ca="1" si="5"/>
        <v>0.71124798902597441</v>
      </c>
      <c r="C338" s="2" t="s">
        <v>480</v>
      </c>
    </row>
    <row r="339" spans="1:3" x14ac:dyDescent="0.2">
      <c r="A339" s="2">
        <v>337</v>
      </c>
      <c r="B339" s="2">
        <f t="shared" ca="1" si="5"/>
        <v>0.60070849936411186</v>
      </c>
      <c r="C339" s="2" t="s">
        <v>480</v>
      </c>
    </row>
    <row r="340" spans="1:3" x14ac:dyDescent="0.2">
      <c r="A340" s="2">
        <v>338</v>
      </c>
      <c r="B340" s="2">
        <f t="shared" ca="1" si="5"/>
        <v>0.60363986255294921</v>
      </c>
      <c r="C340" s="2" t="s">
        <v>480</v>
      </c>
    </row>
    <row r="341" spans="1:3" x14ac:dyDescent="0.2">
      <c r="A341" s="2">
        <v>339</v>
      </c>
      <c r="B341" s="2">
        <f t="shared" ca="1" si="5"/>
        <v>0.68480593498072562</v>
      </c>
      <c r="C341" s="2" t="s">
        <v>479</v>
      </c>
    </row>
    <row r="342" spans="1:3" x14ac:dyDescent="0.2">
      <c r="A342" s="2">
        <v>340</v>
      </c>
      <c r="B342" s="2">
        <f t="shared" ca="1" si="5"/>
        <v>0.18513764506838154</v>
      </c>
      <c r="C342" s="2" t="s">
        <v>479</v>
      </c>
    </row>
    <row r="343" spans="1:3" x14ac:dyDescent="0.2">
      <c r="A343" s="2">
        <v>341</v>
      </c>
      <c r="B343" s="2">
        <f t="shared" ca="1" si="5"/>
        <v>0.44078420025450227</v>
      </c>
      <c r="C343" s="2" t="s">
        <v>479</v>
      </c>
    </row>
    <row r="344" spans="1:3" x14ac:dyDescent="0.2">
      <c r="A344" s="2">
        <v>342</v>
      </c>
      <c r="B344" s="2">
        <f t="shared" ca="1" si="5"/>
        <v>0.67540484386347266</v>
      </c>
      <c r="C344" s="2" t="s">
        <v>479</v>
      </c>
    </row>
    <row r="345" spans="1:3" x14ac:dyDescent="0.2">
      <c r="A345" s="2">
        <v>343</v>
      </c>
      <c r="B345" s="2">
        <f t="shared" ca="1" si="5"/>
        <v>0.75461683090406784</v>
      </c>
      <c r="C345" s="2" t="s">
        <v>480</v>
      </c>
    </row>
    <row r="346" spans="1:3" x14ac:dyDescent="0.2">
      <c r="A346" s="2">
        <v>344</v>
      </c>
      <c r="B346" s="2">
        <f t="shared" ca="1" si="5"/>
        <v>0.67775629367522272</v>
      </c>
      <c r="C346" s="2" t="s">
        <v>480</v>
      </c>
    </row>
    <row r="347" spans="1:3" x14ac:dyDescent="0.2">
      <c r="A347" s="2">
        <v>345</v>
      </c>
      <c r="B347" s="2">
        <f t="shared" ca="1" si="5"/>
        <v>0.84468911167544358</v>
      </c>
      <c r="C347" s="2" t="s">
        <v>479</v>
      </c>
    </row>
    <row r="348" spans="1:3" x14ac:dyDescent="0.2">
      <c r="A348" s="2">
        <v>346</v>
      </c>
      <c r="B348" s="2">
        <f t="shared" ca="1" si="5"/>
        <v>0.63124744510676312</v>
      </c>
      <c r="C348" s="2" t="s">
        <v>480</v>
      </c>
    </row>
    <row r="349" spans="1:3" x14ac:dyDescent="0.2">
      <c r="A349" s="2">
        <v>347</v>
      </c>
      <c r="B349" s="2">
        <f t="shared" ca="1" si="5"/>
        <v>0.74678244003964167</v>
      </c>
      <c r="C349" s="2" t="s">
        <v>479</v>
      </c>
    </row>
    <row r="350" spans="1:3" x14ac:dyDescent="0.2">
      <c r="A350" s="2">
        <v>348</v>
      </c>
      <c r="B350" s="2">
        <f t="shared" ca="1" si="5"/>
        <v>0.82014047263967971</v>
      </c>
      <c r="C350" s="2" t="s">
        <v>480</v>
      </c>
    </row>
    <row r="351" spans="1:3" x14ac:dyDescent="0.2">
      <c r="A351" s="2">
        <v>349</v>
      </c>
      <c r="B351" s="2">
        <f t="shared" ca="1" si="5"/>
        <v>0.5980158617707465</v>
      </c>
      <c r="C351" s="2" t="s">
        <v>480</v>
      </c>
    </row>
    <row r="352" spans="1:3" x14ac:dyDescent="0.2">
      <c r="A352" s="2">
        <v>350</v>
      </c>
      <c r="B352" s="2">
        <f t="shared" ca="1" si="5"/>
        <v>0.64670957789110428</v>
      </c>
      <c r="C352" s="2" t="s">
        <v>479</v>
      </c>
    </row>
    <row r="353" spans="1:3" x14ac:dyDescent="0.2">
      <c r="A353" s="2">
        <v>351</v>
      </c>
      <c r="B353" s="2">
        <f t="shared" ca="1" si="5"/>
        <v>0.38223477055139199</v>
      </c>
      <c r="C353" s="2" t="s">
        <v>479</v>
      </c>
    </row>
    <row r="354" spans="1:3" x14ac:dyDescent="0.2">
      <c r="A354" s="2">
        <v>352</v>
      </c>
      <c r="B354" s="2">
        <f t="shared" ca="1" si="5"/>
        <v>0.84318459508188082</v>
      </c>
      <c r="C354" s="2" t="s">
        <v>479</v>
      </c>
    </row>
    <row r="355" spans="1:3" x14ac:dyDescent="0.2">
      <c r="A355" s="2">
        <v>353</v>
      </c>
      <c r="B355" s="2">
        <f t="shared" ca="1" si="5"/>
        <v>0.79537059745695238</v>
      </c>
      <c r="C355" s="2" t="s">
        <v>480</v>
      </c>
    </row>
    <row r="356" spans="1:3" x14ac:dyDescent="0.2">
      <c r="A356" s="2">
        <v>354</v>
      </c>
      <c r="B356" s="2">
        <f t="shared" ca="1" si="5"/>
        <v>0.7505895020549902</v>
      </c>
      <c r="C356" s="2" t="s">
        <v>480</v>
      </c>
    </row>
    <row r="357" spans="1:3" x14ac:dyDescent="0.2">
      <c r="A357" s="2">
        <v>355</v>
      </c>
      <c r="B357" s="2">
        <f t="shared" ca="1" si="5"/>
        <v>0.66956565393303047</v>
      </c>
      <c r="C357" s="2" t="s">
        <v>480</v>
      </c>
    </row>
    <row r="358" spans="1:3" x14ac:dyDescent="0.2">
      <c r="A358" s="2">
        <v>356</v>
      </c>
      <c r="B358" s="2">
        <f t="shared" ca="1" si="5"/>
        <v>0.82458617605803042</v>
      </c>
      <c r="C358" s="2" t="s">
        <v>480</v>
      </c>
    </row>
    <row r="359" spans="1:3" x14ac:dyDescent="0.2">
      <c r="A359" s="2">
        <v>357</v>
      </c>
      <c r="B359" s="2">
        <f t="shared" ca="1" si="5"/>
        <v>0.59931153870160969</v>
      </c>
      <c r="C359" s="2" t="s">
        <v>479</v>
      </c>
    </row>
    <row r="360" spans="1:3" x14ac:dyDescent="0.2">
      <c r="A360" s="2">
        <v>358</v>
      </c>
      <c r="B360" s="2">
        <f t="shared" ca="1" si="5"/>
        <v>0.6685305185413668</v>
      </c>
      <c r="C360" s="2" t="s">
        <v>480</v>
      </c>
    </row>
    <row r="361" spans="1:3" x14ac:dyDescent="0.2">
      <c r="A361" s="2">
        <v>359</v>
      </c>
      <c r="B361" s="2">
        <f t="shared" ca="1" si="5"/>
        <v>0.77617347741378073</v>
      </c>
      <c r="C361" s="2" t="s">
        <v>479</v>
      </c>
    </row>
    <row r="362" spans="1:3" x14ac:dyDescent="0.2">
      <c r="A362" s="2">
        <v>360</v>
      </c>
      <c r="B362" s="2">
        <f t="shared" ca="1" si="5"/>
        <v>0.60485002933574938</v>
      </c>
      <c r="C362" s="2" t="s">
        <v>479</v>
      </c>
    </row>
    <row r="363" spans="1:3" x14ac:dyDescent="0.2">
      <c r="A363" s="2">
        <v>361</v>
      </c>
      <c r="B363" s="2">
        <f t="shared" ca="1" si="5"/>
        <v>0.65464852102691629</v>
      </c>
      <c r="C363" s="2" t="s">
        <v>480</v>
      </c>
    </row>
    <row r="364" spans="1:3" x14ac:dyDescent="0.2">
      <c r="A364" s="2">
        <v>362</v>
      </c>
      <c r="B364" s="2">
        <f t="shared" ca="1" si="5"/>
        <v>0.39872742215544449</v>
      </c>
      <c r="C364" s="2" t="s">
        <v>480</v>
      </c>
    </row>
    <row r="365" spans="1:3" x14ac:dyDescent="0.2">
      <c r="A365" s="2">
        <v>363</v>
      </c>
      <c r="B365" s="2">
        <f t="shared" ca="1" si="5"/>
        <v>0.55828101188161161</v>
      </c>
      <c r="C365" s="2" t="s">
        <v>479</v>
      </c>
    </row>
    <row r="366" spans="1:3" x14ac:dyDescent="0.2">
      <c r="A366" s="2">
        <v>364</v>
      </c>
      <c r="B366" s="2">
        <f t="shared" ca="1" si="5"/>
        <v>0.75347492235563396</v>
      </c>
      <c r="C366" s="2" t="s">
        <v>480</v>
      </c>
    </row>
    <row r="367" spans="1:3" x14ac:dyDescent="0.2">
      <c r="A367" s="2">
        <v>365</v>
      </c>
      <c r="B367" s="2">
        <f t="shared" ca="1" si="5"/>
        <v>0.25667437848411784</v>
      </c>
      <c r="C367" s="2" t="s">
        <v>479</v>
      </c>
    </row>
    <row r="368" spans="1:3" x14ac:dyDescent="0.2">
      <c r="A368" s="2">
        <v>366</v>
      </c>
      <c r="B368" s="2">
        <f t="shared" ca="1" si="5"/>
        <v>0.76902322873665729</v>
      </c>
      <c r="C368" s="2" t="s">
        <v>479</v>
      </c>
    </row>
    <row r="369" spans="1:3" x14ac:dyDescent="0.2">
      <c r="A369" s="2">
        <v>367</v>
      </c>
      <c r="B369" s="2">
        <f t="shared" ca="1" si="5"/>
        <v>0.78788753749168272</v>
      </c>
      <c r="C369" s="2" t="s">
        <v>480</v>
      </c>
    </row>
    <row r="370" spans="1:3" x14ac:dyDescent="0.2">
      <c r="A370" s="2">
        <v>368</v>
      </c>
      <c r="B370" s="2">
        <f t="shared" ca="1" si="5"/>
        <v>0.72597337062856837</v>
      </c>
      <c r="C370" s="2" t="s">
        <v>480</v>
      </c>
    </row>
    <row r="371" spans="1:3" x14ac:dyDescent="0.2">
      <c r="A371" s="2">
        <v>369</v>
      </c>
      <c r="B371" s="2">
        <f t="shared" ca="1" si="5"/>
        <v>0.8138874298523926</v>
      </c>
      <c r="C371" s="2" t="s">
        <v>479</v>
      </c>
    </row>
    <row r="372" spans="1:3" x14ac:dyDescent="0.2">
      <c r="A372" s="2">
        <v>370</v>
      </c>
      <c r="B372" s="2">
        <f t="shared" ca="1" si="5"/>
        <v>0.73121662950190869</v>
      </c>
      <c r="C372" s="2" t="s">
        <v>480</v>
      </c>
    </row>
    <row r="373" spans="1:3" x14ac:dyDescent="0.2">
      <c r="A373" s="2">
        <v>371</v>
      </c>
      <c r="B373" s="2">
        <f t="shared" ca="1" si="5"/>
        <v>0.55082832309810603</v>
      </c>
      <c r="C373" s="2" t="s">
        <v>480</v>
      </c>
    </row>
    <row r="374" spans="1:3" x14ac:dyDescent="0.2">
      <c r="A374" s="2">
        <v>372</v>
      </c>
      <c r="B374" s="2">
        <f t="shared" ca="1" si="5"/>
        <v>0.66310873807545545</v>
      </c>
      <c r="C374" s="2" t="s">
        <v>479</v>
      </c>
    </row>
    <row r="375" spans="1:3" x14ac:dyDescent="0.2">
      <c r="A375" s="2">
        <v>373</v>
      </c>
      <c r="B375" s="2">
        <f t="shared" ca="1" si="5"/>
        <v>0.73002457967349876</v>
      </c>
      <c r="C375" s="2" t="s">
        <v>480</v>
      </c>
    </row>
    <row r="376" spans="1:3" x14ac:dyDescent="0.2">
      <c r="A376" s="2">
        <v>374</v>
      </c>
      <c r="B376" s="2">
        <f t="shared" ca="1" si="5"/>
        <v>0.79887625395244055</v>
      </c>
      <c r="C376" s="2" t="s">
        <v>480</v>
      </c>
    </row>
    <row r="377" spans="1:3" x14ac:dyDescent="0.2">
      <c r="A377" s="2">
        <v>375</v>
      </c>
      <c r="B377" s="2">
        <f t="shared" ca="1" si="5"/>
        <v>0.70723937988606844</v>
      </c>
      <c r="C377" s="2" t="s">
        <v>479</v>
      </c>
    </row>
    <row r="378" spans="1:3" x14ac:dyDescent="0.2">
      <c r="A378" s="2">
        <v>376</v>
      </c>
      <c r="B378" s="2">
        <f t="shared" ca="1" si="5"/>
        <v>0.70161510918097603</v>
      </c>
      <c r="C378" s="2" t="s">
        <v>480</v>
      </c>
    </row>
    <row r="379" spans="1:3" x14ac:dyDescent="0.2">
      <c r="A379" s="2">
        <v>377</v>
      </c>
      <c r="B379" s="2">
        <f t="shared" ca="1" si="5"/>
        <v>0.91585879743050547</v>
      </c>
      <c r="C379" s="2" t="s">
        <v>480</v>
      </c>
    </row>
    <row r="380" spans="1:3" x14ac:dyDescent="0.2">
      <c r="A380" s="2">
        <v>378</v>
      </c>
      <c r="B380" s="2">
        <f t="shared" ca="1" si="5"/>
        <v>0.98026454015992792</v>
      </c>
      <c r="C380" s="2" t="s">
        <v>480</v>
      </c>
    </row>
    <row r="381" spans="1:3" x14ac:dyDescent="0.2">
      <c r="A381" s="2">
        <v>379</v>
      </c>
      <c r="B381" s="2">
        <f t="shared" ca="1" si="5"/>
        <v>0.6042162096535314</v>
      </c>
      <c r="C381" s="2" t="s">
        <v>480</v>
      </c>
    </row>
    <row r="382" spans="1:3" x14ac:dyDescent="0.2">
      <c r="A382" s="2">
        <v>380</v>
      </c>
      <c r="B382" s="2">
        <f t="shared" ca="1" si="5"/>
        <v>0.57273044249706184</v>
      </c>
      <c r="C382" s="2" t="s">
        <v>480</v>
      </c>
    </row>
    <row r="383" spans="1:3" x14ac:dyDescent="0.2">
      <c r="A383" s="2">
        <v>381</v>
      </c>
      <c r="B383" s="2">
        <f t="shared" ca="1" si="5"/>
        <v>0.80096366014223608</v>
      </c>
      <c r="C383" s="2" t="s">
        <v>480</v>
      </c>
    </row>
    <row r="384" spans="1:3" x14ac:dyDescent="0.2">
      <c r="A384" s="2">
        <v>382</v>
      </c>
      <c r="B384" s="2">
        <f t="shared" ca="1" si="5"/>
        <v>0.58869728638358687</v>
      </c>
      <c r="C384" s="2" t="s">
        <v>480</v>
      </c>
    </row>
    <row r="385" spans="1:3" x14ac:dyDescent="0.2">
      <c r="A385" s="2">
        <v>383</v>
      </c>
      <c r="B385" s="2">
        <f t="shared" ca="1" si="5"/>
        <v>0.55553467671715295</v>
      </c>
      <c r="C385" s="2" t="s">
        <v>479</v>
      </c>
    </row>
    <row r="386" spans="1:3" x14ac:dyDescent="0.2">
      <c r="A386" s="2">
        <v>384</v>
      </c>
      <c r="B386" s="2">
        <f t="shared" ca="1" si="5"/>
        <v>0.81400059964288918</v>
      </c>
      <c r="C386" s="2" t="s">
        <v>480</v>
      </c>
    </row>
    <row r="387" spans="1:3" x14ac:dyDescent="0.2">
      <c r="A387" s="2">
        <v>385</v>
      </c>
      <c r="B387" s="2">
        <f t="shared" ref="B387:B450" ca="1" si="6">IF(C387="Bomb",_xlfn.NORM.INV(RAND(),0.7,0.1),_xlfn.NORM.INV(RAND(),0.6,0.15))</f>
        <v>0.53567905779214098</v>
      </c>
      <c r="C387" s="2" t="s">
        <v>479</v>
      </c>
    </row>
    <row r="388" spans="1:3" x14ac:dyDescent="0.2">
      <c r="A388" s="2">
        <v>386</v>
      </c>
      <c r="B388" s="2">
        <f t="shared" ca="1" si="6"/>
        <v>0.59543582893740588</v>
      </c>
      <c r="C388" s="2" t="s">
        <v>479</v>
      </c>
    </row>
    <row r="389" spans="1:3" x14ac:dyDescent="0.2">
      <c r="A389" s="2">
        <v>387</v>
      </c>
      <c r="B389" s="2">
        <f t="shared" ca="1" si="6"/>
        <v>0.64646308600604374</v>
      </c>
      <c r="C389" s="2" t="s">
        <v>479</v>
      </c>
    </row>
    <row r="390" spans="1:3" x14ac:dyDescent="0.2">
      <c r="A390" s="2">
        <v>388</v>
      </c>
      <c r="B390" s="2">
        <f t="shared" ca="1" si="6"/>
        <v>0.57028978177865053</v>
      </c>
      <c r="C390" s="2" t="s">
        <v>479</v>
      </c>
    </row>
    <row r="391" spans="1:3" x14ac:dyDescent="0.2">
      <c r="A391" s="2">
        <v>389</v>
      </c>
      <c r="B391" s="2">
        <f t="shared" ca="1" si="6"/>
        <v>0.48222014837175475</v>
      </c>
      <c r="C391" s="2" t="s">
        <v>479</v>
      </c>
    </row>
    <row r="392" spans="1:3" x14ac:dyDescent="0.2">
      <c r="A392" s="2">
        <v>390</v>
      </c>
      <c r="B392" s="2">
        <f t="shared" ca="1" si="6"/>
        <v>0.72880810768480309</v>
      </c>
      <c r="C392" s="2" t="s">
        <v>480</v>
      </c>
    </row>
    <row r="393" spans="1:3" x14ac:dyDescent="0.2">
      <c r="A393" s="2">
        <v>391</v>
      </c>
      <c r="B393" s="2">
        <f t="shared" ca="1" si="6"/>
        <v>0.77894943541187256</v>
      </c>
      <c r="C393" s="2" t="s">
        <v>480</v>
      </c>
    </row>
    <row r="394" spans="1:3" x14ac:dyDescent="0.2">
      <c r="A394" s="2">
        <v>392</v>
      </c>
      <c r="B394" s="2">
        <f t="shared" ca="1" si="6"/>
        <v>0.43766814674592525</v>
      </c>
      <c r="C394" s="2" t="s">
        <v>479</v>
      </c>
    </row>
    <row r="395" spans="1:3" x14ac:dyDescent="0.2">
      <c r="A395" s="2">
        <v>393</v>
      </c>
      <c r="B395" s="2">
        <f t="shared" ca="1" si="6"/>
        <v>0.76919907366371953</v>
      </c>
      <c r="C395" s="2" t="s">
        <v>479</v>
      </c>
    </row>
    <row r="396" spans="1:3" x14ac:dyDescent="0.2">
      <c r="A396" s="2">
        <v>394</v>
      </c>
      <c r="B396" s="2">
        <f t="shared" ca="1" si="6"/>
        <v>0.66256245705803007</v>
      </c>
      <c r="C396" s="2" t="s">
        <v>479</v>
      </c>
    </row>
    <row r="397" spans="1:3" x14ac:dyDescent="0.2">
      <c r="A397" s="2">
        <v>395</v>
      </c>
      <c r="B397" s="2">
        <f t="shared" ca="1" si="6"/>
        <v>0.6635656590983473</v>
      </c>
      <c r="C397" s="2" t="s">
        <v>480</v>
      </c>
    </row>
    <row r="398" spans="1:3" x14ac:dyDescent="0.2">
      <c r="A398" s="2">
        <v>396</v>
      </c>
      <c r="B398" s="2">
        <f t="shared" ca="1" si="6"/>
        <v>0.73866943817732467</v>
      </c>
      <c r="C398" s="2" t="s">
        <v>480</v>
      </c>
    </row>
    <row r="399" spans="1:3" x14ac:dyDescent="0.2">
      <c r="A399" s="2">
        <v>397</v>
      </c>
      <c r="B399" s="2">
        <f t="shared" ca="1" si="6"/>
        <v>0.62829435541959189</v>
      </c>
      <c r="C399" s="2" t="s">
        <v>479</v>
      </c>
    </row>
    <row r="400" spans="1:3" x14ac:dyDescent="0.2">
      <c r="A400" s="2">
        <v>398</v>
      </c>
      <c r="B400" s="2">
        <f t="shared" ca="1" si="6"/>
        <v>0.81044399914781762</v>
      </c>
      <c r="C400" s="2" t="s">
        <v>480</v>
      </c>
    </row>
    <row r="401" spans="1:3" x14ac:dyDescent="0.2">
      <c r="A401" s="2">
        <v>399</v>
      </c>
      <c r="B401" s="2">
        <f t="shared" ca="1" si="6"/>
        <v>0.500408988441161</v>
      </c>
      <c r="C401" s="2" t="s">
        <v>479</v>
      </c>
    </row>
    <row r="402" spans="1:3" x14ac:dyDescent="0.2">
      <c r="A402" s="2">
        <v>400</v>
      </c>
      <c r="B402" s="2">
        <f t="shared" ca="1" si="6"/>
        <v>0.76910622704764542</v>
      </c>
      <c r="C402" s="2" t="s">
        <v>480</v>
      </c>
    </row>
    <row r="403" spans="1:3" x14ac:dyDescent="0.2">
      <c r="A403" s="2">
        <v>401</v>
      </c>
      <c r="B403" s="2">
        <f t="shared" ca="1" si="6"/>
        <v>0.68263640354603616</v>
      </c>
      <c r="C403" s="2" t="s">
        <v>479</v>
      </c>
    </row>
    <row r="404" spans="1:3" x14ac:dyDescent="0.2">
      <c r="A404" s="2">
        <v>402</v>
      </c>
      <c r="B404" s="2">
        <f t="shared" ca="1" si="6"/>
        <v>0.52284284713725016</v>
      </c>
      <c r="C404" s="2" t="s">
        <v>479</v>
      </c>
    </row>
    <row r="405" spans="1:3" x14ac:dyDescent="0.2">
      <c r="A405" s="2">
        <v>403</v>
      </c>
      <c r="B405" s="2">
        <f t="shared" ca="1" si="6"/>
        <v>0.29622647686476544</v>
      </c>
      <c r="C405" s="2" t="s">
        <v>479</v>
      </c>
    </row>
    <row r="406" spans="1:3" x14ac:dyDescent="0.2">
      <c r="A406" s="2">
        <v>404</v>
      </c>
      <c r="B406" s="2">
        <f t="shared" ca="1" si="6"/>
        <v>0.67356810722664773</v>
      </c>
      <c r="C406" s="2" t="s">
        <v>480</v>
      </c>
    </row>
    <row r="407" spans="1:3" x14ac:dyDescent="0.2">
      <c r="A407" s="2">
        <v>405</v>
      </c>
      <c r="B407" s="2">
        <f t="shared" ca="1" si="6"/>
        <v>0.48799734438961828</v>
      </c>
      <c r="C407" s="2" t="s">
        <v>480</v>
      </c>
    </row>
    <row r="408" spans="1:3" x14ac:dyDescent="0.2">
      <c r="A408" s="2">
        <v>406</v>
      </c>
      <c r="B408" s="2">
        <f t="shared" ca="1" si="6"/>
        <v>0.52823039590949461</v>
      </c>
      <c r="C408" s="2" t="s">
        <v>479</v>
      </c>
    </row>
    <row r="409" spans="1:3" x14ac:dyDescent="0.2">
      <c r="A409" s="2">
        <v>407</v>
      </c>
      <c r="B409" s="2">
        <f t="shared" ca="1" si="6"/>
        <v>0.35862542138551512</v>
      </c>
      <c r="C409" s="2" t="s">
        <v>479</v>
      </c>
    </row>
    <row r="410" spans="1:3" x14ac:dyDescent="0.2">
      <c r="A410" s="2">
        <v>408</v>
      </c>
      <c r="B410" s="2">
        <f t="shared" ca="1" si="6"/>
        <v>0.62068548920778277</v>
      </c>
      <c r="C410" s="2" t="s">
        <v>480</v>
      </c>
    </row>
    <row r="411" spans="1:3" x14ac:dyDescent="0.2">
      <c r="A411" s="2">
        <v>409</v>
      </c>
      <c r="B411" s="2">
        <f t="shared" ca="1" si="6"/>
        <v>0.75387344740470419</v>
      </c>
      <c r="C411" s="2" t="s">
        <v>480</v>
      </c>
    </row>
    <row r="412" spans="1:3" x14ac:dyDescent="0.2">
      <c r="A412" s="2">
        <v>410</v>
      </c>
      <c r="B412" s="2">
        <f t="shared" ca="1" si="6"/>
        <v>0.7363998051875853</v>
      </c>
      <c r="C412" s="2" t="s">
        <v>480</v>
      </c>
    </row>
    <row r="413" spans="1:3" x14ac:dyDescent="0.2">
      <c r="A413" s="2">
        <v>411</v>
      </c>
      <c r="B413" s="2">
        <f t="shared" ca="1" si="6"/>
        <v>0.54160269991141807</v>
      </c>
      <c r="C413" s="2" t="s">
        <v>479</v>
      </c>
    </row>
    <row r="414" spans="1:3" x14ac:dyDescent="0.2">
      <c r="A414" s="2">
        <v>412</v>
      </c>
      <c r="B414" s="2">
        <f t="shared" ca="1" si="6"/>
        <v>0.41077248840489289</v>
      </c>
      <c r="C414" s="2" t="s">
        <v>479</v>
      </c>
    </row>
    <row r="415" spans="1:3" x14ac:dyDescent="0.2">
      <c r="A415" s="2">
        <v>413</v>
      </c>
      <c r="B415" s="2">
        <f t="shared" ca="1" si="6"/>
        <v>0.775673723132833</v>
      </c>
      <c r="C415" s="2" t="s">
        <v>480</v>
      </c>
    </row>
    <row r="416" spans="1:3" x14ac:dyDescent="0.2">
      <c r="A416" s="2">
        <v>414</v>
      </c>
      <c r="B416" s="2">
        <f t="shared" ca="1" si="6"/>
        <v>0.66638819687776818</v>
      </c>
      <c r="C416" s="2" t="s">
        <v>480</v>
      </c>
    </row>
    <row r="417" spans="1:3" x14ac:dyDescent="0.2">
      <c r="A417" s="2">
        <v>415</v>
      </c>
      <c r="B417" s="2">
        <f t="shared" ca="1" si="6"/>
        <v>0.61550998753323649</v>
      </c>
      <c r="C417" s="2" t="s">
        <v>479</v>
      </c>
    </row>
    <row r="418" spans="1:3" x14ac:dyDescent="0.2">
      <c r="A418" s="2">
        <v>416</v>
      </c>
      <c r="B418" s="2">
        <f t="shared" ca="1" si="6"/>
        <v>0.71421395198912729</v>
      </c>
      <c r="C418" s="2" t="s">
        <v>480</v>
      </c>
    </row>
    <row r="419" spans="1:3" x14ac:dyDescent="0.2">
      <c r="A419" s="2">
        <v>417</v>
      </c>
      <c r="B419" s="2">
        <f t="shared" ca="1" si="6"/>
        <v>0.69368952506599857</v>
      </c>
      <c r="C419" s="2" t="s">
        <v>480</v>
      </c>
    </row>
    <row r="420" spans="1:3" x14ac:dyDescent="0.2">
      <c r="A420" s="2">
        <v>418</v>
      </c>
      <c r="B420" s="2">
        <f t="shared" ca="1" si="6"/>
        <v>0.31293042317864178</v>
      </c>
      <c r="C420" s="2" t="s">
        <v>479</v>
      </c>
    </row>
    <row r="421" spans="1:3" x14ac:dyDescent="0.2">
      <c r="A421" s="2">
        <v>419</v>
      </c>
      <c r="B421" s="2">
        <f t="shared" ca="1" si="6"/>
        <v>0.69543182713722873</v>
      </c>
      <c r="C421" s="2" t="s">
        <v>479</v>
      </c>
    </row>
    <row r="422" spans="1:3" x14ac:dyDescent="0.2">
      <c r="A422" s="2">
        <v>420</v>
      </c>
      <c r="B422" s="2">
        <f t="shared" ca="1" si="6"/>
        <v>0.77512837056484418</v>
      </c>
      <c r="C422" s="2" t="s">
        <v>480</v>
      </c>
    </row>
    <row r="423" spans="1:3" x14ac:dyDescent="0.2">
      <c r="A423" s="2">
        <v>421</v>
      </c>
      <c r="B423" s="2">
        <f t="shared" ca="1" si="6"/>
        <v>0.74118088873815746</v>
      </c>
      <c r="C423" s="2" t="s">
        <v>480</v>
      </c>
    </row>
    <row r="424" spans="1:3" x14ac:dyDescent="0.2">
      <c r="A424" s="2">
        <v>422</v>
      </c>
      <c r="B424" s="2">
        <f t="shared" ca="1" si="6"/>
        <v>0.45125867235512518</v>
      </c>
      <c r="C424" s="2" t="s">
        <v>479</v>
      </c>
    </row>
    <row r="425" spans="1:3" x14ac:dyDescent="0.2">
      <c r="A425" s="2">
        <v>423</v>
      </c>
      <c r="B425" s="2">
        <f t="shared" ca="1" si="6"/>
        <v>0.64360691919262936</v>
      </c>
      <c r="C425" s="2" t="s">
        <v>479</v>
      </c>
    </row>
    <row r="426" spans="1:3" x14ac:dyDescent="0.2">
      <c r="A426" s="2">
        <v>424</v>
      </c>
      <c r="B426" s="2">
        <f t="shared" ca="1" si="6"/>
        <v>0.4910219986719932</v>
      </c>
      <c r="C426" s="2" t="s">
        <v>479</v>
      </c>
    </row>
    <row r="427" spans="1:3" x14ac:dyDescent="0.2">
      <c r="A427" s="2">
        <v>425</v>
      </c>
      <c r="B427" s="2">
        <f t="shared" ca="1" si="6"/>
        <v>0.69377938050783527</v>
      </c>
      <c r="C427" s="2" t="s">
        <v>480</v>
      </c>
    </row>
    <row r="428" spans="1:3" x14ac:dyDescent="0.2">
      <c r="A428" s="2">
        <v>426</v>
      </c>
      <c r="B428" s="2">
        <f t="shared" ca="1" si="6"/>
        <v>0.46911963958135705</v>
      </c>
      <c r="C428" s="2" t="s">
        <v>479</v>
      </c>
    </row>
    <row r="429" spans="1:3" x14ac:dyDescent="0.2">
      <c r="A429" s="2">
        <v>427</v>
      </c>
      <c r="B429" s="2">
        <f t="shared" ca="1" si="6"/>
        <v>0.75238397638198751</v>
      </c>
      <c r="C429" s="2" t="s">
        <v>480</v>
      </c>
    </row>
    <row r="430" spans="1:3" x14ac:dyDescent="0.2">
      <c r="A430" s="2">
        <v>428</v>
      </c>
      <c r="B430" s="2">
        <f t="shared" ca="1" si="6"/>
        <v>0.33415925114673478</v>
      </c>
      <c r="C430" s="2" t="s">
        <v>479</v>
      </c>
    </row>
    <row r="431" spans="1:3" x14ac:dyDescent="0.2">
      <c r="A431" s="2">
        <v>429</v>
      </c>
      <c r="B431" s="2">
        <f t="shared" ca="1" si="6"/>
        <v>0.64847225469334857</v>
      </c>
      <c r="C431" s="2" t="s">
        <v>479</v>
      </c>
    </row>
    <row r="432" spans="1:3" x14ac:dyDescent="0.2">
      <c r="A432" s="2">
        <v>430</v>
      </c>
      <c r="B432" s="2">
        <f t="shared" ca="1" si="6"/>
        <v>0.91996922138992032</v>
      </c>
      <c r="C432" s="2" t="s">
        <v>480</v>
      </c>
    </row>
    <row r="433" spans="1:3" x14ac:dyDescent="0.2">
      <c r="A433" s="2">
        <v>431</v>
      </c>
      <c r="B433" s="2">
        <f t="shared" ca="1" si="6"/>
        <v>0.87032724419798502</v>
      </c>
      <c r="C433" s="2" t="s">
        <v>480</v>
      </c>
    </row>
    <row r="434" spans="1:3" x14ac:dyDescent="0.2">
      <c r="A434" s="2">
        <v>432</v>
      </c>
      <c r="B434" s="2">
        <f t="shared" ca="1" si="6"/>
        <v>0.17759264218619436</v>
      </c>
      <c r="C434" s="2" t="s">
        <v>479</v>
      </c>
    </row>
    <row r="435" spans="1:3" x14ac:dyDescent="0.2">
      <c r="A435" s="2">
        <v>433</v>
      </c>
      <c r="B435" s="2">
        <f t="shared" ca="1" si="6"/>
        <v>0.60787162958817698</v>
      </c>
      <c r="C435" s="2" t="s">
        <v>480</v>
      </c>
    </row>
    <row r="436" spans="1:3" x14ac:dyDescent="0.2">
      <c r="A436" s="2">
        <v>434</v>
      </c>
      <c r="B436" s="2">
        <f t="shared" ca="1" si="6"/>
        <v>0.78320776787572932</v>
      </c>
      <c r="C436" s="2" t="s">
        <v>479</v>
      </c>
    </row>
    <row r="437" spans="1:3" x14ac:dyDescent="0.2">
      <c r="A437" s="2">
        <v>435</v>
      </c>
      <c r="B437" s="2">
        <f t="shared" ca="1" si="6"/>
        <v>0.80935856695728003</v>
      </c>
      <c r="C437" s="2" t="s">
        <v>480</v>
      </c>
    </row>
    <row r="438" spans="1:3" x14ac:dyDescent="0.2">
      <c r="A438" s="2">
        <v>436</v>
      </c>
      <c r="B438" s="2">
        <f t="shared" ca="1" si="6"/>
        <v>0.70256586641345364</v>
      </c>
      <c r="C438" s="2" t="s">
        <v>480</v>
      </c>
    </row>
    <row r="439" spans="1:3" x14ac:dyDescent="0.2">
      <c r="A439" s="2">
        <v>437</v>
      </c>
      <c r="B439" s="2">
        <f t="shared" ca="1" si="6"/>
        <v>0.93751687112455362</v>
      </c>
      <c r="C439" s="2" t="s">
        <v>479</v>
      </c>
    </row>
    <row r="440" spans="1:3" x14ac:dyDescent="0.2">
      <c r="A440" s="2">
        <v>438</v>
      </c>
      <c r="B440" s="2">
        <f t="shared" ca="1" si="6"/>
        <v>0.58311099428564406</v>
      </c>
      <c r="C440" s="2" t="s">
        <v>480</v>
      </c>
    </row>
    <row r="441" spans="1:3" x14ac:dyDescent="0.2">
      <c r="A441" s="2">
        <v>439</v>
      </c>
      <c r="B441" s="2">
        <f t="shared" ca="1" si="6"/>
        <v>0.78020372262920135</v>
      </c>
      <c r="C441" s="2" t="s">
        <v>480</v>
      </c>
    </row>
    <row r="442" spans="1:3" x14ac:dyDescent="0.2">
      <c r="A442" s="2">
        <v>440</v>
      </c>
      <c r="B442" s="2">
        <f t="shared" ca="1" si="6"/>
        <v>0.74874440161737588</v>
      </c>
      <c r="C442" s="2" t="s">
        <v>480</v>
      </c>
    </row>
    <row r="443" spans="1:3" x14ac:dyDescent="0.2">
      <c r="A443" s="2">
        <v>441</v>
      </c>
      <c r="B443" s="2">
        <f t="shared" ca="1" si="6"/>
        <v>0.70915396228067762</v>
      </c>
      <c r="C443" s="2" t="s">
        <v>480</v>
      </c>
    </row>
    <row r="444" spans="1:3" x14ac:dyDescent="0.2">
      <c r="A444" s="2">
        <v>442</v>
      </c>
      <c r="B444" s="2">
        <f t="shared" ca="1" si="6"/>
        <v>0.71175322260746832</v>
      </c>
      <c r="C444" s="2" t="s">
        <v>480</v>
      </c>
    </row>
    <row r="445" spans="1:3" x14ac:dyDescent="0.2">
      <c r="A445" s="2">
        <v>443</v>
      </c>
      <c r="B445" s="2">
        <f t="shared" ca="1" si="6"/>
        <v>0.62328481428595273</v>
      </c>
      <c r="C445" s="2" t="s">
        <v>480</v>
      </c>
    </row>
    <row r="446" spans="1:3" x14ac:dyDescent="0.2">
      <c r="A446" s="2">
        <v>444</v>
      </c>
      <c r="B446" s="2">
        <f t="shared" ca="1" si="6"/>
        <v>0.48073462753073537</v>
      </c>
      <c r="C446" s="2" t="s">
        <v>479</v>
      </c>
    </row>
    <row r="447" spans="1:3" x14ac:dyDescent="0.2">
      <c r="A447" s="2">
        <v>445</v>
      </c>
      <c r="B447" s="2">
        <f t="shared" ca="1" si="6"/>
        <v>0.65082753275357408</v>
      </c>
      <c r="C447" s="2" t="s">
        <v>479</v>
      </c>
    </row>
    <row r="448" spans="1:3" x14ac:dyDescent="0.2">
      <c r="A448" s="2">
        <v>446</v>
      </c>
      <c r="B448" s="2">
        <f t="shared" ca="1" si="6"/>
        <v>0.80525226760686774</v>
      </c>
      <c r="C448" s="2" t="s">
        <v>480</v>
      </c>
    </row>
    <row r="449" spans="1:3" x14ac:dyDescent="0.2">
      <c r="A449" s="2">
        <v>447</v>
      </c>
      <c r="B449" s="2">
        <f t="shared" ca="1" si="6"/>
        <v>0.81054391340017518</v>
      </c>
      <c r="C449" s="2" t="s">
        <v>479</v>
      </c>
    </row>
    <row r="450" spans="1:3" x14ac:dyDescent="0.2">
      <c r="A450" s="2">
        <v>448</v>
      </c>
      <c r="B450" s="2">
        <f t="shared" ca="1" si="6"/>
        <v>0.72791789600248369</v>
      </c>
      <c r="C450" s="2" t="s">
        <v>480</v>
      </c>
    </row>
    <row r="451" spans="1:3" x14ac:dyDescent="0.2">
      <c r="A451" s="2">
        <v>449</v>
      </c>
      <c r="B451" s="2">
        <f t="shared" ref="B451:B514" ca="1" si="7">IF(C451="Bomb",_xlfn.NORM.INV(RAND(),0.7,0.1),_xlfn.NORM.INV(RAND(),0.6,0.15))</f>
        <v>0.72419982452040943</v>
      </c>
      <c r="C451" s="2" t="s">
        <v>480</v>
      </c>
    </row>
    <row r="452" spans="1:3" x14ac:dyDescent="0.2">
      <c r="A452" s="2">
        <v>450</v>
      </c>
      <c r="B452" s="2">
        <f t="shared" ca="1" si="7"/>
        <v>0.53051345810334893</v>
      </c>
      <c r="C452" s="2" t="s">
        <v>479</v>
      </c>
    </row>
    <row r="453" spans="1:3" x14ac:dyDescent="0.2">
      <c r="A453" s="2">
        <v>451</v>
      </c>
      <c r="B453" s="2">
        <f t="shared" ca="1" si="7"/>
        <v>0.65837263977724925</v>
      </c>
      <c r="C453" s="2" t="s">
        <v>480</v>
      </c>
    </row>
    <row r="454" spans="1:3" x14ac:dyDescent="0.2">
      <c r="A454" s="2">
        <v>452</v>
      </c>
      <c r="B454" s="2">
        <f t="shared" ca="1" si="7"/>
        <v>0.76691360226862904</v>
      </c>
      <c r="C454" s="2" t="s">
        <v>480</v>
      </c>
    </row>
    <row r="455" spans="1:3" x14ac:dyDescent="0.2">
      <c r="A455" s="2">
        <v>453</v>
      </c>
      <c r="B455" s="2">
        <f t="shared" ca="1" si="7"/>
        <v>0.59482163338515504</v>
      </c>
      <c r="C455" s="2" t="s">
        <v>479</v>
      </c>
    </row>
    <row r="456" spans="1:3" x14ac:dyDescent="0.2">
      <c r="A456" s="2">
        <v>454</v>
      </c>
      <c r="B456" s="2">
        <f t="shared" ca="1" si="7"/>
        <v>0.77613864647354358</v>
      </c>
      <c r="C456" s="2" t="s">
        <v>480</v>
      </c>
    </row>
    <row r="457" spans="1:3" x14ac:dyDescent="0.2">
      <c r="A457" s="2">
        <v>455</v>
      </c>
      <c r="B457" s="2">
        <f t="shared" ca="1" si="7"/>
        <v>0.56364882437056463</v>
      </c>
      <c r="C457" s="2" t="s">
        <v>479</v>
      </c>
    </row>
    <row r="458" spans="1:3" x14ac:dyDescent="0.2">
      <c r="A458" s="2">
        <v>456</v>
      </c>
      <c r="B458" s="2">
        <f t="shared" ca="1" si="7"/>
        <v>0.6280661055044986</v>
      </c>
      <c r="C458" s="2" t="s">
        <v>479</v>
      </c>
    </row>
    <row r="459" spans="1:3" x14ac:dyDescent="0.2">
      <c r="A459" s="2">
        <v>457</v>
      </c>
      <c r="B459" s="2">
        <f t="shared" ca="1" si="7"/>
        <v>0.55914339997622753</v>
      </c>
      <c r="C459" s="2" t="s">
        <v>479</v>
      </c>
    </row>
    <row r="460" spans="1:3" x14ac:dyDescent="0.2">
      <c r="A460" s="2">
        <v>458</v>
      </c>
      <c r="B460" s="2">
        <f t="shared" ca="1" si="7"/>
        <v>0.86664350641026</v>
      </c>
      <c r="C460" s="2" t="s">
        <v>479</v>
      </c>
    </row>
    <row r="461" spans="1:3" x14ac:dyDescent="0.2">
      <c r="A461" s="2">
        <v>459</v>
      </c>
      <c r="B461" s="2">
        <f t="shared" ca="1" si="7"/>
        <v>0.77115049267646807</v>
      </c>
      <c r="C461" s="2" t="s">
        <v>480</v>
      </c>
    </row>
    <row r="462" spans="1:3" x14ac:dyDescent="0.2">
      <c r="A462" s="2">
        <v>460</v>
      </c>
      <c r="B462" s="2">
        <f t="shared" ca="1" si="7"/>
        <v>0.97298837103495273</v>
      </c>
      <c r="C462" s="2" t="s">
        <v>480</v>
      </c>
    </row>
    <row r="463" spans="1:3" x14ac:dyDescent="0.2">
      <c r="A463" s="2">
        <v>461</v>
      </c>
      <c r="B463" s="2">
        <f t="shared" ca="1" si="7"/>
        <v>0.60145266081457516</v>
      </c>
      <c r="C463" s="2" t="s">
        <v>479</v>
      </c>
    </row>
    <row r="464" spans="1:3" x14ac:dyDescent="0.2">
      <c r="A464" s="2">
        <v>462</v>
      </c>
      <c r="B464" s="2">
        <f t="shared" ca="1" si="7"/>
        <v>0.6591402278446491</v>
      </c>
      <c r="C464" s="2" t="s">
        <v>480</v>
      </c>
    </row>
    <row r="465" spans="1:3" x14ac:dyDescent="0.2">
      <c r="A465" s="2">
        <v>463</v>
      </c>
      <c r="B465" s="2">
        <f t="shared" ca="1" si="7"/>
        <v>0.62624738255024859</v>
      </c>
      <c r="C465" s="2" t="s">
        <v>480</v>
      </c>
    </row>
    <row r="466" spans="1:3" x14ac:dyDescent="0.2">
      <c r="A466" s="2">
        <v>464</v>
      </c>
      <c r="B466" s="2">
        <f t="shared" ca="1" si="7"/>
        <v>0.52756753752966667</v>
      </c>
      <c r="C466" s="2" t="s">
        <v>480</v>
      </c>
    </row>
    <row r="467" spans="1:3" x14ac:dyDescent="0.2">
      <c r="A467" s="2">
        <v>465</v>
      </c>
      <c r="B467" s="2">
        <f t="shared" ca="1" si="7"/>
        <v>0.50767075138260309</v>
      </c>
      <c r="C467" s="2" t="s">
        <v>480</v>
      </c>
    </row>
    <row r="468" spans="1:3" x14ac:dyDescent="0.2">
      <c r="A468" s="2">
        <v>466</v>
      </c>
      <c r="B468" s="2">
        <f t="shared" ca="1" si="7"/>
        <v>0.56395657151886824</v>
      </c>
      <c r="C468" s="2" t="s">
        <v>479</v>
      </c>
    </row>
    <row r="469" spans="1:3" x14ac:dyDescent="0.2">
      <c r="A469" s="2">
        <v>467</v>
      </c>
      <c r="B469" s="2">
        <f t="shared" ca="1" si="7"/>
        <v>0.52540734971531899</v>
      </c>
      <c r="C469" s="2" t="s">
        <v>479</v>
      </c>
    </row>
    <row r="470" spans="1:3" x14ac:dyDescent="0.2">
      <c r="A470" s="2">
        <v>468</v>
      </c>
      <c r="B470" s="2">
        <f t="shared" ca="1" si="7"/>
        <v>0.42412042496710523</v>
      </c>
      <c r="C470" s="2" t="s">
        <v>479</v>
      </c>
    </row>
    <row r="471" spans="1:3" x14ac:dyDescent="0.2">
      <c r="A471" s="2">
        <v>469</v>
      </c>
      <c r="B471" s="2">
        <f t="shared" ca="1" si="7"/>
        <v>0.70980894117194493</v>
      </c>
      <c r="C471" s="2" t="s">
        <v>480</v>
      </c>
    </row>
    <row r="472" spans="1:3" x14ac:dyDescent="0.2">
      <c r="A472" s="2">
        <v>470</v>
      </c>
      <c r="B472" s="2">
        <f t="shared" ca="1" si="7"/>
        <v>0.38715205705748168</v>
      </c>
      <c r="C472" s="2" t="s">
        <v>479</v>
      </c>
    </row>
    <row r="473" spans="1:3" x14ac:dyDescent="0.2">
      <c r="A473" s="2">
        <v>471</v>
      </c>
      <c r="B473" s="2">
        <f t="shared" ca="1" si="7"/>
        <v>0.51901144567714352</v>
      </c>
      <c r="C473" s="2" t="s">
        <v>480</v>
      </c>
    </row>
    <row r="474" spans="1:3" x14ac:dyDescent="0.2">
      <c r="A474" s="2">
        <v>472</v>
      </c>
      <c r="B474" s="2">
        <f t="shared" ca="1" si="7"/>
        <v>0.67900023923840014</v>
      </c>
      <c r="C474" s="2" t="s">
        <v>480</v>
      </c>
    </row>
    <row r="475" spans="1:3" x14ac:dyDescent="0.2">
      <c r="A475" s="2">
        <v>473</v>
      </c>
      <c r="B475" s="2">
        <f t="shared" ca="1" si="7"/>
        <v>0.65976377989885304</v>
      </c>
      <c r="C475" s="2" t="s">
        <v>480</v>
      </c>
    </row>
    <row r="476" spans="1:3" x14ac:dyDescent="0.2">
      <c r="A476" s="2">
        <v>474</v>
      </c>
      <c r="B476" s="2">
        <f t="shared" ca="1" si="7"/>
        <v>0.61691796314693093</v>
      </c>
      <c r="C476" s="2" t="s">
        <v>479</v>
      </c>
    </row>
    <row r="477" spans="1:3" x14ac:dyDescent="0.2">
      <c r="A477" s="2">
        <v>475</v>
      </c>
      <c r="B477" s="2">
        <f t="shared" ca="1" si="7"/>
        <v>0.65511897576650513</v>
      </c>
      <c r="C477" s="2" t="s">
        <v>480</v>
      </c>
    </row>
    <row r="478" spans="1:3" x14ac:dyDescent="0.2">
      <c r="A478" s="2">
        <v>476</v>
      </c>
      <c r="B478" s="2">
        <f t="shared" ca="1" si="7"/>
        <v>0.59740080379682226</v>
      </c>
      <c r="C478" s="2" t="s">
        <v>480</v>
      </c>
    </row>
    <row r="479" spans="1:3" x14ac:dyDescent="0.2">
      <c r="A479" s="2">
        <v>477</v>
      </c>
      <c r="B479" s="2">
        <f t="shared" ca="1" si="7"/>
        <v>0.50728150293406193</v>
      </c>
      <c r="C479" s="2" t="s">
        <v>479</v>
      </c>
    </row>
    <row r="480" spans="1:3" x14ac:dyDescent="0.2">
      <c r="A480" s="2">
        <v>478</v>
      </c>
      <c r="B480" s="2">
        <f t="shared" ca="1" si="7"/>
        <v>0.45564600786816412</v>
      </c>
      <c r="C480" s="2" t="s">
        <v>479</v>
      </c>
    </row>
    <row r="481" spans="1:3" x14ac:dyDescent="0.2">
      <c r="A481" s="2">
        <v>479</v>
      </c>
      <c r="B481" s="2">
        <f t="shared" ca="1" si="7"/>
        <v>0.7369454187749791</v>
      </c>
      <c r="C481" s="2" t="s">
        <v>480</v>
      </c>
    </row>
    <row r="482" spans="1:3" x14ac:dyDescent="0.2">
      <c r="A482" s="2">
        <v>480</v>
      </c>
      <c r="B482" s="2">
        <f t="shared" ca="1" si="7"/>
        <v>0.55800959423457652</v>
      </c>
      <c r="C482" s="2" t="s">
        <v>480</v>
      </c>
    </row>
    <row r="483" spans="1:3" x14ac:dyDescent="0.2">
      <c r="A483" s="2">
        <v>481</v>
      </c>
      <c r="B483" s="2">
        <f t="shared" ca="1" si="7"/>
        <v>0.36489706823656376</v>
      </c>
      <c r="C483" s="2" t="s">
        <v>479</v>
      </c>
    </row>
    <row r="484" spans="1:3" x14ac:dyDescent="0.2">
      <c r="A484" s="2">
        <v>482</v>
      </c>
      <c r="B484" s="2">
        <f t="shared" ca="1" si="7"/>
        <v>0.28286951296567853</v>
      </c>
      <c r="C484" s="2" t="s">
        <v>479</v>
      </c>
    </row>
    <row r="485" spans="1:3" x14ac:dyDescent="0.2">
      <c r="A485" s="2">
        <v>483</v>
      </c>
      <c r="B485" s="2">
        <f t="shared" ca="1" si="7"/>
        <v>0.78063237934330498</v>
      </c>
      <c r="C485" s="2" t="s">
        <v>480</v>
      </c>
    </row>
    <row r="486" spans="1:3" x14ac:dyDescent="0.2">
      <c r="A486" s="2">
        <v>484</v>
      </c>
      <c r="B486" s="2">
        <f t="shared" ca="1" si="7"/>
        <v>0.64944648308206221</v>
      </c>
      <c r="C486" s="2" t="s">
        <v>480</v>
      </c>
    </row>
    <row r="487" spans="1:3" x14ac:dyDescent="0.2">
      <c r="A487" s="2">
        <v>485</v>
      </c>
      <c r="B487" s="2">
        <f t="shared" ca="1" si="7"/>
        <v>0.59340719363380401</v>
      </c>
      <c r="C487" s="2" t="s">
        <v>480</v>
      </c>
    </row>
    <row r="488" spans="1:3" x14ac:dyDescent="0.2">
      <c r="A488" s="2">
        <v>486</v>
      </c>
      <c r="B488" s="2">
        <f t="shared" ca="1" si="7"/>
        <v>0.66426990231801675</v>
      </c>
      <c r="C488" s="2" t="s">
        <v>479</v>
      </c>
    </row>
    <row r="489" spans="1:3" x14ac:dyDescent="0.2">
      <c r="A489" s="2">
        <v>487</v>
      </c>
      <c r="B489" s="2">
        <f t="shared" ca="1" si="7"/>
        <v>0.91487977948226429</v>
      </c>
      <c r="C489" s="2" t="s">
        <v>480</v>
      </c>
    </row>
    <row r="490" spans="1:3" x14ac:dyDescent="0.2">
      <c r="A490" s="2">
        <v>488</v>
      </c>
      <c r="B490" s="2">
        <f t="shared" ca="1" si="7"/>
        <v>0.34097269366007127</v>
      </c>
      <c r="C490" s="2" t="s">
        <v>479</v>
      </c>
    </row>
    <row r="491" spans="1:3" x14ac:dyDescent="0.2">
      <c r="A491" s="2">
        <v>489</v>
      </c>
      <c r="B491" s="2">
        <f t="shared" ca="1" si="7"/>
        <v>0.35340673036165682</v>
      </c>
      <c r="C491" s="2" t="s">
        <v>479</v>
      </c>
    </row>
    <row r="492" spans="1:3" x14ac:dyDescent="0.2">
      <c r="A492" s="2">
        <v>490</v>
      </c>
      <c r="B492" s="2">
        <f t="shared" ca="1" si="7"/>
        <v>0.68071538483124072</v>
      </c>
      <c r="C492" s="2" t="s">
        <v>480</v>
      </c>
    </row>
    <row r="493" spans="1:3" x14ac:dyDescent="0.2">
      <c r="A493" s="2">
        <v>491</v>
      </c>
      <c r="B493" s="2">
        <f t="shared" ca="1" si="7"/>
        <v>0.83622433078061964</v>
      </c>
      <c r="C493" s="2" t="s">
        <v>479</v>
      </c>
    </row>
    <row r="494" spans="1:3" x14ac:dyDescent="0.2">
      <c r="A494" s="2">
        <v>492</v>
      </c>
      <c r="B494" s="2">
        <f t="shared" ca="1" si="7"/>
        <v>0.79301666369918689</v>
      </c>
      <c r="C494" s="2" t="s">
        <v>480</v>
      </c>
    </row>
    <row r="495" spans="1:3" x14ac:dyDescent="0.2">
      <c r="A495" s="2">
        <v>493</v>
      </c>
      <c r="B495" s="2">
        <f t="shared" ca="1" si="7"/>
        <v>0.67717982754801542</v>
      </c>
      <c r="C495" s="2" t="s">
        <v>479</v>
      </c>
    </row>
    <row r="496" spans="1:3" x14ac:dyDescent="0.2">
      <c r="A496" s="2">
        <v>494</v>
      </c>
      <c r="B496" s="2">
        <f t="shared" ca="1" si="7"/>
        <v>0.53453875440555265</v>
      </c>
      <c r="C496" s="2" t="s">
        <v>479</v>
      </c>
    </row>
    <row r="497" spans="1:3" x14ac:dyDescent="0.2">
      <c r="A497" s="2">
        <v>495</v>
      </c>
      <c r="B497" s="2">
        <f t="shared" ca="1" si="7"/>
        <v>0.49751082086455012</v>
      </c>
      <c r="C497" s="2" t="s">
        <v>480</v>
      </c>
    </row>
    <row r="498" spans="1:3" x14ac:dyDescent="0.2">
      <c r="A498" s="2">
        <v>496</v>
      </c>
      <c r="B498" s="2">
        <f t="shared" ca="1" si="7"/>
        <v>0.81561379560467029</v>
      </c>
      <c r="C498" s="2" t="s">
        <v>480</v>
      </c>
    </row>
    <row r="499" spans="1:3" x14ac:dyDescent="0.2">
      <c r="A499" s="2">
        <v>497</v>
      </c>
      <c r="B499" s="2">
        <f t="shared" ca="1" si="7"/>
        <v>0.45188489312762636</v>
      </c>
      <c r="C499" s="2" t="s">
        <v>480</v>
      </c>
    </row>
    <row r="500" spans="1:3" x14ac:dyDescent="0.2">
      <c r="A500" s="2">
        <v>498</v>
      </c>
      <c r="B500" s="2">
        <f t="shared" ca="1" si="7"/>
        <v>0.81501495097944965</v>
      </c>
      <c r="C500" s="2" t="s">
        <v>479</v>
      </c>
    </row>
    <row r="501" spans="1:3" x14ac:dyDescent="0.2">
      <c r="A501" s="2">
        <v>499</v>
      </c>
      <c r="B501" s="2">
        <f t="shared" ca="1" si="7"/>
        <v>0.73369175159923239</v>
      </c>
      <c r="C501" s="2" t="s">
        <v>480</v>
      </c>
    </row>
    <row r="502" spans="1:3" x14ac:dyDescent="0.2">
      <c r="A502" s="2">
        <v>500</v>
      </c>
      <c r="B502" s="2">
        <f t="shared" ca="1" si="7"/>
        <v>0.59558763153322281</v>
      </c>
      <c r="C502" s="2" t="s">
        <v>480</v>
      </c>
    </row>
    <row r="503" spans="1:3" x14ac:dyDescent="0.2">
      <c r="A503" s="2">
        <v>501</v>
      </c>
      <c r="B503" s="2">
        <f t="shared" ca="1" si="7"/>
        <v>0.77412891846866827</v>
      </c>
      <c r="C503" s="2" t="s">
        <v>479</v>
      </c>
    </row>
    <row r="504" spans="1:3" x14ac:dyDescent="0.2">
      <c r="A504" s="2">
        <v>502</v>
      </c>
      <c r="B504" s="2">
        <f t="shared" ca="1" si="7"/>
        <v>0.62340518831719827</v>
      </c>
      <c r="C504" s="2" t="s">
        <v>479</v>
      </c>
    </row>
    <row r="505" spans="1:3" x14ac:dyDescent="0.2">
      <c r="A505" s="2">
        <v>503</v>
      </c>
      <c r="B505" s="2">
        <f t="shared" ca="1" si="7"/>
        <v>0.65571622418673814</v>
      </c>
      <c r="C505" s="2" t="s">
        <v>479</v>
      </c>
    </row>
    <row r="506" spans="1:3" x14ac:dyDescent="0.2">
      <c r="A506" s="2">
        <v>504</v>
      </c>
      <c r="B506" s="2">
        <f t="shared" ca="1" si="7"/>
        <v>0.66055980439066808</v>
      </c>
      <c r="C506" s="2" t="s">
        <v>479</v>
      </c>
    </row>
    <row r="507" spans="1:3" x14ac:dyDescent="0.2">
      <c r="A507" s="2">
        <v>505</v>
      </c>
      <c r="B507" s="2">
        <f t="shared" ca="1" si="7"/>
        <v>0.80527108223967625</v>
      </c>
      <c r="C507" s="2" t="s">
        <v>480</v>
      </c>
    </row>
    <row r="508" spans="1:3" x14ac:dyDescent="0.2">
      <c r="A508" s="2">
        <v>506</v>
      </c>
      <c r="B508" s="2">
        <f t="shared" ca="1" si="7"/>
        <v>0.60465661778771762</v>
      </c>
      <c r="C508" s="2" t="s">
        <v>480</v>
      </c>
    </row>
    <row r="509" spans="1:3" x14ac:dyDescent="0.2">
      <c r="A509" s="2">
        <v>507</v>
      </c>
      <c r="B509" s="2">
        <f t="shared" ca="1" si="7"/>
        <v>0.67642476381419636</v>
      </c>
      <c r="C509" s="2" t="s">
        <v>480</v>
      </c>
    </row>
    <row r="510" spans="1:3" x14ac:dyDescent="0.2">
      <c r="A510" s="2">
        <v>508</v>
      </c>
      <c r="B510" s="2">
        <f t="shared" ca="1" si="7"/>
        <v>0.66344962986277822</v>
      </c>
      <c r="C510" s="2" t="s">
        <v>479</v>
      </c>
    </row>
    <row r="511" spans="1:3" x14ac:dyDescent="0.2">
      <c r="A511" s="2">
        <v>509</v>
      </c>
      <c r="B511" s="2">
        <f t="shared" ca="1" si="7"/>
        <v>0.59884024227182409</v>
      </c>
      <c r="C511" s="2" t="s">
        <v>480</v>
      </c>
    </row>
    <row r="512" spans="1:3" x14ac:dyDescent="0.2">
      <c r="A512" s="2">
        <v>510</v>
      </c>
      <c r="B512" s="2">
        <f t="shared" ca="1" si="7"/>
        <v>0.77731913233542849</v>
      </c>
      <c r="C512" s="2" t="s">
        <v>480</v>
      </c>
    </row>
    <row r="513" spans="1:3" x14ac:dyDescent="0.2">
      <c r="A513" s="2">
        <v>511</v>
      </c>
      <c r="B513" s="2">
        <f t="shared" ca="1" si="7"/>
        <v>0.65499270857410374</v>
      </c>
      <c r="C513" s="2" t="s">
        <v>480</v>
      </c>
    </row>
    <row r="514" spans="1:3" x14ac:dyDescent="0.2">
      <c r="A514" s="2">
        <v>512</v>
      </c>
      <c r="B514" s="2">
        <f t="shared" ca="1" si="7"/>
        <v>0.75552815522978101</v>
      </c>
      <c r="C514" s="2" t="s">
        <v>480</v>
      </c>
    </row>
    <row r="515" spans="1:3" x14ac:dyDescent="0.2">
      <c r="A515" s="2">
        <v>513</v>
      </c>
      <c r="B515" s="2">
        <f t="shared" ref="B515:B578" ca="1" si="8">IF(C515="Bomb",_xlfn.NORM.INV(RAND(),0.7,0.1),_xlfn.NORM.INV(RAND(),0.6,0.15))</f>
        <v>0.77352918672707216</v>
      </c>
      <c r="C515" s="2" t="s">
        <v>480</v>
      </c>
    </row>
    <row r="516" spans="1:3" x14ac:dyDescent="0.2">
      <c r="A516" s="2">
        <v>514</v>
      </c>
      <c r="B516" s="2">
        <f t="shared" ca="1" si="8"/>
        <v>0.86203764153211881</v>
      </c>
      <c r="C516" s="2" t="s">
        <v>479</v>
      </c>
    </row>
    <row r="517" spans="1:3" x14ac:dyDescent="0.2">
      <c r="A517" s="2">
        <v>515</v>
      </c>
      <c r="B517" s="2">
        <f t="shared" ca="1" si="8"/>
        <v>0.68717052743676299</v>
      </c>
      <c r="C517" s="2" t="s">
        <v>480</v>
      </c>
    </row>
    <row r="518" spans="1:3" x14ac:dyDescent="0.2">
      <c r="A518" s="2">
        <v>516</v>
      </c>
      <c r="B518" s="2">
        <f t="shared" ca="1" si="8"/>
        <v>0.53072507285299353</v>
      </c>
      <c r="C518" s="2" t="s">
        <v>480</v>
      </c>
    </row>
    <row r="519" spans="1:3" x14ac:dyDescent="0.2">
      <c r="A519" s="2">
        <v>517</v>
      </c>
      <c r="B519" s="2">
        <f t="shared" ca="1" si="8"/>
        <v>0.82661085891431219</v>
      </c>
      <c r="C519" s="2" t="s">
        <v>480</v>
      </c>
    </row>
    <row r="520" spans="1:3" x14ac:dyDescent="0.2">
      <c r="A520" s="2">
        <v>518</v>
      </c>
      <c r="B520" s="2">
        <f t="shared" ca="1" si="8"/>
        <v>0.81380398217443162</v>
      </c>
      <c r="C520" s="2" t="s">
        <v>479</v>
      </c>
    </row>
    <row r="521" spans="1:3" x14ac:dyDescent="0.2">
      <c r="A521" s="2">
        <v>519</v>
      </c>
      <c r="B521" s="2">
        <f t="shared" ca="1" si="8"/>
        <v>0.45711469965409202</v>
      </c>
      <c r="C521" s="2" t="s">
        <v>480</v>
      </c>
    </row>
    <row r="522" spans="1:3" x14ac:dyDescent="0.2">
      <c r="A522" s="2">
        <v>520</v>
      </c>
      <c r="B522" s="2">
        <f t="shared" ca="1" si="8"/>
        <v>0.49123015173538004</v>
      </c>
      <c r="C522" s="2" t="s">
        <v>479</v>
      </c>
    </row>
    <row r="523" spans="1:3" x14ac:dyDescent="0.2">
      <c r="A523" s="2">
        <v>521</v>
      </c>
      <c r="B523" s="2">
        <f t="shared" ca="1" si="8"/>
        <v>0.58357925330591853</v>
      </c>
      <c r="C523" s="2" t="s">
        <v>479</v>
      </c>
    </row>
    <row r="524" spans="1:3" x14ac:dyDescent="0.2">
      <c r="A524" s="2">
        <v>522</v>
      </c>
      <c r="B524" s="2">
        <f t="shared" ca="1" si="8"/>
        <v>0.6601181413686743</v>
      </c>
      <c r="C524" s="2" t="s">
        <v>480</v>
      </c>
    </row>
    <row r="525" spans="1:3" x14ac:dyDescent="0.2">
      <c r="A525" s="2">
        <v>523</v>
      </c>
      <c r="B525" s="2">
        <f t="shared" ca="1" si="8"/>
        <v>0.77152965589639344</v>
      </c>
      <c r="C525" s="2" t="s">
        <v>480</v>
      </c>
    </row>
    <row r="526" spans="1:3" x14ac:dyDescent="0.2">
      <c r="A526" s="2">
        <v>524</v>
      </c>
      <c r="B526" s="2">
        <f t="shared" ca="1" si="8"/>
        <v>1.0325348427255125</v>
      </c>
      <c r="C526" s="2" t="s">
        <v>479</v>
      </c>
    </row>
    <row r="527" spans="1:3" x14ac:dyDescent="0.2">
      <c r="A527" s="2">
        <v>525</v>
      </c>
      <c r="B527" s="2">
        <f t="shared" ca="1" si="8"/>
        <v>0.68105628874577939</v>
      </c>
      <c r="C527" s="2" t="s">
        <v>480</v>
      </c>
    </row>
    <row r="528" spans="1:3" x14ac:dyDescent="0.2">
      <c r="A528" s="2">
        <v>526</v>
      </c>
      <c r="B528" s="2">
        <f t="shared" ca="1" si="8"/>
        <v>0.76596523169150277</v>
      </c>
      <c r="C528" s="2" t="s">
        <v>479</v>
      </c>
    </row>
    <row r="529" spans="1:3" x14ac:dyDescent="0.2">
      <c r="A529" s="2">
        <v>527</v>
      </c>
      <c r="B529" s="2">
        <f t="shared" ca="1" si="8"/>
        <v>0.58328822047515494</v>
      </c>
      <c r="C529" s="2" t="s">
        <v>479</v>
      </c>
    </row>
    <row r="530" spans="1:3" x14ac:dyDescent="0.2">
      <c r="A530" s="2">
        <v>528</v>
      </c>
      <c r="B530" s="2">
        <f t="shared" ca="1" si="8"/>
        <v>0.80337333658868193</v>
      </c>
      <c r="C530" s="2" t="s">
        <v>480</v>
      </c>
    </row>
    <row r="531" spans="1:3" x14ac:dyDescent="0.2">
      <c r="A531" s="2">
        <v>529</v>
      </c>
      <c r="B531" s="2">
        <f t="shared" ca="1" si="8"/>
        <v>0.71651387629208252</v>
      </c>
      <c r="C531" s="2" t="s">
        <v>480</v>
      </c>
    </row>
    <row r="532" spans="1:3" x14ac:dyDescent="0.2">
      <c r="A532" s="2">
        <v>530</v>
      </c>
      <c r="B532" s="2">
        <f t="shared" ca="1" si="8"/>
        <v>0.67256647053438756</v>
      </c>
      <c r="C532" s="2" t="s">
        <v>479</v>
      </c>
    </row>
    <row r="533" spans="1:3" x14ac:dyDescent="0.2">
      <c r="A533" s="2">
        <v>531</v>
      </c>
      <c r="B533" s="2">
        <f t="shared" ca="1" si="8"/>
        <v>0.6891477507794519</v>
      </c>
      <c r="C533" s="2" t="s">
        <v>480</v>
      </c>
    </row>
    <row r="534" spans="1:3" x14ac:dyDescent="0.2">
      <c r="A534" s="2">
        <v>532</v>
      </c>
      <c r="B534" s="2">
        <f t="shared" ca="1" si="8"/>
        <v>0.6241155603352615</v>
      </c>
      <c r="C534" s="2" t="s">
        <v>479</v>
      </c>
    </row>
    <row r="535" spans="1:3" x14ac:dyDescent="0.2">
      <c r="A535" s="2">
        <v>533</v>
      </c>
      <c r="B535" s="2">
        <f t="shared" ca="1" si="8"/>
        <v>0.58142671791337031</v>
      </c>
      <c r="C535" s="2" t="s">
        <v>479</v>
      </c>
    </row>
    <row r="536" spans="1:3" x14ac:dyDescent="0.2">
      <c r="A536" s="2">
        <v>534</v>
      </c>
      <c r="B536" s="2">
        <f t="shared" ca="1" si="8"/>
        <v>0.83555613319042366</v>
      </c>
      <c r="C536" s="2" t="s">
        <v>480</v>
      </c>
    </row>
    <row r="537" spans="1:3" x14ac:dyDescent="0.2">
      <c r="A537" s="2">
        <v>535</v>
      </c>
      <c r="B537" s="2">
        <f t="shared" ca="1" si="8"/>
        <v>0.71406470568647862</v>
      </c>
      <c r="C537" s="2" t="s">
        <v>479</v>
      </c>
    </row>
    <row r="538" spans="1:3" x14ac:dyDescent="0.2">
      <c r="A538" s="2">
        <v>536</v>
      </c>
      <c r="B538" s="2">
        <f t="shared" ca="1" si="8"/>
        <v>0.42406304989117882</v>
      </c>
      <c r="C538" s="2" t="s">
        <v>479</v>
      </c>
    </row>
    <row r="539" spans="1:3" x14ac:dyDescent="0.2">
      <c r="A539" s="2">
        <v>537</v>
      </c>
      <c r="B539" s="2">
        <f t="shared" ca="1" si="8"/>
        <v>0.26877911665545123</v>
      </c>
      <c r="C539" s="2" t="s">
        <v>479</v>
      </c>
    </row>
    <row r="540" spans="1:3" x14ac:dyDescent="0.2">
      <c r="A540" s="2">
        <v>538</v>
      </c>
      <c r="B540" s="2">
        <f t="shared" ca="1" si="8"/>
        <v>0.72696004136627246</v>
      </c>
      <c r="C540" s="2" t="s">
        <v>480</v>
      </c>
    </row>
    <row r="541" spans="1:3" x14ac:dyDescent="0.2">
      <c r="A541" s="2">
        <v>539</v>
      </c>
      <c r="B541" s="2">
        <f t="shared" ca="1" si="8"/>
        <v>0.76103487094840627</v>
      </c>
      <c r="C541" s="2" t="s">
        <v>479</v>
      </c>
    </row>
    <row r="542" spans="1:3" x14ac:dyDescent="0.2">
      <c r="A542" s="2">
        <v>540</v>
      </c>
      <c r="B542" s="2">
        <f t="shared" ca="1" si="8"/>
        <v>0.54159859128986954</v>
      </c>
      <c r="C542" s="2" t="s">
        <v>479</v>
      </c>
    </row>
    <row r="543" spans="1:3" x14ac:dyDescent="0.2">
      <c r="A543" s="2">
        <v>541</v>
      </c>
      <c r="B543" s="2">
        <f t="shared" ca="1" si="8"/>
        <v>0.59778277710122996</v>
      </c>
      <c r="C543" s="2" t="s">
        <v>479</v>
      </c>
    </row>
    <row r="544" spans="1:3" x14ac:dyDescent="0.2">
      <c r="A544" s="2">
        <v>542</v>
      </c>
      <c r="B544" s="2">
        <f t="shared" ca="1" si="8"/>
        <v>0.70266750725394156</v>
      </c>
      <c r="C544" s="2" t="s">
        <v>480</v>
      </c>
    </row>
    <row r="545" spans="1:3" x14ac:dyDescent="0.2">
      <c r="A545" s="2">
        <v>543</v>
      </c>
      <c r="B545" s="2">
        <f t="shared" ca="1" si="8"/>
        <v>0.75535569224540755</v>
      </c>
      <c r="C545" s="2" t="s">
        <v>480</v>
      </c>
    </row>
    <row r="546" spans="1:3" x14ac:dyDescent="0.2">
      <c r="A546" s="2">
        <v>544</v>
      </c>
      <c r="B546" s="2">
        <f t="shared" ca="1" si="8"/>
        <v>0.69422920420071732</v>
      </c>
      <c r="C546" s="2" t="s">
        <v>480</v>
      </c>
    </row>
    <row r="547" spans="1:3" x14ac:dyDescent="0.2">
      <c r="A547" s="2">
        <v>545</v>
      </c>
      <c r="B547" s="2">
        <f t="shared" ca="1" si="8"/>
        <v>0.64278812619268866</v>
      </c>
      <c r="C547" s="2" t="s">
        <v>479</v>
      </c>
    </row>
    <row r="548" spans="1:3" x14ac:dyDescent="0.2">
      <c r="A548" s="2">
        <v>546</v>
      </c>
      <c r="B548" s="2">
        <f t="shared" ca="1" si="8"/>
        <v>0.59249268690629575</v>
      </c>
      <c r="C548" s="2" t="s">
        <v>479</v>
      </c>
    </row>
    <row r="549" spans="1:3" x14ac:dyDescent="0.2">
      <c r="A549" s="2">
        <v>547</v>
      </c>
      <c r="B549" s="2">
        <f t="shared" ca="1" si="8"/>
        <v>0.66764669962626533</v>
      </c>
      <c r="C549" s="2" t="s">
        <v>480</v>
      </c>
    </row>
    <row r="550" spans="1:3" x14ac:dyDescent="0.2">
      <c r="A550" s="2">
        <v>548</v>
      </c>
      <c r="B550" s="2">
        <f t="shared" ca="1" si="8"/>
        <v>0.94498842360080992</v>
      </c>
      <c r="C550" s="2" t="s">
        <v>480</v>
      </c>
    </row>
    <row r="551" spans="1:3" x14ac:dyDescent="0.2">
      <c r="A551" s="2">
        <v>549</v>
      </c>
      <c r="B551" s="2">
        <f t="shared" ca="1" si="8"/>
        <v>0.79755090770116777</v>
      </c>
      <c r="C551" s="2" t="s">
        <v>479</v>
      </c>
    </row>
    <row r="552" spans="1:3" x14ac:dyDescent="0.2">
      <c r="A552" s="2">
        <v>550</v>
      </c>
      <c r="B552" s="2">
        <f t="shared" ca="1" si="8"/>
        <v>0.66075937145528729</v>
      </c>
      <c r="C552" s="2" t="s">
        <v>480</v>
      </c>
    </row>
    <row r="553" spans="1:3" x14ac:dyDescent="0.2">
      <c r="A553" s="2">
        <v>551</v>
      </c>
      <c r="B553" s="2">
        <f t="shared" ca="1" si="8"/>
        <v>0.62204867402408937</v>
      </c>
      <c r="C553" s="2" t="s">
        <v>479</v>
      </c>
    </row>
    <row r="554" spans="1:3" x14ac:dyDescent="0.2">
      <c r="A554" s="2">
        <v>552</v>
      </c>
      <c r="B554" s="2">
        <f t="shared" ca="1" si="8"/>
        <v>0.62426016576199306</v>
      </c>
      <c r="C554" s="2" t="s">
        <v>479</v>
      </c>
    </row>
    <row r="555" spans="1:3" x14ac:dyDescent="0.2">
      <c r="A555" s="2">
        <v>553</v>
      </c>
      <c r="B555" s="2">
        <f t="shared" ca="1" si="8"/>
        <v>0.65144970541317582</v>
      </c>
      <c r="C555" s="2" t="s">
        <v>479</v>
      </c>
    </row>
    <row r="556" spans="1:3" x14ac:dyDescent="0.2">
      <c r="A556" s="2">
        <v>554</v>
      </c>
      <c r="B556" s="2">
        <f t="shared" ca="1" si="8"/>
        <v>0.75416380934411809</v>
      </c>
      <c r="C556" s="2" t="s">
        <v>480</v>
      </c>
    </row>
    <row r="557" spans="1:3" x14ac:dyDescent="0.2">
      <c r="A557" s="2">
        <v>555</v>
      </c>
      <c r="B557" s="2">
        <f t="shared" ca="1" si="8"/>
        <v>0.80118037862255154</v>
      </c>
      <c r="C557" s="2" t="s">
        <v>479</v>
      </c>
    </row>
    <row r="558" spans="1:3" x14ac:dyDescent="0.2">
      <c r="A558" s="2">
        <v>556</v>
      </c>
      <c r="B558" s="2">
        <f t="shared" ca="1" si="8"/>
        <v>0.75488415083476745</v>
      </c>
      <c r="C558" s="2" t="s">
        <v>480</v>
      </c>
    </row>
    <row r="559" spans="1:3" x14ac:dyDescent="0.2">
      <c r="A559" s="2">
        <v>557</v>
      </c>
      <c r="B559" s="2">
        <f t="shared" ca="1" si="8"/>
        <v>0.54162083860036736</v>
      </c>
      <c r="C559" s="2" t="s">
        <v>480</v>
      </c>
    </row>
    <row r="560" spans="1:3" x14ac:dyDescent="0.2">
      <c r="A560" s="2">
        <v>558</v>
      </c>
      <c r="B560" s="2">
        <f t="shared" ca="1" si="8"/>
        <v>0.86063204078674005</v>
      </c>
      <c r="C560" s="2" t="s">
        <v>479</v>
      </c>
    </row>
    <row r="561" spans="1:3" x14ac:dyDescent="0.2">
      <c r="A561" s="2">
        <v>559</v>
      </c>
      <c r="B561" s="2">
        <f t="shared" ca="1" si="8"/>
        <v>0.63696915349776773</v>
      </c>
      <c r="C561" s="2" t="s">
        <v>480</v>
      </c>
    </row>
    <row r="562" spans="1:3" x14ac:dyDescent="0.2">
      <c r="A562" s="2">
        <v>560</v>
      </c>
      <c r="B562" s="2">
        <f t="shared" ca="1" si="8"/>
        <v>0.43471285763174466</v>
      </c>
      <c r="C562" s="2" t="s">
        <v>479</v>
      </c>
    </row>
    <row r="563" spans="1:3" x14ac:dyDescent="0.2">
      <c r="A563" s="2">
        <v>561</v>
      </c>
      <c r="B563" s="2">
        <f t="shared" ca="1" si="8"/>
        <v>0.58149703386979013</v>
      </c>
      <c r="C563" s="2" t="s">
        <v>479</v>
      </c>
    </row>
    <row r="564" spans="1:3" x14ac:dyDescent="0.2">
      <c r="A564" s="2">
        <v>562</v>
      </c>
      <c r="B564" s="2">
        <f t="shared" ca="1" si="8"/>
        <v>0.44809872795859462</v>
      </c>
      <c r="C564" s="2" t="s">
        <v>479</v>
      </c>
    </row>
    <row r="565" spans="1:3" x14ac:dyDescent="0.2">
      <c r="A565" s="2">
        <v>563</v>
      </c>
      <c r="B565" s="2">
        <f t="shared" ca="1" si="8"/>
        <v>0.49385825009111511</v>
      </c>
      <c r="C565" s="2" t="s">
        <v>479</v>
      </c>
    </row>
    <row r="566" spans="1:3" x14ac:dyDescent="0.2">
      <c r="A566" s="2">
        <v>564</v>
      </c>
      <c r="B566" s="2">
        <f t="shared" ca="1" si="8"/>
        <v>0.74029720891985806</v>
      </c>
      <c r="C566" s="2" t="s">
        <v>479</v>
      </c>
    </row>
    <row r="567" spans="1:3" x14ac:dyDescent="0.2">
      <c r="A567" s="2">
        <v>565</v>
      </c>
      <c r="B567" s="2">
        <f t="shared" ca="1" si="8"/>
        <v>0.8025701420089455</v>
      </c>
      <c r="C567" s="2" t="s">
        <v>479</v>
      </c>
    </row>
    <row r="568" spans="1:3" x14ac:dyDescent="0.2">
      <c r="A568" s="2">
        <v>566</v>
      </c>
      <c r="B568" s="2">
        <f t="shared" ca="1" si="8"/>
        <v>0.68297038122373621</v>
      </c>
      <c r="C568" s="2" t="s">
        <v>480</v>
      </c>
    </row>
    <row r="569" spans="1:3" x14ac:dyDescent="0.2">
      <c r="A569" s="2">
        <v>567</v>
      </c>
      <c r="B569" s="2">
        <f t="shared" ca="1" si="8"/>
        <v>0.73013648044314527</v>
      </c>
      <c r="C569" s="2" t="s">
        <v>480</v>
      </c>
    </row>
    <row r="570" spans="1:3" x14ac:dyDescent="0.2">
      <c r="A570" s="2">
        <v>568</v>
      </c>
      <c r="B570" s="2">
        <f t="shared" ca="1" si="8"/>
        <v>0.52241610546948625</v>
      </c>
      <c r="C570" s="2" t="s">
        <v>480</v>
      </c>
    </row>
    <row r="571" spans="1:3" x14ac:dyDescent="0.2">
      <c r="A571" s="2">
        <v>569</v>
      </c>
      <c r="B571" s="2">
        <f t="shared" ca="1" si="8"/>
        <v>0.6611549814425467</v>
      </c>
      <c r="C571" s="2" t="s">
        <v>479</v>
      </c>
    </row>
    <row r="572" spans="1:3" x14ac:dyDescent="0.2">
      <c r="A572" s="2">
        <v>570</v>
      </c>
      <c r="B572" s="2">
        <f t="shared" ca="1" si="8"/>
        <v>0.79240637740103537</v>
      </c>
      <c r="C572" s="2" t="s">
        <v>480</v>
      </c>
    </row>
    <row r="573" spans="1:3" x14ac:dyDescent="0.2">
      <c r="A573" s="2">
        <v>571</v>
      </c>
      <c r="B573" s="2">
        <f t="shared" ca="1" si="8"/>
        <v>0.55741128906883775</v>
      </c>
      <c r="C573" s="2" t="s">
        <v>479</v>
      </c>
    </row>
    <row r="574" spans="1:3" x14ac:dyDescent="0.2">
      <c r="A574" s="2">
        <v>572</v>
      </c>
      <c r="B574" s="2">
        <f t="shared" ca="1" si="8"/>
        <v>0.6845580029835997</v>
      </c>
      <c r="C574" s="2" t="s">
        <v>480</v>
      </c>
    </row>
    <row r="575" spans="1:3" x14ac:dyDescent="0.2">
      <c r="A575" s="2">
        <v>573</v>
      </c>
      <c r="B575" s="2">
        <f t="shared" ca="1" si="8"/>
        <v>0.62715029648682852</v>
      </c>
      <c r="C575" s="2" t="s">
        <v>480</v>
      </c>
    </row>
    <row r="576" spans="1:3" x14ac:dyDescent="0.2">
      <c r="A576" s="2">
        <v>574</v>
      </c>
      <c r="B576" s="2">
        <f t="shared" ca="1" si="8"/>
        <v>0.77559092565493892</v>
      </c>
      <c r="C576" s="2" t="s">
        <v>480</v>
      </c>
    </row>
    <row r="577" spans="1:3" x14ac:dyDescent="0.2">
      <c r="A577" s="2">
        <v>575</v>
      </c>
      <c r="B577" s="2">
        <f t="shared" ca="1" si="8"/>
        <v>0.71239307393405005</v>
      </c>
      <c r="C577" s="2" t="s">
        <v>479</v>
      </c>
    </row>
    <row r="578" spans="1:3" x14ac:dyDescent="0.2">
      <c r="A578" s="2">
        <v>576</v>
      </c>
      <c r="B578" s="2">
        <f t="shared" ca="1" si="8"/>
        <v>0.50332150472085124</v>
      </c>
      <c r="C578" s="2" t="s">
        <v>479</v>
      </c>
    </row>
    <row r="579" spans="1:3" x14ac:dyDescent="0.2">
      <c r="A579" s="2">
        <v>577</v>
      </c>
      <c r="B579" s="2">
        <f t="shared" ref="B579:B642" ca="1" si="9">IF(C579="Bomb",_xlfn.NORM.INV(RAND(),0.7,0.1),_xlfn.NORM.INV(RAND(),0.6,0.15))</f>
        <v>0.46110025219766365</v>
      </c>
      <c r="C579" s="2" t="s">
        <v>479</v>
      </c>
    </row>
    <row r="580" spans="1:3" x14ac:dyDescent="0.2">
      <c r="A580" s="2">
        <v>578</v>
      </c>
      <c r="B580" s="2">
        <f t="shared" ca="1" si="9"/>
        <v>0.7878765634624364</v>
      </c>
      <c r="C580" s="2" t="s">
        <v>480</v>
      </c>
    </row>
    <row r="581" spans="1:3" x14ac:dyDescent="0.2">
      <c r="A581" s="2">
        <v>579</v>
      </c>
      <c r="B581" s="2">
        <f t="shared" ca="1" si="9"/>
        <v>0.68897874953381766</v>
      </c>
      <c r="C581" s="2" t="s">
        <v>480</v>
      </c>
    </row>
    <row r="582" spans="1:3" x14ac:dyDescent="0.2">
      <c r="A582" s="2">
        <v>580</v>
      </c>
      <c r="B582" s="2">
        <f t="shared" ca="1" si="9"/>
        <v>0.69581042230330392</v>
      </c>
      <c r="C582" s="2" t="s">
        <v>480</v>
      </c>
    </row>
    <row r="583" spans="1:3" x14ac:dyDescent="0.2">
      <c r="A583" s="2">
        <v>581</v>
      </c>
      <c r="B583" s="2">
        <f t="shared" ca="1" si="9"/>
        <v>0.30230317161511738</v>
      </c>
      <c r="C583" s="2" t="s">
        <v>479</v>
      </c>
    </row>
    <row r="584" spans="1:3" x14ac:dyDescent="0.2">
      <c r="A584" s="2">
        <v>582</v>
      </c>
      <c r="B584" s="2">
        <f t="shared" ca="1" si="9"/>
        <v>0.65676938120417772</v>
      </c>
      <c r="C584" s="2" t="s">
        <v>480</v>
      </c>
    </row>
    <row r="585" spans="1:3" x14ac:dyDescent="0.2">
      <c r="A585" s="2">
        <v>583</v>
      </c>
      <c r="B585" s="2">
        <f t="shared" ca="1" si="9"/>
        <v>0.45443709213752725</v>
      </c>
      <c r="C585" s="2" t="s">
        <v>479</v>
      </c>
    </row>
    <row r="586" spans="1:3" x14ac:dyDescent="0.2">
      <c r="A586" s="2">
        <v>584</v>
      </c>
      <c r="B586" s="2">
        <f t="shared" ca="1" si="9"/>
        <v>0.7565764744190091</v>
      </c>
      <c r="C586" s="2" t="s">
        <v>480</v>
      </c>
    </row>
    <row r="587" spans="1:3" x14ac:dyDescent="0.2">
      <c r="A587" s="2">
        <v>585</v>
      </c>
      <c r="B587" s="2">
        <f t="shared" ca="1" si="9"/>
        <v>0.52418730083482057</v>
      </c>
      <c r="C587" s="2" t="s">
        <v>479</v>
      </c>
    </row>
    <row r="588" spans="1:3" x14ac:dyDescent="0.2">
      <c r="A588" s="2">
        <v>586</v>
      </c>
      <c r="B588" s="2">
        <f t="shared" ca="1" si="9"/>
        <v>0.61832972588774393</v>
      </c>
      <c r="C588" s="2" t="s">
        <v>479</v>
      </c>
    </row>
    <row r="589" spans="1:3" x14ac:dyDescent="0.2">
      <c r="A589" s="2">
        <v>587</v>
      </c>
      <c r="B589" s="2">
        <f t="shared" ca="1" si="9"/>
        <v>0.56184531937964066</v>
      </c>
      <c r="C589" s="2" t="s">
        <v>480</v>
      </c>
    </row>
    <row r="590" spans="1:3" x14ac:dyDescent="0.2">
      <c r="A590" s="2">
        <v>588</v>
      </c>
      <c r="B590" s="2">
        <f t="shared" ca="1" si="9"/>
        <v>0.29447810160078008</v>
      </c>
      <c r="C590" s="2" t="s">
        <v>479</v>
      </c>
    </row>
    <row r="591" spans="1:3" x14ac:dyDescent="0.2">
      <c r="A591" s="2">
        <v>589</v>
      </c>
      <c r="B591" s="2">
        <f t="shared" ca="1" si="9"/>
        <v>0.36509498680974806</v>
      </c>
      <c r="C591" s="2" t="s">
        <v>479</v>
      </c>
    </row>
    <row r="592" spans="1:3" x14ac:dyDescent="0.2">
      <c r="A592" s="2">
        <v>590</v>
      </c>
      <c r="B592" s="2">
        <f t="shared" ca="1" si="9"/>
        <v>0.72274592375524183</v>
      </c>
      <c r="C592" s="2" t="s">
        <v>480</v>
      </c>
    </row>
    <row r="593" spans="1:3" x14ac:dyDescent="0.2">
      <c r="A593" s="2">
        <v>591</v>
      </c>
      <c r="B593" s="2">
        <f t="shared" ca="1" si="9"/>
        <v>0.51647346380432202</v>
      </c>
      <c r="C593" s="2" t="s">
        <v>479</v>
      </c>
    </row>
    <row r="594" spans="1:3" x14ac:dyDescent="0.2">
      <c r="A594" s="2">
        <v>592</v>
      </c>
      <c r="B594" s="2">
        <f t="shared" ca="1" si="9"/>
        <v>0.65919352664053499</v>
      </c>
      <c r="C594" s="2" t="s">
        <v>480</v>
      </c>
    </row>
    <row r="595" spans="1:3" x14ac:dyDescent="0.2">
      <c r="A595" s="2">
        <v>593</v>
      </c>
      <c r="B595" s="2">
        <f t="shared" ca="1" si="9"/>
        <v>0.52069294628008511</v>
      </c>
      <c r="C595" s="2" t="s">
        <v>479</v>
      </c>
    </row>
    <row r="596" spans="1:3" x14ac:dyDescent="0.2">
      <c r="A596" s="2">
        <v>594</v>
      </c>
      <c r="B596" s="2">
        <f t="shared" ca="1" si="9"/>
        <v>0.81994162270196269</v>
      </c>
      <c r="C596" s="2" t="s">
        <v>480</v>
      </c>
    </row>
    <row r="597" spans="1:3" x14ac:dyDescent="0.2">
      <c r="A597" s="2">
        <v>595</v>
      </c>
      <c r="B597" s="2">
        <f t="shared" ca="1" si="9"/>
        <v>0.70321108338485472</v>
      </c>
      <c r="C597" s="2" t="s">
        <v>480</v>
      </c>
    </row>
    <row r="598" spans="1:3" x14ac:dyDescent="0.2">
      <c r="A598" s="2">
        <v>596</v>
      </c>
      <c r="B598" s="2">
        <f t="shared" ca="1" si="9"/>
        <v>0.74096065542077449</v>
      </c>
      <c r="C598" s="2" t="s">
        <v>480</v>
      </c>
    </row>
    <row r="599" spans="1:3" x14ac:dyDescent="0.2">
      <c r="A599" s="2">
        <v>597</v>
      </c>
      <c r="B599" s="2">
        <f t="shared" ca="1" si="9"/>
        <v>0.92975416401480782</v>
      </c>
      <c r="C599" s="2" t="s">
        <v>480</v>
      </c>
    </row>
    <row r="600" spans="1:3" x14ac:dyDescent="0.2">
      <c r="A600" s="2">
        <v>598</v>
      </c>
      <c r="B600" s="2">
        <f t="shared" ca="1" si="9"/>
        <v>0.73255354402279882</v>
      </c>
      <c r="C600" s="2" t="s">
        <v>479</v>
      </c>
    </row>
    <row r="601" spans="1:3" x14ac:dyDescent="0.2">
      <c r="A601" s="2">
        <v>599</v>
      </c>
      <c r="B601" s="2">
        <f t="shared" ca="1" si="9"/>
        <v>0.67360672704520774</v>
      </c>
      <c r="C601" s="2" t="s">
        <v>480</v>
      </c>
    </row>
    <row r="602" spans="1:3" x14ac:dyDescent="0.2">
      <c r="A602" s="2">
        <v>600</v>
      </c>
      <c r="B602" s="2">
        <f t="shared" ca="1" si="9"/>
        <v>0.544017040506383</v>
      </c>
      <c r="C602" s="2" t="s">
        <v>480</v>
      </c>
    </row>
    <row r="603" spans="1:3" x14ac:dyDescent="0.2">
      <c r="A603" s="2">
        <v>601</v>
      </c>
      <c r="B603" s="2">
        <f t="shared" ca="1" si="9"/>
        <v>0.64272931600952687</v>
      </c>
      <c r="C603" s="2" t="s">
        <v>479</v>
      </c>
    </row>
    <row r="604" spans="1:3" x14ac:dyDescent="0.2">
      <c r="A604" s="2">
        <v>602</v>
      </c>
      <c r="B604" s="2">
        <f t="shared" ca="1" si="9"/>
        <v>0.25555037709823619</v>
      </c>
      <c r="C604" s="2" t="s">
        <v>479</v>
      </c>
    </row>
    <row r="605" spans="1:3" x14ac:dyDescent="0.2">
      <c r="A605" s="2">
        <v>603</v>
      </c>
      <c r="B605" s="2">
        <f t="shared" ca="1" si="9"/>
        <v>0.61025143749388244</v>
      </c>
      <c r="C605" s="2" t="s">
        <v>479</v>
      </c>
    </row>
    <row r="606" spans="1:3" x14ac:dyDescent="0.2">
      <c r="A606" s="2">
        <v>604</v>
      </c>
      <c r="B606" s="2">
        <f t="shared" ca="1" si="9"/>
        <v>0.83811436155935826</v>
      </c>
      <c r="C606" s="2" t="s">
        <v>480</v>
      </c>
    </row>
    <row r="607" spans="1:3" x14ac:dyDescent="0.2">
      <c r="A607" s="2">
        <v>605</v>
      </c>
      <c r="B607" s="2">
        <f t="shared" ca="1" si="9"/>
        <v>0.68330626008980888</v>
      </c>
      <c r="C607" s="2" t="s">
        <v>479</v>
      </c>
    </row>
    <row r="608" spans="1:3" x14ac:dyDescent="0.2">
      <c r="A608" s="2">
        <v>606</v>
      </c>
      <c r="B608" s="2">
        <f t="shared" ca="1" si="9"/>
        <v>0.76263188565065687</v>
      </c>
      <c r="C608" s="2" t="s">
        <v>480</v>
      </c>
    </row>
    <row r="609" spans="1:3" x14ac:dyDescent="0.2">
      <c r="A609" s="2">
        <v>607</v>
      </c>
      <c r="B609" s="2">
        <f t="shared" ca="1" si="9"/>
        <v>0.61615859570067499</v>
      </c>
      <c r="C609" s="2" t="s">
        <v>479</v>
      </c>
    </row>
    <row r="610" spans="1:3" x14ac:dyDescent="0.2">
      <c r="A610" s="2">
        <v>608</v>
      </c>
      <c r="B610" s="2">
        <f t="shared" ca="1" si="9"/>
        <v>0.48843976742163353</v>
      </c>
      <c r="C610" s="2" t="s">
        <v>480</v>
      </c>
    </row>
    <row r="611" spans="1:3" x14ac:dyDescent="0.2">
      <c r="A611" s="2">
        <v>609</v>
      </c>
      <c r="B611" s="2">
        <f t="shared" ca="1" si="9"/>
        <v>0.76818496944725689</v>
      </c>
      <c r="C611" s="2" t="s">
        <v>479</v>
      </c>
    </row>
    <row r="612" spans="1:3" x14ac:dyDescent="0.2">
      <c r="A612" s="2">
        <v>610</v>
      </c>
      <c r="B612" s="2">
        <f t="shared" ca="1" si="9"/>
        <v>0.84672187683498146</v>
      </c>
      <c r="C612" s="2" t="s">
        <v>479</v>
      </c>
    </row>
    <row r="613" spans="1:3" x14ac:dyDescent="0.2">
      <c r="A613" s="2">
        <v>611</v>
      </c>
      <c r="B613" s="2">
        <f t="shared" ca="1" si="9"/>
        <v>0.70011399363155014</v>
      </c>
      <c r="C613" s="2" t="s">
        <v>480</v>
      </c>
    </row>
    <row r="614" spans="1:3" x14ac:dyDescent="0.2">
      <c r="A614" s="2">
        <v>612</v>
      </c>
      <c r="B614" s="2">
        <f t="shared" ca="1" si="9"/>
        <v>0.68472203759738492</v>
      </c>
      <c r="C614" s="2" t="s">
        <v>480</v>
      </c>
    </row>
    <row r="615" spans="1:3" x14ac:dyDescent="0.2">
      <c r="A615" s="2">
        <v>613</v>
      </c>
      <c r="B615" s="2">
        <f t="shared" ca="1" si="9"/>
        <v>0.89355217395584929</v>
      </c>
      <c r="C615" s="2" t="s">
        <v>479</v>
      </c>
    </row>
    <row r="616" spans="1:3" x14ac:dyDescent="0.2">
      <c r="A616" s="2">
        <v>614</v>
      </c>
      <c r="B616" s="2">
        <f t="shared" ca="1" si="9"/>
        <v>0.61750801870768679</v>
      </c>
      <c r="C616" s="2" t="s">
        <v>479</v>
      </c>
    </row>
    <row r="617" spans="1:3" x14ac:dyDescent="0.2">
      <c r="A617" s="2">
        <v>615</v>
      </c>
      <c r="B617" s="2">
        <f t="shared" ca="1" si="9"/>
        <v>0.48601621933893724</v>
      </c>
      <c r="C617" s="2" t="s">
        <v>479</v>
      </c>
    </row>
    <row r="618" spans="1:3" x14ac:dyDescent="0.2">
      <c r="A618" s="2">
        <v>616</v>
      </c>
      <c r="B618" s="2">
        <f t="shared" ca="1" si="9"/>
        <v>0.67303599475537923</v>
      </c>
      <c r="C618" s="2" t="s">
        <v>480</v>
      </c>
    </row>
    <row r="619" spans="1:3" x14ac:dyDescent="0.2">
      <c r="A619" s="2">
        <v>617</v>
      </c>
      <c r="B619" s="2">
        <f t="shared" ca="1" si="9"/>
        <v>0.84492865074544199</v>
      </c>
      <c r="C619" s="2" t="s">
        <v>480</v>
      </c>
    </row>
    <row r="620" spans="1:3" x14ac:dyDescent="0.2">
      <c r="A620" s="2">
        <v>618</v>
      </c>
      <c r="B620" s="2">
        <f t="shared" ca="1" si="9"/>
        <v>0.7228496041931306</v>
      </c>
      <c r="C620" s="2" t="s">
        <v>480</v>
      </c>
    </row>
    <row r="621" spans="1:3" x14ac:dyDescent="0.2">
      <c r="A621" s="2">
        <v>619</v>
      </c>
      <c r="B621" s="2">
        <f t="shared" ca="1" si="9"/>
        <v>0.92818211519648885</v>
      </c>
      <c r="C621" s="2" t="s">
        <v>479</v>
      </c>
    </row>
    <row r="622" spans="1:3" x14ac:dyDescent="0.2">
      <c r="A622" s="2">
        <v>620</v>
      </c>
      <c r="B622" s="2">
        <f t="shared" ca="1" si="9"/>
        <v>0.61443099281250813</v>
      </c>
      <c r="C622" s="2" t="s">
        <v>479</v>
      </c>
    </row>
    <row r="623" spans="1:3" x14ac:dyDescent="0.2">
      <c r="A623" s="2">
        <v>621</v>
      </c>
      <c r="B623" s="2">
        <f t="shared" ca="1" si="9"/>
        <v>0.78429239061513756</v>
      </c>
      <c r="C623" s="2" t="s">
        <v>480</v>
      </c>
    </row>
    <row r="624" spans="1:3" x14ac:dyDescent="0.2">
      <c r="A624" s="2">
        <v>622</v>
      </c>
      <c r="B624" s="2">
        <f t="shared" ca="1" si="9"/>
        <v>0.65030333239845761</v>
      </c>
      <c r="C624" s="2" t="s">
        <v>480</v>
      </c>
    </row>
    <row r="625" spans="1:3" x14ac:dyDescent="0.2">
      <c r="A625" s="2">
        <v>623</v>
      </c>
      <c r="B625" s="2">
        <f t="shared" ca="1" si="9"/>
        <v>0.9640433742171477</v>
      </c>
      <c r="C625" s="2" t="s">
        <v>480</v>
      </c>
    </row>
    <row r="626" spans="1:3" x14ac:dyDescent="0.2">
      <c r="A626" s="2">
        <v>624</v>
      </c>
      <c r="B626" s="2">
        <f t="shared" ca="1" si="9"/>
        <v>0.39288874192507639</v>
      </c>
      <c r="C626" s="2" t="s">
        <v>479</v>
      </c>
    </row>
    <row r="627" spans="1:3" x14ac:dyDescent="0.2">
      <c r="A627" s="2">
        <v>625</v>
      </c>
      <c r="B627" s="2">
        <f t="shared" ca="1" si="9"/>
        <v>0.62489236968859152</v>
      </c>
      <c r="C627" s="2" t="s">
        <v>480</v>
      </c>
    </row>
    <row r="628" spans="1:3" x14ac:dyDescent="0.2">
      <c r="A628" s="2">
        <v>626</v>
      </c>
      <c r="B628" s="2">
        <f t="shared" ca="1" si="9"/>
        <v>0.1718532022438215</v>
      </c>
      <c r="C628" s="2" t="s">
        <v>479</v>
      </c>
    </row>
    <row r="629" spans="1:3" x14ac:dyDescent="0.2">
      <c r="A629" s="2">
        <v>627</v>
      </c>
      <c r="B629" s="2">
        <f t="shared" ca="1" si="9"/>
        <v>0.43407130796683357</v>
      </c>
      <c r="C629" s="2" t="s">
        <v>479</v>
      </c>
    </row>
    <row r="630" spans="1:3" x14ac:dyDescent="0.2">
      <c r="A630" s="2">
        <v>628</v>
      </c>
      <c r="B630" s="2">
        <f t="shared" ca="1" si="9"/>
        <v>0.76511028079726662</v>
      </c>
      <c r="C630" s="2" t="s">
        <v>479</v>
      </c>
    </row>
    <row r="631" spans="1:3" x14ac:dyDescent="0.2">
      <c r="A631" s="2">
        <v>629</v>
      </c>
      <c r="B631" s="2">
        <f t="shared" ca="1" si="9"/>
        <v>0.64926349172656306</v>
      </c>
      <c r="C631" s="2" t="s">
        <v>479</v>
      </c>
    </row>
    <row r="632" spans="1:3" x14ac:dyDescent="0.2">
      <c r="A632" s="2">
        <v>630</v>
      </c>
      <c r="B632" s="2">
        <f t="shared" ca="1" si="9"/>
        <v>0.56228890456672387</v>
      </c>
      <c r="C632" s="2" t="s">
        <v>480</v>
      </c>
    </row>
    <row r="633" spans="1:3" x14ac:dyDescent="0.2">
      <c r="A633" s="2">
        <v>631</v>
      </c>
      <c r="B633" s="2">
        <f t="shared" ca="1" si="9"/>
        <v>0.76280607250293853</v>
      </c>
      <c r="C633" s="2" t="s">
        <v>480</v>
      </c>
    </row>
    <row r="634" spans="1:3" x14ac:dyDescent="0.2">
      <c r="A634" s="2">
        <v>632</v>
      </c>
      <c r="B634" s="2">
        <f t="shared" ca="1" si="9"/>
        <v>0.25663411708901057</v>
      </c>
      <c r="C634" s="2" t="s">
        <v>479</v>
      </c>
    </row>
    <row r="635" spans="1:3" x14ac:dyDescent="0.2">
      <c r="A635" s="2">
        <v>633</v>
      </c>
      <c r="B635" s="2">
        <f t="shared" ca="1" si="9"/>
        <v>0.70316954658240682</v>
      </c>
      <c r="C635" s="2" t="s">
        <v>480</v>
      </c>
    </row>
    <row r="636" spans="1:3" x14ac:dyDescent="0.2">
      <c r="A636" s="2">
        <v>634</v>
      </c>
      <c r="B636" s="2">
        <f t="shared" ca="1" si="9"/>
        <v>0.7671955002019778</v>
      </c>
      <c r="C636" s="2" t="s">
        <v>480</v>
      </c>
    </row>
    <row r="637" spans="1:3" x14ac:dyDescent="0.2">
      <c r="A637" s="2">
        <v>635</v>
      </c>
      <c r="B637" s="2">
        <f t="shared" ca="1" si="9"/>
        <v>0.76908739714472385</v>
      </c>
      <c r="C637" s="2" t="s">
        <v>480</v>
      </c>
    </row>
    <row r="638" spans="1:3" x14ac:dyDescent="0.2">
      <c r="A638" s="2">
        <v>636</v>
      </c>
      <c r="B638" s="2">
        <f t="shared" ca="1" si="9"/>
        <v>0.58408701260264073</v>
      </c>
      <c r="C638" s="2" t="s">
        <v>479</v>
      </c>
    </row>
    <row r="639" spans="1:3" x14ac:dyDescent="0.2">
      <c r="A639" s="2">
        <v>637</v>
      </c>
      <c r="B639" s="2">
        <f t="shared" ca="1" si="9"/>
        <v>0.57762761802831242</v>
      </c>
      <c r="C639" s="2" t="s">
        <v>479</v>
      </c>
    </row>
    <row r="640" spans="1:3" x14ac:dyDescent="0.2">
      <c r="A640" s="2">
        <v>638</v>
      </c>
      <c r="B640" s="2">
        <f t="shared" ca="1" si="9"/>
        <v>0.75064770461212282</v>
      </c>
      <c r="C640" s="2" t="s">
        <v>480</v>
      </c>
    </row>
    <row r="641" spans="1:3" x14ac:dyDescent="0.2">
      <c r="A641" s="2">
        <v>639</v>
      </c>
      <c r="B641" s="2">
        <f t="shared" ca="1" si="9"/>
        <v>0.57023060138611359</v>
      </c>
      <c r="C641" s="2" t="s">
        <v>479</v>
      </c>
    </row>
    <row r="642" spans="1:3" x14ac:dyDescent="0.2">
      <c r="A642" s="2">
        <v>640</v>
      </c>
      <c r="B642" s="2">
        <f t="shared" ca="1" si="9"/>
        <v>0.50264306289299565</v>
      </c>
      <c r="C642" s="2" t="s">
        <v>480</v>
      </c>
    </row>
    <row r="643" spans="1:3" x14ac:dyDescent="0.2">
      <c r="A643" s="2">
        <v>641</v>
      </c>
      <c r="B643" s="2">
        <f t="shared" ref="B643:B706" ca="1" si="10">IF(C643="Bomb",_xlfn.NORM.INV(RAND(),0.7,0.1),_xlfn.NORM.INV(RAND(),0.6,0.15))</f>
        <v>0.5933764358190976</v>
      </c>
      <c r="C643" s="2" t="s">
        <v>480</v>
      </c>
    </row>
    <row r="644" spans="1:3" x14ac:dyDescent="0.2">
      <c r="A644" s="2">
        <v>642</v>
      </c>
      <c r="B644" s="2">
        <f t="shared" ca="1" si="10"/>
        <v>0.81721379485486867</v>
      </c>
      <c r="C644" s="2" t="s">
        <v>479</v>
      </c>
    </row>
    <row r="645" spans="1:3" x14ac:dyDescent="0.2">
      <c r="A645" s="2">
        <v>643</v>
      </c>
      <c r="B645" s="2">
        <f t="shared" ca="1" si="10"/>
        <v>0.50885374698348496</v>
      </c>
      <c r="C645" s="2" t="s">
        <v>480</v>
      </c>
    </row>
    <row r="646" spans="1:3" x14ac:dyDescent="0.2">
      <c r="A646" s="2">
        <v>644</v>
      </c>
      <c r="B646" s="2">
        <f t="shared" ca="1" si="10"/>
        <v>0.51849891450142815</v>
      </c>
      <c r="C646" s="2" t="s">
        <v>479</v>
      </c>
    </row>
    <row r="647" spans="1:3" x14ac:dyDescent="0.2">
      <c r="A647" s="2">
        <v>645</v>
      </c>
      <c r="B647" s="2">
        <f t="shared" ca="1" si="10"/>
        <v>0.98629810847513966</v>
      </c>
      <c r="C647" s="2" t="s">
        <v>479</v>
      </c>
    </row>
    <row r="648" spans="1:3" x14ac:dyDescent="0.2">
      <c r="A648" s="2">
        <v>646</v>
      </c>
      <c r="B648" s="2">
        <f t="shared" ca="1" si="10"/>
        <v>0.76844929268593754</v>
      </c>
      <c r="C648" s="2" t="s">
        <v>479</v>
      </c>
    </row>
    <row r="649" spans="1:3" x14ac:dyDescent="0.2">
      <c r="A649" s="2">
        <v>647</v>
      </c>
      <c r="B649" s="2">
        <f t="shared" ca="1" si="10"/>
        <v>0.750434383428215</v>
      </c>
      <c r="C649" s="2" t="s">
        <v>480</v>
      </c>
    </row>
    <row r="650" spans="1:3" x14ac:dyDescent="0.2">
      <c r="A650" s="2">
        <v>648</v>
      </c>
      <c r="B650" s="2">
        <f t="shared" ca="1" si="10"/>
        <v>0.80027614165517069</v>
      </c>
      <c r="C650" s="2" t="s">
        <v>480</v>
      </c>
    </row>
    <row r="651" spans="1:3" x14ac:dyDescent="0.2">
      <c r="A651" s="2">
        <v>649</v>
      </c>
      <c r="B651" s="2">
        <f t="shared" ca="1" si="10"/>
        <v>0.57018541444900483</v>
      </c>
      <c r="C651" s="2" t="s">
        <v>480</v>
      </c>
    </row>
    <row r="652" spans="1:3" x14ac:dyDescent="0.2">
      <c r="A652" s="2">
        <v>650</v>
      </c>
      <c r="B652" s="2">
        <f t="shared" ca="1" si="10"/>
        <v>0.75466087047954722</v>
      </c>
      <c r="C652" s="2" t="s">
        <v>480</v>
      </c>
    </row>
    <row r="653" spans="1:3" x14ac:dyDescent="0.2">
      <c r="A653" s="2">
        <v>651</v>
      </c>
      <c r="B653" s="2">
        <f t="shared" ca="1" si="10"/>
        <v>0.3966827095844101</v>
      </c>
      <c r="C653" s="2" t="s">
        <v>479</v>
      </c>
    </row>
    <row r="654" spans="1:3" x14ac:dyDescent="0.2">
      <c r="A654" s="2">
        <v>652</v>
      </c>
      <c r="B654" s="2">
        <f t="shared" ca="1" si="10"/>
        <v>0.25842266671465203</v>
      </c>
      <c r="C654" s="2" t="s">
        <v>479</v>
      </c>
    </row>
    <row r="655" spans="1:3" x14ac:dyDescent="0.2">
      <c r="A655" s="2">
        <v>653</v>
      </c>
      <c r="B655" s="2">
        <f t="shared" ca="1" si="10"/>
        <v>0.60943084034507988</v>
      </c>
      <c r="C655" s="2" t="s">
        <v>479</v>
      </c>
    </row>
    <row r="656" spans="1:3" x14ac:dyDescent="0.2">
      <c r="A656" s="2">
        <v>654</v>
      </c>
      <c r="B656" s="2">
        <f t="shared" ca="1" si="10"/>
        <v>0.4285020716261646</v>
      </c>
      <c r="C656" s="2" t="s">
        <v>479</v>
      </c>
    </row>
    <row r="657" spans="1:3" x14ac:dyDescent="0.2">
      <c r="A657" s="2">
        <v>655</v>
      </c>
      <c r="B657" s="2">
        <f t="shared" ca="1" si="10"/>
        <v>0.3408785690881988</v>
      </c>
      <c r="C657" s="2" t="s">
        <v>479</v>
      </c>
    </row>
    <row r="658" spans="1:3" x14ac:dyDescent="0.2">
      <c r="A658" s="2">
        <v>656</v>
      </c>
      <c r="B658" s="2">
        <f t="shared" ca="1" si="10"/>
        <v>0.39110708626139701</v>
      </c>
      <c r="C658" s="2" t="s">
        <v>479</v>
      </c>
    </row>
    <row r="659" spans="1:3" x14ac:dyDescent="0.2">
      <c r="A659" s="2">
        <v>657</v>
      </c>
      <c r="B659" s="2">
        <f t="shared" ca="1" si="10"/>
        <v>0.75466706185288313</v>
      </c>
      <c r="C659" s="2" t="s">
        <v>480</v>
      </c>
    </row>
    <row r="660" spans="1:3" x14ac:dyDescent="0.2">
      <c r="A660" s="2">
        <v>658</v>
      </c>
      <c r="B660" s="2">
        <f t="shared" ca="1" si="10"/>
        <v>0.62517469319848351</v>
      </c>
      <c r="C660" s="2" t="s">
        <v>479</v>
      </c>
    </row>
    <row r="661" spans="1:3" x14ac:dyDescent="0.2">
      <c r="A661" s="2">
        <v>659</v>
      </c>
      <c r="B661" s="2">
        <f t="shared" ca="1" si="10"/>
        <v>0.67359333033421309</v>
      </c>
      <c r="C661" s="2" t="s">
        <v>480</v>
      </c>
    </row>
    <row r="662" spans="1:3" x14ac:dyDescent="0.2">
      <c r="A662" s="2">
        <v>660</v>
      </c>
      <c r="B662" s="2">
        <f t="shared" ca="1" si="10"/>
        <v>0.57128018383253543</v>
      </c>
      <c r="C662" s="2" t="s">
        <v>479</v>
      </c>
    </row>
    <row r="663" spans="1:3" x14ac:dyDescent="0.2">
      <c r="A663" s="2">
        <v>661</v>
      </c>
      <c r="B663" s="2">
        <f t="shared" ca="1" si="10"/>
        <v>0.73108929740129658</v>
      </c>
      <c r="C663" s="2" t="s">
        <v>480</v>
      </c>
    </row>
    <row r="664" spans="1:3" x14ac:dyDescent="0.2">
      <c r="A664" s="2">
        <v>662</v>
      </c>
      <c r="B664" s="2">
        <f t="shared" ca="1" si="10"/>
        <v>0.71021802792954847</v>
      </c>
      <c r="C664" s="2" t="s">
        <v>479</v>
      </c>
    </row>
    <row r="665" spans="1:3" x14ac:dyDescent="0.2">
      <c r="A665" s="2">
        <v>663</v>
      </c>
      <c r="B665" s="2">
        <f t="shared" ca="1" si="10"/>
        <v>0.53568822094454305</v>
      </c>
      <c r="C665" s="2" t="s">
        <v>479</v>
      </c>
    </row>
    <row r="666" spans="1:3" x14ac:dyDescent="0.2">
      <c r="A666" s="2">
        <v>664</v>
      </c>
      <c r="B666" s="2">
        <f t="shared" ca="1" si="10"/>
        <v>0.61813368614421993</v>
      </c>
      <c r="C666" s="2" t="s">
        <v>480</v>
      </c>
    </row>
    <row r="667" spans="1:3" x14ac:dyDescent="0.2">
      <c r="A667" s="2">
        <v>665</v>
      </c>
      <c r="B667" s="2">
        <f t="shared" ca="1" si="10"/>
        <v>0.48970872503159296</v>
      </c>
      <c r="C667" s="2" t="s">
        <v>479</v>
      </c>
    </row>
    <row r="668" spans="1:3" x14ac:dyDescent="0.2">
      <c r="A668" s="2">
        <v>666</v>
      </c>
      <c r="B668" s="2">
        <f t="shared" ca="1" si="10"/>
        <v>0.67274553991658137</v>
      </c>
      <c r="C668" s="2" t="s">
        <v>479</v>
      </c>
    </row>
    <row r="669" spans="1:3" x14ac:dyDescent="0.2">
      <c r="A669" s="2">
        <v>667</v>
      </c>
      <c r="B669" s="2">
        <f t="shared" ca="1" si="10"/>
        <v>0.74724095073214625</v>
      </c>
      <c r="C669" s="2" t="s">
        <v>480</v>
      </c>
    </row>
    <row r="670" spans="1:3" x14ac:dyDescent="0.2">
      <c r="A670" s="2">
        <v>668</v>
      </c>
      <c r="B670" s="2">
        <f t="shared" ca="1" si="10"/>
        <v>0.50474281850731795</v>
      </c>
      <c r="C670" s="2" t="s">
        <v>479</v>
      </c>
    </row>
    <row r="671" spans="1:3" x14ac:dyDescent="0.2">
      <c r="A671" s="2">
        <v>669</v>
      </c>
      <c r="B671" s="2">
        <f t="shared" ca="1" si="10"/>
        <v>0.5365309150873051</v>
      </c>
      <c r="C671" s="2" t="s">
        <v>479</v>
      </c>
    </row>
    <row r="672" spans="1:3" x14ac:dyDescent="0.2">
      <c r="A672" s="2">
        <v>670</v>
      </c>
      <c r="B672" s="2">
        <f t="shared" ca="1" si="10"/>
        <v>0.44030553384827054</v>
      </c>
      <c r="C672" s="2" t="s">
        <v>479</v>
      </c>
    </row>
    <row r="673" spans="1:3" x14ac:dyDescent="0.2">
      <c r="A673" s="2">
        <v>671</v>
      </c>
      <c r="B673" s="2">
        <f t="shared" ca="1" si="10"/>
        <v>0.53775622472652385</v>
      </c>
      <c r="C673" s="2" t="s">
        <v>479</v>
      </c>
    </row>
    <row r="674" spans="1:3" x14ac:dyDescent="0.2">
      <c r="A674" s="2">
        <v>672</v>
      </c>
      <c r="B674" s="2">
        <f t="shared" ca="1" si="10"/>
        <v>0.52748201607869338</v>
      </c>
      <c r="C674" s="2" t="s">
        <v>479</v>
      </c>
    </row>
    <row r="675" spans="1:3" x14ac:dyDescent="0.2">
      <c r="A675" s="2">
        <v>673</v>
      </c>
      <c r="B675" s="2">
        <f t="shared" ca="1" si="10"/>
        <v>0.44320770934192305</v>
      </c>
      <c r="C675" s="2" t="s">
        <v>479</v>
      </c>
    </row>
    <row r="676" spans="1:3" x14ac:dyDescent="0.2">
      <c r="A676" s="2">
        <v>674</v>
      </c>
      <c r="B676" s="2">
        <f t="shared" ca="1" si="10"/>
        <v>0.73929941987573655</v>
      </c>
      <c r="C676" s="2" t="s">
        <v>480</v>
      </c>
    </row>
    <row r="677" spans="1:3" x14ac:dyDescent="0.2">
      <c r="A677" s="2">
        <v>675</v>
      </c>
      <c r="B677" s="2">
        <f t="shared" ca="1" si="10"/>
        <v>0.74878511046081608</v>
      </c>
      <c r="C677" s="2" t="s">
        <v>479</v>
      </c>
    </row>
    <row r="678" spans="1:3" x14ac:dyDescent="0.2">
      <c r="A678" s="2">
        <v>676</v>
      </c>
      <c r="B678" s="2">
        <f t="shared" ca="1" si="10"/>
        <v>0.7522342711886999</v>
      </c>
      <c r="C678" s="2" t="s">
        <v>480</v>
      </c>
    </row>
    <row r="679" spans="1:3" x14ac:dyDescent="0.2">
      <c r="A679" s="2">
        <v>677</v>
      </c>
      <c r="B679" s="2">
        <f t="shared" ca="1" si="10"/>
        <v>0.62188613414591898</v>
      </c>
      <c r="C679" s="2" t="s">
        <v>479</v>
      </c>
    </row>
    <row r="680" spans="1:3" x14ac:dyDescent="0.2">
      <c r="A680" s="2">
        <v>678</v>
      </c>
      <c r="B680" s="2">
        <f t="shared" ca="1" si="10"/>
        <v>0.73951646941139781</v>
      </c>
      <c r="C680" s="2" t="s">
        <v>480</v>
      </c>
    </row>
    <row r="681" spans="1:3" x14ac:dyDescent="0.2">
      <c r="A681" s="2">
        <v>679</v>
      </c>
      <c r="B681" s="2">
        <f t="shared" ca="1" si="10"/>
        <v>0.44706953852152331</v>
      </c>
      <c r="C681" s="2" t="s">
        <v>479</v>
      </c>
    </row>
    <row r="682" spans="1:3" x14ac:dyDescent="0.2">
      <c r="A682" s="2">
        <v>680</v>
      </c>
      <c r="B682" s="2">
        <f t="shared" ca="1" si="10"/>
        <v>0.55899270393663969</v>
      </c>
      <c r="C682" s="2" t="s">
        <v>479</v>
      </c>
    </row>
    <row r="683" spans="1:3" x14ac:dyDescent="0.2">
      <c r="A683" s="2">
        <v>681</v>
      </c>
      <c r="B683" s="2">
        <f t="shared" ca="1" si="10"/>
        <v>0.36874985512467362</v>
      </c>
      <c r="C683" s="2" t="s">
        <v>479</v>
      </c>
    </row>
    <row r="684" spans="1:3" x14ac:dyDescent="0.2">
      <c r="A684" s="2">
        <v>682</v>
      </c>
      <c r="B684" s="2">
        <f t="shared" ca="1" si="10"/>
        <v>0.55093909492407767</v>
      </c>
      <c r="C684" s="2" t="s">
        <v>479</v>
      </c>
    </row>
    <row r="685" spans="1:3" x14ac:dyDescent="0.2">
      <c r="A685" s="2">
        <v>683</v>
      </c>
      <c r="B685" s="2">
        <f t="shared" ca="1" si="10"/>
        <v>0.42670128506738647</v>
      </c>
      <c r="C685" s="2" t="s">
        <v>479</v>
      </c>
    </row>
    <row r="686" spans="1:3" x14ac:dyDescent="0.2">
      <c r="A686" s="2">
        <v>684</v>
      </c>
      <c r="B686" s="2">
        <f t="shared" ca="1" si="10"/>
        <v>0.50697587386328702</v>
      </c>
      <c r="C686" s="2" t="s">
        <v>479</v>
      </c>
    </row>
    <row r="687" spans="1:3" x14ac:dyDescent="0.2">
      <c r="A687" s="2">
        <v>685</v>
      </c>
      <c r="B687" s="2">
        <f t="shared" ca="1" si="10"/>
        <v>0.68976264832575873</v>
      </c>
      <c r="C687" s="2" t="s">
        <v>480</v>
      </c>
    </row>
    <row r="688" spans="1:3" x14ac:dyDescent="0.2">
      <c r="A688" s="2">
        <v>686</v>
      </c>
      <c r="B688" s="2">
        <f t="shared" ca="1" si="10"/>
        <v>0.61561072322266697</v>
      </c>
      <c r="C688" s="2" t="s">
        <v>479</v>
      </c>
    </row>
    <row r="689" spans="1:3" x14ac:dyDescent="0.2">
      <c r="A689" s="2">
        <v>687</v>
      </c>
      <c r="B689" s="2">
        <f t="shared" ca="1" si="10"/>
        <v>0.87191870987756626</v>
      </c>
      <c r="C689" s="2" t="s">
        <v>479</v>
      </c>
    </row>
    <row r="690" spans="1:3" x14ac:dyDescent="0.2">
      <c r="A690" s="2">
        <v>688</v>
      </c>
      <c r="B690" s="2">
        <f t="shared" ca="1" si="10"/>
        <v>0.51635175451719328</v>
      </c>
      <c r="C690" s="2" t="s">
        <v>479</v>
      </c>
    </row>
    <row r="691" spans="1:3" x14ac:dyDescent="0.2">
      <c r="A691" s="2">
        <v>689</v>
      </c>
      <c r="B691" s="2">
        <f t="shared" ca="1" si="10"/>
        <v>0.88871639449149709</v>
      </c>
      <c r="C691" s="2" t="s">
        <v>479</v>
      </c>
    </row>
    <row r="692" spans="1:3" x14ac:dyDescent="0.2">
      <c r="A692" s="2">
        <v>690</v>
      </c>
      <c r="B692" s="2">
        <f t="shared" ca="1" si="10"/>
        <v>0.68222384013663917</v>
      </c>
      <c r="C692" s="2" t="s">
        <v>480</v>
      </c>
    </row>
    <row r="693" spans="1:3" x14ac:dyDescent="0.2">
      <c r="A693" s="2">
        <v>691</v>
      </c>
      <c r="B693" s="2">
        <f t="shared" ca="1" si="10"/>
        <v>0.65572379572523709</v>
      </c>
      <c r="C693" s="2" t="s">
        <v>480</v>
      </c>
    </row>
    <row r="694" spans="1:3" x14ac:dyDescent="0.2">
      <c r="A694" s="2">
        <v>692</v>
      </c>
      <c r="B694" s="2">
        <f t="shared" ca="1" si="10"/>
        <v>0.65260985743285205</v>
      </c>
      <c r="C694" s="2" t="s">
        <v>480</v>
      </c>
    </row>
    <row r="695" spans="1:3" x14ac:dyDescent="0.2">
      <c r="A695" s="2">
        <v>693</v>
      </c>
      <c r="B695" s="2">
        <f t="shared" ca="1" si="10"/>
        <v>0.77711341245088483</v>
      </c>
      <c r="C695" s="2" t="s">
        <v>480</v>
      </c>
    </row>
    <row r="696" spans="1:3" x14ac:dyDescent="0.2">
      <c r="A696" s="2">
        <v>694</v>
      </c>
      <c r="B696" s="2">
        <f t="shared" ca="1" si="10"/>
        <v>0.59593328565766501</v>
      </c>
      <c r="C696" s="2" t="s">
        <v>479</v>
      </c>
    </row>
    <row r="697" spans="1:3" x14ac:dyDescent="0.2">
      <c r="A697" s="2">
        <v>695</v>
      </c>
      <c r="B697" s="2">
        <f t="shared" ca="1" si="10"/>
        <v>0.66680118572864833</v>
      </c>
      <c r="C697" s="2" t="s">
        <v>479</v>
      </c>
    </row>
    <row r="698" spans="1:3" x14ac:dyDescent="0.2">
      <c r="A698" s="2">
        <v>696</v>
      </c>
      <c r="B698" s="2">
        <f t="shared" ca="1" si="10"/>
        <v>1.0045802817982952</v>
      </c>
      <c r="C698" s="2" t="s">
        <v>479</v>
      </c>
    </row>
    <row r="699" spans="1:3" x14ac:dyDescent="0.2">
      <c r="A699" s="2">
        <v>697</v>
      </c>
      <c r="B699" s="2">
        <f t="shared" ca="1" si="10"/>
        <v>0.80665056915384892</v>
      </c>
      <c r="C699" s="2" t="s">
        <v>479</v>
      </c>
    </row>
    <row r="700" spans="1:3" x14ac:dyDescent="0.2">
      <c r="A700" s="2">
        <v>698</v>
      </c>
      <c r="B700" s="2">
        <f t="shared" ca="1" si="10"/>
        <v>0.73564643658291518</v>
      </c>
      <c r="C700" s="2" t="s">
        <v>480</v>
      </c>
    </row>
    <row r="701" spans="1:3" x14ac:dyDescent="0.2">
      <c r="A701" s="2">
        <v>699</v>
      </c>
      <c r="B701" s="2">
        <f t="shared" ca="1" si="10"/>
        <v>0.56035499692787161</v>
      </c>
      <c r="C701" s="2" t="s">
        <v>479</v>
      </c>
    </row>
    <row r="702" spans="1:3" x14ac:dyDescent="0.2">
      <c r="A702" s="2">
        <v>700</v>
      </c>
      <c r="B702" s="2">
        <f t="shared" ca="1" si="10"/>
        <v>0.62229713301140799</v>
      </c>
      <c r="C702" s="2" t="s">
        <v>479</v>
      </c>
    </row>
    <row r="703" spans="1:3" x14ac:dyDescent="0.2">
      <c r="A703" s="2">
        <v>701</v>
      </c>
      <c r="B703" s="2">
        <f t="shared" ca="1" si="10"/>
        <v>0.48501409936542395</v>
      </c>
      <c r="C703" s="2" t="s">
        <v>479</v>
      </c>
    </row>
    <row r="704" spans="1:3" x14ac:dyDescent="0.2">
      <c r="A704" s="2">
        <v>702</v>
      </c>
      <c r="B704" s="2">
        <f t="shared" ca="1" si="10"/>
        <v>0.68981940580775658</v>
      </c>
      <c r="C704" s="2" t="s">
        <v>479</v>
      </c>
    </row>
    <row r="705" spans="1:3" x14ac:dyDescent="0.2">
      <c r="A705" s="2">
        <v>703</v>
      </c>
      <c r="B705" s="2">
        <f t="shared" ca="1" si="10"/>
        <v>0.717528991347683</v>
      </c>
      <c r="C705" s="2" t="s">
        <v>480</v>
      </c>
    </row>
    <row r="706" spans="1:3" x14ac:dyDescent="0.2">
      <c r="A706" s="2">
        <v>704</v>
      </c>
      <c r="B706" s="2">
        <f t="shared" ca="1" si="10"/>
        <v>0.65679483559943164</v>
      </c>
      <c r="C706" s="2" t="s">
        <v>480</v>
      </c>
    </row>
    <row r="707" spans="1:3" x14ac:dyDescent="0.2">
      <c r="A707" s="2">
        <v>705</v>
      </c>
      <c r="B707" s="2">
        <f t="shared" ref="B707:B770" ca="1" si="11">IF(C707="Bomb",_xlfn.NORM.INV(RAND(),0.7,0.1),_xlfn.NORM.INV(RAND(),0.6,0.15))</f>
        <v>0.50841337470644909</v>
      </c>
      <c r="C707" s="2" t="s">
        <v>479</v>
      </c>
    </row>
    <row r="708" spans="1:3" x14ac:dyDescent="0.2">
      <c r="A708" s="2">
        <v>706</v>
      </c>
      <c r="B708" s="2">
        <f t="shared" ca="1" si="11"/>
        <v>0.41793649256732046</v>
      </c>
      <c r="C708" s="2" t="s">
        <v>479</v>
      </c>
    </row>
    <row r="709" spans="1:3" x14ac:dyDescent="0.2">
      <c r="A709" s="2">
        <v>707</v>
      </c>
      <c r="B709" s="2">
        <f t="shared" ca="1" si="11"/>
        <v>0.51713282162066354</v>
      </c>
      <c r="C709" s="2" t="s">
        <v>479</v>
      </c>
    </row>
    <row r="710" spans="1:3" x14ac:dyDescent="0.2">
      <c r="A710" s="2">
        <v>708</v>
      </c>
      <c r="B710" s="2">
        <f t="shared" ca="1" si="11"/>
        <v>0.6616876838596264</v>
      </c>
      <c r="C710" s="2" t="s">
        <v>480</v>
      </c>
    </row>
    <row r="711" spans="1:3" x14ac:dyDescent="0.2">
      <c r="A711" s="2">
        <v>709</v>
      </c>
      <c r="B711" s="2">
        <f t="shared" ca="1" si="11"/>
        <v>0.51099057133543635</v>
      </c>
      <c r="C711" s="2" t="s">
        <v>480</v>
      </c>
    </row>
    <row r="712" spans="1:3" x14ac:dyDescent="0.2">
      <c r="A712" s="2">
        <v>710</v>
      </c>
      <c r="B712" s="2">
        <f t="shared" ca="1" si="11"/>
        <v>0.81172567130915341</v>
      </c>
      <c r="C712" s="2" t="s">
        <v>480</v>
      </c>
    </row>
    <row r="713" spans="1:3" x14ac:dyDescent="0.2">
      <c r="A713" s="2">
        <v>711</v>
      </c>
      <c r="B713" s="2">
        <f t="shared" ca="1" si="11"/>
        <v>0.64069680664972561</v>
      </c>
      <c r="C713" s="2" t="s">
        <v>479</v>
      </c>
    </row>
    <row r="714" spans="1:3" x14ac:dyDescent="0.2">
      <c r="A714" s="2">
        <v>712</v>
      </c>
      <c r="B714" s="2">
        <f t="shared" ca="1" si="11"/>
        <v>0.83726482854193107</v>
      </c>
      <c r="C714" s="2" t="s">
        <v>480</v>
      </c>
    </row>
    <row r="715" spans="1:3" x14ac:dyDescent="0.2">
      <c r="A715" s="2">
        <v>713</v>
      </c>
      <c r="B715" s="2">
        <f t="shared" ca="1" si="11"/>
        <v>0.50569730443133754</v>
      </c>
      <c r="C715" s="2" t="s">
        <v>479</v>
      </c>
    </row>
    <row r="716" spans="1:3" x14ac:dyDescent="0.2">
      <c r="A716" s="2">
        <v>714</v>
      </c>
      <c r="B716" s="2">
        <f t="shared" ca="1" si="11"/>
        <v>0.81702625680650187</v>
      </c>
      <c r="C716" s="2" t="s">
        <v>479</v>
      </c>
    </row>
    <row r="717" spans="1:3" x14ac:dyDescent="0.2">
      <c r="A717" s="2">
        <v>715</v>
      </c>
      <c r="B717" s="2">
        <f t="shared" ca="1" si="11"/>
        <v>0.61246542956917183</v>
      </c>
      <c r="C717" s="2" t="s">
        <v>479</v>
      </c>
    </row>
    <row r="718" spans="1:3" x14ac:dyDescent="0.2">
      <c r="A718" s="2">
        <v>716</v>
      </c>
      <c r="B718" s="2">
        <f t="shared" ca="1" si="11"/>
        <v>0.68435473519837797</v>
      </c>
      <c r="C718" s="2" t="s">
        <v>480</v>
      </c>
    </row>
    <row r="719" spans="1:3" x14ac:dyDescent="0.2">
      <c r="A719" s="2">
        <v>717</v>
      </c>
      <c r="B719" s="2">
        <f t="shared" ca="1" si="11"/>
        <v>0.58079628958896956</v>
      </c>
      <c r="C719" s="2" t="s">
        <v>479</v>
      </c>
    </row>
    <row r="720" spans="1:3" x14ac:dyDescent="0.2">
      <c r="A720" s="2">
        <v>718</v>
      </c>
      <c r="B720" s="2">
        <f t="shared" ca="1" si="11"/>
        <v>0.38480664702274503</v>
      </c>
      <c r="C720" s="2" t="s">
        <v>479</v>
      </c>
    </row>
    <row r="721" spans="1:3" x14ac:dyDescent="0.2">
      <c r="A721" s="2">
        <v>719</v>
      </c>
      <c r="B721" s="2">
        <f t="shared" ca="1" si="11"/>
        <v>0.63526237357069537</v>
      </c>
      <c r="C721" s="2" t="s">
        <v>479</v>
      </c>
    </row>
    <row r="722" spans="1:3" x14ac:dyDescent="0.2">
      <c r="A722" s="2">
        <v>720</v>
      </c>
      <c r="B722" s="2">
        <f t="shared" ca="1" si="11"/>
        <v>0.71056654000925545</v>
      </c>
      <c r="C722" s="2" t="s">
        <v>479</v>
      </c>
    </row>
    <row r="723" spans="1:3" x14ac:dyDescent="0.2">
      <c r="A723" s="2">
        <v>721</v>
      </c>
      <c r="B723" s="2">
        <f t="shared" ca="1" si="11"/>
        <v>0.77900333405510291</v>
      </c>
      <c r="C723" s="2" t="s">
        <v>480</v>
      </c>
    </row>
    <row r="724" spans="1:3" x14ac:dyDescent="0.2">
      <c r="A724" s="2">
        <v>722</v>
      </c>
      <c r="B724" s="2">
        <f t="shared" ca="1" si="11"/>
        <v>0.47784301676866048</v>
      </c>
      <c r="C724" s="2" t="s">
        <v>479</v>
      </c>
    </row>
    <row r="725" spans="1:3" x14ac:dyDescent="0.2">
      <c r="A725" s="2">
        <v>723</v>
      </c>
      <c r="B725" s="2">
        <f t="shared" ca="1" si="11"/>
        <v>0.7367260313897992</v>
      </c>
      <c r="C725" s="2" t="s">
        <v>480</v>
      </c>
    </row>
    <row r="726" spans="1:3" x14ac:dyDescent="0.2">
      <c r="A726" s="2">
        <v>724</v>
      </c>
      <c r="B726" s="2">
        <f t="shared" ca="1" si="11"/>
        <v>0.73361062287891399</v>
      </c>
      <c r="C726" s="2" t="s">
        <v>480</v>
      </c>
    </row>
    <row r="727" spans="1:3" x14ac:dyDescent="0.2">
      <c r="A727" s="2">
        <v>725</v>
      </c>
      <c r="B727" s="2">
        <f t="shared" ca="1" si="11"/>
        <v>0.82070922063088481</v>
      </c>
      <c r="C727" s="2" t="s">
        <v>479</v>
      </c>
    </row>
    <row r="728" spans="1:3" x14ac:dyDescent="0.2">
      <c r="A728" s="2">
        <v>726</v>
      </c>
      <c r="B728" s="2">
        <f t="shared" ca="1" si="11"/>
        <v>0.66435915410140245</v>
      </c>
      <c r="C728" s="2" t="s">
        <v>479</v>
      </c>
    </row>
    <row r="729" spans="1:3" x14ac:dyDescent="0.2">
      <c r="A729" s="2">
        <v>727</v>
      </c>
      <c r="B729" s="2">
        <f t="shared" ca="1" si="11"/>
        <v>0.70254308408367827</v>
      </c>
      <c r="C729" s="2" t="s">
        <v>480</v>
      </c>
    </row>
    <row r="730" spans="1:3" x14ac:dyDescent="0.2">
      <c r="A730" s="2">
        <v>728</v>
      </c>
      <c r="B730" s="2">
        <f t="shared" ca="1" si="11"/>
        <v>0.66835065256309323</v>
      </c>
      <c r="C730" s="2" t="s">
        <v>479</v>
      </c>
    </row>
    <row r="731" spans="1:3" x14ac:dyDescent="0.2">
      <c r="A731" s="2">
        <v>729</v>
      </c>
      <c r="B731" s="2">
        <f t="shared" ca="1" si="11"/>
        <v>0.85531329827917957</v>
      </c>
      <c r="C731" s="2" t="s">
        <v>480</v>
      </c>
    </row>
    <row r="732" spans="1:3" x14ac:dyDescent="0.2">
      <c r="A732" s="2">
        <v>730</v>
      </c>
      <c r="B732" s="2">
        <f t="shared" ca="1" si="11"/>
        <v>0.72300596394073369</v>
      </c>
      <c r="C732" s="2" t="s">
        <v>480</v>
      </c>
    </row>
    <row r="733" spans="1:3" x14ac:dyDescent="0.2">
      <c r="A733" s="2">
        <v>731</v>
      </c>
      <c r="B733" s="2">
        <f t="shared" ca="1" si="11"/>
        <v>0.71530434386161867</v>
      </c>
      <c r="C733" s="2" t="s">
        <v>480</v>
      </c>
    </row>
    <row r="734" spans="1:3" x14ac:dyDescent="0.2">
      <c r="A734" s="2">
        <v>732</v>
      </c>
      <c r="B734" s="2">
        <f t="shared" ca="1" si="11"/>
        <v>0.73121281810316485</v>
      </c>
      <c r="C734" s="2" t="s">
        <v>479</v>
      </c>
    </row>
    <row r="735" spans="1:3" x14ac:dyDescent="0.2">
      <c r="A735" s="2">
        <v>733</v>
      </c>
      <c r="B735" s="2">
        <f t="shared" ca="1" si="11"/>
        <v>0.77593446795380672</v>
      </c>
      <c r="C735" s="2" t="s">
        <v>479</v>
      </c>
    </row>
    <row r="736" spans="1:3" x14ac:dyDescent="0.2">
      <c r="A736" s="2">
        <v>734</v>
      </c>
      <c r="B736" s="2">
        <f t="shared" ca="1" si="11"/>
        <v>0.77129625116112666</v>
      </c>
      <c r="C736" s="2" t="s">
        <v>479</v>
      </c>
    </row>
    <row r="737" spans="1:3" x14ac:dyDescent="0.2">
      <c r="A737" s="2">
        <v>735</v>
      </c>
      <c r="B737" s="2">
        <f t="shared" ca="1" si="11"/>
        <v>0.71224983826062649</v>
      </c>
      <c r="C737" s="2" t="s">
        <v>480</v>
      </c>
    </row>
    <row r="738" spans="1:3" x14ac:dyDescent="0.2">
      <c r="A738" s="2">
        <v>736</v>
      </c>
      <c r="B738" s="2">
        <f t="shared" ca="1" si="11"/>
        <v>0.71665448901992257</v>
      </c>
      <c r="C738" s="2" t="s">
        <v>480</v>
      </c>
    </row>
    <row r="739" spans="1:3" x14ac:dyDescent="0.2">
      <c r="A739" s="2">
        <v>737</v>
      </c>
      <c r="B739" s="2">
        <f t="shared" ca="1" si="11"/>
        <v>0.57820363042603362</v>
      </c>
      <c r="C739" s="2" t="s">
        <v>479</v>
      </c>
    </row>
    <row r="740" spans="1:3" x14ac:dyDescent="0.2">
      <c r="A740" s="2">
        <v>738</v>
      </c>
      <c r="B740" s="2">
        <f t="shared" ca="1" si="11"/>
        <v>0.48490144992281003</v>
      </c>
      <c r="C740" s="2" t="s">
        <v>479</v>
      </c>
    </row>
    <row r="741" spans="1:3" x14ac:dyDescent="0.2">
      <c r="A741" s="2">
        <v>739</v>
      </c>
      <c r="B741" s="2">
        <f t="shared" ca="1" si="11"/>
        <v>0.85531628057853171</v>
      </c>
      <c r="C741" s="2" t="s">
        <v>480</v>
      </c>
    </row>
    <row r="742" spans="1:3" x14ac:dyDescent="0.2">
      <c r="A742" s="2">
        <v>740</v>
      </c>
      <c r="B742" s="2">
        <f t="shared" ca="1" si="11"/>
        <v>0.5364038045960734</v>
      </c>
      <c r="C742" s="2" t="s">
        <v>479</v>
      </c>
    </row>
    <row r="743" spans="1:3" x14ac:dyDescent="0.2">
      <c r="A743" s="2">
        <v>741</v>
      </c>
      <c r="B743" s="2">
        <f t="shared" ca="1" si="11"/>
        <v>0.54117728980609348</v>
      </c>
      <c r="C743" s="2" t="s">
        <v>479</v>
      </c>
    </row>
    <row r="744" spans="1:3" x14ac:dyDescent="0.2">
      <c r="A744" s="2">
        <v>742</v>
      </c>
      <c r="B744" s="2">
        <f t="shared" ca="1" si="11"/>
        <v>0.581733065844384</v>
      </c>
      <c r="C744" s="2" t="s">
        <v>479</v>
      </c>
    </row>
    <row r="745" spans="1:3" x14ac:dyDescent="0.2">
      <c r="A745" s="2">
        <v>743</v>
      </c>
      <c r="B745" s="2">
        <f t="shared" ca="1" si="11"/>
        <v>0.59199298704015357</v>
      </c>
      <c r="C745" s="2" t="s">
        <v>479</v>
      </c>
    </row>
    <row r="746" spans="1:3" x14ac:dyDescent="0.2">
      <c r="A746" s="2">
        <v>744</v>
      </c>
      <c r="B746" s="2">
        <f t="shared" ca="1" si="11"/>
        <v>0.58666329423025709</v>
      </c>
      <c r="C746" s="2" t="s">
        <v>479</v>
      </c>
    </row>
    <row r="747" spans="1:3" x14ac:dyDescent="0.2">
      <c r="A747" s="2">
        <v>745</v>
      </c>
      <c r="B747" s="2">
        <f t="shared" ca="1" si="11"/>
        <v>0.43436230172483437</v>
      </c>
      <c r="C747" s="2" t="s">
        <v>479</v>
      </c>
    </row>
    <row r="748" spans="1:3" x14ac:dyDescent="0.2">
      <c r="A748" s="2">
        <v>746</v>
      </c>
      <c r="B748" s="2">
        <f t="shared" ca="1" si="11"/>
        <v>0.6876804491408306</v>
      </c>
      <c r="C748" s="2" t="s">
        <v>480</v>
      </c>
    </row>
    <row r="749" spans="1:3" x14ac:dyDescent="0.2">
      <c r="A749" s="2">
        <v>747</v>
      </c>
      <c r="B749" s="2">
        <f t="shared" ca="1" si="11"/>
        <v>0.67445538721275078</v>
      </c>
      <c r="C749" s="2" t="s">
        <v>480</v>
      </c>
    </row>
    <row r="750" spans="1:3" x14ac:dyDescent="0.2">
      <c r="A750" s="2">
        <v>748</v>
      </c>
      <c r="B750" s="2">
        <f t="shared" ca="1" si="11"/>
        <v>0.98943425052951683</v>
      </c>
      <c r="C750" s="2" t="s">
        <v>479</v>
      </c>
    </row>
    <row r="751" spans="1:3" x14ac:dyDescent="0.2">
      <c r="A751" s="2">
        <v>749</v>
      </c>
      <c r="B751" s="2">
        <f t="shared" ca="1" si="11"/>
        <v>0.62209975892364189</v>
      </c>
      <c r="C751" s="2" t="s">
        <v>480</v>
      </c>
    </row>
    <row r="752" spans="1:3" x14ac:dyDescent="0.2">
      <c r="A752" s="2">
        <v>750</v>
      </c>
      <c r="B752" s="2">
        <f t="shared" ca="1" si="11"/>
        <v>0.4625499387971212</v>
      </c>
      <c r="C752" s="2" t="s">
        <v>479</v>
      </c>
    </row>
    <row r="753" spans="1:3" x14ac:dyDescent="0.2">
      <c r="A753" s="2">
        <v>751</v>
      </c>
      <c r="B753" s="2">
        <f t="shared" ca="1" si="11"/>
        <v>0.87234335063094381</v>
      </c>
      <c r="C753" s="2" t="s">
        <v>480</v>
      </c>
    </row>
    <row r="754" spans="1:3" x14ac:dyDescent="0.2">
      <c r="A754" s="2">
        <v>752</v>
      </c>
      <c r="B754" s="2">
        <f t="shared" ca="1" si="11"/>
        <v>0.59130390069818028</v>
      </c>
      <c r="C754" s="2" t="s">
        <v>480</v>
      </c>
    </row>
    <row r="755" spans="1:3" x14ac:dyDescent="0.2">
      <c r="A755" s="2">
        <v>753</v>
      </c>
      <c r="B755" s="2">
        <f t="shared" ca="1" si="11"/>
        <v>0.60398349890896152</v>
      </c>
      <c r="C755" s="2" t="s">
        <v>480</v>
      </c>
    </row>
    <row r="756" spans="1:3" x14ac:dyDescent="0.2">
      <c r="A756" s="2">
        <v>754</v>
      </c>
      <c r="B756" s="2">
        <f t="shared" ca="1" si="11"/>
        <v>0.70754260461698071</v>
      </c>
      <c r="C756" s="2" t="s">
        <v>480</v>
      </c>
    </row>
    <row r="757" spans="1:3" x14ac:dyDescent="0.2">
      <c r="A757" s="2">
        <v>755</v>
      </c>
      <c r="B757" s="2">
        <f t="shared" ca="1" si="11"/>
        <v>0.45700937005055375</v>
      </c>
      <c r="C757" s="2" t="s">
        <v>479</v>
      </c>
    </row>
    <row r="758" spans="1:3" x14ac:dyDescent="0.2">
      <c r="A758" s="2">
        <v>756</v>
      </c>
      <c r="B758" s="2">
        <f t="shared" ca="1" si="11"/>
        <v>0.61078558570289776</v>
      </c>
      <c r="C758" s="2" t="s">
        <v>480</v>
      </c>
    </row>
    <row r="759" spans="1:3" x14ac:dyDescent="0.2">
      <c r="A759" s="2">
        <v>757</v>
      </c>
      <c r="B759" s="2">
        <f t="shared" ca="1" si="11"/>
        <v>0.94011390685491125</v>
      </c>
      <c r="C759" s="2" t="s">
        <v>480</v>
      </c>
    </row>
    <row r="760" spans="1:3" x14ac:dyDescent="0.2">
      <c r="A760" s="2">
        <v>758</v>
      </c>
      <c r="B760" s="2">
        <f t="shared" ca="1" si="11"/>
        <v>0.6432333723453374</v>
      </c>
      <c r="C760" s="2" t="s">
        <v>480</v>
      </c>
    </row>
    <row r="761" spans="1:3" x14ac:dyDescent="0.2">
      <c r="A761" s="2">
        <v>759</v>
      </c>
      <c r="B761" s="2">
        <f t="shared" ca="1" si="11"/>
        <v>0.68810218196689477</v>
      </c>
      <c r="C761" s="2" t="s">
        <v>479</v>
      </c>
    </row>
    <row r="762" spans="1:3" x14ac:dyDescent="0.2">
      <c r="A762" s="2">
        <v>760</v>
      </c>
      <c r="B762" s="2">
        <f t="shared" ca="1" si="11"/>
        <v>0.62839529193450905</v>
      </c>
      <c r="C762" s="2" t="s">
        <v>480</v>
      </c>
    </row>
    <row r="763" spans="1:3" x14ac:dyDescent="0.2">
      <c r="A763" s="2">
        <v>761</v>
      </c>
      <c r="B763" s="2">
        <f t="shared" ca="1" si="11"/>
        <v>0.64087334332558099</v>
      </c>
      <c r="C763" s="2" t="s">
        <v>479</v>
      </c>
    </row>
    <row r="764" spans="1:3" x14ac:dyDescent="0.2">
      <c r="A764" s="2">
        <v>762</v>
      </c>
      <c r="B764" s="2">
        <f t="shared" ca="1" si="11"/>
        <v>0.49209144212688988</v>
      </c>
      <c r="C764" s="2" t="s">
        <v>479</v>
      </c>
    </row>
    <row r="765" spans="1:3" x14ac:dyDescent="0.2">
      <c r="A765" s="2">
        <v>763</v>
      </c>
      <c r="B765" s="2">
        <f t="shared" ca="1" si="11"/>
        <v>0.6246055610244744</v>
      </c>
      <c r="C765" s="2" t="s">
        <v>479</v>
      </c>
    </row>
    <row r="766" spans="1:3" x14ac:dyDescent="0.2">
      <c r="A766" s="2">
        <v>764</v>
      </c>
      <c r="B766" s="2">
        <f t="shared" ca="1" si="11"/>
        <v>0.53335531558531912</v>
      </c>
      <c r="C766" s="2" t="s">
        <v>479</v>
      </c>
    </row>
    <row r="767" spans="1:3" x14ac:dyDescent="0.2">
      <c r="A767" s="2">
        <v>765</v>
      </c>
      <c r="B767" s="2">
        <f t="shared" ca="1" si="11"/>
        <v>0.40217387808126059</v>
      </c>
      <c r="C767" s="2" t="s">
        <v>479</v>
      </c>
    </row>
    <row r="768" spans="1:3" x14ac:dyDescent="0.2">
      <c r="A768" s="2">
        <v>766</v>
      </c>
      <c r="B768" s="2">
        <f t="shared" ca="1" si="11"/>
        <v>0.62198785750417229</v>
      </c>
      <c r="C768" s="2" t="s">
        <v>479</v>
      </c>
    </row>
    <row r="769" spans="1:3" x14ac:dyDescent="0.2">
      <c r="A769" s="2">
        <v>767</v>
      </c>
      <c r="B769" s="2">
        <f t="shared" ca="1" si="11"/>
        <v>0.81909494658115733</v>
      </c>
      <c r="C769" s="2" t="s">
        <v>480</v>
      </c>
    </row>
    <row r="770" spans="1:3" x14ac:dyDescent="0.2">
      <c r="A770" s="2">
        <v>768</v>
      </c>
      <c r="B770" s="2">
        <f t="shared" ca="1" si="11"/>
        <v>0.6256384974197392</v>
      </c>
      <c r="C770" s="2" t="s">
        <v>480</v>
      </c>
    </row>
    <row r="771" spans="1:3" x14ac:dyDescent="0.2">
      <c r="A771" s="2">
        <v>769</v>
      </c>
      <c r="B771" s="2">
        <f t="shared" ref="B771:B834" ca="1" si="12">IF(C771="Bomb",_xlfn.NORM.INV(RAND(),0.7,0.1),_xlfn.NORM.INV(RAND(),0.6,0.15))</f>
        <v>0.53006202845332284</v>
      </c>
      <c r="C771" s="2" t="s">
        <v>479</v>
      </c>
    </row>
    <row r="772" spans="1:3" x14ac:dyDescent="0.2">
      <c r="A772" s="2">
        <v>770</v>
      </c>
      <c r="B772" s="2">
        <f t="shared" ca="1" si="12"/>
        <v>0.73970968566714601</v>
      </c>
      <c r="C772" s="2" t="s">
        <v>480</v>
      </c>
    </row>
    <row r="773" spans="1:3" x14ac:dyDescent="0.2">
      <c r="A773" s="2">
        <v>771</v>
      </c>
      <c r="B773" s="2">
        <f t="shared" ca="1" si="12"/>
        <v>0.75726041468736671</v>
      </c>
      <c r="C773" s="2" t="s">
        <v>479</v>
      </c>
    </row>
    <row r="774" spans="1:3" x14ac:dyDescent="0.2">
      <c r="A774" s="2">
        <v>772</v>
      </c>
      <c r="B774" s="2">
        <f t="shared" ca="1" si="12"/>
        <v>0.47377882900816126</v>
      </c>
      <c r="C774" s="2" t="s">
        <v>479</v>
      </c>
    </row>
    <row r="775" spans="1:3" x14ac:dyDescent="0.2">
      <c r="A775" s="2">
        <v>773</v>
      </c>
      <c r="B775" s="2">
        <f t="shared" ca="1" si="12"/>
        <v>0.34949015999927552</v>
      </c>
      <c r="C775" s="2" t="s">
        <v>479</v>
      </c>
    </row>
    <row r="776" spans="1:3" x14ac:dyDescent="0.2">
      <c r="A776" s="2">
        <v>774</v>
      </c>
      <c r="B776" s="2">
        <f t="shared" ca="1" si="12"/>
        <v>0.62711603182883335</v>
      </c>
      <c r="C776" s="2" t="s">
        <v>479</v>
      </c>
    </row>
    <row r="777" spans="1:3" x14ac:dyDescent="0.2">
      <c r="A777" s="2">
        <v>775</v>
      </c>
      <c r="B777" s="2">
        <f t="shared" ca="1" si="12"/>
        <v>0.75200993727661081</v>
      </c>
      <c r="C777" s="2" t="s">
        <v>480</v>
      </c>
    </row>
    <row r="778" spans="1:3" x14ac:dyDescent="0.2">
      <c r="A778" s="2">
        <v>776</v>
      </c>
      <c r="B778" s="2">
        <f t="shared" ca="1" si="12"/>
        <v>0.61629263452347649</v>
      </c>
      <c r="C778" s="2" t="s">
        <v>479</v>
      </c>
    </row>
    <row r="779" spans="1:3" x14ac:dyDescent="0.2">
      <c r="A779" s="2">
        <v>777</v>
      </c>
      <c r="B779" s="2">
        <f t="shared" ca="1" si="12"/>
        <v>0.54457408850413491</v>
      </c>
      <c r="C779" s="2" t="s">
        <v>480</v>
      </c>
    </row>
    <row r="780" spans="1:3" x14ac:dyDescent="0.2">
      <c r="A780" s="2">
        <v>778</v>
      </c>
      <c r="B780" s="2">
        <f t="shared" ca="1" si="12"/>
        <v>0.61789588539084961</v>
      </c>
      <c r="C780" s="2" t="s">
        <v>480</v>
      </c>
    </row>
    <row r="781" spans="1:3" x14ac:dyDescent="0.2">
      <c r="A781" s="2">
        <v>779</v>
      </c>
      <c r="B781" s="2">
        <f t="shared" ca="1" si="12"/>
        <v>0.74364636091791581</v>
      </c>
      <c r="C781" s="2" t="s">
        <v>480</v>
      </c>
    </row>
    <row r="782" spans="1:3" x14ac:dyDescent="0.2">
      <c r="A782" s="2">
        <v>780</v>
      </c>
      <c r="B782" s="2">
        <f t="shared" ca="1" si="12"/>
        <v>0.77626771685621099</v>
      </c>
      <c r="C782" s="2" t="s">
        <v>480</v>
      </c>
    </row>
    <row r="783" spans="1:3" x14ac:dyDescent="0.2">
      <c r="A783" s="2">
        <v>781</v>
      </c>
      <c r="B783" s="2">
        <f t="shared" ca="1" si="12"/>
        <v>0.72920659138247879</v>
      </c>
      <c r="C783" s="2" t="s">
        <v>480</v>
      </c>
    </row>
    <row r="784" spans="1:3" x14ac:dyDescent="0.2">
      <c r="A784" s="2">
        <v>782</v>
      </c>
      <c r="B784" s="2">
        <f t="shared" ca="1" si="12"/>
        <v>0.7548287500489943</v>
      </c>
      <c r="C784" s="2" t="s">
        <v>480</v>
      </c>
    </row>
    <row r="785" spans="1:3" x14ac:dyDescent="0.2">
      <c r="A785" s="2">
        <v>783</v>
      </c>
      <c r="B785" s="2">
        <f t="shared" ca="1" si="12"/>
        <v>0.70651345298149393</v>
      </c>
      <c r="C785" s="2" t="s">
        <v>480</v>
      </c>
    </row>
    <row r="786" spans="1:3" x14ac:dyDescent="0.2">
      <c r="A786" s="2">
        <v>784</v>
      </c>
      <c r="B786" s="2">
        <f t="shared" ca="1" si="12"/>
        <v>0.74781684513060664</v>
      </c>
      <c r="C786" s="2" t="s">
        <v>479</v>
      </c>
    </row>
    <row r="787" spans="1:3" x14ac:dyDescent="0.2">
      <c r="A787" s="2">
        <v>785</v>
      </c>
      <c r="B787" s="2">
        <f t="shared" ca="1" si="12"/>
        <v>0.76614063135220678</v>
      </c>
      <c r="C787" s="2" t="s">
        <v>479</v>
      </c>
    </row>
    <row r="788" spans="1:3" x14ac:dyDescent="0.2">
      <c r="A788" s="2">
        <v>786</v>
      </c>
      <c r="B788" s="2">
        <f t="shared" ca="1" si="12"/>
        <v>0.39185009452876851</v>
      </c>
      <c r="C788" s="2" t="s">
        <v>479</v>
      </c>
    </row>
    <row r="789" spans="1:3" x14ac:dyDescent="0.2">
      <c r="A789" s="2">
        <v>787</v>
      </c>
      <c r="B789" s="2">
        <f t="shared" ca="1" si="12"/>
        <v>0.67178487728279279</v>
      </c>
      <c r="C789" s="2" t="s">
        <v>480</v>
      </c>
    </row>
    <row r="790" spans="1:3" x14ac:dyDescent="0.2">
      <c r="A790" s="2">
        <v>788</v>
      </c>
      <c r="B790" s="2">
        <f t="shared" ca="1" si="12"/>
        <v>0.70628059406978727</v>
      </c>
      <c r="C790" s="2" t="s">
        <v>479</v>
      </c>
    </row>
    <row r="791" spans="1:3" x14ac:dyDescent="0.2">
      <c r="A791" s="2">
        <v>789</v>
      </c>
      <c r="B791" s="2">
        <f t="shared" ca="1" si="12"/>
        <v>0.61343222597158964</v>
      </c>
      <c r="C791" s="2" t="s">
        <v>480</v>
      </c>
    </row>
    <row r="792" spans="1:3" x14ac:dyDescent="0.2">
      <c r="A792" s="2">
        <v>790</v>
      </c>
      <c r="B792" s="2">
        <f t="shared" ca="1" si="12"/>
        <v>0.69274001029769905</v>
      </c>
      <c r="C792" s="2" t="s">
        <v>480</v>
      </c>
    </row>
    <row r="793" spans="1:3" x14ac:dyDescent="0.2">
      <c r="A793" s="2">
        <v>791</v>
      </c>
      <c r="B793" s="2">
        <f t="shared" ca="1" si="12"/>
        <v>0.70430029314512022</v>
      </c>
      <c r="C793" s="2" t="s">
        <v>479</v>
      </c>
    </row>
    <row r="794" spans="1:3" x14ac:dyDescent="0.2">
      <c r="A794" s="2">
        <v>792</v>
      </c>
      <c r="B794" s="2">
        <f t="shared" ca="1" si="12"/>
        <v>0.82279152557382684</v>
      </c>
      <c r="C794" s="2" t="s">
        <v>479</v>
      </c>
    </row>
    <row r="795" spans="1:3" x14ac:dyDescent="0.2">
      <c r="A795" s="2">
        <v>793</v>
      </c>
      <c r="B795" s="2">
        <f t="shared" ca="1" si="12"/>
        <v>0.59591830406401747</v>
      </c>
      <c r="C795" s="2" t="s">
        <v>480</v>
      </c>
    </row>
    <row r="796" spans="1:3" x14ac:dyDescent="0.2">
      <c r="A796" s="2">
        <v>794</v>
      </c>
      <c r="B796" s="2">
        <f t="shared" ca="1" si="12"/>
        <v>0.7475326790346184</v>
      </c>
      <c r="C796" s="2" t="s">
        <v>479</v>
      </c>
    </row>
    <row r="797" spans="1:3" x14ac:dyDescent="0.2">
      <c r="A797" s="2">
        <v>795</v>
      </c>
      <c r="B797" s="2">
        <f t="shared" ca="1" si="12"/>
        <v>0.52307257914820282</v>
      </c>
      <c r="C797" s="2" t="s">
        <v>479</v>
      </c>
    </row>
    <row r="798" spans="1:3" x14ac:dyDescent="0.2">
      <c r="A798" s="2">
        <v>796</v>
      </c>
      <c r="B798" s="2">
        <f t="shared" ca="1" si="12"/>
        <v>0.41011899326844647</v>
      </c>
      <c r="C798" s="2" t="s">
        <v>479</v>
      </c>
    </row>
    <row r="799" spans="1:3" x14ac:dyDescent="0.2">
      <c r="A799" s="2">
        <v>797</v>
      </c>
      <c r="B799" s="2">
        <f t="shared" ca="1" si="12"/>
        <v>0.7788955752019483</v>
      </c>
      <c r="C799" s="2" t="s">
        <v>479</v>
      </c>
    </row>
    <row r="800" spans="1:3" x14ac:dyDescent="0.2">
      <c r="A800" s="2">
        <v>798</v>
      </c>
      <c r="B800" s="2">
        <f t="shared" ca="1" si="12"/>
        <v>0.77051654960031979</v>
      </c>
      <c r="C800" s="2" t="s">
        <v>480</v>
      </c>
    </row>
    <row r="801" spans="1:3" x14ac:dyDescent="0.2">
      <c r="A801" s="2">
        <v>799</v>
      </c>
      <c r="B801" s="2">
        <f t="shared" ca="1" si="12"/>
        <v>0.67988255384326191</v>
      </c>
      <c r="C801" s="2" t="s">
        <v>479</v>
      </c>
    </row>
    <row r="802" spans="1:3" x14ac:dyDescent="0.2">
      <c r="A802" s="2">
        <v>800</v>
      </c>
      <c r="B802" s="2">
        <f t="shared" ca="1" si="12"/>
        <v>0.58995877314749434</v>
      </c>
      <c r="C802" s="2" t="s">
        <v>479</v>
      </c>
    </row>
    <row r="803" spans="1:3" x14ac:dyDescent="0.2">
      <c r="A803" s="2">
        <v>801</v>
      </c>
      <c r="B803" s="2">
        <f t="shared" ca="1" si="12"/>
        <v>0.45513441571995644</v>
      </c>
      <c r="C803" s="2" t="s">
        <v>479</v>
      </c>
    </row>
    <row r="804" spans="1:3" x14ac:dyDescent="0.2">
      <c r="A804" s="2">
        <v>802</v>
      </c>
      <c r="B804" s="2">
        <f t="shared" ca="1" si="12"/>
        <v>0.51145566663638231</v>
      </c>
      <c r="C804" s="2" t="s">
        <v>479</v>
      </c>
    </row>
    <row r="805" spans="1:3" x14ac:dyDescent="0.2">
      <c r="A805" s="2">
        <v>803</v>
      </c>
      <c r="B805" s="2">
        <f t="shared" ca="1" si="12"/>
        <v>0.82339333723564856</v>
      </c>
      <c r="C805" s="2" t="s">
        <v>480</v>
      </c>
    </row>
    <row r="806" spans="1:3" x14ac:dyDescent="0.2">
      <c r="A806" s="2">
        <v>804</v>
      </c>
      <c r="B806" s="2">
        <f t="shared" ca="1" si="12"/>
        <v>0.55797745319664094</v>
      </c>
      <c r="C806" s="2" t="s">
        <v>479</v>
      </c>
    </row>
    <row r="807" spans="1:3" x14ac:dyDescent="0.2">
      <c r="A807" s="2">
        <v>805</v>
      </c>
      <c r="B807" s="2">
        <f t="shared" ca="1" si="12"/>
        <v>0.55321358467890347</v>
      </c>
      <c r="C807" s="2" t="s">
        <v>480</v>
      </c>
    </row>
    <row r="808" spans="1:3" x14ac:dyDescent="0.2">
      <c r="A808" s="2">
        <v>806</v>
      </c>
      <c r="B808" s="2">
        <f t="shared" ca="1" si="12"/>
        <v>0.43054562690465881</v>
      </c>
      <c r="C808" s="2" t="s">
        <v>479</v>
      </c>
    </row>
    <row r="809" spans="1:3" x14ac:dyDescent="0.2">
      <c r="A809" s="2">
        <v>807</v>
      </c>
      <c r="B809" s="2">
        <f t="shared" ca="1" si="12"/>
        <v>0.64804667369428337</v>
      </c>
      <c r="C809" s="2" t="s">
        <v>480</v>
      </c>
    </row>
    <row r="810" spans="1:3" x14ac:dyDescent="0.2">
      <c r="A810" s="2">
        <v>808</v>
      </c>
      <c r="B810" s="2">
        <f t="shared" ca="1" si="12"/>
        <v>0.70776205797679881</v>
      </c>
      <c r="C810" s="2" t="s">
        <v>480</v>
      </c>
    </row>
    <row r="811" spans="1:3" x14ac:dyDescent="0.2">
      <c r="A811" s="2">
        <v>809</v>
      </c>
      <c r="B811" s="2">
        <f t="shared" ca="1" si="12"/>
        <v>0.78288130913526222</v>
      </c>
      <c r="C811" s="2" t="s">
        <v>480</v>
      </c>
    </row>
    <row r="812" spans="1:3" x14ac:dyDescent="0.2">
      <c r="A812" s="2">
        <v>810</v>
      </c>
      <c r="B812" s="2">
        <f t="shared" ca="1" si="12"/>
        <v>0.74670915867547916</v>
      </c>
      <c r="C812" s="2" t="s">
        <v>480</v>
      </c>
    </row>
    <row r="813" spans="1:3" x14ac:dyDescent="0.2">
      <c r="A813" s="2">
        <v>811</v>
      </c>
      <c r="B813" s="2">
        <f t="shared" ca="1" si="12"/>
        <v>0.68513998638234985</v>
      </c>
      <c r="C813" s="2" t="s">
        <v>479</v>
      </c>
    </row>
    <row r="814" spans="1:3" x14ac:dyDescent="0.2">
      <c r="A814" s="2">
        <v>812</v>
      </c>
      <c r="B814" s="2">
        <f t="shared" ca="1" si="12"/>
        <v>0.54864169816414443</v>
      </c>
      <c r="C814" s="2" t="s">
        <v>480</v>
      </c>
    </row>
    <row r="815" spans="1:3" x14ac:dyDescent="0.2">
      <c r="A815" s="2">
        <v>813</v>
      </c>
      <c r="B815" s="2">
        <f t="shared" ca="1" si="12"/>
        <v>0.69716424735323224</v>
      </c>
      <c r="C815" s="2" t="s">
        <v>480</v>
      </c>
    </row>
    <row r="816" spans="1:3" x14ac:dyDescent="0.2">
      <c r="A816" s="2">
        <v>814</v>
      </c>
      <c r="B816" s="2">
        <f t="shared" ca="1" si="12"/>
        <v>0.32366917910015952</v>
      </c>
      <c r="C816" s="2" t="s">
        <v>479</v>
      </c>
    </row>
    <row r="817" spans="1:3" x14ac:dyDescent="0.2">
      <c r="A817" s="2">
        <v>815</v>
      </c>
      <c r="B817" s="2">
        <f t="shared" ca="1" si="12"/>
        <v>0.44303053158970296</v>
      </c>
      <c r="C817" s="2" t="s">
        <v>479</v>
      </c>
    </row>
    <row r="818" spans="1:3" x14ac:dyDescent="0.2">
      <c r="A818" s="2">
        <v>816</v>
      </c>
      <c r="B818" s="2">
        <f t="shared" ca="1" si="12"/>
        <v>0.41876055665034179</v>
      </c>
      <c r="C818" s="2" t="s">
        <v>479</v>
      </c>
    </row>
    <row r="819" spans="1:3" x14ac:dyDescent="0.2">
      <c r="A819" s="2">
        <v>817</v>
      </c>
      <c r="B819" s="2">
        <f t="shared" ca="1" si="12"/>
        <v>0.50047974552765628</v>
      </c>
      <c r="C819" s="2" t="s">
        <v>479</v>
      </c>
    </row>
    <row r="820" spans="1:3" x14ac:dyDescent="0.2">
      <c r="A820" s="2">
        <v>818</v>
      </c>
      <c r="B820" s="2">
        <f t="shared" ca="1" si="12"/>
        <v>0.82539488887658208</v>
      </c>
      <c r="C820" s="2" t="s">
        <v>479</v>
      </c>
    </row>
    <row r="821" spans="1:3" x14ac:dyDescent="0.2">
      <c r="A821" s="2">
        <v>819</v>
      </c>
      <c r="B821" s="2">
        <f t="shared" ca="1" si="12"/>
        <v>0.78338413806025131</v>
      </c>
      <c r="C821" s="2" t="s">
        <v>479</v>
      </c>
    </row>
    <row r="822" spans="1:3" x14ac:dyDescent="0.2">
      <c r="A822" s="2">
        <v>820</v>
      </c>
      <c r="B822" s="2">
        <f t="shared" ca="1" si="12"/>
        <v>0.63765946087960812</v>
      </c>
      <c r="C822" s="2" t="s">
        <v>479</v>
      </c>
    </row>
    <row r="823" spans="1:3" x14ac:dyDescent="0.2">
      <c r="A823" s="2">
        <v>821</v>
      </c>
      <c r="B823" s="2">
        <f t="shared" ca="1" si="12"/>
        <v>0.71831911634458945</v>
      </c>
      <c r="C823" s="2" t="s">
        <v>480</v>
      </c>
    </row>
    <row r="824" spans="1:3" x14ac:dyDescent="0.2">
      <c r="A824" s="2">
        <v>822</v>
      </c>
      <c r="B824" s="2">
        <f t="shared" ca="1" si="12"/>
        <v>0.73044309968667243</v>
      </c>
      <c r="C824" s="2" t="s">
        <v>479</v>
      </c>
    </row>
    <row r="825" spans="1:3" x14ac:dyDescent="0.2">
      <c r="A825" s="2">
        <v>823</v>
      </c>
      <c r="B825" s="2">
        <f t="shared" ca="1" si="12"/>
        <v>0.63306099714273933</v>
      </c>
      <c r="C825" s="2" t="s">
        <v>480</v>
      </c>
    </row>
    <row r="826" spans="1:3" x14ac:dyDescent="0.2">
      <c r="A826" s="2">
        <v>824</v>
      </c>
      <c r="B826" s="2">
        <f t="shared" ca="1" si="12"/>
        <v>0.75043221153252804</v>
      </c>
      <c r="C826" s="2" t="s">
        <v>480</v>
      </c>
    </row>
    <row r="827" spans="1:3" x14ac:dyDescent="0.2">
      <c r="A827" s="2">
        <v>825</v>
      </c>
      <c r="B827" s="2">
        <f t="shared" ca="1" si="12"/>
        <v>0.52997141609671705</v>
      </c>
      <c r="C827" s="2" t="s">
        <v>480</v>
      </c>
    </row>
    <row r="828" spans="1:3" x14ac:dyDescent="0.2">
      <c r="A828" s="2">
        <v>826</v>
      </c>
      <c r="B828" s="2">
        <f t="shared" ca="1" si="12"/>
        <v>0.82674770904215578</v>
      </c>
      <c r="C828" s="2" t="s">
        <v>479</v>
      </c>
    </row>
    <row r="829" spans="1:3" x14ac:dyDescent="0.2">
      <c r="A829" s="2">
        <v>827</v>
      </c>
      <c r="B829" s="2">
        <f t="shared" ca="1" si="12"/>
        <v>0.76240787629918039</v>
      </c>
      <c r="C829" s="2" t="s">
        <v>479</v>
      </c>
    </row>
    <row r="830" spans="1:3" x14ac:dyDescent="0.2">
      <c r="A830" s="2">
        <v>828</v>
      </c>
      <c r="B830" s="2">
        <f t="shared" ca="1" si="12"/>
        <v>0.59305821087334765</v>
      </c>
      <c r="C830" s="2" t="s">
        <v>479</v>
      </c>
    </row>
    <row r="831" spans="1:3" x14ac:dyDescent="0.2">
      <c r="A831" s="2">
        <v>829</v>
      </c>
      <c r="B831" s="2">
        <f t="shared" ca="1" si="12"/>
        <v>0.65374009102123698</v>
      </c>
      <c r="C831" s="2" t="s">
        <v>480</v>
      </c>
    </row>
    <row r="832" spans="1:3" x14ac:dyDescent="0.2">
      <c r="A832" s="2">
        <v>830</v>
      </c>
      <c r="B832" s="2">
        <f t="shared" ca="1" si="12"/>
        <v>0.54280634197756683</v>
      </c>
      <c r="C832" s="2" t="s">
        <v>479</v>
      </c>
    </row>
    <row r="833" spans="1:3" x14ac:dyDescent="0.2">
      <c r="A833" s="2">
        <v>831</v>
      </c>
      <c r="B833" s="2">
        <f t="shared" ca="1" si="12"/>
        <v>0.90779668759004239</v>
      </c>
      <c r="C833" s="2" t="s">
        <v>479</v>
      </c>
    </row>
    <row r="834" spans="1:3" x14ac:dyDescent="0.2">
      <c r="A834" s="2">
        <v>832</v>
      </c>
      <c r="B834" s="2">
        <f t="shared" ca="1" si="12"/>
        <v>0.44841125352379152</v>
      </c>
      <c r="C834" s="2" t="s">
        <v>479</v>
      </c>
    </row>
    <row r="835" spans="1:3" x14ac:dyDescent="0.2">
      <c r="A835" s="2">
        <v>833</v>
      </c>
      <c r="B835" s="2">
        <f t="shared" ref="B835:B898" ca="1" si="13">IF(C835="Bomb",_xlfn.NORM.INV(RAND(),0.7,0.1),_xlfn.NORM.INV(RAND(),0.6,0.15))</f>
        <v>0.84536852181042665</v>
      </c>
      <c r="C835" s="2" t="s">
        <v>480</v>
      </c>
    </row>
    <row r="836" spans="1:3" x14ac:dyDescent="0.2">
      <c r="A836" s="2">
        <v>834</v>
      </c>
      <c r="B836" s="2">
        <f t="shared" ca="1" si="13"/>
        <v>0.59151434623954502</v>
      </c>
      <c r="C836" s="2" t="s">
        <v>479</v>
      </c>
    </row>
    <row r="837" spans="1:3" x14ac:dyDescent="0.2">
      <c r="A837" s="2">
        <v>835</v>
      </c>
      <c r="B837" s="2">
        <f t="shared" ca="1" si="13"/>
        <v>0.74253788421537459</v>
      </c>
      <c r="C837" s="2" t="s">
        <v>480</v>
      </c>
    </row>
    <row r="838" spans="1:3" x14ac:dyDescent="0.2">
      <c r="A838" s="2">
        <v>836</v>
      </c>
      <c r="B838" s="2">
        <f t="shared" ca="1" si="13"/>
        <v>0.72424858630861066</v>
      </c>
      <c r="C838" s="2" t="s">
        <v>479</v>
      </c>
    </row>
    <row r="839" spans="1:3" x14ac:dyDescent="0.2">
      <c r="A839" s="2">
        <v>837</v>
      </c>
      <c r="B839" s="2">
        <f t="shared" ca="1" si="13"/>
        <v>0.59604632312382733</v>
      </c>
      <c r="C839" s="2" t="s">
        <v>480</v>
      </c>
    </row>
    <row r="840" spans="1:3" x14ac:dyDescent="0.2">
      <c r="A840" s="2">
        <v>838</v>
      </c>
      <c r="B840" s="2">
        <f t="shared" ca="1" si="13"/>
        <v>0.70352679135599638</v>
      </c>
      <c r="C840" s="2" t="s">
        <v>479</v>
      </c>
    </row>
    <row r="841" spans="1:3" x14ac:dyDescent="0.2">
      <c r="A841" s="2">
        <v>839</v>
      </c>
      <c r="B841" s="2">
        <f t="shared" ca="1" si="13"/>
        <v>0.56955197961011905</v>
      </c>
      <c r="C841" s="2" t="s">
        <v>480</v>
      </c>
    </row>
    <row r="842" spans="1:3" x14ac:dyDescent="0.2">
      <c r="A842" s="2">
        <v>840</v>
      </c>
      <c r="B842" s="2">
        <f t="shared" ca="1" si="13"/>
        <v>0.69103050555228407</v>
      </c>
      <c r="C842" s="2" t="s">
        <v>480</v>
      </c>
    </row>
    <row r="843" spans="1:3" x14ac:dyDescent="0.2">
      <c r="A843" s="2">
        <v>841</v>
      </c>
      <c r="B843" s="2">
        <f t="shared" ca="1" si="13"/>
        <v>0.48044127557026162</v>
      </c>
      <c r="C843" s="2" t="s">
        <v>480</v>
      </c>
    </row>
    <row r="844" spans="1:3" x14ac:dyDescent="0.2">
      <c r="A844" s="2">
        <v>842</v>
      </c>
      <c r="B844" s="2">
        <f t="shared" ca="1" si="13"/>
        <v>0.47564471838547584</v>
      </c>
      <c r="C844" s="2" t="s">
        <v>479</v>
      </c>
    </row>
    <row r="845" spans="1:3" x14ac:dyDescent="0.2">
      <c r="A845" s="2">
        <v>843</v>
      </c>
      <c r="B845" s="2">
        <f t="shared" ca="1" si="13"/>
        <v>0.76230996822707675</v>
      </c>
      <c r="C845" s="2" t="s">
        <v>479</v>
      </c>
    </row>
    <row r="846" spans="1:3" x14ac:dyDescent="0.2">
      <c r="A846" s="2">
        <v>844</v>
      </c>
      <c r="B846" s="2">
        <f t="shared" ca="1" si="13"/>
        <v>0.67956704350256669</v>
      </c>
      <c r="C846" s="2" t="s">
        <v>479</v>
      </c>
    </row>
    <row r="847" spans="1:3" x14ac:dyDescent="0.2">
      <c r="A847" s="2">
        <v>845</v>
      </c>
      <c r="B847" s="2">
        <f t="shared" ca="1" si="13"/>
        <v>0.80122247691336523</v>
      </c>
      <c r="C847" s="2" t="s">
        <v>479</v>
      </c>
    </row>
    <row r="848" spans="1:3" x14ac:dyDescent="0.2">
      <c r="A848" s="2">
        <v>846</v>
      </c>
      <c r="B848" s="2">
        <f t="shared" ca="1" si="13"/>
        <v>0.58914309044360924</v>
      </c>
      <c r="C848" s="2" t="s">
        <v>479</v>
      </c>
    </row>
    <row r="849" spans="1:3" x14ac:dyDescent="0.2">
      <c r="A849" s="2">
        <v>847</v>
      </c>
      <c r="B849" s="2">
        <f t="shared" ca="1" si="13"/>
        <v>0.78563072900070652</v>
      </c>
      <c r="C849" s="2" t="s">
        <v>480</v>
      </c>
    </row>
    <row r="850" spans="1:3" x14ac:dyDescent="0.2">
      <c r="A850" s="2">
        <v>848</v>
      </c>
      <c r="B850" s="2">
        <f t="shared" ca="1" si="13"/>
        <v>0.72013068632171751</v>
      </c>
      <c r="C850" s="2" t="s">
        <v>479</v>
      </c>
    </row>
    <row r="851" spans="1:3" x14ac:dyDescent="0.2">
      <c r="A851" s="2">
        <v>849</v>
      </c>
      <c r="B851" s="2">
        <f t="shared" ca="1" si="13"/>
        <v>0.69003095594790143</v>
      </c>
      <c r="C851" s="2" t="s">
        <v>480</v>
      </c>
    </row>
    <row r="852" spans="1:3" x14ac:dyDescent="0.2">
      <c r="A852" s="2">
        <v>850</v>
      </c>
      <c r="B852" s="2">
        <f t="shared" ca="1" si="13"/>
        <v>0.66235976596456014</v>
      </c>
      <c r="C852" s="2" t="s">
        <v>479</v>
      </c>
    </row>
    <row r="853" spans="1:3" x14ac:dyDescent="0.2">
      <c r="A853" s="2">
        <v>851</v>
      </c>
      <c r="B853" s="2">
        <f t="shared" ca="1" si="13"/>
        <v>0.38448348780801</v>
      </c>
      <c r="C853" s="2" t="s">
        <v>479</v>
      </c>
    </row>
    <row r="854" spans="1:3" x14ac:dyDescent="0.2">
      <c r="A854" s="2">
        <v>852</v>
      </c>
      <c r="B854" s="2">
        <f t="shared" ca="1" si="13"/>
        <v>0.56426391297313327</v>
      </c>
      <c r="C854" s="2" t="s">
        <v>479</v>
      </c>
    </row>
    <row r="855" spans="1:3" x14ac:dyDescent="0.2">
      <c r="A855" s="2">
        <v>853</v>
      </c>
      <c r="B855" s="2">
        <f t="shared" ca="1" si="13"/>
        <v>0.73252246464886217</v>
      </c>
      <c r="C855" s="2" t="s">
        <v>479</v>
      </c>
    </row>
    <row r="856" spans="1:3" x14ac:dyDescent="0.2">
      <c r="A856" s="2">
        <v>854</v>
      </c>
      <c r="B856" s="2">
        <f t="shared" ca="1" si="13"/>
        <v>0.56430321457163934</v>
      </c>
      <c r="C856" s="2" t="s">
        <v>479</v>
      </c>
    </row>
    <row r="857" spans="1:3" x14ac:dyDescent="0.2">
      <c r="A857" s="2">
        <v>855</v>
      </c>
      <c r="B857" s="2">
        <f t="shared" ca="1" si="13"/>
        <v>0.64444062575030947</v>
      </c>
      <c r="C857" s="2" t="s">
        <v>480</v>
      </c>
    </row>
    <row r="858" spans="1:3" x14ac:dyDescent="0.2">
      <c r="A858" s="2">
        <v>856</v>
      </c>
      <c r="B858" s="2">
        <f t="shared" ca="1" si="13"/>
        <v>0.73314675422697062</v>
      </c>
      <c r="C858" s="2" t="s">
        <v>480</v>
      </c>
    </row>
    <row r="859" spans="1:3" x14ac:dyDescent="0.2">
      <c r="A859" s="2">
        <v>857</v>
      </c>
      <c r="B859" s="2">
        <f t="shared" ca="1" si="13"/>
        <v>0.86335689540695082</v>
      </c>
      <c r="C859" s="2" t="s">
        <v>479</v>
      </c>
    </row>
    <row r="860" spans="1:3" x14ac:dyDescent="0.2">
      <c r="A860" s="2">
        <v>858</v>
      </c>
      <c r="B860" s="2">
        <f t="shared" ca="1" si="13"/>
        <v>0.77388191205840284</v>
      </c>
      <c r="C860" s="2" t="s">
        <v>479</v>
      </c>
    </row>
    <row r="861" spans="1:3" x14ac:dyDescent="0.2">
      <c r="A861" s="2">
        <v>859</v>
      </c>
      <c r="B861" s="2">
        <f t="shared" ca="1" si="13"/>
        <v>0.4038374506701482</v>
      </c>
      <c r="C861" s="2" t="s">
        <v>479</v>
      </c>
    </row>
    <row r="862" spans="1:3" x14ac:dyDescent="0.2">
      <c r="A862" s="2">
        <v>860</v>
      </c>
      <c r="B862" s="2">
        <f t="shared" ca="1" si="13"/>
        <v>0.54440208686656055</v>
      </c>
      <c r="C862" s="2" t="s">
        <v>479</v>
      </c>
    </row>
    <row r="863" spans="1:3" x14ac:dyDescent="0.2">
      <c r="A863" s="2">
        <v>861</v>
      </c>
      <c r="B863" s="2">
        <f t="shared" ca="1" si="13"/>
        <v>0.59408394113493501</v>
      </c>
      <c r="C863" s="2" t="s">
        <v>480</v>
      </c>
    </row>
    <row r="864" spans="1:3" x14ac:dyDescent="0.2">
      <c r="A864" s="2">
        <v>862</v>
      </c>
      <c r="B864" s="2">
        <f t="shared" ca="1" si="13"/>
        <v>0.30813627750719419</v>
      </c>
      <c r="C864" s="2" t="s">
        <v>479</v>
      </c>
    </row>
    <row r="865" spans="1:3" x14ac:dyDescent="0.2">
      <c r="A865" s="2">
        <v>863</v>
      </c>
      <c r="B865" s="2">
        <f t="shared" ca="1" si="13"/>
        <v>0.8411226006699164</v>
      </c>
      <c r="C865" s="2" t="s">
        <v>479</v>
      </c>
    </row>
    <row r="866" spans="1:3" x14ac:dyDescent="0.2">
      <c r="A866" s="2">
        <v>864</v>
      </c>
      <c r="B866" s="2">
        <f t="shared" ca="1" si="13"/>
        <v>0.4483433854183474</v>
      </c>
      <c r="C866" s="2" t="s">
        <v>479</v>
      </c>
    </row>
    <row r="867" spans="1:3" x14ac:dyDescent="0.2">
      <c r="A867" s="2">
        <v>865</v>
      </c>
      <c r="B867" s="2">
        <f t="shared" ca="1" si="13"/>
        <v>0.74819058267767258</v>
      </c>
      <c r="C867" s="2" t="s">
        <v>479</v>
      </c>
    </row>
    <row r="868" spans="1:3" x14ac:dyDescent="0.2">
      <c r="A868" s="2">
        <v>866</v>
      </c>
      <c r="B868" s="2">
        <f t="shared" ca="1" si="13"/>
        <v>0.49795959627703723</v>
      </c>
      <c r="C868" s="2" t="s">
        <v>479</v>
      </c>
    </row>
    <row r="869" spans="1:3" x14ac:dyDescent="0.2">
      <c r="A869" s="2">
        <v>867</v>
      </c>
      <c r="B869" s="2">
        <f t="shared" ca="1" si="13"/>
        <v>0.56732123775962273</v>
      </c>
      <c r="C869" s="2" t="s">
        <v>479</v>
      </c>
    </row>
    <row r="870" spans="1:3" x14ac:dyDescent="0.2">
      <c r="A870" s="2">
        <v>868</v>
      </c>
      <c r="B870" s="2">
        <f t="shared" ca="1" si="13"/>
        <v>0.35960463679231502</v>
      </c>
      <c r="C870" s="2" t="s">
        <v>479</v>
      </c>
    </row>
    <row r="871" spans="1:3" x14ac:dyDescent="0.2">
      <c r="A871" s="2">
        <v>869</v>
      </c>
      <c r="B871" s="2">
        <f t="shared" ca="1" si="13"/>
        <v>0.6828181848040793</v>
      </c>
      <c r="C871" s="2" t="s">
        <v>479</v>
      </c>
    </row>
    <row r="872" spans="1:3" x14ac:dyDescent="0.2">
      <c r="A872" s="2">
        <v>870</v>
      </c>
      <c r="B872" s="2">
        <f t="shared" ca="1" si="13"/>
        <v>0.4823937997162937</v>
      </c>
      <c r="C872" s="2" t="s">
        <v>479</v>
      </c>
    </row>
    <row r="873" spans="1:3" x14ac:dyDescent="0.2">
      <c r="A873" s="2">
        <v>871</v>
      </c>
      <c r="B873" s="2">
        <f t="shared" ca="1" si="13"/>
        <v>0.56852782936321444</v>
      </c>
      <c r="C873" s="2" t="s">
        <v>480</v>
      </c>
    </row>
    <row r="874" spans="1:3" x14ac:dyDescent="0.2">
      <c r="A874" s="2">
        <v>872</v>
      </c>
      <c r="B874" s="2">
        <f t="shared" ca="1" si="13"/>
        <v>0.74966286564409201</v>
      </c>
      <c r="C874" s="2" t="s">
        <v>480</v>
      </c>
    </row>
    <row r="875" spans="1:3" x14ac:dyDescent="0.2">
      <c r="A875" s="2">
        <v>873</v>
      </c>
      <c r="B875" s="2">
        <f t="shared" ca="1" si="13"/>
        <v>0.72263587874639557</v>
      </c>
      <c r="C875" s="2" t="s">
        <v>480</v>
      </c>
    </row>
    <row r="876" spans="1:3" x14ac:dyDescent="0.2">
      <c r="A876" s="2">
        <v>874</v>
      </c>
      <c r="B876" s="2">
        <f t="shared" ca="1" si="13"/>
        <v>0.55107091486959681</v>
      </c>
      <c r="C876" s="2" t="s">
        <v>479</v>
      </c>
    </row>
    <row r="877" spans="1:3" x14ac:dyDescent="0.2">
      <c r="A877" s="2">
        <v>875</v>
      </c>
      <c r="B877" s="2">
        <f t="shared" ca="1" si="13"/>
        <v>0.50185562616478352</v>
      </c>
      <c r="C877" s="2" t="s">
        <v>479</v>
      </c>
    </row>
    <row r="878" spans="1:3" x14ac:dyDescent="0.2">
      <c r="A878" s="2">
        <v>876</v>
      </c>
      <c r="B878" s="2">
        <f t="shared" ca="1" si="13"/>
        <v>0.71873817495336556</v>
      </c>
      <c r="C878" s="2" t="s">
        <v>480</v>
      </c>
    </row>
    <row r="879" spans="1:3" x14ac:dyDescent="0.2">
      <c r="A879" s="2">
        <v>877</v>
      </c>
      <c r="B879" s="2">
        <f t="shared" ca="1" si="13"/>
        <v>0.6497154476462248</v>
      </c>
      <c r="C879" s="2" t="s">
        <v>479</v>
      </c>
    </row>
    <row r="880" spans="1:3" x14ac:dyDescent="0.2">
      <c r="A880" s="2">
        <v>878</v>
      </c>
      <c r="B880" s="2">
        <f t="shared" ca="1" si="13"/>
        <v>0.48393220759428307</v>
      </c>
      <c r="C880" s="2" t="s">
        <v>479</v>
      </c>
    </row>
    <row r="881" spans="1:3" x14ac:dyDescent="0.2">
      <c r="A881" s="2">
        <v>879</v>
      </c>
      <c r="B881" s="2">
        <f t="shared" ca="1" si="13"/>
        <v>0.65351850365777819</v>
      </c>
      <c r="C881" s="2" t="s">
        <v>480</v>
      </c>
    </row>
    <row r="882" spans="1:3" x14ac:dyDescent="0.2">
      <c r="A882" s="2">
        <v>880</v>
      </c>
      <c r="B882" s="2">
        <f t="shared" ca="1" si="13"/>
        <v>0.64446164447869514</v>
      </c>
      <c r="C882" s="2" t="s">
        <v>480</v>
      </c>
    </row>
    <row r="883" spans="1:3" x14ac:dyDescent="0.2">
      <c r="A883" s="2">
        <v>881</v>
      </c>
      <c r="B883" s="2">
        <f t="shared" ca="1" si="13"/>
        <v>0.797258856272548</v>
      </c>
      <c r="C883" s="2" t="s">
        <v>480</v>
      </c>
    </row>
    <row r="884" spans="1:3" x14ac:dyDescent="0.2">
      <c r="A884" s="2">
        <v>882</v>
      </c>
      <c r="B884" s="2">
        <f t="shared" ca="1" si="13"/>
        <v>0.82850316917650635</v>
      </c>
      <c r="C884" s="2" t="s">
        <v>480</v>
      </c>
    </row>
    <row r="885" spans="1:3" x14ac:dyDescent="0.2">
      <c r="A885" s="2">
        <v>883</v>
      </c>
      <c r="B885" s="2">
        <f t="shared" ca="1" si="13"/>
        <v>0.61112319977055429</v>
      </c>
      <c r="C885" s="2" t="s">
        <v>479</v>
      </c>
    </row>
    <row r="886" spans="1:3" x14ac:dyDescent="0.2">
      <c r="A886" s="2">
        <v>884</v>
      </c>
      <c r="B886" s="2">
        <f t="shared" ca="1" si="13"/>
        <v>0.59272633365794947</v>
      </c>
      <c r="C886" s="2" t="s">
        <v>479</v>
      </c>
    </row>
    <row r="887" spans="1:3" x14ac:dyDescent="0.2">
      <c r="A887" s="2">
        <v>885</v>
      </c>
      <c r="B887" s="2">
        <f t="shared" ca="1" si="13"/>
        <v>0.42402764747807309</v>
      </c>
      <c r="C887" s="2" t="s">
        <v>479</v>
      </c>
    </row>
    <row r="888" spans="1:3" x14ac:dyDescent="0.2">
      <c r="A888" s="2">
        <v>886</v>
      </c>
      <c r="B888" s="2">
        <f t="shared" ca="1" si="13"/>
        <v>0.78574436021502336</v>
      </c>
      <c r="C888" s="2" t="s">
        <v>480</v>
      </c>
    </row>
    <row r="889" spans="1:3" x14ac:dyDescent="0.2">
      <c r="A889" s="2">
        <v>887</v>
      </c>
      <c r="B889" s="2">
        <f t="shared" ca="1" si="13"/>
        <v>0.76103139350939564</v>
      </c>
      <c r="C889" s="2" t="s">
        <v>480</v>
      </c>
    </row>
    <row r="890" spans="1:3" x14ac:dyDescent="0.2">
      <c r="A890" s="2">
        <v>888</v>
      </c>
      <c r="B890" s="2">
        <f t="shared" ca="1" si="13"/>
        <v>0.76975603287846761</v>
      </c>
      <c r="C890" s="2" t="s">
        <v>480</v>
      </c>
    </row>
    <row r="891" spans="1:3" x14ac:dyDescent="0.2">
      <c r="A891" s="2">
        <v>889</v>
      </c>
      <c r="B891" s="2">
        <f t="shared" ca="1" si="13"/>
        <v>0.67781903761759921</v>
      </c>
      <c r="C891" s="2" t="s">
        <v>479</v>
      </c>
    </row>
    <row r="892" spans="1:3" x14ac:dyDescent="0.2">
      <c r="A892" s="2">
        <v>890</v>
      </c>
      <c r="B892" s="2">
        <f t="shared" ca="1" si="13"/>
        <v>0.54730347206997931</v>
      </c>
      <c r="C892" s="2" t="s">
        <v>479</v>
      </c>
    </row>
    <row r="893" spans="1:3" x14ac:dyDescent="0.2">
      <c r="A893" s="2">
        <v>891</v>
      </c>
      <c r="B893" s="2">
        <f t="shared" ca="1" si="13"/>
        <v>0.65540483852400599</v>
      </c>
      <c r="C893" s="2" t="s">
        <v>479</v>
      </c>
    </row>
    <row r="894" spans="1:3" x14ac:dyDescent="0.2">
      <c r="A894" s="2">
        <v>892</v>
      </c>
      <c r="B894" s="2">
        <f t="shared" ca="1" si="13"/>
        <v>0.66910982256785223</v>
      </c>
      <c r="C894" s="2" t="s">
        <v>480</v>
      </c>
    </row>
    <row r="895" spans="1:3" x14ac:dyDescent="0.2">
      <c r="A895" s="2">
        <v>893</v>
      </c>
      <c r="B895" s="2">
        <f t="shared" ca="1" si="13"/>
        <v>0.76735388260270854</v>
      </c>
      <c r="C895" s="2" t="s">
        <v>479</v>
      </c>
    </row>
    <row r="896" spans="1:3" x14ac:dyDescent="0.2">
      <c r="A896" s="2">
        <v>894</v>
      </c>
      <c r="B896" s="2">
        <f t="shared" ca="1" si="13"/>
        <v>0.83941881377529037</v>
      </c>
      <c r="C896" s="2" t="s">
        <v>480</v>
      </c>
    </row>
    <row r="897" spans="1:3" x14ac:dyDescent="0.2">
      <c r="A897" s="2">
        <v>895</v>
      </c>
      <c r="B897" s="2">
        <f t="shared" ca="1" si="13"/>
        <v>0.74796652269033714</v>
      </c>
      <c r="C897" s="2" t="s">
        <v>479</v>
      </c>
    </row>
    <row r="898" spans="1:3" x14ac:dyDescent="0.2">
      <c r="A898" s="2">
        <v>896</v>
      </c>
      <c r="B898" s="2">
        <f t="shared" ca="1" si="13"/>
        <v>0.6012988326768498</v>
      </c>
      <c r="C898" s="2" t="s">
        <v>480</v>
      </c>
    </row>
    <row r="899" spans="1:3" x14ac:dyDescent="0.2">
      <c r="A899" s="2">
        <v>897</v>
      </c>
      <c r="B899" s="2">
        <f t="shared" ref="B899:B962" ca="1" si="14">IF(C899="Bomb",_xlfn.NORM.INV(RAND(),0.7,0.1),_xlfn.NORM.INV(RAND(),0.6,0.15))</f>
        <v>0.89298640102100735</v>
      </c>
      <c r="C899" s="2" t="s">
        <v>480</v>
      </c>
    </row>
    <row r="900" spans="1:3" x14ac:dyDescent="0.2">
      <c r="A900" s="2">
        <v>898</v>
      </c>
      <c r="B900" s="2">
        <f t="shared" ca="1" si="14"/>
        <v>0.83001834564992372</v>
      </c>
      <c r="C900" s="2" t="s">
        <v>480</v>
      </c>
    </row>
    <row r="901" spans="1:3" x14ac:dyDescent="0.2">
      <c r="A901" s="2">
        <v>899</v>
      </c>
      <c r="B901" s="2">
        <f t="shared" ca="1" si="14"/>
        <v>0.4417696187791092</v>
      </c>
      <c r="C901" s="2" t="s">
        <v>479</v>
      </c>
    </row>
    <row r="902" spans="1:3" x14ac:dyDescent="0.2">
      <c r="A902" s="2">
        <v>900</v>
      </c>
      <c r="B902" s="2">
        <f t="shared" ca="1" si="14"/>
        <v>0.66181593698840613</v>
      </c>
      <c r="C902" s="2" t="s">
        <v>480</v>
      </c>
    </row>
    <row r="903" spans="1:3" x14ac:dyDescent="0.2">
      <c r="A903" s="2">
        <v>901</v>
      </c>
      <c r="B903" s="2">
        <f t="shared" ca="1" si="14"/>
        <v>0.78955212403800734</v>
      </c>
      <c r="C903" s="2" t="s">
        <v>480</v>
      </c>
    </row>
    <row r="904" spans="1:3" x14ac:dyDescent="0.2">
      <c r="A904" s="2">
        <v>902</v>
      </c>
      <c r="B904" s="2">
        <f t="shared" ca="1" si="14"/>
        <v>0.58540525978446745</v>
      </c>
      <c r="C904" s="2" t="s">
        <v>480</v>
      </c>
    </row>
    <row r="905" spans="1:3" x14ac:dyDescent="0.2">
      <c r="A905" s="2">
        <v>903</v>
      </c>
      <c r="B905" s="2">
        <f t="shared" ca="1" si="14"/>
        <v>0.68204585975252774</v>
      </c>
      <c r="C905" s="2" t="s">
        <v>480</v>
      </c>
    </row>
    <row r="906" spans="1:3" x14ac:dyDescent="0.2">
      <c r="A906" s="2">
        <v>904</v>
      </c>
      <c r="B906" s="2">
        <f t="shared" ca="1" si="14"/>
        <v>0.85421531642890725</v>
      </c>
      <c r="C906" s="2" t="s">
        <v>480</v>
      </c>
    </row>
    <row r="907" spans="1:3" x14ac:dyDescent="0.2">
      <c r="A907" s="2">
        <v>905</v>
      </c>
      <c r="B907" s="2">
        <f t="shared" ca="1" si="14"/>
        <v>0.48776034377320865</v>
      </c>
      <c r="C907" s="2" t="s">
        <v>479</v>
      </c>
    </row>
    <row r="908" spans="1:3" x14ac:dyDescent="0.2">
      <c r="A908" s="2">
        <v>906</v>
      </c>
      <c r="B908" s="2">
        <f t="shared" ca="1" si="14"/>
        <v>0.49236449102420421</v>
      </c>
      <c r="C908" s="2" t="s">
        <v>479</v>
      </c>
    </row>
    <row r="909" spans="1:3" x14ac:dyDescent="0.2">
      <c r="A909" s="2">
        <v>907</v>
      </c>
      <c r="B909" s="2">
        <f t="shared" ca="1" si="14"/>
        <v>0.57588224758004181</v>
      </c>
      <c r="C909" s="2" t="s">
        <v>479</v>
      </c>
    </row>
    <row r="910" spans="1:3" x14ac:dyDescent="0.2">
      <c r="A910" s="2">
        <v>908</v>
      </c>
      <c r="B910" s="2">
        <f t="shared" ca="1" si="14"/>
        <v>0.68732074646235308</v>
      </c>
      <c r="C910" s="2" t="s">
        <v>479</v>
      </c>
    </row>
    <row r="911" spans="1:3" x14ac:dyDescent="0.2">
      <c r="A911" s="2">
        <v>909</v>
      </c>
      <c r="B911" s="2">
        <f t="shared" ca="1" si="14"/>
        <v>0.49818321981732788</v>
      </c>
      <c r="C911" s="2" t="s">
        <v>479</v>
      </c>
    </row>
    <row r="912" spans="1:3" x14ac:dyDescent="0.2">
      <c r="A912" s="2">
        <v>910</v>
      </c>
      <c r="B912" s="2">
        <f t="shared" ca="1" si="14"/>
        <v>0.50876158757476009</v>
      </c>
      <c r="C912" s="2" t="s">
        <v>480</v>
      </c>
    </row>
    <row r="913" spans="1:3" x14ac:dyDescent="0.2">
      <c r="A913" s="2">
        <v>911</v>
      </c>
      <c r="B913" s="2">
        <f t="shared" ca="1" si="14"/>
        <v>0.43391926077825116</v>
      </c>
      <c r="C913" s="2" t="s">
        <v>479</v>
      </c>
    </row>
    <row r="914" spans="1:3" x14ac:dyDescent="0.2">
      <c r="A914" s="2">
        <v>912</v>
      </c>
      <c r="B914" s="2">
        <f t="shared" ca="1" si="14"/>
        <v>0.58170686860965415</v>
      </c>
      <c r="C914" s="2" t="s">
        <v>479</v>
      </c>
    </row>
    <row r="915" spans="1:3" x14ac:dyDescent="0.2">
      <c r="A915" s="2">
        <v>913</v>
      </c>
      <c r="B915" s="2">
        <f t="shared" ca="1" si="14"/>
        <v>0.73578794605103859</v>
      </c>
      <c r="C915" s="2" t="s">
        <v>479</v>
      </c>
    </row>
    <row r="916" spans="1:3" x14ac:dyDescent="0.2">
      <c r="A916" s="2">
        <v>914</v>
      </c>
      <c r="B916" s="2">
        <f t="shared" ca="1" si="14"/>
        <v>0.59820547166284443</v>
      </c>
      <c r="C916" s="2" t="s">
        <v>480</v>
      </c>
    </row>
    <row r="917" spans="1:3" x14ac:dyDescent="0.2">
      <c r="A917" s="2">
        <v>915</v>
      </c>
      <c r="B917" s="2">
        <f t="shared" ca="1" si="14"/>
        <v>0.63733987689364524</v>
      </c>
      <c r="C917" s="2" t="s">
        <v>479</v>
      </c>
    </row>
    <row r="918" spans="1:3" x14ac:dyDescent="0.2">
      <c r="A918" s="2">
        <v>916</v>
      </c>
      <c r="B918" s="2">
        <f t="shared" ca="1" si="14"/>
        <v>0.63079522296260337</v>
      </c>
      <c r="C918" s="2" t="s">
        <v>480</v>
      </c>
    </row>
    <row r="919" spans="1:3" x14ac:dyDescent="0.2">
      <c r="A919" s="2">
        <v>917</v>
      </c>
      <c r="B919" s="2">
        <f t="shared" ca="1" si="14"/>
        <v>0.70116433710524717</v>
      </c>
      <c r="C919" s="2" t="s">
        <v>479</v>
      </c>
    </row>
    <row r="920" spans="1:3" x14ac:dyDescent="0.2">
      <c r="A920" s="2">
        <v>918</v>
      </c>
      <c r="B920" s="2">
        <f t="shared" ca="1" si="14"/>
        <v>0.73572484429215901</v>
      </c>
      <c r="C920" s="2" t="s">
        <v>480</v>
      </c>
    </row>
    <row r="921" spans="1:3" x14ac:dyDescent="0.2">
      <c r="A921" s="2">
        <v>919</v>
      </c>
      <c r="B921" s="2">
        <f t="shared" ca="1" si="14"/>
        <v>0.47225468303254015</v>
      </c>
      <c r="C921" s="2" t="s">
        <v>479</v>
      </c>
    </row>
    <row r="922" spans="1:3" x14ac:dyDescent="0.2">
      <c r="A922" s="2">
        <v>920</v>
      </c>
      <c r="B922" s="2">
        <f t="shared" ca="1" si="14"/>
        <v>0.8172916418779157</v>
      </c>
      <c r="C922" s="2" t="s">
        <v>480</v>
      </c>
    </row>
    <row r="923" spans="1:3" x14ac:dyDescent="0.2">
      <c r="A923" s="2">
        <v>921</v>
      </c>
      <c r="B923" s="2">
        <f t="shared" ca="1" si="14"/>
        <v>0.75879073027043598</v>
      </c>
      <c r="C923" s="2" t="s">
        <v>480</v>
      </c>
    </row>
    <row r="924" spans="1:3" x14ac:dyDescent="0.2">
      <c r="A924" s="2">
        <v>922</v>
      </c>
      <c r="B924" s="2">
        <f t="shared" ca="1" si="14"/>
        <v>0.66514890195100163</v>
      </c>
      <c r="C924" s="2" t="s">
        <v>479</v>
      </c>
    </row>
    <row r="925" spans="1:3" x14ac:dyDescent="0.2">
      <c r="A925" s="2">
        <v>923</v>
      </c>
      <c r="B925" s="2">
        <f t="shared" ca="1" si="14"/>
        <v>0.74080945940433107</v>
      </c>
      <c r="C925" s="2" t="s">
        <v>479</v>
      </c>
    </row>
    <row r="926" spans="1:3" x14ac:dyDescent="0.2">
      <c r="A926" s="2">
        <v>924</v>
      </c>
      <c r="B926" s="2">
        <f t="shared" ca="1" si="14"/>
        <v>0.44205119174945062</v>
      </c>
      <c r="C926" s="2" t="s">
        <v>479</v>
      </c>
    </row>
    <row r="927" spans="1:3" x14ac:dyDescent="0.2">
      <c r="A927" s="2">
        <v>925</v>
      </c>
      <c r="B927" s="2">
        <f t="shared" ca="1" si="14"/>
        <v>0.57771320428565021</v>
      </c>
      <c r="C927" s="2" t="s">
        <v>480</v>
      </c>
    </row>
    <row r="928" spans="1:3" x14ac:dyDescent="0.2">
      <c r="A928" s="2">
        <v>926</v>
      </c>
      <c r="B928" s="2">
        <f t="shared" ca="1" si="14"/>
        <v>0.69499502027729732</v>
      </c>
      <c r="C928" s="2" t="s">
        <v>480</v>
      </c>
    </row>
    <row r="929" spans="1:3" x14ac:dyDescent="0.2">
      <c r="A929" s="2">
        <v>927</v>
      </c>
      <c r="B929" s="2">
        <f t="shared" ca="1" si="14"/>
        <v>0.79726817163625074</v>
      </c>
      <c r="C929" s="2" t="s">
        <v>480</v>
      </c>
    </row>
    <row r="930" spans="1:3" x14ac:dyDescent="0.2">
      <c r="A930" s="2">
        <v>928</v>
      </c>
      <c r="B930" s="2">
        <f t="shared" ca="1" si="14"/>
        <v>0.80721565074514878</v>
      </c>
      <c r="C930" s="2" t="s">
        <v>480</v>
      </c>
    </row>
    <row r="931" spans="1:3" x14ac:dyDescent="0.2">
      <c r="A931" s="2">
        <v>929</v>
      </c>
      <c r="B931" s="2">
        <f t="shared" ca="1" si="14"/>
        <v>0.53418502280844327</v>
      </c>
      <c r="C931" s="2" t="s">
        <v>480</v>
      </c>
    </row>
    <row r="932" spans="1:3" x14ac:dyDescent="0.2">
      <c r="A932" s="2">
        <v>930</v>
      </c>
      <c r="B932" s="2">
        <f t="shared" ca="1" si="14"/>
        <v>0.73811360826765693</v>
      </c>
      <c r="C932" s="2" t="s">
        <v>480</v>
      </c>
    </row>
    <row r="933" spans="1:3" x14ac:dyDescent="0.2">
      <c r="A933" s="2">
        <v>931</v>
      </c>
      <c r="B933" s="2">
        <f t="shared" ca="1" si="14"/>
        <v>0.37898693484000945</v>
      </c>
      <c r="C933" s="2" t="s">
        <v>479</v>
      </c>
    </row>
    <row r="934" spans="1:3" x14ac:dyDescent="0.2">
      <c r="A934" s="2">
        <v>932</v>
      </c>
      <c r="B934" s="2">
        <f t="shared" ca="1" si="14"/>
        <v>0.75148395711621685</v>
      </c>
      <c r="C934" s="2" t="s">
        <v>480</v>
      </c>
    </row>
    <row r="935" spans="1:3" x14ac:dyDescent="0.2">
      <c r="A935" s="2">
        <v>933</v>
      </c>
      <c r="B935" s="2">
        <f t="shared" ca="1" si="14"/>
        <v>0.48450683049503662</v>
      </c>
      <c r="C935" s="2" t="s">
        <v>479</v>
      </c>
    </row>
    <row r="936" spans="1:3" x14ac:dyDescent="0.2">
      <c r="A936" s="2">
        <v>934</v>
      </c>
      <c r="B936" s="2">
        <f t="shared" ca="1" si="14"/>
        <v>0.61702982565079889</v>
      </c>
      <c r="C936" s="2" t="s">
        <v>480</v>
      </c>
    </row>
    <row r="937" spans="1:3" x14ac:dyDescent="0.2">
      <c r="A937" s="2">
        <v>935</v>
      </c>
      <c r="B937" s="2">
        <f t="shared" ca="1" si="14"/>
        <v>0.86402524735716957</v>
      </c>
      <c r="C937" s="2" t="s">
        <v>480</v>
      </c>
    </row>
    <row r="938" spans="1:3" x14ac:dyDescent="0.2">
      <c r="A938" s="2">
        <v>936</v>
      </c>
      <c r="B938" s="2">
        <f t="shared" ca="1" si="14"/>
        <v>0.81999922499122291</v>
      </c>
      <c r="C938" s="2" t="s">
        <v>479</v>
      </c>
    </row>
    <row r="939" spans="1:3" x14ac:dyDescent="0.2">
      <c r="A939" s="2">
        <v>937</v>
      </c>
      <c r="B939" s="2">
        <f t="shared" ca="1" si="14"/>
        <v>0.42254793097169896</v>
      </c>
      <c r="C939" s="2" t="s">
        <v>479</v>
      </c>
    </row>
    <row r="940" spans="1:3" x14ac:dyDescent="0.2">
      <c r="A940" s="2">
        <v>938</v>
      </c>
      <c r="B940" s="2">
        <f t="shared" ca="1" si="14"/>
        <v>0.76746951066723479</v>
      </c>
      <c r="C940" s="2" t="s">
        <v>480</v>
      </c>
    </row>
    <row r="941" spans="1:3" x14ac:dyDescent="0.2">
      <c r="A941" s="2">
        <v>939</v>
      </c>
      <c r="B941" s="2">
        <f t="shared" ca="1" si="14"/>
        <v>0.53782860399791721</v>
      </c>
      <c r="C941" s="2" t="s">
        <v>480</v>
      </c>
    </row>
    <row r="942" spans="1:3" x14ac:dyDescent="0.2">
      <c r="A942" s="2">
        <v>940</v>
      </c>
      <c r="B942" s="2">
        <f t="shared" ca="1" si="14"/>
        <v>0.68532273036944791</v>
      </c>
      <c r="C942" s="2" t="s">
        <v>479</v>
      </c>
    </row>
    <row r="943" spans="1:3" x14ac:dyDescent="0.2">
      <c r="A943" s="2">
        <v>941</v>
      </c>
      <c r="B943" s="2">
        <f t="shared" ca="1" si="14"/>
        <v>0.78491332270892911</v>
      </c>
      <c r="C943" s="2" t="s">
        <v>479</v>
      </c>
    </row>
    <row r="944" spans="1:3" x14ac:dyDescent="0.2">
      <c r="A944" s="2">
        <v>942</v>
      </c>
      <c r="B944" s="2">
        <f t="shared" ca="1" si="14"/>
        <v>0.50276215397457513</v>
      </c>
      <c r="C944" s="2" t="s">
        <v>479</v>
      </c>
    </row>
    <row r="945" spans="1:3" x14ac:dyDescent="0.2">
      <c r="A945" s="2">
        <v>943</v>
      </c>
      <c r="B945" s="2">
        <f t="shared" ca="1" si="14"/>
        <v>0.72537562575746384</v>
      </c>
      <c r="C945" s="2" t="s">
        <v>479</v>
      </c>
    </row>
    <row r="946" spans="1:3" x14ac:dyDescent="0.2">
      <c r="A946" s="2">
        <v>944</v>
      </c>
      <c r="B946" s="2">
        <f t="shared" ca="1" si="14"/>
        <v>0.54458416596984816</v>
      </c>
      <c r="C946" s="2" t="s">
        <v>479</v>
      </c>
    </row>
    <row r="947" spans="1:3" x14ac:dyDescent="0.2">
      <c r="A947" s="2">
        <v>945</v>
      </c>
      <c r="B947" s="2">
        <f t="shared" ca="1" si="14"/>
        <v>0.80974360465241779</v>
      </c>
      <c r="C947" s="2" t="s">
        <v>480</v>
      </c>
    </row>
    <row r="948" spans="1:3" x14ac:dyDescent="0.2">
      <c r="A948" s="2">
        <v>946</v>
      </c>
      <c r="B948" s="2">
        <f t="shared" ca="1" si="14"/>
        <v>0.72792338606821982</v>
      </c>
      <c r="C948" s="2" t="s">
        <v>479</v>
      </c>
    </row>
    <row r="949" spans="1:3" x14ac:dyDescent="0.2">
      <c r="A949" s="2">
        <v>947</v>
      </c>
      <c r="B949" s="2">
        <f t="shared" ca="1" si="14"/>
        <v>0.89495873765319611</v>
      </c>
      <c r="C949" s="2" t="s">
        <v>480</v>
      </c>
    </row>
    <row r="950" spans="1:3" x14ac:dyDescent="0.2">
      <c r="A950" s="2">
        <v>948</v>
      </c>
      <c r="B950" s="2">
        <f t="shared" ca="1" si="14"/>
        <v>0.49448603864853291</v>
      </c>
      <c r="C950" s="2" t="s">
        <v>479</v>
      </c>
    </row>
    <row r="951" spans="1:3" x14ac:dyDescent="0.2">
      <c r="A951" s="2">
        <v>949</v>
      </c>
      <c r="B951" s="2">
        <f t="shared" ca="1" si="14"/>
        <v>0.83511222642663208</v>
      </c>
      <c r="C951" s="2" t="s">
        <v>480</v>
      </c>
    </row>
    <row r="952" spans="1:3" x14ac:dyDescent="0.2">
      <c r="A952" s="2">
        <v>950</v>
      </c>
      <c r="B952" s="2">
        <f t="shared" ca="1" si="14"/>
        <v>0.71361088974288434</v>
      </c>
      <c r="C952" s="2" t="s">
        <v>480</v>
      </c>
    </row>
    <row r="953" spans="1:3" x14ac:dyDescent="0.2">
      <c r="A953" s="2">
        <v>951</v>
      </c>
      <c r="B953" s="2">
        <f t="shared" ca="1" si="14"/>
        <v>0.5434352612744805</v>
      </c>
      <c r="C953" s="2" t="s">
        <v>479</v>
      </c>
    </row>
    <row r="954" spans="1:3" x14ac:dyDescent="0.2">
      <c r="A954" s="2">
        <v>952</v>
      </c>
      <c r="B954" s="2">
        <f t="shared" ca="1" si="14"/>
        <v>0.85003092647269685</v>
      </c>
      <c r="C954" s="2" t="s">
        <v>479</v>
      </c>
    </row>
    <row r="955" spans="1:3" x14ac:dyDescent="0.2">
      <c r="A955" s="2">
        <v>953</v>
      </c>
      <c r="B955" s="2">
        <f t="shared" ca="1" si="14"/>
        <v>0.8262370575984741</v>
      </c>
      <c r="C955" s="2" t="s">
        <v>480</v>
      </c>
    </row>
    <row r="956" spans="1:3" x14ac:dyDescent="0.2">
      <c r="A956" s="2">
        <v>954</v>
      </c>
      <c r="B956" s="2">
        <f t="shared" ca="1" si="14"/>
        <v>0.52918700673045249</v>
      </c>
      <c r="C956" s="2" t="s">
        <v>479</v>
      </c>
    </row>
    <row r="957" spans="1:3" x14ac:dyDescent="0.2">
      <c r="A957" s="2">
        <v>955</v>
      </c>
      <c r="B957" s="2">
        <f t="shared" ca="1" si="14"/>
        <v>0.58083382720070753</v>
      </c>
      <c r="C957" s="2" t="s">
        <v>480</v>
      </c>
    </row>
    <row r="958" spans="1:3" x14ac:dyDescent="0.2">
      <c r="A958" s="2">
        <v>956</v>
      </c>
      <c r="B958" s="2">
        <f t="shared" ca="1" si="14"/>
        <v>0.86116154157963032</v>
      </c>
      <c r="C958" s="2" t="s">
        <v>480</v>
      </c>
    </row>
    <row r="959" spans="1:3" x14ac:dyDescent="0.2">
      <c r="A959" s="2">
        <v>957</v>
      </c>
      <c r="B959" s="2">
        <f t="shared" ca="1" si="14"/>
        <v>0.31489705075123853</v>
      </c>
      <c r="C959" s="2" t="s">
        <v>479</v>
      </c>
    </row>
    <row r="960" spans="1:3" x14ac:dyDescent="0.2">
      <c r="A960" s="2">
        <v>958</v>
      </c>
      <c r="B960" s="2">
        <f t="shared" ca="1" si="14"/>
        <v>0.74846372562947261</v>
      </c>
      <c r="C960" s="2" t="s">
        <v>480</v>
      </c>
    </row>
    <row r="961" spans="1:3" x14ac:dyDescent="0.2">
      <c r="A961" s="2">
        <v>959</v>
      </c>
      <c r="B961" s="2">
        <f t="shared" ca="1" si="14"/>
        <v>0.73619598894635752</v>
      </c>
      <c r="C961" s="2" t="s">
        <v>479</v>
      </c>
    </row>
    <row r="962" spans="1:3" x14ac:dyDescent="0.2">
      <c r="A962" s="2">
        <v>960</v>
      </c>
      <c r="B962" s="2">
        <f t="shared" ca="1" si="14"/>
        <v>0.6861029400870674</v>
      </c>
      <c r="C962" s="2" t="s">
        <v>479</v>
      </c>
    </row>
    <row r="963" spans="1:3" x14ac:dyDescent="0.2">
      <c r="A963" s="2">
        <v>961</v>
      </c>
      <c r="B963" s="2">
        <f t="shared" ref="B963:B1002" ca="1" si="15">IF(C963="Bomb",_xlfn.NORM.INV(RAND(),0.7,0.1),_xlfn.NORM.INV(RAND(),0.6,0.15))</f>
        <v>0.62185004318559733</v>
      </c>
      <c r="C963" s="2" t="s">
        <v>480</v>
      </c>
    </row>
    <row r="964" spans="1:3" x14ac:dyDescent="0.2">
      <c r="A964" s="2">
        <v>962</v>
      </c>
      <c r="B964" s="2">
        <f t="shared" ca="1" si="15"/>
        <v>0.58119275861919772</v>
      </c>
      <c r="C964" s="2" t="s">
        <v>480</v>
      </c>
    </row>
    <row r="965" spans="1:3" x14ac:dyDescent="0.2">
      <c r="A965" s="2">
        <v>963</v>
      </c>
      <c r="B965" s="2">
        <f t="shared" ca="1" si="15"/>
        <v>0.65586313032220211</v>
      </c>
      <c r="C965" s="2" t="s">
        <v>480</v>
      </c>
    </row>
    <row r="966" spans="1:3" x14ac:dyDescent="0.2">
      <c r="A966" s="2">
        <v>964</v>
      </c>
      <c r="B966" s="2">
        <f t="shared" ca="1" si="15"/>
        <v>0.73633377061011995</v>
      </c>
      <c r="C966" s="2" t="s">
        <v>480</v>
      </c>
    </row>
    <row r="967" spans="1:3" x14ac:dyDescent="0.2">
      <c r="A967" s="2">
        <v>965</v>
      </c>
      <c r="B967" s="2">
        <f t="shared" ca="1" si="15"/>
        <v>0.69758846840406485</v>
      </c>
      <c r="C967" s="2" t="s">
        <v>480</v>
      </c>
    </row>
    <row r="968" spans="1:3" x14ac:dyDescent="0.2">
      <c r="A968" s="2">
        <v>966</v>
      </c>
      <c r="B968" s="2">
        <f t="shared" ca="1" si="15"/>
        <v>0.74228518525306375</v>
      </c>
      <c r="C968" s="2" t="s">
        <v>480</v>
      </c>
    </row>
    <row r="969" spans="1:3" x14ac:dyDescent="0.2">
      <c r="A969" s="2">
        <v>967</v>
      </c>
      <c r="B969" s="2">
        <f t="shared" ca="1" si="15"/>
        <v>0.68508789450700336</v>
      </c>
      <c r="C969" s="2" t="s">
        <v>480</v>
      </c>
    </row>
    <row r="970" spans="1:3" x14ac:dyDescent="0.2">
      <c r="A970" s="2">
        <v>968</v>
      </c>
      <c r="B970" s="2">
        <f t="shared" ca="1" si="15"/>
        <v>0.71462750254340335</v>
      </c>
      <c r="C970" s="2" t="s">
        <v>480</v>
      </c>
    </row>
    <row r="971" spans="1:3" x14ac:dyDescent="0.2">
      <c r="A971" s="2">
        <v>969</v>
      </c>
      <c r="B971" s="2">
        <f t="shared" ca="1" si="15"/>
        <v>0.49465120364539938</v>
      </c>
      <c r="C971" s="2" t="s">
        <v>479</v>
      </c>
    </row>
    <row r="972" spans="1:3" x14ac:dyDescent="0.2">
      <c r="A972" s="2">
        <v>970</v>
      </c>
      <c r="B972" s="2">
        <f t="shared" ca="1" si="15"/>
        <v>0.37394810050163302</v>
      </c>
      <c r="C972" s="2" t="s">
        <v>479</v>
      </c>
    </row>
    <row r="973" spans="1:3" x14ac:dyDescent="0.2">
      <c r="A973" s="2">
        <v>971</v>
      </c>
      <c r="B973" s="2">
        <f t="shared" ca="1" si="15"/>
        <v>0.51227723761963539</v>
      </c>
      <c r="C973" s="2" t="s">
        <v>480</v>
      </c>
    </row>
    <row r="974" spans="1:3" x14ac:dyDescent="0.2">
      <c r="A974" s="2">
        <v>972</v>
      </c>
      <c r="B974" s="2">
        <f t="shared" ca="1" si="15"/>
        <v>0.86310139664671714</v>
      </c>
      <c r="C974" s="2" t="s">
        <v>479</v>
      </c>
    </row>
    <row r="975" spans="1:3" x14ac:dyDescent="0.2">
      <c r="A975" s="2">
        <v>973</v>
      </c>
      <c r="B975" s="2">
        <f t="shared" ca="1" si="15"/>
        <v>0.73519507649526328</v>
      </c>
      <c r="C975" s="2" t="s">
        <v>480</v>
      </c>
    </row>
    <row r="976" spans="1:3" x14ac:dyDescent="0.2">
      <c r="A976" s="2">
        <v>974</v>
      </c>
      <c r="B976" s="2">
        <f t="shared" ca="1" si="15"/>
        <v>0.55324236393825976</v>
      </c>
      <c r="C976" s="2" t="s">
        <v>480</v>
      </c>
    </row>
    <row r="977" spans="1:3" x14ac:dyDescent="0.2">
      <c r="A977" s="2">
        <v>975</v>
      </c>
      <c r="B977" s="2">
        <f t="shared" ca="1" si="15"/>
        <v>0.79230461211971748</v>
      </c>
      <c r="C977" s="2" t="s">
        <v>480</v>
      </c>
    </row>
    <row r="978" spans="1:3" x14ac:dyDescent="0.2">
      <c r="A978" s="2">
        <v>976</v>
      </c>
      <c r="B978" s="2">
        <f t="shared" ca="1" si="15"/>
        <v>0.83541165872708478</v>
      </c>
      <c r="C978" s="2" t="s">
        <v>480</v>
      </c>
    </row>
    <row r="979" spans="1:3" x14ac:dyDescent="0.2">
      <c r="A979" s="2">
        <v>977</v>
      </c>
      <c r="B979" s="2">
        <f t="shared" ca="1" si="15"/>
        <v>0.60107402902924867</v>
      </c>
      <c r="C979" s="2" t="s">
        <v>480</v>
      </c>
    </row>
    <row r="980" spans="1:3" x14ac:dyDescent="0.2">
      <c r="A980" s="2">
        <v>978</v>
      </c>
      <c r="B980" s="2">
        <f t="shared" ca="1" si="15"/>
        <v>0.68850497214697837</v>
      </c>
      <c r="C980" s="2" t="s">
        <v>480</v>
      </c>
    </row>
    <row r="981" spans="1:3" x14ac:dyDescent="0.2">
      <c r="A981" s="2">
        <v>979</v>
      </c>
      <c r="B981" s="2">
        <f t="shared" ca="1" si="15"/>
        <v>0.61594095841405605</v>
      </c>
      <c r="C981" s="2" t="s">
        <v>480</v>
      </c>
    </row>
    <row r="982" spans="1:3" x14ac:dyDescent="0.2">
      <c r="A982" s="2">
        <v>980</v>
      </c>
      <c r="B982" s="2">
        <f t="shared" ca="1" si="15"/>
        <v>0.682531565061816</v>
      </c>
      <c r="C982" s="2" t="s">
        <v>479</v>
      </c>
    </row>
    <row r="983" spans="1:3" x14ac:dyDescent="0.2">
      <c r="A983" s="2">
        <v>981</v>
      </c>
      <c r="B983" s="2">
        <f t="shared" ca="1" si="15"/>
        <v>0.50716758043129828</v>
      </c>
      <c r="C983" s="2" t="s">
        <v>479</v>
      </c>
    </row>
    <row r="984" spans="1:3" x14ac:dyDescent="0.2">
      <c r="A984" s="2">
        <v>982</v>
      </c>
      <c r="B984" s="2">
        <f t="shared" ca="1" si="15"/>
        <v>0.70834222402076452</v>
      </c>
      <c r="C984" s="2" t="s">
        <v>480</v>
      </c>
    </row>
    <row r="985" spans="1:3" x14ac:dyDescent="0.2">
      <c r="A985" s="2">
        <v>983</v>
      </c>
      <c r="B985" s="2">
        <f t="shared" ca="1" si="15"/>
        <v>0.79900879713531348</v>
      </c>
      <c r="C985" s="2" t="s">
        <v>480</v>
      </c>
    </row>
    <row r="986" spans="1:3" x14ac:dyDescent="0.2">
      <c r="A986" s="2">
        <v>984</v>
      </c>
      <c r="B986" s="2">
        <f t="shared" ca="1" si="15"/>
        <v>0.59018364069606633</v>
      </c>
      <c r="C986" s="2" t="s">
        <v>479</v>
      </c>
    </row>
    <row r="987" spans="1:3" x14ac:dyDescent="0.2">
      <c r="A987" s="2">
        <v>985</v>
      </c>
      <c r="B987" s="2">
        <f t="shared" ca="1" si="15"/>
        <v>0.62662873843701028</v>
      </c>
      <c r="C987" s="2" t="s">
        <v>479</v>
      </c>
    </row>
    <row r="988" spans="1:3" x14ac:dyDescent="0.2">
      <c r="A988" s="2">
        <v>986</v>
      </c>
      <c r="B988" s="2">
        <f t="shared" ca="1" si="15"/>
        <v>0.54329545729536455</v>
      </c>
      <c r="C988" s="2" t="s">
        <v>480</v>
      </c>
    </row>
    <row r="989" spans="1:3" x14ac:dyDescent="0.2">
      <c r="A989" s="2">
        <v>987</v>
      </c>
      <c r="B989" s="2">
        <f t="shared" ca="1" si="15"/>
        <v>0.43932741369350181</v>
      </c>
      <c r="C989" s="2" t="s">
        <v>479</v>
      </c>
    </row>
    <row r="990" spans="1:3" x14ac:dyDescent="0.2">
      <c r="A990" s="2">
        <v>988</v>
      </c>
      <c r="B990" s="2">
        <f t="shared" ca="1" si="15"/>
        <v>0.4382359163516687</v>
      </c>
      <c r="C990" s="2" t="s">
        <v>479</v>
      </c>
    </row>
    <row r="991" spans="1:3" x14ac:dyDescent="0.2">
      <c r="A991" s="2">
        <v>989</v>
      </c>
      <c r="B991" s="2">
        <f t="shared" ca="1" si="15"/>
        <v>0.75714278772362931</v>
      </c>
      <c r="C991" s="2" t="s">
        <v>480</v>
      </c>
    </row>
    <row r="992" spans="1:3" x14ac:dyDescent="0.2">
      <c r="A992" s="2">
        <v>990</v>
      </c>
      <c r="B992" s="2">
        <f t="shared" ca="1" si="15"/>
        <v>0.65831334197919888</v>
      </c>
      <c r="C992" s="2" t="s">
        <v>479</v>
      </c>
    </row>
    <row r="993" spans="1:3" x14ac:dyDescent="0.2">
      <c r="A993" s="2">
        <v>991</v>
      </c>
      <c r="B993" s="2">
        <f t="shared" ca="1" si="15"/>
        <v>0.72475798611684561</v>
      </c>
      <c r="C993" s="2" t="s">
        <v>480</v>
      </c>
    </row>
    <row r="994" spans="1:3" x14ac:dyDescent="0.2">
      <c r="A994" s="2">
        <v>992</v>
      </c>
      <c r="B994" s="2">
        <f t="shared" ca="1" si="15"/>
        <v>0.42223178023874769</v>
      </c>
      <c r="C994" s="2" t="s">
        <v>479</v>
      </c>
    </row>
    <row r="995" spans="1:3" x14ac:dyDescent="0.2">
      <c r="A995" s="2">
        <v>993</v>
      </c>
      <c r="B995" s="2">
        <f t="shared" ca="1" si="15"/>
        <v>0.75078482684578218</v>
      </c>
      <c r="C995" s="2" t="s">
        <v>480</v>
      </c>
    </row>
    <row r="996" spans="1:3" x14ac:dyDescent="0.2">
      <c r="A996" s="2">
        <v>994</v>
      </c>
      <c r="B996" s="2">
        <f t="shared" ca="1" si="15"/>
        <v>0.81538536075739387</v>
      </c>
      <c r="C996" s="2" t="s">
        <v>480</v>
      </c>
    </row>
    <row r="997" spans="1:3" x14ac:dyDescent="0.2">
      <c r="A997" s="2">
        <v>995</v>
      </c>
      <c r="B997" s="2">
        <f t="shared" ca="1" si="15"/>
        <v>0.50345309627095802</v>
      </c>
      <c r="C997" s="2" t="s">
        <v>479</v>
      </c>
    </row>
    <row r="998" spans="1:3" x14ac:dyDescent="0.2">
      <c r="A998" s="2">
        <v>996</v>
      </c>
      <c r="B998" s="2">
        <f t="shared" ca="1" si="15"/>
        <v>0.78053722863362007</v>
      </c>
      <c r="C998" s="2" t="s">
        <v>480</v>
      </c>
    </row>
    <row r="999" spans="1:3" x14ac:dyDescent="0.2">
      <c r="A999" s="2">
        <v>997</v>
      </c>
      <c r="B999" s="2">
        <f t="shared" ca="1" si="15"/>
        <v>0.48547626644210357</v>
      </c>
      <c r="C999" s="2" t="s">
        <v>479</v>
      </c>
    </row>
    <row r="1000" spans="1:3" x14ac:dyDescent="0.2">
      <c r="A1000" s="2">
        <v>998</v>
      </c>
      <c r="B1000" s="2">
        <f t="shared" ca="1" si="15"/>
        <v>0.67834493157670572</v>
      </c>
      <c r="C1000" s="2" t="s">
        <v>479</v>
      </c>
    </row>
    <row r="1001" spans="1:3" x14ac:dyDescent="0.2">
      <c r="A1001" s="2">
        <v>999</v>
      </c>
      <c r="B1001" s="2">
        <f t="shared" ca="1" si="15"/>
        <v>0.85452419927272549</v>
      </c>
      <c r="C1001" s="2" t="s">
        <v>479</v>
      </c>
    </row>
    <row r="1002" spans="1:3" x14ac:dyDescent="0.2">
      <c r="A1002" s="2">
        <v>1000</v>
      </c>
      <c r="B1002" s="2">
        <f t="shared" ca="1" si="15"/>
        <v>0.57242684045297476</v>
      </c>
      <c r="C1002" s="2" t="s">
        <v>479</v>
      </c>
    </row>
  </sheetData>
  <pageMargins left="0.7" right="0.7" top="0.75" bottom="0.75" header="0.3" footer="0.3"/>
  <drawing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7A8FA4-ED7E-874C-BC21-BFA4BAB3D8BB}">
  <sheetPr codeName="Sheet71">
    <tabColor rgb="FFFF0000"/>
  </sheetPr>
  <dimension ref="A2:K1002"/>
  <sheetViews>
    <sheetView workbookViewId="0"/>
  </sheetViews>
  <sheetFormatPr baseColWidth="10" defaultRowHeight="16" x14ac:dyDescent="0.2"/>
  <cols>
    <col min="1" max="16384" width="10.83203125" style="2"/>
  </cols>
  <sheetData>
    <row r="2" spans="1:11" x14ac:dyDescent="0.2">
      <c r="B2" s="2" t="s">
        <v>484</v>
      </c>
      <c r="C2" s="2" t="s">
        <v>12</v>
      </c>
      <c r="J2" s="7" t="s">
        <v>485</v>
      </c>
      <c r="K2" s="7" t="s">
        <v>482</v>
      </c>
    </row>
    <row r="3" spans="1:11" x14ac:dyDescent="0.2">
      <c r="A3" s="2">
        <v>1</v>
      </c>
      <c r="B3" s="2">
        <f t="shared" ref="B3:B66" ca="1" si="0">IF(C3="Bomb",_xlfn.NORM.INV(RAND(),0.7,0.1),_xlfn.NORM.INV(RAND(),0.6,0.15))</f>
        <v>0.79950661096035536</v>
      </c>
      <c r="C3" s="2" t="str">
        <f ca="1">IF(RAND()&lt;0.5,"Bomb","Bird")</f>
        <v>Bomb</v>
      </c>
      <c r="E3" s="2" t="s">
        <v>483</v>
      </c>
      <c r="I3" s="4"/>
      <c r="J3" s="101">
        <v>1</v>
      </c>
      <c r="K3" s="101">
        <v>1</v>
      </c>
    </row>
    <row r="4" spans="1:11" x14ac:dyDescent="0.2">
      <c r="A4" s="2">
        <v>2</v>
      </c>
      <c r="B4" s="2">
        <f t="shared" ca="1" si="0"/>
        <v>0.71466194052173715</v>
      </c>
      <c r="C4" s="2" t="s">
        <v>480</v>
      </c>
      <c r="E4" s="98">
        <v>0</v>
      </c>
      <c r="I4" s="101">
        <v>0.03</v>
      </c>
      <c r="J4" s="100">
        <v>1</v>
      </c>
      <c r="K4" s="100">
        <v>1</v>
      </c>
    </row>
    <row r="5" spans="1:11" x14ac:dyDescent="0.2">
      <c r="A5" s="2">
        <v>3</v>
      </c>
      <c r="B5" s="2">
        <f t="shared" ca="1" si="0"/>
        <v>0.91777367170755642</v>
      </c>
      <c r="C5" s="2" t="s">
        <v>479</v>
      </c>
      <c r="I5" s="101">
        <v>0.06</v>
      </c>
      <c r="J5" s="100">
        <v>1</v>
      </c>
      <c r="K5" s="100">
        <v>1</v>
      </c>
    </row>
    <row r="6" spans="1:11" x14ac:dyDescent="0.2">
      <c r="A6" s="2">
        <v>4</v>
      </c>
      <c r="B6" s="2">
        <f t="shared" ca="1" si="0"/>
        <v>0.64586929718504504</v>
      </c>
      <c r="C6" s="2" t="s">
        <v>480</v>
      </c>
      <c r="E6" s="7" t="s">
        <v>482</v>
      </c>
      <c r="F6" s="7" t="s">
        <v>481</v>
      </c>
      <c r="I6" s="101">
        <v>0.09</v>
      </c>
      <c r="J6" s="100">
        <v>1</v>
      </c>
      <c r="K6" s="100">
        <v>1</v>
      </c>
    </row>
    <row r="7" spans="1:11" x14ac:dyDescent="0.2">
      <c r="A7" s="2">
        <v>5</v>
      </c>
      <c r="B7" s="2">
        <f t="shared" ca="1" si="0"/>
        <v>0.74318974283716721</v>
      </c>
      <c r="C7" s="2" t="s">
        <v>480</v>
      </c>
      <c r="E7" s="99">
        <f ca="1">COUNTIFS(B:B,"&gt;" &amp;E4,C:C,"="&amp;"Bomb")/COUNTIFS(C:C,"="&amp;"Bomb")</f>
        <v>1</v>
      </c>
      <c r="F7" s="99">
        <f ca="1">COUNTIFS(B:B,"&lt;" &amp;E4,C:C,"="&amp;"Bird")/COUNTIFS(C:C,"="&amp;"Bird")</f>
        <v>0</v>
      </c>
      <c r="I7" s="101">
        <v>0.12</v>
      </c>
      <c r="J7" s="100">
        <v>1</v>
      </c>
      <c r="K7" s="100">
        <v>1</v>
      </c>
    </row>
    <row r="8" spans="1:11" x14ac:dyDescent="0.2">
      <c r="A8" s="2">
        <v>6</v>
      </c>
      <c r="B8" s="2">
        <f t="shared" ca="1" si="0"/>
        <v>0.82230689097569998</v>
      </c>
      <c r="C8" s="2" t="s">
        <v>480</v>
      </c>
      <c r="I8" s="101">
        <v>0.15</v>
      </c>
      <c r="J8" s="100">
        <v>1</v>
      </c>
      <c r="K8" s="100">
        <v>1</v>
      </c>
    </row>
    <row r="9" spans="1:11" x14ac:dyDescent="0.2">
      <c r="A9" s="2">
        <v>7</v>
      </c>
      <c r="B9" s="2">
        <f t="shared" ca="1" si="0"/>
        <v>0.67285048169867334</v>
      </c>
      <c r="C9" s="2" t="s">
        <v>480</v>
      </c>
      <c r="E9" s="7" t="s">
        <v>482</v>
      </c>
      <c r="F9" s="7" t="s">
        <v>485</v>
      </c>
      <c r="I9" s="101">
        <v>0.18</v>
      </c>
      <c r="J9" s="100">
        <v>0.99415204678362579</v>
      </c>
      <c r="K9" s="100">
        <v>1</v>
      </c>
    </row>
    <row r="10" spans="1:11" x14ac:dyDescent="0.2">
      <c r="A10" s="2">
        <v>8</v>
      </c>
      <c r="B10" s="2">
        <f t="shared" ca="1" si="0"/>
        <v>0.48742061241736956</v>
      </c>
      <c r="C10" s="2" t="s">
        <v>479</v>
      </c>
      <c r="E10" s="98">
        <f ca="1">E7</f>
        <v>1</v>
      </c>
      <c r="F10" s="98">
        <f ca="1">1-F7</f>
        <v>1</v>
      </c>
      <c r="I10" s="101">
        <v>0.21</v>
      </c>
      <c r="J10" s="100">
        <v>0.99610136452241715</v>
      </c>
      <c r="K10" s="100">
        <v>1</v>
      </c>
    </row>
    <row r="11" spans="1:11" x14ac:dyDescent="0.2">
      <c r="A11" s="2">
        <v>9</v>
      </c>
      <c r="B11" s="2">
        <f t="shared" ca="1" si="0"/>
        <v>0.65238616684472206</v>
      </c>
      <c r="C11" s="2" t="s">
        <v>479</v>
      </c>
      <c r="I11" s="101">
        <v>0.24</v>
      </c>
      <c r="J11" s="100">
        <v>0.98830409356725146</v>
      </c>
      <c r="K11" s="100">
        <v>1</v>
      </c>
    </row>
    <row r="12" spans="1:11" x14ac:dyDescent="0.2">
      <c r="A12" s="2">
        <v>10</v>
      </c>
      <c r="B12" s="2">
        <f t="shared" ca="1" si="0"/>
        <v>0.61813239233778217</v>
      </c>
      <c r="C12" s="2" t="s">
        <v>479</v>
      </c>
      <c r="I12" s="101">
        <v>0.27</v>
      </c>
      <c r="J12" s="100">
        <v>0.99027237354085607</v>
      </c>
      <c r="K12" s="100">
        <v>1</v>
      </c>
    </row>
    <row r="13" spans="1:11" x14ac:dyDescent="0.2">
      <c r="A13" s="2">
        <v>11</v>
      </c>
      <c r="B13" s="2">
        <f t="shared" ca="1" si="0"/>
        <v>0.71581456693965329</v>
      </c>
      <c r="C13" s="2" t="s">
        <v>479</v>
      </c>
      <c r="I13" s="101">
        <v>0.3</v>
      </c>
      <c r="J13" s="100">
        <v>0.97665369649805445</v>
      </c>
      <c r="K13" s="100">
        <v>1</v>
      </c>
    </row>
    <row r="14" spans="1:11" x14ac:dyDescent="0.2">
      <c r="A14" s="2">
        <v>12</v>
      </c>
      <c r="B14" s="2">
        <f t="shared" ca="1" si="0"/>
        <v>0.27095384203639061</v>
      </c>
      <c r="C14" s="2" t="s">
        <v>479</v>
      </c>
      <c r="I14" s="101">
        <v>0.33</v>
      </c>
      <c r="J14" s="100">
        <v>0.95914396887159536</v>
      </c>
      <c r="K14" s="100">
        <v>0.99794238683127567</v>
      </c>
    </row>
    <row r="15" spans="1:11" x14ac:dyDescent="0.2">
      <c r="A15" s="2">
        <v>13</v>
      </c>
      <c r="B15" s="2">
        <f t="shared" ca="1" si="0"/>
        <v>0.63568396262322113</v>
      </c>
      <c r="C15" s="2" t="s">
        <v>480</v>
      </c>
      <c r="I15" s="101">
        <v>0.36</v>
      </c>
      <c r="J15" s="100">
        <v>0.949317738791423</v>
      </c>
      <c r="K15" s="100">
        <v>1</v>
      </c>
    </row>
    <row r="16" spans="1:11" x14ac:dyDescent="0.2">
      <c r="A16" s="2">
        <v>14</v>
      </c>
      <c r="B16" s="2">
        <f t="shared" ca="1" si="0"/>
        <v>1.0719689689374123</v>
      </c>
      <c r="C16" s="2" t="s">
        <v>480</v>
      </c>
      <c r="I16" s="101">
        <v>0.39</v>
      </c>
      <c r="J16" s="100">
        <v>0.91634241245136183</v>
      </c>
      <c r="K16" s="100">
        <v>1</v>
      </c>
    </row>
    <row r="17" spans="1:11" x14ac:dyDescent="0.2">
      <c r="A17" s="2">
        <v>15</v>
      </c>
      <c r="B17" s="2">
        <f t="shared" ca="1" si="0"/>
        <v>0.67974435214918405</v>
      </c>
      <c r="C17" s="2" t="s">
        <v>480</v>
      </c>
      <c r="I17" s="101">
        <v>0.42</v>
      </c>
      <c r="J17" s="100">
        <v>0.88715953307392992</v>
      </c>
      <c r="K17" s="100">
        <v>1</v>
      </c>
    </row>
    <row r="18" spans="1:11" x14ac:dyDescent="0.2">
      <c r="A18" s="2">
        <v>16</v>
      </c>
      <c r="B18" s="2">
        <f t="shared" ca="1" si="0"/>
        <v>0.78006783023083581</v>
      </c>
      <c r="C18" s="2" t="s">
        <v>479</v>
      </c>
      <c r="I18" s="101">
        <v>0.45</v>
      </c>
      <c r="J18" s="100">
        <v>0.83657587548638135</v>
      </c>
      <c r="K18" s="100">
        <v>0.99382716049382713</v>
      </c>
    </row>
    <row r="19" spans="1:11" x14ac:dyDescent="0.2">
      <c r="A19" s="2">
        <v>17</v>
      </c>
      <c r="B19" s="2">
        <f t="shared" ca="1" si="0"/>
        <v>0.55197978332637021</v>
      </c>
      <c r="C19" s="2" t="s">
        <v>480</v>
      </c>
      <c r="I19" s="101">
        <v>0.48</v>
      </c>
      <c r="J19" s="100">
        <v>0.81481481481481488</v>
      </c>
      <c r="K19" s="100">
        <v>0.99178644763860369</v>
      </c>
    </row>
    <row r="20" spans="1:11" x14ac:dyDescent="0.2">
      <c r="A20" s="2">
        <v>18</v>
      </c>
      <c r="B20" s="2">
        <f t="shared" ca="1" si="0"/>
        <v>0.59656638085313984</v>
      </c>
      <c r="C20" s="2" t="s">
        <v>479</v>
      </c>
      <c r="I20" s="101">
        <v>0.51</v>
      </c>
      <c r="J20" s="100">
        <v>0.71206225680933855</v>
      </c>
      <c r="K20" s="100">
        <v>0.9711934156378601</v>
      </c>
    </row>
    <row r="21" spans="1:11" x14ac:dyDescent="0.2">
      <c r="A21" s="2">
        <v>19</v>
      </c>
      <c r="B21" s="2">
        <f t="shared" ca="1" si="0"/>
        <v>0.58144035550455075</v>
      </c>
      <c r="C21" s="2" t="s">
        <v>480</v>
      </c>
      <c r="I21" s="101">
        <v>0.54</v>
      </c>
      <c r="J21" s="100">
        <v>0.66536964980544755</v>
      </c>
      <c r="K21" s="100">
        <v>0.93827160493827155</v>
      </c>
    </row>
    <row r="22" spans="1:11" x14ac:dyDescent="0.2">
      <c r="A22" s="2">
        <v>20</v>
      </c>
      <c r="B22" s="2">
        <f t="shared" ca="1" si="0"/>
        <v>0.66649802278000903</v>
      </c>
      <c r="C22" s="2" t="s">
        <v>480</v>
      </c>
      <c r="I22" s="101">
        <v>0.56999999999999995</v>
      </c>
      <c r="J22" s="100">
        <v>0.56420233463035019</v>
      </c>
      <c r="K22" s="100">
        <v>0.90740740740740744</v>
      </c>
    </row>
    <row r="23" spans="1:11" x14ac:dyDescent="0.2">
      <c r="A23" s="2">
        <v>21</v>
      </c>
      <c r="B23" s="2">
        <f t="shared" ca="1" si="0"/>
        <v>0.78629874049081405</v>
      </c>
      <c r="C23" s="2" t="s">
        <v>480</v>
      </c>
      <c r="I23" s="101">
        <v>0.6</v>
      </c>
      <c r="J23" s="100">
        <v>0.51461988304093564</v>
      </c>
      <c r="K23" s="100">
        <v>0.83778234086242298</v>
      </c>
    </row>
    <row r="24" spans="1:11" x14ac:dyDescent="0.2">
      <c r="A24" s="2">
        <v>22</v>
      </c>
      <c r="B24" s="2">
        <f t="shared" ca="1" si="0"/>
        <v>0.76793602812163053</v>
      </c>
      <c r="C24" s="2" t="s">
        <v>479</v>
      </c>
      <c r="I24" s="101">
        <v>0.63</v>
      </c>
      <c r="J24" s="100">
        <v>0.39961013645224175</v>
      </c>
      <c r="K24" s="100">
        <v>0.77002053388090352</v>
      </c>
    </row>
    <row r="25" spans="1:11" x14ac:dyDescent="0.2">
      <c r="A25" s="2">
        <v>23</v>
      </c>
      <c r="B25" s="2">
        <f t="shared" ca="1" si="0"/>
        <v>0.74223929117374354</v>
      </c>
      <c r="C25" s="2" t="s">
        <v>480</v>
      </c>
      <c r="I25" s="101">
        <v>0.66</v>
      </c>
      <c r="J25" s="100">
        <v>0.33528265107212474</v>
      </c>
      <c r="K25" s="100">
        <v>0.64681724845995892</v>
      </c>
    </row>
    <row r="26" spans="1:11" x14ac:dyDescent="0.2">
      <c r="A26" s="2">
        <v>24</v>
      </c>
      <c r="B26" s="2">
        <f t="shared" ca="1" si="0"/>
        <v>0.61951232987943916</v>
      </c>
      <c r="C26" s="2" t="s">
        <v>480</v>
      </c>
      <c r="I26" s="101">
        <v>0.69</v>
      </c>
      <c r="J26" s="100">
        <v>0.24951267056530213</v>
      </c>
      <c r="K26" s="100">
        <v>0.52977412731006157</v>
      </c>
    </row>
    <row r="27" spans="1:11" x14ac:dyDescent="0.2">
      <c r="A27" s="2">
        <v>25</v>
      </c>
      <c r="B27" s="2">
        <f t="shared" ca="1" si="0"/>
        <v>0.50183244200205968</v>
      </c>
      <c r="C27" s="2" t="s">
        <v>480</v>
      </c>
      <c r="I27" s="101">
        <v>0.72</v>
      </c>
      <c r="J27" s="100">
        <v>0.2354085603112841</v>
      </c>
      <c r="K27" s="100">
        <v>0.43415637860082307</v>
      </c>
    </row>
    <row r="28" spans="1:11" x14ac:dyDescent="0.2">
      <c r="A28" s="2">
        <v>26</v>
      </c>
      <c r="B28" s="2">
        <f t="shared" ca="1" si="0"/>
        <v>0.75541376051749287</v>
      </c>
      <c r="C28" s="2" t="s">
        <v>480</v>
      </c>
      <c r="I28" s="101">
        <v>0.75</v>
      </c>
      <c r="J28" s="100">
        <v>0.18128654970760238</v>
      </c>
      <c r="K28" s="100">
        <v>0.29979466119096509</v>
      </c>
    </row>
    <row r="29" spans="1:11" x14ac:dyDescent="0.2">
      <c r="A29" s="2">
        <v>27</v>
      </c>
      <c r="B29" s="2">
        <f t="shared" ca="1" si="0"/>
        <v>0.66606391540093557</v>
      </c>
      <c r="C29" s="2" t="s">
        <v>479</v>
      </c>
      <c r="I29" s="101">
        <v>0.78</v>
      </c>
      <c r="J29" s="100">
        <v>0.10916179337231968</v>
      </c>
      <c r="K29" s="100">
        <v>0.19917864476386038</v>
      </c>
    </row>
    <row r="30" spans="1:11" x14ac:dyDescent="0.2">
      <c r="A30" s="2">
        <v>28</v>
      </c>
      <c r="B30" s="2">
        <f t="shared" ca="1" si="0"/>
        <v>0.78006924000115685</v>
      </c>
      <c r="C30" s="2" t="s">
        <v>480</v>
      </c>
      <c r="I30" s="101">
        <v>0.81</v>
      </c>
      <c r="J30" s="100">
        <v>7.6023391812865548E-2</v>
      </c>
      <c r="K30" s="100">
        <v>0.16016427104722791</v>
      </c>
    </row>
    <row r="31" spans="1:11" x14ac:dyDescent="0.2">
      <c r="A31" s="2">
        <v>29</v>
      </c>
      <c r="B31" s="2">
        <f t="shared" ca="1" si="0"/>
        <v>0.35786105236381704</v>
      </c>
      <c r="C31" s="2" t="s">
        <v>479</v>
      </c>
      <c r="I31" s="101">
        <v>0.84</v>
      </c>
      <c r="J31" s="100">
        <v>4.0935672514619936E-2</v>
      </c>
      <c r="K31" s="100">
        <v>8.8295687885010271E-2</v>
      </c>
    </row>
    <row r="32" spans="1:11" x14ac:dyDescent="0.2">
      <c r="A32" s="2">
        <v>30</v>
      </c>
      <c r="B32" s="2">
        <f t="shared" ca="1" si="0"/>
        <v>0.69658394507621479</v>
      </c>
      <c r="C32" s="2" t="s">
        <v>480</v>
      </c>
      <c r="I32" s="101">
        <v>0.87</v>
      </c>
      <c r="J32" s="100">
        <v>4.8732943469785628E-2</v>
      </c>
      <c r="K32" s="100">
        <v>3.9014373716632446E-2</v>
      </c>
    </row>
    <row r="33" spans="1:11" x14ac:dyDescent="0.2">
      <c r="A33" s="2">
        <v>31</v>
      </c>
      <c r="B33" s="2">
        <f t="shared" ca="1" si="0"/>
        <v>0.79005995434952003</v>
      </c>
      <c r="C33" s="2" t="s">
        <v>480</v>
      </c>
      <c r="I33" s="101">
        <v>0.9</v>
      </c>
      <c r="J33" s="100">
        <v>2.3391812865497075E-2</v>
      </c>
      <c r="K33" s="100">
        <v>2.2587268993839837E-2</v>
      </c>
    </row>
    <row r="34" spans="1:11" x14ac:dyDescent="0.2">
      <c r="A34" s="2">
        <v>32</v>
      </c>
      <c r="B34" s="2">
        <f t="shared" ca="1" si="0"/>
        <v>0.82751063523322821</v>
      </c>
      <c r="C34" s="2" t="s">
        <v>479</v>
      </c>
      <c r="I34" s="101">
        <v>0.93</v>
      </c>
      <c r="J34" s="100">
        <v>1.1695906432748537E-2</v>
      </c>
      <c r="K34" s="100">
        <v>4.1067761806981521E-3</v>
      </c>
    </row>
    <row r="35" spans="1:11" x14ac:dyDescent="0.2">
      <c r="A35" s="2">
        <v>33</v>
      </c>
      <c r="B35" s="2">
        <f t="shared" ca="1" si="0"/>
        <v>0.74419957379058166</v>
      </c>
      <c r="C35" s="2" t="s">
        <v>479</v>
      </c>
      <c r="I35" s="101">
        <v>0.96</v>
      </c>
      <c r="J35" s="100">
        <v>1.1673151750972721E-2</v>
      </c>
      <c r="K35" s="100">
        <v>4.11522633744856E-3</v>
      </c>
    </row>
    <row r="36" spans="1:11" x14ac:dyDescent="0.2">
      <c r="A36" s="2">
        <v>34</v>
      </c>
      <c r="B36" s="2">
        <f t="shared" ca="1" si="0"/>
        <v>0.58382700850592595</v>
      </c>
      <c r="C36" s="2" t="s">
        <v>479</v>
      </c>
      <c r="I36" s="101">
        <v>0.99</v>
      </c>
      <c r="J36" s="100">
        <v>1.9455252918287869E-3</v>
      </c>
      <c r="K36" s="100">
        <v>0</v>
      </c>
    </row>
    <row r="37" spans="1:11" x14ac:dyDescent="0.2">
      <c r="A37" s="2">
        <v>35</v>
      </c>
      <c r="B37" s="2">
        <f t="shared" ca="1" si="0"/>
        <v>0.91150676549278609</v>
      </c>
      <c r="C37" s="2" t="s">
        <v>480</v>
      </c>
      <c r="I37" s="98"/>
    </row>
    <row r="38" spans="1:11" x14ac:dyDescent="0.2">
      <c r="A38" s="2">
        <v>36</v>
      </c>
      <c r="B38" s="2">
        <f t="shared" ca="1" si="0"/>
        <v>0.59460956055079972</v>
      </c>
      <c r="C38" s="2" t="s">
        <v>479</v>
      </c>
    </row>
    <row r="39" spans="1:11" x14ac:dyDescent="0.2">
      <c r="A39" s="2">
        <v>37</v>
      </c>
      <c r="B39" s="2">
        <f t="shared" ca="1" si="0"/>
        <v>0.52984094796167791</v>
      </c>
      <c r="C39" s="2" t="s">
        <v>479</v>
      </c>
    </row>
    <row r="40" spans="1:11" x14ac:dyDescent="0.2">
      <c r="A40" s="2">
        <v>38</v>
      </c>
      <c r="B40" s="2">
        <f t="shared" ca="1" si="0"/>
        <v>0.90447688845274621</v>
      </c>
      <c r="C40" s="2" t="s">
        <v>480</v>
      </c>
    </row>
    <row r="41" spans="1:11" x14ac:dyDescent="0.2">
      <c r="A41" s="2">
        <v>39</v>
      </c>
      <c r="B41" s="2">
        <f t="shared" ca="1" si="0"/>
        <v>0.58765890167717827</v>
      </c>
      <c r="C41" s="2" t="s">
        <v>479</v>
      </c>
    </row>
    <row r="42" spans="1:11" x14ac:dyDescent="0.2">
      <c r="A42" s="2">
        <v>40</v>
      </c>
      <c r="B42" s="2">
        <f t="shared" ca="1" si="0"/>
        <v>0.70487309657140107</v>
      </c>
      <c r="C42" s="2" t="s">
        <v>480</v>
      </c>
    </row>
    <row r="43" spans="1:11" x14ac:dyDescent="0.2">
      <c r="A43" s="2">
        <v>41</v>
      </c>
      <c r="B43" s="2">
        <f t="shared" ca="1" si="0"/>
        <v>0.71062888218228171</v>
      </c>
      <c r="C43" s="2" t="s">
        <v>479</v>
      </c>
    </row>
    <row r="44" spans="1:11" x14ac:dyDescent="0.2">
      <c r="A44" s="2">
        <v>42</v>
      </c>
      <c r="B44" s="2">
        <f t="shared" ca="1" si="0"/>
        <v>0.48820015001735417</v>
      </c>
      <c r="C44" s="2" t="s">
        <v>479</v>
      </c>
    </row>
    <row r="45" spans="1:11" x14ac:dyDescent="0.2">
      <c r="A45" s="2">
        <v>43</v>
      </c>
      <c r="B45" s="2">
        <f t="shared" ca="1" si="0"/>
        <v>0.70520168253934812</v>
      </c>
      <c r="C45" s="2" t="s">
        <v>479</v>
      </c>
    </row>
    <row r="46" spans="1:11" x14ac:dyDescent="0.2">
      <c r="A46" s="2">
        <v>44</v>
      </c>
      <c r="B46" s="2">
        <f t="shared" ca="1" si="0"/>
        <v>0.71305178870182595</v>
      </c>
      <c r="C46" s="2" t="s">
        <v>479</v>
      </c>
    </row>
    <row r="47" spans="1:11" x14ac:dyDescent="0.2">
      <c r="A47" s="2">
        <v>45</v>
      </c>
      <c r="B47" s="2">
        <f t="shared" ca="1" si="0"/>
        <v>0.57703044035292039</v>
      </c>
      <c r="C47" s="2" t="s">
        <v>479</v>
      </c>
    </row>
    <row r="48" spans="1:11" x14ac:dyDescent="0.2">
      <c r="A48" s="2">
        <v>46</v>
      </c>
      <c r="B48" s="2">
        <f t="shared" ca="1" si="0"/>
        <v>0.57248629927124972</v>
      </c>
      <c r="C48" s="2" t="s">
        <v>480</v>
      </c>
    </row>
    <row r="49" spans="1:3" x14ac:dyDescent="0.2">
      <c r="A49" s="2">
        <v>47</v>
      </c>
      <c r="B49" s="2">
        <f t="shared" ca="1" si="0"/>
        <v>0.59944147153599026</v>
      </c>
      <c r="C49" s="2" t="s">
        <v>480</v>
      </c>
    </row>
    <row r="50" spans="1:3" x14ac:dyDescent="0.2">
      <c r="A50" s="2">
        <v>48</v>
      </c>
      <c r="B50" s="2">
        <f t="shared" ca="1" si="0"/>
        <v>0.43319169594659224</v>
      </c>
      <c r="C50" s="2" t="s">
        <v>479</v>
      </c>
    </row>
    <row r="51" spans="1:3" x14ac:dyDescent="0.2">
      <c r="A51" s="2">
        <v>49</v>
      </c>
      <c r="B51" s="2">
        <f t="shared" ca="1" si="0"/>
        <v>0.61268276012628298</v>
      </c>
      <c r="C51" s="2" t="s">
        <v>480</v>
      </c>
    </row>
    <row r="52" spans="1:3" x14ac:dyDescent="0.2">
      <c r="A52" s="2">
        <v>50</v>
      </c>
      <c r="B52" s="2">
        <f t="shared" ca="1" si="0"/>
        <v>0.76554620271576679</v>
      </c>
      <c r="C52" s="2" t="s">
        <v>480</v>
      </c>
    </row>
    <row r="53" spans="1:3" x14ac:dyDescent="0.2">
      <c r="A53" s="2">
        <v>51</v>
      </c>
      <c r="B53" s="2">
        <f t="shared" ca="1" si="0"/>
        <v>0.6840841058885071</v>
      </c>
      <c r="C53" s="2" t="s">
        <v>480</v>
      </c>
    </row>
    <row r="54" spans="1:3" x14ac:dyDescent="0.2">
      <c r="A54" s="2">
        <v>52</v>
      </c>
      <c r="B54" s="2">
        <f t="shared" ca="1" si="0"/>
        <v>0.60913060228078997</v>
      </c>
      <c r="C54" s="2" t="s">
        <v>479</v>
      </c>
    </row>
    <row r="55" spans="1:3" x14ac:dyDescent="0.2">
      <c r="A55" s="2">
        <v>53</v>
      </c>
      <c r="B55" s="2">
        <f t="shared" ca="1" si="0"/>
        <v>0.59727542901168251</v>
      </c>
      <c r="C55" s="2" t="s">
        <v>479</v>
      </c>
    </row>
    <row r="56" spans="1:3" x14ac:dyDescent="0.2">
      <c r="A56" s="2">
        <v>54</v>
      </c>
      <c r="B56" s="2">
        <f t="shared" ca="1" si="0"/>
        <v>0.78910744282699885</v>
      </c>
      <c r="C56" s="2" t="s">
        <v>480</v>
      </c>
    </row>
    <row r="57" spans="1:3" x14ac:dyDescent="0.2">
      <c r="A57" s="2">
        <v>55</v>
      </c>
      <c r="B57" s="2">
        <f t="shared" ca="1" si="0"/>
        <v>0.63524603676023206</v>
      </c>
      <c r="C57" s="2" t="s">
        <v>480</v>
      </c>
    </row>
    <row r="58" spans="1:3" x14ac:dyDescent="0.2">
      <c r="A58" s="2">
        <v>56</v>
      </c>
      <c r="B58" s="2">
        <f t="shared" ca="1" si="0"/>
        <v>0.48875847130037181</v>
      </c>
      <c r="C58" s="2" t="s">
        <v>480</v>
      </c>
    </row>
    <row r="59" spans="1:3" x14ac:dyDescent="0.2">
      <c r="A59" s="2">
        <v>57</v>
      </c>
      <c r="B59" s="2">
        <f t="shared" ca="1" si="0"/>
        <v>0.35881072452196783</v>
      </c>
      <c r="C59" s="2" t="s">
        <v>479</v>
      </c>
    </row>
    <row r="60" spans="1:3" x14ac:dyDescent="0.2">
      <c r="A60" s="2">
        <v>58</v>
      </c>
      <c r="B60" s="2">
        <f t="shared" ca="1" si="0"/>
        <v>0.71423952445881622</v>
      </c>
      <c r="C60" s="2" t="s">
        <v>480</v>
      </c>
    </row>
    <row r="61" spans="1:3" x14ac:dyDescent="0.2">
      <c r="A61" s="2">
        <v>59</v>
      </c>
      <c r="B61" s="2">
        <f t="shared" ca="1" si="0"/>
        <v>0.64700322469680693</v>
      </c>
      <c r="C61" s="2" t="s">
        <v>480</v>
      </c>
    </row>
    <row r="62" spans="1:3" x14ac:dyDescent="0.2">
      <c r="A62" s="2">
        <v>60</v>
      </c>
      <c r="B62" s="2">
        <f t="shared" ca="1" si="0"/>
        <v>0.51928941497792125</v>
      </c>
      <c r="C62" s="2" t="s">
        <v>479</v>
      </c>
    </row>
    <row r="63" spans="1:3" x14ac:dyDescent="0.2">
      <c r="A63" s="2">
        <v>61</v>
      </c>
      <c r="B63" s="2">
        <f t="shared" ca="1" si="0"/>
        <v>0.47125792083533879</v>
      </c>
      <c r="C63" s="2" t="s">
        <v>479</v>
      </c>
    </row>
    <row r="64" spans="1:3" x14ac:dyDescent="0.2">
      <c r="A64" s="2">
        <v>62</v>
      </c>
      <c r="B64" s="2">
        <f t="shared" ca="1" si="0"/>
        <v>0.43165829925024501</v>
      </c>
      <c r="C64" s="2" t="s">
        <v>479</v>
      </c>
    </row>
    <row r="65" spans="1:3" x14ac:dyDescent="0.2">
      <c r="A65" s="2">
        <v>63</v>
      </c>
      <c r="B65" s="2">
        <f t="shared" ca="1" si="0"/>
        <v>0.85408170060686939</v>
      </c>
      <c r="C65" s="2" t="s">
        <v>480</v>
      </c>
    </row>
    <row r="66" spans="1:3" x14ac:dyDescent="0.2">
      <c r="A66" s="2">
        <v>64</v>
      </c>
      <c r="B66" s="2">
        <f t="shared" ca="1" si="0"/>
        <v>0.80572349794580511</v>
      </c>
      <c r="C66" s="2" t="s">
        <v>480</v>
      </c>
    </row>
    <row r="67" spans="1:3" x14ac:dyDescent="0.2">
      <c r="A67" s="2">
        <v>65</v>
      </c>
      <c r="B67" s="2">
        <f t="shared" ref="B67:B130" ca="1" si="1">IF(C67="Bomb",_xlfn.NORM.INV(RAND(),0.7,0.1),_xlfn.NORM.INV(RAND(),0.6,0.15))</f>
        <v>0.76728844539107044</v>
      </c>
      <c r="C67" s="2" t="s">
        <v>480</v>
      </c>
    </row>
    <row r="68" spans="1:3" x14ac:dyDescent="0.2">
      <c r="A68" s="2">
        <v>66</v>
      </c>
      <c r="B68" s="2">
        <f t="shared" ca="1" si="1"/>
        <v>0.73762798373491834</v>
      </c>
      <c r="C68" s="2" t="s">
        <v>480</v>
      </c>
    </row>
    <row r="69" spans="1:3" x14ac:dyDescent="0.2">
      <c r="A69" s="2">
        <v>67</v>
      </c>
      <c r="B69" s="2">
        <f t="shared" ca="1" si="1"/>
        <v>0.70995150036767707</v>
      </c>
      <c r="C69" s="2" t="s">
        <v>480</v>
      </c>
    </row>
    <row r="70" spans="1:3" x14ac:dyDescent="0.2">
      <c r="A70" s="2">
        <v>68</v>
      </c>
      <c r="B70" s="2">
        <f t="shared" ca="1" si="1"/>
        <v>0.26648141179176127</v>
      </c>
      <c r="C70" s="2" t="s">
        <v>479</v>
      </c>
    </row>
    <row r="71" spans="1:3" x14ac:dyDescent="0.2">
      <c r="A71" s="2">
        <v>69</v>
      </c>
      <c r="B71" s="2">
        <f t="shared" ca="1" si="1"/>
        <v>0.81170809652187015</v>
      </c>
      <c r="C71" s="2" t="s">
        <v>479</v>
      </c>
    </row>
    <row r="72" spans="1:3" x14ac:dyDescent="0.2">
      <c r="A72" s="2">
        <v>70</v>
      </c>
      <c r="B72" s="2">
        <f t="shared" ca="1" si="1"/>
        <v>0.78233273410596338</v>
      </c>
      <c r="C72" s="2" t="s">
        <v>479</v>
      </c>
    </row>
    <row r="73" spans="1:3" x14ac:dyDescent="0.2">
      <c r="A73" s="2">
        <v>71</v>
      </c>
      <c r="B73" s="2">
        <f t="shared" ca="1" si="1"/>
        <v>0.82329541819769247</v>
      </c>
      <c r="C73" s="2" t="s">
        <v>479</v>
      </c>
    </row>
    <row r="74" spans="1:3" x14ac:dyDescent="0.2">
      <c r="A74" s="2">
        <v>72</v>
      </c>
      <c r="B74" s="2">
        <f t="shared" ca="1" si="1"/>
        <v>0.68582386706012477</v>
      </c>
      <c r="C74" s="2" t="s">
        <v>479</v>
      </c>
    </row>
    <row r="75" spans="1:3" x14ac:dyDescent="0.2">
      <c r="A75" s="2">
        <v>73</v>
      </c>
      <c r="B75" s="2">
        <f t="shared" ca="1" si="1"/>
        <v>0.59220995351264116</v>
      </c>
      <c r="C75" s="2" t="s">
        <v>480</v>
      </c>
    </row>
    <row r="76" spans="1:3" x14ac:dyDescent="0.2">
      <c r="A76" s="2">
        <v>74</v>
      </c>
      <c r="B76" s="2">
        <f t="shared" ca="1" si="1"/>
        <v>0.89169834431989203</v>
      </c>
      <c r="C76" s="2" t="s">
        <v>480</v>
      </c>
    </row>
    <row r="77" spans="1:3" x14ac:dyDescent="0.2">
      <c r="A77" s="2">
        <v>75</v>
      </c>
      <c r="B77" s="2">
        <f t="shared" ca="1" si="1"/>
        <v>0.71777449459551113</v>
      </c>
      <c r="C77" s="2" t="s">
        <v>480</v>
      </c>
    </row>
    <row r="78" spans="1:3" x14ac:dyDescent="0.2">
      <c r="A78" s="2">
        <v>76</v>
      </c>
      <c r="B78" s="2">
        <f t="shared" ca="1" si="1"/>
        <v>0.80966371292225325</v>
      </c>
      <c r="C78" s="2" t="s">
        <v>480</v>
      </c>
    </row>
    <row r="79" spans="1:3" x14ac:dyDescent="0.2">
      <c r="A79" s="2">
        <v>77</v>
      </c>
      <c r="B79" s="2">
        <f t="shared" ca="1" si="1"/>
        <v>0.69135358009523218</v>
      </c>
      <c r="C79" s="2" t="s">
        <v>479</v>
      </c>
    </row>
    <row r="80" spans="1:3" x14ac:dyDescent="0.2">
      <c r="A80" s="2">
        <v>78</v>
      </c>
      <c r="B80" s="2">
        <f t="shared" ca="1" si="1"/>
        <v>0.59277099899656083</v>
      </c>
      <c r="C80" s="2" t="s">
        <v>480</v>
      </c>
    </row>
    <row r="81" spans="1:3" x14ac:dyDescent="0.2">
      <c r="A81" s="2">
        <v>79</v>
      </c>
      <c r="B81" s="2">
        <f t="shared" ca="1" si="1"/>
        <v>0.75522139263500143</v>
      </c>
      <c r="C81" s="2" t="s">
        <v>479</v>
      </c>
    </row>
    <row r="82" spans="1:3" x14ac:dyDescent="0.2">
      <c r="A82" s="2">
        <v>80</v>
      </c>
      <c r="B82" s="2">
        <f t="shared" ca="1" si="1"/>
        <v>0.71256225063341849</v>
      </c>
      <c r="C82" s="2" t="s">
        <v>480</v>
      </c>
    </row>
    <row r="83" spans="1:3" x14ac:dyDescent="0.2">
      <c r="A83" s="2">
        <v>81</v>
      </c>
      <c r="B83" s="2">
        <f t="shared" ca="1" si="1"/>
        <v>0.84376324026376071</v>
      </c>
      <c r="C83" s="2" t="s">
        <v>480</v>
      </c>
    </row>
    <row r="84" spans="1:3" x14ac:dyDescent="0.2">
      <c r="A84" s="2">
        <v>82</v>
      </c>
      <c r="B84" s="2">
        <f t="shared" ca="1" si="1"/>
        <v>0.58958002375630136</v>
      </c>
      <c r="C84" s="2" t="s">
        <v>479</v>
      </c>
    </row>
    <row r="85" spans="1:3" x14ac:dyDescent="0.2">
      <c r="A85" s="2">
        <v>83</v>
      </c>
      <c r="B85" s="2">
        <f t="shared" ca="1" si="1"/>
        <v>0.63497412156374355</v>
      </c>
      <c r="C85" s="2" t="s">
        <v>480</v>
      </c>
    </row>
    <row r="86" spans="1:3" x14ac:dyDescent="0.2">
      <c r="A86" s="2">
        <v>84</v>
      </c>
      <c r="B86" s="2">
        <f t="shared" ca="1" si="1"/>
        <v>0.68646532324063092</v>
      </c>
      <c r="C86" s="2" t="s">
        <v>480</v>
      </c>
    </row>
    <row r="87" spans="1:3" x14ac:dyDescent="0.2">
      <c r="A87" s="2">
        <v>85</v>
      </c>
      <c r="B87" s="2">
        <f t="shared" ca="1" si="1"/>
        <v>0.62718254113305416</v>
      </c>
      <c r="C87" s="2" t="s">
        <v>479</v>
      </c>
    </row>
    <row r="88" spans="1:3" x14ac:dyDescent="0.2">
      <c r="A88" s="2">
        <v>86</v>
      </c>
      <c r="B88" s="2">
        <f t="shared" ca="1" si="1"/>
        <v>0.63884108262290185</v>
      </c>
      <c r="C88" s="2" t="s">
        <v>479</v>
      </c>
    </row>
    <row r="89" spans="1:3" x14ac:dyDescent="0.2">
      <c r="A89" s="2">
        <v>87</v>
      </c>
      <c r="B89" s="2">
        <f t="shared" ca="1" si="1"/>
        <v>0.72321707900945698</v>
      </c>
      <c r="C89" s="2" t="s">
        <v>479</v>
      </c>
    </row>
    <row r="90" spans="1:3" x14ac:dyDescent="0.2">
      <c r="A90" s="2">
        <v>88</v>
      </c>
      <c r="B90" s="2">
        <f t="shared" ca="1" si="1"/>
        <v>0.572375644661688</v>
      </c>
      <c r="C90" s="2" t="s">
        <v>479</v>
      </c>
    </row>
    <row r="91" spans="1:3" x14ac:dyDescent="0.2">
      <c r="A91" s="2">
        <v>89</v>
      </c>
      <c r="B91" s="2">
        <f t="shared" ca="1" si="1"/>
        <v>0.43344218874824969</v>
      </c>
      <c r="C91" s="2" t="s">
        <v>479</v>
      </c>
    </row>
    <row r="92" spans="1:3" x14ac:dyDescent="0.2">
      <c r="A92" s="2">
        <v>90</v>
      </c>
      <c r="B92" s="2">
        <f t="shared" ca="1" si="1"/>
        <v>0.69329196507500601</v>
      </c>
      <c r="C92" s="2" t="s">
        <v>480</v>
      </c>
    </row>
    <row r="93" spans="1:3" x14ac:dyDescent="0.2">
      <c r="A93" s="2">
        <v>91</v>
      </c>
      <c r="B93" s="2">
        <f t="shared" ca="1" si="1"/>
        <v>0.83771137852811939</v>
      </c>
      <c r="C93" s="2" t="s">
        <v>480</v>
      </c>
    </row>
    <row r="94" spans="1:3" x14ac:dyDescent="0.2">
      <c r="A94" s="2">
        <v>92</v>
      </c>
      <c r="B94" s="2">
        <f t="shared" ca="1" si="1"/>
        <v>0.93922632340954648</v>
      </c>
      <c r="C94" s="2" t="s">
        <v>479</v>
      </c>
    </row>
    <row r="95" spans="1:3" x14ac:dyDescent="0.2">
      <c r="A95" s="2">
        <v>93</v>
      </c>
      <c r="B95" s="2">
        <f t="shared" ca="1" si="1"/>
        <v>0.67764725294112094</v>
      </c>
      <c r="C95" s="2" t="s">
        <v>480</v>
      </c>
    </row>
    <row r="96" spans="1:3" x14ac:dyDescent="0.2">
      <c r="A96" s="2">
        <v>94</v>
      </c>
      <c r="B96" s="2">
        <f t="shared" ca="1" si="1"/>
        <v>0.76568330164330534</v>
      </c>
      <c r="C96" s="2" t="s">
        <v>480</v>
      </c>
    </row>
    <row r="97" spans="1:3" x14ac:dyDescent="0.2">
      <c r="A97" s="2">
        <v>95</v>
      </c>
      <c r="B97" s="2">
        <f t="shared" ca="1" si="1"/>
        <v>0.39110471847052086</v>
      </c>
      <c r="C97" s="2" t="s">
        <v>479</v>
      </c>
    </row>
    <row r="98" spans="1:3" x14ac:dyDescent="0.2">
      <c r="A98" s="2">
        <v>96</v>
      </c>
      <c r="B98" s="2">
        <f t="shared" ca="1" si="1"/>
        <v>0.60060106739941399</v>
      </c>
      <c r="C98" s="2" t="s">
        <v>479</v>
      </c>
    </row>
    <row r="99" spans="1:3" x14ac:dyDescent="0.2">
      <c r="A99" s="2">
        <v>97</v>
      </c>
      <c r="B99" s="2">
        <f t="shared" ca="1" si="1"/>
        <v>0.45814361590311087</v>
      </c>
      <c r="C99" s="2" t="s">
        <v>480</v>
      </c>
    </row>
    <row r="100" spans="1:3" x14ac:dyDescent="0.2">
      <c r="A100" s="2">
        <v>98</v>
      </c>
      <c r="B100" s="2">
        <f t="shared" ca="1" si="1"/>
        <v>0.58643398440856798</v>
      </c>
      <c r="C100" s="2" t="s">
        <v>480</v>
      </c>
    </row>
    <row r="101" spans="1:3" x14ac:dyDescent="0.2">
      <c r="A101" s="2">
        <v>99</v>
      </c>
      <c r="B101" s="2">
        <f t="shared" ca="1" si="1"/>
        <v>0.76172773369849622</v>
      </c>
      <c r="C101" s="2" t="s">
        <v>480</v>
      </c>
    </row>
    <row r="102" spans="1:3" x14ac:dyDescent="0.2">
      <c r="A102" s="2">
        <v>100</v>
      </c>
      <c r="B102" s="2">
        <f t="shared" ca="1" si="1"/>
        <v>0.8298858573879071</v>
      </c>
      <c r="C102" s="2" t="s">
        <v>479</v>
      </c>
    </row>
    <row r="103" spans="1:3" x14ac:dyDescent="0.2">
      <c r="A103" s="2">
        <v>101</v>
      </c>
      <c r="B103" s="2">
        <f t="shared" ca="1" si="1"/>
        <v>0.64170556980520921</v>
      </c>
      <c r="C103" s="2" t="s">
        <v>480</v>
      </c>
    </row>
    <row r="104" spans="1:3" x14ac:dyDescent="0.2">
      <c r="A104" s="2">
        <v>102</v>
      </c>
      <c r="B104" s="2">
        <f t="shared" ca="1" si="1"/>
        <v>0.69944150397204174</v>
      </c>
      <c r="C104" s="2" t="s">
        <v>479</v>
      </c>
    </row>
    <row r="105" spans="1:3" x14ac:dyDescent="0.2">
      <c r="A105" s="2">
        <v>103</v>
      </c>
      <c r="B105" s="2">
        <f t="shared" ca="1" si="1"/>
        <v>0.35537517192094015</v>
      </c>
      <c r="C105" s="2" t="s">
        <v>479</v>
      </c>
    </row>
    <row r="106" spans="1:3" x14ac:dyDescent="0.2">
      <c r="A106" s="2">
        <v>104</v>
      </c>
      <c r="B106" s="2">
        <f t="shared" ca="1" si="1"/>
        <v>0.75040650408405962</v>
      </c>
      <c r="C106" s="2" t="s">
        <v>479</v>
      </c>
    </row>
    <row r="107" spans="1:3" x14ac:dyDescent="0.2">
      <c r="A107" s="2">
        <v>105</v>
      </c>
      <c r="B107" s="2">
        <f t="shared" ca="1" si="1"/>
        <v>0.64849027374393253</v>
      </c>
      <c r="C107" s="2" t="s">
        <v>480</v>
      </c>
    </row>
    <row r="108" spans="1:3" x14ac:dyDescent="0.2">
      <c r="A108" s="2">
        <v>106</v>
      </c>
      <c r="B108" s="2">
        <f t="shared" ca="1" si="1"/>
        <v>0.37862589225934407</v>
      </c>
      <c r="C108" s="2" t="s">
        <v>479</v>
      </c>
    </row>
    <row r="109" spans="1:3" x14ac:dyDescent="0.2">
      <c r="A109" s="2">
        <v>107</v>
      </c>
      <c r="B109" s="2">
        <f t="shared" ca="1" si="1"/>
        <v>0.67797840888640426</v>
      </c>
      <c r="C109" s="2" t="s">
        <v>479</v>
      </c>
    </row>
    <row r="110" spans="1:3" x14ac:dyDescent="0.2">
      <c r="A110" s="2">
        <v>108</v>
      </c>
      <c r="B110" s="2">
        <f t="shared" ca="1" si="1"/>
        <v>0.51636401640705321</v>
      </c>
      <c r="C110" s="2" t="s">
        <v>479</v>
      </c>
    </row>
    <row r="111" spans="1:3" x14ac:dyDescent="0.2">
      <c r="A111" s="2">
        <v>109</v>
      </c>
      <c r="B111" s="2">
        <f t="shared" ca="1" si="1"/>
        <v>0.34918720361609873</v>
      </c>
      <c r="C111" s="2" t="s">
        <v>479</v>
      </c>
    </row>
    <row r="112" spans="1:3" x14ac:dyDescent="0.2">
      <c r="A112" s="2">
        <v>110</v>
      </c>
      <c r="B112" s="2">
        <f t="shared" ca="1" si="1"/>
        <v>0.54385256264381143</v>
      </c>
      <c r="C112" s="2" t="s">
        <v>479</v>
      </c>
    </row>
    <row r="113" spans="1:3" x14ac:dyDescent="0.2">
      <c r="A113" s="2">
        <v>111</v>
      </c>
      <c r="B113" s="2">
        <f t="shared" ca="1" si="1"/>
        <v>0.7806656744423196</v>
      </c>
      <c r="C113" s="2" t="s">
        <v>480</v>
      </c>
    </row>
    <row r="114" spans="1:3" x14ac:dyDescent="0.2">
      <c r="A114" s="2">
        <v>112</v>
      </c>
      <c r="B114" s="2">
        <f t="shared" ca="1" si="1"/>
        <v>0.66822183572005578</v>
      </c>
      <c r="C114" s="2" t="s">
        <v>479</v>
      </c>
    </row>
    <row r="115" spans="1:3" x14ac:dyDescent="0.2">
      <c r="A115" s="2">
        <v>113</v>
      </c>
      <c r="B115" s="2">
        <f t="shared" ca="1" si="1"/>
        <v>0.55731052169880613</v>
      </c>
      <c r="C115" s="2" t="s">
        <v>479</v>
      </c>
    </row>
    <row r="116" spans="1:3" x14ac:dyDescent="0.2">
      <c r="A116" s="2">
        <v>114</v>
      </c>
      <c r="B116" s="2">
        <f t="shared" ca="1" si="1"/>
        <v>0.38152248373546715</v>
      </c>
      <c r="C116" s="2" t="s">
        <v>479</v>
      </c>
    </row>
    <row r="117" spans="1:3" x14ac:dyDescent="0.2">
      <c r="A117" s="2">
        <v>115</v>
      </c>
      <c r="B117" s="2">
        <f t="shared" ca="1" si="1"/>
        <v>0.54773453806875039</v>
      </c>
      <c r="C117" s="2" t="s">
        <v>479</v>
      </c>
    </row>
    <row r="118" spans="1:3" x14ac:dyDescent="0.2">
      <c r="A118" s="2">
        <v>116</v>
      </c>
      <c r="B118" s="2">
        <f t="shared" ca="1" si="1"/>
        <v>0.72623600061478588</v>
      </c>
      <c r="C118" s="2" t="s">
        <v>479</v>
      </c>
    </row>
    <row r="119" spans="1:3" x14ac:dyDescent="0.2">
      <c r="A119" s="2">
        <v>117</v>
      </c>
      <c r="B119" s="2">
        <f t="shared" ca="1" si="1"/>
        <v>0.67106518479297617</v>
      </c>
      <c r="C119" s="2" t="s">
        <v>479</v>
      </c>
    </row>
    <row r="120" spans="1:3" x14ac:dyDescent="0.2">
      <c r="A120" s="2">
        <v>118</v>
      </c>
      <c r="B120" s="2">
        <f t="shared" ca="1" si="1"/>
        <v>0.70120490133215119</v>
      </c>
      <c r="C120" s="2" t="s">
        <v>479</v>
      </c>
    </row>
    <row r="121" spans="1:3" x14ac:dyDescent="0.2">
      <c r="A121" s="2">
        <v>119</v>
      </c>
      <c r="B121" s="2">
        <f t="shared" ca="1" si="1"/>
        <v>0.34929820384897181</v>
      </c>
      <c r="C121" s="2" t="s">
        <v>479</v>
      </c>
    </row>
    <row r="122" spans="1:3" x14ac:dyDescent="0.2">
      <c r="A122" s="2">
        <v>120</v>
      </c>
      <c r="B122" s="2">
        <f t="shared" ca="1" si="1"/>
        <v>0.713061481291827</v>
      </c>
      <c r="C122" s="2" t="s">
        <v>480</v>
      </c>
    </row>
    <row r="123" spans="1:3" x14ac:dyDescent="0.2">
      <c r="A123" s="2">
        <v>121</v>
      </c>
      <c r="B123" s="2">
        <f t="shared" ca="1" si="1"/>
        <v>0.75393993912678436</v>
      </c>
      <c r="C123" s="2" t="s">
        <v>480</v>
      </c>
    </row>
    <row r="124" spans="1:3" x14ac:dyDescent="0.2">
      <c r="A124" s="2">
        <v>122</v>
      </c>
      <c r="B124" s="2">
        <f t="shared" ca="1" si="1"/>
        <v>0.44534745534111753</v>
      </c>
      <c r="C124" s="2" t="s">
        <v>479</v>
      </c>
    </row>
    <row r="125" spans="1:3" x14ac:dyDescent="0.2">
      <c r="A125" s="2">
        <v>123</v>
      </c>
      <c r="B125" s="2">
        <f t="shared" ca="1" si="1"/>
        <v>0.6158844759550266</v>
      </c>
      <c r="C125" s="2" t="s">
        <v>480</v>
      </c>
    </row>
    <row r="126" spans="1:3" x14ac:dyDescent="0.2">
      <c r="A126" s="2">
        <v>124</v>
      </c>
      <c r="B126" s="2">
        <f t="shared" ca="1" si="1"/>
        <v>0.75803485031528683</v>
      </c>
      <c r="C126" s="2" t="s">
        <v>480</v>
      </c>
    </row>
    <row r="127" spans="1:3" x14ac:dyDescent="0.2">
      <c r="A127" s="2">
        <v>125</v>
      </c>
      <c r="B127" s="2">
        <f t="shared" ca="1" si="1"/>
        <v>0.59004276295498381</v>
      </c>
      <c r="C127" s="2" t="s">
        <v>479</v>
      </c>
    </row>
    <row r="128" spans="1:3" x14ac:dyDescent="0.2">
      <c r="A128" s="2">
        <v>126</v>
      </c>
      <c r="B128" s="2">
        <f t="shared" ca="1" si="1"/>
        <v>0.55667543307502432</v>
      </c>
      <c r="C128" s="2" t="s">
        <v>479</v>
      </c>
    </row>
    <row r="129" spans="1:3" x14ac:dyDescent="0.2">
      <c r="A129" s="2">
        <v>127</v>
      </c>
      <c r="B129" s="2">
        <f t="shared" ca="1" si="1"/>
        <v>0.71105426437194263</v>
      </c>
      <c r="C129" s="2" t="s">
        <v>479</v>
      </c>
    </row>
    <row r="130" spans="1:3" x14ac:dyDescent="0.2">
      <c r="A130" s="2">
        <v>128</v>
      </c>
      <c r="B130" s="2">
        <f t="shared" ca="1" si="1"/>
        <v>0.6307005722392055</v>
      </c>
      <c r="C130" s="2" t="s">
        <v>479</v>
      </c>
    </row>
    <row r="131" spans="1:3" x14ac:dyDescent="0.2">
      <c r="A131" s="2">
        <v>129</v>
      </c>
      <c r="B131" s="2">
        <f t="shared" ref="B131:B194" ca="1" si="2">IF(C131="Bomb",_xlfn.NORM.INV(RAND(),0.7,0.1),_xlfn.NORM.INV(RAND(),0.6,0.15))</f>
        <v>0.4587437361256495</v>
      </c>
      <c r="C131" s="2" t="s">
        <v>479</v>
      </c>
    </row>
    <row r="132" spans="1:3" x14ac:dyDescent="0.2">
      <c r="A132" s="2">
        <v>130</v>
      </c>
      <c r="B132" s="2">
        <f t="shared" ca="1" si="2"/>
        <v>0.70213255688695941</v>
      </c>
      <c r="C132" s="2" t="s">
        <v>480</v>
      </c>
    </row>
    <row r="133" spans="1:3" x14ac:dyDescent="0.2">
      <c r="A133" s="2">
        <v>131</v>
      </c>
      <c r="B133" s="2">
        <f t="shared" ca="1" si="2"/>
        <v>0.62852909784149547</v>
      </c>
      <c r="C133" s="2" t="s">
        <v>480</v>
      </c>
    </row>
    <row r="134" spans="1:3" x14ac:dyDescent="0.2">
      <c r="A134" s="2">
        <v>132</v>
      </c>
      <c r="B134" s="2">
        <f t="shared" ca="1" si="2"/>
        <v>0.63739225249375742</v>
      </c>
      <c r="C134" s="2" t="s">
        <v>480</v>
      </c>
    </row>
    <row r="135" spans="1:3" x14ac:dyDescent="0.2">
      <c r="A135" s="2">
        <v>133</v>
      </c>
      <c r="B135" s="2">
        <f t="shared" ca="1" si="2"/>
        <v>0.5720638498088817</v>
      </c>
      <c r="C135" s="2" t="s">
        <v>480</v>
      </c>
    </row>
    <row r="136" spans="1:3" x14ac:dyDescent="0.2">
      <c r="A136" s="2">
        <v>134</v>
      </c>
      <c r="B136" s="2">
        <f t="shared" ca="1" si="2"/>
        <v>0.92576103417825362</v>
      </c>
      <c r="C136" s="2" t="s">
        <v>479</v>
      </c>
    </row>
    <row r="137" spans="1:3" x14ac:dyDescent="0.2">
      <c r="A137" s="2">
        <v>135</v>
      </c>
      <c r="B137" s="2">
        <f t="shared" ca="1" si="2"/>
        <v>0.67426610746666904</v>
      </c>
      <c r="C137" s="2" t="s">
        <v>480</v>
      </c>
    </row>
    <row r="138" spans="1:3" x14ac:dyDescent="0.2">
      <c r="A138" s="2">
        <v>136</v>
      </c>
      <c r="B138" s="2">
        <f t="shared" ca="1" si="2"/>
        <v>0.69138447160175331</v>
      </c>
      <c r="C138" s="2" t="s">
        <v>480</v>
      </c>
    </row>
    <row r="139" spans="1:3" x14ac:dyDescent="0.2">
      <c r="A139" s="2">
        <v>137</v>
      </c>
      <c r="B139" s="2">
        <f t="shared" ca="1" si="2"/>
        <v>0.39920705777552956</v>
      </c>
      <c r="C139" s="2" t="s">
        <v>479</v>
      </c>
    </row>
    <row r="140" spans="1:3" x14ac:dyDescent="0.2">
      <c r="A140" s="2">
        <v>138</v>
      </c>
      <c r="B140" s="2">
        <f t="shared" ca="1" si="2"/>
        <v>0.78486197286279913</v>
      </c>
      <c r="C140" s="2" t="s">
        <v>480</v>
      </c>
    </row>
    <row r="141" spans="1:3" x14ac:dyDescent="0.2">
      <c r="A141" s="2">
        <v>139</v>
      </c>
      <c r="B141" s="2">
        <f t="shared" ca="1" si="2"/>
        <v>0.62275452966322409</v>
      </c>
      <c r="C141" s="2" t="s">
        <v>479</v>
      </c>
    </row>
    <row r="142" spans="1:3" x14ac:dyDescent="0.2">
      <c r="A142" s="2">
        <v>140</v>
      </c>
      <c r="B142" s="2">
        <f t="shared" ca="1" si="2"/>
        <v>0.86726800440318375</v>
      </c>
      <c r="C142" s="2" t="s">
        <v>479</v>
      </c>
    </row>
    <row r="143" spans="1:3" x14ac:dyDescent="0.2">
      <c r="A143" s="2">
        <v>141</v>
      </c>
      <c r="B143" s="2">
        <f t="shared" ca="1" si="2"/>
        <v>0.68118294480584696</v>
      </c>
      <c r="C143" s="2" t="s">
        <v>479</v>
      </c>
    </row>
    <row r="144" spans="1:3" x14ac:dyDescent="0.2">
      <c r="A144" s="2">
        <v>142</v>
      </c>
      <c r="B144" s="2">
        <f t="shared" ca="1" si="2"/>
        <v>0.72626223190056993</v>
      </c>
      <c r="C144" s="2" t="s">
        <v>480</v>
      </c>
    </row>
    <row r="145" spans="1:3" x14ac:dyDescent="0.2">
      <c r="A145" s="2">
        <v>143</v>
      </c>
      <c r="B145" s="2">
        <f t="shared" ca="1" si="2"/>
        <v>0.67144479334561846</v>
      </c>
      <c r="C145" s="2" t="s">
        <v>479</v>
      </c>
    </row>
    <row r="146" spans="1:3" x14ac:dyDescent="0.2">
      <c r="A146" s="2">
        <v>144</v>
      </c>
      <c r="B146" s="2">
        <f t="shared" ca="1" si="2"/>
        <v>0.64362387034779356</v>
      </c>
      <c r="C146" s="2" t="s">
        <v>480</v>
      </c>
    </row>
    <row r="147" spans="1:3" x14ac:dyDescent="0.2">
      <c r="A147" s="2">
        <v>145</v>
      </c>
      <c r="B147" s="2">
        <f t="shared" ca="1" si="2"/>
        <v>0.4463181545951847</v>
      </c>
      <c r="C147" s="2" t="s">
        <v>479</v>
      </c>
    </row>
    <row r="148" spans="1:3" x14ac:dyDescent="0.2">
      <c r="A148" s="2">
        <v>146</v>
      </c>
      <c r="B148" s="2">
        <f t="shared" ca="1" si="2"/>
        <v>0.46761251912895763</v>
      </c>
      <c r="C148" s="2" t="s">
        <v>479</v>
      </c>
    </row>
    <row r="149" spans="1:3" x14ac:dyDescent="0.2">
      <c r="A149" s="2">
        <v>147</v>
      </c>
      <c r="B149" s="2">
        <f t="shared" ca="1" si="2"/>
        <v>0.73794302215073282</v>
      </c>
      <c r="C149" s="2" t="s">
        <v>480</v>
      </c>
    </row>
    <row r="150" spans="1:3" x14ac:dyDescent="0.2">
      <c r="A150" s="2">
        <v>148</v>
      </c>
      <c r="B150" s="2">
        <f t="shared" ca="1" si="2"/>
        <v>0.50675473341307598</v>
      </c>
      <c r="C150" s="2" t="s">
        <v>479</v>
      </c>
    </row>
    <row r="151" spans="1:3" x14ac:dyDescent="0.2">
      <c r="A151" s="2">
        <v>149</v>
      </c>
      <c r="B151" s="2">
        <f t="shared" ca="1" si="2"/>
        <v>0.55972252823974011</v>
      </c>
      <c r="C151" s="2" t="s">
        <v>479</v>
      </c>
    </row>
    <row r="152" spans="1:3" x14ac:dyDescent="0.2">
      <c r="A152" s="2">
        <v>150</v>
      </c>
      <c r="B152" s="2">
        <f t="shared" ca="1" si="2"/>
        <v>0.6156607445919734</v>
      </c>
      <c r="C152" s="2" t="s">
        <v>479</v>
      </c>
    </row>
    <row r="153" spans="1:3" x14ac:dyDescent="0.2">
      <c r="A153" s="2">
        <v>151</v>
      </c>
      <c r="B153" s="2">
        <f t="shared" ca="1" si="2"/>
        <v>0.51708784985370704</v>
      </c>
      <c r="C153" s="2" t="s">
        <v>480</v>
      </c>
    </row>
    <row r="154" spans="1:3" x14ac:dyDescent="0.2">
      <c r="A154" s="2">
        <v>152</v>
      </c>
      <c r="B154" s="2">
        <f t="shared" ca="1" si="2"/>
        <v>0.71312715084530831</v>
      </c>
      <c r="C154" s="2" t="s">
        <v>480</v>
      </c>
    </row>
    <row r="155" spans="1:3" x14ac:dyDescent="0.2">
      <c r="A155" s="2">
        <v>153</v>
      </c>
      <c r="B155" s="2">
        <f t="shared" ca="1" si="2"/>
        <v>0.69129298234908976</v>
      </c>
      <c r="C155" s="2" t="s">
        <v>480</v>
      </c>
    </row>
    <row r="156" spans="1:3" x14ac:dyDescent="0.2">
      <c r="A156" s="2">
        <v>154</v>
      </c>
      <c r="B156" s="2">
        <f t="shared" ca="1" si="2"/>
        <v>0.66115701166734808</v>
      </c>
      <c r="C156" s="2" t="s">
        <v>479</v>
      </c>
    </row>
    <row r="157" spans="1:3" x14ac:dyDescent="0.2">
      <c r="A157" s="2">
        <v>155</v>
      </c>
      <c r="B157" s="2">
        <f t="shared" ca="1" si="2"/>
        <v>0.72646494894064251</v>
      </c>
      <c r="C157" s="2" t="s">
        <v>480</v>
      </c>
    </row>
    <row r="158" spans="1:3" x14ac:dyDescent="0.2">
      <c r="A158" s="2">
        <v>156</v>
      </c>
      <c r="B158" s="2">
        <f t="shared" ca="1" si="2"/>
        <v>0.66219728073834361</v>
      </c>
      <c r="C158" s="2" t="s">
        <v>480</v>
      </c>
    </row>
    <row r="159" spans="1:3" x14ac:dyDescent="0.2">
      <c r="A159" s="2">
        <v>157</v>
      </c>
      <c r="B159" s="2">
        <f t="shared" ca="1" si="2"/>
        <v>0.38850996899337858</v>
      </c>
      <c r="C159" s="2" t="s">
        <v>479</v>
      </c>
    </row>
    <row r="160" spans="1:3" x14ac:dyDescent="0.2">
      <c r="A160" s="2">
        <v>158</v>
      </c>
      <c r="B160" s="2">
        <f t="shared" ca="1" si="2"/>
        <v>0.74341960861803946</v>
      </c>
      <c r="C160" s="2" t="s">
        <v>479</v>
      </c>
    </row>
    <row r="161" spans="1:3" x14ac:dyDescent="0.2">
      <c r="A161" s="2">
        <v>159</v>
      </c>
      <c r="B161" s="2">
        <f t="shared" ca="1" si="2"/>
        <v>0.78876546386865753</v>
      </c>
      <c r="C161" s="2" t="s">
        <v>480</v>
      </c>
    </row>
    <row r="162" spans="1:3" x14ac:dyDescent="0.2">
      <c r="A162" s="2">
        <v>160</v>
      </c>
      <c r="B162" s="2">
        <f t="shared" ca="1" si="2"/>
        <v>0.80528835341470051</v>
      </c>
      <c r="C162" s="2" t="s">
        <v>480</v>
      </c>
    </row>
    <row r="163" spans="1:3" x14ac:dyDescent="0.2">
      <c r="A163" s="2">
        <v>161</v>
      </c>
      <c r="B163" s="2">
        <f t="shared" ca="1" si="2"/>
        <v>0.75176764697632092</v>
      </c>
      <c r="C163" s="2" t="s">
        <v>480</v>
      </c>
    </row>
    <row r="164" spans="1:3" x14ac:dyDescent="0.2">
      <c r="A164" s="2">
        <v>162</v>
      </c>
      <c r="B164" s="2">
        <f t="shared" ca="1" si="2"/>
        <v>0.48591659251020136</v>
      </c>
      <c r="C164" s="2" t="s">
        <v>479</v>
      </c>
    </row>
    <row r="165" spans="1:3" x14ac:dyDescent="0.2">
      <c r="A165" s="2">
        <v>163</v>
      </c>
      <c r="B165" s="2">
        <f t="shared" ca="1" si="2"/>
        <v>0.63513224597009577</v>
      </c>
      <c r="C165" s="2" t="s">
        <v>479</v>
      </c>
    </row>
    <row r="166" spans="1:3" x14ac:dyDescent="0.2">
      <c r="A166" s="2">
        <v>164</v>
      </c>
      <c r="B166" s="2">
        <f t="shared" ca="1" si="2"/>
        <v>0.34329677662822933</v>
      </c>
      <c r="C166" s="2" t="s">
        <v>479</v>
      </c>
    </row>
    <row r="167" spans="1:3" x14ac:dyDescent="0.2">
      <c r="A167" s="2">
        <v>165</v>
      </c>
      <c r="B167" s="2">
        <f t="shared" ca="1" si="2"/>
        <v>0.54693352013235552</v>
      </c>
      <c r="C167" s="2" t="s">
        <v>479</v>
      </c>
    </row>
    <row r="168" spans="1:3" x14ac:dyDescent="0.2">
      <c r="A168" s="2">
        <v>166</v>
      </c>
      <c r="B168" s="2">
        <f t="shared" ca="1" si="2"/>
        <v>0.74421450303317094</v>
      </c>
      <c r="C168" s="2" t="s">
        <v>480</v>
      </c>
    </row>
    <row r="169" spans="1:3" x14ac:dyDescent="0.2">
      <c r="A169" s="2">
        <v>167</v>
      </c>
      <c r="B169" s="2">
        <f t="shared" ca="1" si="2"/>
        <v>0.65634877739306763</v>
      </c>
      <c r="C169" s="2" t="s">
        <v>480</v>
      </c>
    </row>
    <row r="170" spans="1:3" x14ac:dyDescent="0.2">
      <c r="A170" s="2">
        <v>168</v>
      </c>
      <c r="B170" s="2">
        <f t="shared" ca="1" si="2"/>
        <v>0.59610735062068609</v>
      </c>
      <c r="C170" s="2" t="s">
        <v>480</v>
      </c>
    </row>
    <row r="171" spans="1:3" x14ac:dyDescent="0.2">
      <c r="A171" s="2">
        <v>169</v>
      </c>
      <c r="B171" s="2">
        <f t="shared" ca="1" si="2"/>
        <v>0.50298226603429175</v>
      </c>
      <c r="C171" s="2" t="s">
        <v>479</v>
      </c>
    </row>
    <row r="172" spans="1:3" x14ac:dyDescent="0.2">
      <c r="A172" s="2">
        <v>170</v>
      </c>
      <c r="B172" s="2">
        <f t="shared" ca="1" si="2"/>
        <v>0.57769761031374722</v>
      </c>
      <c r="C172" s="2" t="s">
        <v>479</v>
      </c>
    </row>
    <row r="173" spans="1:3" x14ac:dyDescent="0.2">
      <c r="A173" s="2">
        <v>171</v>
      </c>
      <c r="B173" s="2">
        <f t="shared" ca="1" si="2"/>
        <v>0.70133814324241728</v>
      </c>
      <c r="C173" s="2" t="s">
        <v>480</v>
      </c>
    </row>
    <row r="174" spans="1:3" x14ac:dyDescent="0.2">
      <c r="A174" s="2">
        <v>172</v>
      </c>
      <c r="B174" s="2">
        <f t="shared" ca="1" si="2"/>
        <v>0.56408430186057701</v>
      </c>
      <c r="C174" s="2" t="s">
        <v>480</v>
      </c>
    </row>
    <row r="175" spans="1:3" x14ac:dyDescent="0.2">
      <c r="A175" s="2">
        <v>173</v>
      </c>
      <c r="B175" s="2">
        <f t="shared" ca="1" si="2"/>
        <v>0.62566418705612414</v>
      </c>
      <c r="C175" s="2" t="s">
        <v>480</v>
      </c>
    </row>
    <row r="176" spans="1:3" x14ac:dyDescent="0.2">
      <c r="A176" s="2">
        <v>174</v>
      </c>
      <c r="B176" s="2">
        <f t="shared" ca="1" si="2"/>
        <v>0.66050829051731297</v>
      </c>
      <c r="C176" s="2" t="s">
        <v>479</v>
      </c>
    </row>
    <row r="177" spans="1:3" x14ac:dyDescent="0.2">
      <c r="A177" s="2">
        <v>175</v>
      </c>
      <c r="B177" s="2">
        <f t="shared" ca="1" si="2"/>
        <v>0.7272746442762944</v>
      </c>
      <c r="C177" s="2" t="s">
        <v>480</v>
      </c>
    </row>
    <row r="178" spans="1:3" x14ac:dyDescent="0.2">
      <c r="A178" s="2">
        <v>176</v>
      </c>
      <c r="B178" s="2">
        <f t="shared" ca="1" si="2"/>
        <v>0.81561207965855309</v>
      </c>
      <c r="C178" s="2" t="s">
        <v>480</v>
      </c>
    </row>
    <row r="179" spans="1:3" x14ac:dyDescent="0.2">
      <c r="A179" s="2">
        <v>177</v>
      </c>
      <c r="B179" s="2">
        <f t="shared" ca="1" si="2"/>
        <v>0.60314353473866589</v>
      </c>
      <c r="C179" s="2" t="s">
        <v>479</v>
      </c>
    </row>
    <row r="180" spans="1:3" x14ac:dyDescent="0.2">
      <c r="A180" s="2">
        <v>178</v>
      </c>
      <c r="B180" s="2">
        <f t="shared" ca="1" si="2"/>
        <v>0.6804680800075007</v>
      </c>
      <c r="C180" s="2" t="s">
        <v>479</v>
      </c>
    </row>
    <row r="181" spans="1:3" x14ac:dyDescent="0.2">
      <c r="A181" s="2">
        <v>179</v>
      </c>
      <c r="B181" s="2">
        <f t="shared" ca="1" si="2"/>
        <v>0.60522030307800079</v>
      </c>
      <c r="C181" s="2" t="s">
        <v>480</v>
      </c>
    </row>
    <row r="182" spans="1:3" x14ac:dyDescent="0.2">
      <c r="A182" s="2">
        <v>180</v>
      </c>
      <c r="B182" s="2">
        <f t="shared" ca="1" si="2"/>
        <v>0.54575795382178605</v>
      </c>
      <c r="C182" s="2" t="s">
        <v>480</v>
      </c>
    </row>
    <row r="183" spans="1:3" x14ac:dyDescent="0.2">
      <c r="A183" s="2">
        <v>181</v>
      </c>
      <c r="B183" s="2">
        <f t="shared" ca="1" si="2"/>
        <v>0.46165825225562157</v>
      </c>
      <c r="C183" s="2" t="s">
        <v>480</v>
      </c>
    </row>
    <row r="184" spans="1:3" x14ac:dyDescent="0.2">
      <c r="A184" s="2">
        <v>182</v>
      </c>
      <c r="B184" s="2">
        <f t="shared" ca="1" si="2"/>
        <v>0.71409197743809416</v>
      </c>
      <c r="C184" s="2" t="s">
        <v>480</v>
      </c>
    </row>
    <row r="185" spans="1:3" x14ac:dyDescent="0.2">
      <c r="A185" s="2">
        <v>183</v>
      </c>
      <c r="B185" s="2">
        <f t="shared" ca="1" si="2"/>
        <v>0.61638164357028125</v>
      </c>
      <c r="C185" s="2" t="s">
        <v>479</v>
      </c>
    </row>
    <row r="186" spans="1:3" x14ac:dyDescent="0.2">
      <c r="A186" s="2">
        <v>184</v>
      </c>
      <c r="B186" s="2">
        <f t="shared" ca="1" si="2"/>
        <v>0.57905147612839369</v>
      </c>
      <c r="C186" s="2" t="s">
        <v>480</v>
      </c>
    </row>
    <row r="187" spans="1:3" x14ac:dyDescent="0.2">
      <c r="A187" s="2">
        <v>185</v>
      </c>
      <c r="B187" s="2">
        <f t="shared" ca="1" si="2"/>
        <v>0.69806928492617393</v>
      </c>
      <c r="C187" s="2" t="s">
        <v>479</v>
      </c>
    </row>
    <row r="188" spans="1:3" x14ac:dyDescent="0.2">
      <c r="A188" s="2">
        <v>186</v>
      </c>
      <c r="B188" s="2">
        <f t="shared" ca="1" si="2"/>
        <v>0.81011556240889315</v>
      </c>
      <c r="C188" s="2" t="s">
        <v>480</v>
      </c>
    </row>
    <row r="189" spans="1:3" x14ac:dyDescent="0.2">
      <c r="A189" s="2">
        <v>187</v>
      </c>
      <c r="B189" s="2">
        <f t="shared" ca="1" si="2"/>
        <v>0.61187677913187832</v>
      </c>
      <c r="C189" s="2" t="s">
        <v>479</v>
      </c>
    </row>
    <row r="190" spans="1:3" x14ac:dyDescent="0.2">
      <c r="A190" s="2">
        <v>188</v>
      </c>
      <c r="B190" s="2">
        <f t="shared" ca="1" si="2"/>
        <v>0.73084993479214699</v>
      </c>
      <c r="C190" s="2" t="s">
        <v>480</v>
      </c>
    </row>
    <row r="191" spans="1:3" x14ac:dyDescent="0.2">
      <c r="A191" s="2">
        <v>189</v>
      </c>
      <c r="B191" s="2">
        <f t="shared" ca="1" si="2"/>
        <v>0.67998070895812146</v>
      </c>
      <c r="C191" s="2" t="s">
        <v>480</v>
      </c>
    </row>
    <row r="192" spans="1:3" x14ac:dyDescent="0.2">
      <c r="A192" s="2">
        <v>190</v>
      </c>
      <c r="B192" s="2">
        <f t="shared" ca="1" si="2"/>
        <v>0.44882764317569857</v>
      </c>
      <c r="C192" s="2" t="s">
        <v>479</v>
      </c>
    </row>
    <row r="193" spans="1:3" x14ac:dyDescent="0.2">
      <c r="A193" s="2">
        <v>191</v>
      </c>
      <c r="B193" s="2">
        <f t="shared" ca="1" si="2"/>
        <v>0.70267094531329877</v>
      </c>
      <c r="C193" s="2" t="s">
        <v>480</v>
      </c>
    </row>
    <row r="194" spans="1:3" x14ac:dyDescent="0.2">
      <c r="A194" s="2">
        <v>192</v>
      </c>
      <c r="B194" s="2">
        <f t="shared" ca="1" si="2"/>
        <v>0.43867234106295627</v>
      </c>
      <c r="C194" s="2" t="s">
        <v>479</v>
      </c>
    </row>
    <row r="195" spans="1:3" x14ac:dyDescent="0.2">
      <c r="A195" s="2">
        <v>193</v>
      </c>
      <c r="B195" s="2">
        <f t="shared" ref="B195:B258" ca="1" si="3">IF(C195="Bomb",_xlfn.NORM.INV(RAND(),0.7,0.1),_xlfn.NORM.INV(RAND(),0.6,0.15))</f>
        <v>0.74922511829785576</v>
      </c>
      <c r="C195" s="2" t="s">
        <v>480</v>
      </c>
    </row>
    <row r="196" spans="1:3" x14ac:dyDescent="0.2">
      <c r="A196" s="2">
        <v>194</v>
      </c>
      <c r="B196" s="2">
        <f t="shared" ca="1" si="3"/>
        <v>0.57212163011744377</v>
      </c>
      <c r="C196" s="2" t="s">
        <v>479</v>
      </c>
    </row>
    <row r="197" spans="1:3" x14ac:dyDescent="0.2">
      <c r="A197" s="2">
        <v>195</v>
      </c>
      <c r="B197" s="2">
        <f t="shared" ca="1" si="3"/>
        <v>0.51924690927370998</v>
      </c>
      <c r="C197" s="2" t="s">
        <v>479</v>
      </c>
    </row>
    <row r="198" spans="1:3" x14ac:dyDescent="0.2">
      <c r="A198" s="2">
        <v>196</v>
      </c>
      <c r="B198" s="2">
        <f t="shared" ca="1" si="3"/>
        <v>0.63894570684444929</v>
      </c>
      <c r="C198" s="2" t="s">
        <v>480</v>
      </c>
    </row>
    <row r="199" spans="1:3" x14ac:dyDescent="0.2">
      <c r="A199" s="2">
        <v>197</v>
      </c>
      <c r="B199" s="2">
        <f t="shared" ca="1" si="3"/>
        <v>0.70177884732885798</v>
      </c>
      <c r="C199" s="2" t="s">
        <v>479</v>
      </c>
    </row>
    <row r="200" spans="1:3" x14ac:dyDescent="0.2">
      <c r="A200" s="2">
        <v>198</v>
      </c>
      <c r="B200" s="2">
        <f t="shared" ca="1" si="3"/>
        <v>0.6729785201453522</v>
      </c>
      <c r="C200" s="2" t="s">
        <v>480</v>
      </c>
    </row>
    <row r="201" spans="1:3" x14ac:dyDescent="0.2">
      <c r="A201" s="2">
        <v>199</v>
      </c>
      <c r="B201" s="2">
        <f t="shared" ca="1" si="3"/>
        <v>0.58126748419015706</v>
      </c>
      <c r="C201" s="2" t="s">
        <v>479</v>
      </c>
    </row>
    <row r="202" spans="1:3" x14ac:dyDescent="0.2">
      <c r="A202" s="2">
        <v>200</v>
      </c>
      <c r="B202" s="2">
        <f t="shared" ca="1" si="3"/>
        <v>0.83029503556906636</v>
      </c>
      <c r="C202" s="2" t="s">
        <v>480</v>
      </c>
    </row>
    <row r="203" spans="1:3" x14ac:dyDescent="0.2">
      <c r="A203" s="2">
        <v>201</v>
      </c>
      <c r="B203" s="2">
        <f t="shared" ca="1" si="3"/>
        <v>0.45724402284757576</v>
      </c>
      <c r="C203" s="2" t="s">
        <v>479</v>
      </c>
    </row>
    <row r="204" spans="1:3" x14ac:dyDescent="0.2">
      <c r="A204" s="2">
        <v>202</v>
      </c>
      <c r="B204" s="2">
        <f t="shared" ca="1" si="3"/>
        <v>0.61537836482417241</v>
      </c>
      <c r="C204" s="2" t="s">
        <v>480</v>
      </c>
    </row>
    <row r="205" spans="1:3" x14ac:dyDescent="0.2">
      <c r="A205" s="2">
        <v>203</v>
      </c>
      <c r="B205" s="2">
        <f t="shared" ca="1" si="3"/>
        <v>0.43584946031747185</v>
      </c>
      <c r="C205" s="2" t="s">
        <v>479</v>
      </c>
    </row>
    <row r="206" spans="1:3" x14ac:dyDescent="0.2">
      <c r="A206" s="2">
        <v>204</v>
      </c>
      <c r="B206" s="2">
        <f t="shared" ca="1" si="3"/>
        <v>0.85351538601948251</v>
      </c>
      <c r="C206" s="2" t="s">
        <v>479</v>
      </c>
    </row>
    <row r="207" spans="1:3" x14ac:dyDescent="0.2">
      <c r="A207" s="2">
        <v>205</v>
      </c>
      <c r="B207" s="2">
        <f t="shared" ca="1" si="3"/>
        <v>0.55025464289559356</v>
      </c>
      <c r="C207" s="2" t="s">
        <v>479</v>
      </c>
    </row>
    <row r="208" spans="1:3" x14ac:dyDescent="0.2">
      <c r="A208" s="2">
        <v>206</v>
      </c>
      <c r="B208" s="2">
        <f t="shared" ca="1" si="3"/>
        <v>0.77204171181531833</v>
      </c>
      <c r="C208" s="2" t="s">
        <v>480</v>
      </c>
    </row>
    <row r="209" spans="1:3" x14ac:dyDescent="0.2">
      <c r="A209" s="2">
        <v>207</v>
      </c>
      <c r="B209" s="2">
        <f t="shared" ca="1" si="3"/>
        <v>0.65983834963979549</v>
      </c>
      <c r="C209" s="2" t="s">
        <v>480</v>
      </c>
    </row>
    <row r="210" spans="1:3" x14ac:dyDescent="0.2">
      <c r="A210" s="2">
        <v>208</v>
      </c>
      <c r="B210" s="2">
        <f t="shared" ca="1" si="3"/>
        <v>0.62506446540077298</v>
      </c>
      <c r="C210" s="2" t="s">
        <v>480</v>
      </c>
    </row>
    <row r="211" spans="1:3" x14ac:dyDescent="0.2">
      <c r="A211" s="2">
        <v>209</v>
      </c>
      <c r="B211" s="2">
        <f t="shared" ca="1" si="3"/>
        <v>0.24461143788090506</v>
      </c>
      <c r="C211" s="2" t="s">
        <v>479</v>
      </c>
    </row>
    <row r="212" spans="1:3" x14ac:dyDescent="0.2">
      <c r="A212" s="2">
        <v>210</v>
      </c>
      <c r="B212" s="2">
        <f t="shared" ca="1" si="3"/>
        <v>0.51736299380363004</v>
      </c>
      <c r="C212" s="2" t="s">
        <v>479</v>
      </c>
    </row>
    <row r="213" spans="1:3" x14ac:dyDescent="0.2">
      <c r="A213" s="2">
        <v>211</v>
      </c>
      <c r="B213" s="2">
        <f t="shared" ca="1" si="3"/>
        <v>0.56501119853914339</v>
      </c>
      <c r="C213" s="2" t="s">
        <v>479</v>
      </c>
    </row>
    <row r="214" spans="1:3" x14ac:dyDescent="0.2">
      <c r="A214" s="2">
        <v>212</v>
      </c>
      <c r="B214" s="2">
        <f t="shared" ca="1" si="3"/>
        <v>0.68041851611461635</v>
      </c>
      <c r="C214" s="2" t="s">
        <v>479</v>
      </c>
    </row>
    <row r="215" spans="1:3" x14ac:dyDescent="0.2">
      <c r="A215" s="2">
        <v>213</v>
      </c>
      <c r="B215" s="2">
        <f t="shared" ca="1" si="3"/>
        <v>0.79506111554120529</v>
      </c>
      <c r="C215" s="2" t="s">
        <v>479</v>
      </c>
    </row>
    <row r="216" spans="1:3" x14ac:dyDescent="0.2">
      <c r="A216" s="2">
        <v>214</v>
      </c>
      <c r="B216" s="2">
        <f t="shared" ca="1" si="3"/>
        <v>0.7240648141961179</v>
      </c>
      <c r="C216" s="2" t="s">
        <v>479</v>
      </c>
    </row>
    <row r="217" spans="1:3" x14ac:dyDescent="0.2">
      <c r="A217" s="2">
        <v>215</v>
      </c>
      <c r="B217" s="2">
        <f t="shared" ca="1" si="3"/>
        <v>0.71715956696368865</v>
      </c>
      <c r="C217" s="2" t="s">
        <v>480</v>
      </c>
    </row>
    <row r="218" spans="1:3" x14ac:dyDescent="0.2">
      <c r="A218" s="2">
        <v>216</v>
      </c>
      <c r="B218" s="2">
        <f t="shared" ca="1" si="3"/>
        <v>0.64095677198119938</v>
      </c>
      <c r="C218" s="2" t="s">
        <v>480</v>
      </c>
    </row>
    <row r="219" spans="1:3" x14ac:dyDescent="0.2">
      <c r="A219" s="2">
        <v>217</v>
      </c>
      <c r="B219" s="2">
        <f t="shared" ca="1" si="3"/>
        <v>0.57749956661255752</v>
      </c>
      <c r="C219" s="2" t="s">
        <v>480</v>
      </c>
    </row>
    <row r="220" spans="1:3" x14ac:dyDescent="0.2">
      <c r="A220" s="2">
        <v>218</v>
      </c>
      <c r="B220" s="2">
        <f t="shared" ca="1" si="3"/>
        <v>0.75994763810906873</v>
      </c>
      <c r="C220" s="2" t="s">
        <v>479</v>
      </c>
    </row>
    <row r="221" spans="1:3" x14ac:dyDescent="0.2">
      <c r="A221" s="2">
        <v>219</v>
      </c>
      <c r="B221" s="2">
        <f t="shared" ca="1" si="3"/>
        <v>0.71136715982792242</v>
      </c>
      <c r="C221" s="2" t="s">
        <v>480</v>
      </c>
    </row>
    <row r="222" spans="1:3" x14ac:dyDescent="0.2">
      <c r="A222" s="2">
        <v>220</v>
      </c>
      <c r="B222" s="2">
        <f t="shared" ca="1" si="3"/>
        <v>0.41130218864152435</v>
      </c>
      <c r="C222" s="2" t="s">
        <v>479</v>
      </c>
    </row>
    <row r="223" spans="1:3" x14ac:dyDescent="0.2">
      <c r="A223" s="2">
        <v>221</v>
      </c>
      <c r="B223" s="2">
        <f t="shared" ca="1" si="3"/>
        <v>0.7479676152550353</v>
      </c>
      <c r="C223" s="2" t="s">
        <v>480</v>
      </c>
    </row>
    <row r="224" spans="1:3" x14ac:dyDescent="0.2">
      <c r="A224" s="2">
        <v>222</v>
      </c>
      <c r="B224" s="2">
        <f t="shared" ca="1" si="3"/>
        <v>0.60732664029540928</v>
      </c>
      <c r="C224" s="2" t="s">
        <v>480</v>
      </c>
    </row>
    <row r="225" spans="1:3" x14ac:dyDescent="0.2">
      <c r="A225" s="2">
        <v>223</v>
      </c>
      <c r="B225" s="2">
        <f t="shared" ca="1" si="3"/>
        <v>0.89289412331753004</v>
      </c>
      <c r="C225" s="2" t="s">
        <v>479</v>
      </c>
    </row>
    <row r="226" spans="1:3" x14ac:dyDescent="0.2">
      <c r="A226" s="2">
        <v>224</v>
      </c>
      <c r="B226" s="2">
        <f t="shared" ca="1" si="3"/>
        <v>0.68691781174967781</v>
      </c>
      <c r="C226" s="2" t="s">
        <v>479</v>
      </c>
    </row>
    <row r="227" spans="1:3" x14ac:dyDescent="0.2">
      <c r="A227" s="2">
        <v>225</v>
      </c>
      <c r="B227" s="2">
        <f t="shared" ca="1" si="3"/>
        <v>0.7167970788749477</v>
      </c>
      <c r="C227" s="2" t="s">
        <v>480</v>
      </c>
    </row>
    <row r="228" spans="1:3" x14ac:dyDescent="0.2">
      <c r="A228" s="2">
        <v>226</v>
      </c>
      <c r="B228" s="2">
        <f t="shared" ca="1" si="3"/>
        <v>0.52014430769539333</v>
      </c>
      <c r="C228" s="2" t="s">
        <v>479</v>
      </c>
    </row>
    <row r="229" spans="1:3" x14ac:dyDescent="0.2">
      <c r="A229" s="2">
        <v>227</v>
      </c>
      <c r="B229" s="2">
        <f t="shared" ca="1" si="3"/>
        <v>0.64475526158315266</v>
      </c>
      <c r="C229" s="2" t="s">
        <v>479</v>
      </c>
    </row>
    <row r="230" spans="1:3" x14ac:dyDescent="0.2">
      <c r="A230" s="2">
        <v>228</v>
      </c>
      <c r="B230" s="2">
        <f t="shared" ca="1" si="3"/>
        <v>0.56768900189151039</v>
      </c>
      <c r="C230" s="2" t="s">
        <v>479</v>
      </c>
    </row>
    <row r="231" spans="1:3" x14ac:dyDescent="0.2">
      <c r="A231" s="2">
        <v>229</v>
      </c>
      <c r="B231" s="2">
        <f t="shared" ca="1" si="3"/>
        <v>0.36913351637415043</v>
      </c>
      <c r="C231" s="2" t="s">
        <v>479</v>
      </c>
    </row>
    <row r="232" spans="1:3" x14ac:dyDescent="0.2">
      <c r="A232" s="2">
        <v>230</v>
      </c>
      <c r="B232" s="2">
        <f t="shared" ca="1" si="3"/>
        <v>0.642736956490225</v>
      </c>
      <c r="C232" s="2" t="s">
        <v>480</v>
      </c>
    </row>
    <row r="233" spans="1:3" x14ac:dyDescent="0.2">
      <c r="A233" s="2">
        <v>231</v>
      </c>
      <c r="B233" s="2">
        <f t="shared" ca="1" si="3"/>
        <v>0.55323774588327734</v>
      </c>
      <c r="C233" s="2" t="s">
        <v>480</v>
      </c>
    </row>
    <row r="234" spans="1:3" x14ac:dyDescent="0.2">
      <c r="A234" s="2">
        <v>232</v>
      </c>
      <c r="B234" s="2">
        <f t="shared" ca="1" si="3"/>
        <v>0.68255943376573436</v>
      </c>
      <c r="C234" s="2" t="s">
        <v>479</v>
      </c>
    </row>
    <row r="235" spans="1:3" x14ac:dyDescent="0.2">
      <c r="A235" s="2">
        <v>233</v>
      </c>
      <c r="B235" s="2">
        <f t="shared" ca="1" si="3"/>
        <v>0.54804311631493829</v>
      </c>
      <c r="C235" s="2" t="s">
        <v>479</v>
      </c>
    </row>
    <row r="236" spans="1:3" x14ac:dyDescent="0.2">
      <c r="A236" s="2">
        <v>234</v>
      </c>
      <c r="B236" s="2">
        <f t="shared" ca="1" si="3"/>
        <v>0.59454853622752402</v>
      </c>
      <c r="C236" s="2" t="s">
        <v>480</v>
      </c>
    </row>
    <row r="237" spans="1:3" x14ac:dyDescent="0.2">
      <c r="A237" s="2">
        <v>235</v>
      </c>
      <c r="B237" s="2">
        <f t="shared" ca="1" si="3"/>
        <v>0.63540888779755744</v>
      </c>
      <c r="C237" s="2" t="s">
        <v>479</v>
      </c>
    </row>
    <row r="238" spans="1:3" x14ac:dyDescent="0.2">
      <c r="A238" s="2">
        <v>236</v>
      </c>
      <c r="B238" s="2">
        <f t="shared" ca="1" si="3"/>
        <v>0.69240301646506364</v>
      </c>
      <c r="C238" s="2" t="s">
        <v>480</v>
      </c>
    </row>
    <row r="239" spans="1:3" x14ac:dyDescent="0.2">
      <c r="A239" s="2">
        <v>237</v>
      </c>
      <c r="B239" s="2">
        <f t="shared" ca="1" si="3"/>
        <v>0.54852149834578778</v>
      </c>
      <c r="C239" s="2" t="s">
        <v>479</v>
      </c>
    </row>
    <row r="240" spans="1:3" x14ac:dyDescent="0.2">
      <c r="A240" s="2">
        <v>238</v>
      </c>
      <c r="B240" s="2">
        <f t="shared" ca="1" si="3"/>
        <v>0.68826623944660048</v>
      </c>
      <c r="C240" s="2" t="s">
        <v>480</v>
      </c>
    </row>
    <row r="241" spans="1:3" x14ac:dyDescent="0.2">
      <c r="A241" s="2">
        <v>239</v>
      </c>
      <c r="B241" s="2">
        <f t="shared" ca="1" si="3"/>
        <v>0.5681946072561912</v>
      </c>
      <c r="C241" s="2" t="s">
        <v>479</v>
      </c>
    </row>
    <row r="242" spans="1:3" x14ac:dyDescent="0.2">
      <c r="A242" s="2">
        <v>240</v>
      </c>
      <c r="B242" s="2">
        <f t="shared" ca="1" si="3"/>
        <v>0.80219034294372937</v>
      </c>
      <c r="C242" s="2" t="s">
        <v>479</v>
      </c>
    </row>
    <row r="243" spans="1:3" x14ac:dyDescent="0.2">
      <c r="A243" s="2">
        <v>241</v>
      </c>
      <c r="B243" s="2">
        <f t="shared" ca="1" si="3"/>
        <v>0.87954650523325706</v>
      </c>
      <c r="C243" s="2" t="s">
        <v>480</v>
      </c>
    </row>
    <row r="244" spans="1:3" x14ac:dyDescent="0.2">
      <c r="A244" s="2">
        <v>242</v>
      </c>
      <c r="B244" s="2">
        <f t="shared" ca="1" si="3"/>
        <v>0.67814228096918316</v>
      </c>
      <c r="C244" s="2" t="s">
        <v>480</v>
      </c>
    </row>
    <row r="245" spans="1:3" x14ac:dyDescent="0.2">
      <c r="A245" s="2">
        <v>243</v>
      </c>
      <c r="B245" s="2">
        <f t="shared" ca="1" si="3"/>
        <v>0.50017997979614237</v>
      </c>
      <c r="C245" s="2" t="s">
        <v>480</v>
      </c>
    </row>
    <row r="246" spans="1:3" x14ac:dyDescent="0.2">
      <c r="A246" s="2">
        <v>244</v>
      </c>
      <c r="B246" s="2">
        <f t="shared" ca="1" si="3"/>
        <v>0.83724819631526826</v>
      </c>
      <c r="C246" s="2" t="s">
        <v>479</v>
      </c>
    </row>
    <row r="247" spans="1:3" x14ac:dyDescent="0.2">
      <c r="A247" s="2">
        <v>245</v>
      </c>
      <c r="B247" s="2">
        <f t="shared" ca="1" si="3"/>
        <v>0.71484555919673987</v>
      </c>
      <c r="C247" s="2" t="s">
        <v>480</v>
      </c>
    </row>
    <row r="248" spans="1:3" x14ac:dyDescent="0.2">
      <c r="A248" s="2">
        <v>246</v>
      </c>
      <c r="B248" s="2">
        <f t="shared" ca="1" si="3"/>
        <v>0.81205140888657334</v>
      </c>
      <c r="C248" s="2" t="s">
        <v>480</v>
      </c>
    </row>
    <row r="249" spans="1:3" x14ac:dyDescent="0.2">
      <c r="A249" s="2">
        <v>247</v>
      </c>
      <c r="B249" s="2">
        <f t="shared" ca="1" si="3"/>
        <v>0.40135555754188151</v>
      </c>
      <c r="C249" s="2" t="s">
        <v>479</v>
      </c>
    </row>
    <row r="250" spans="1:3" x14ac:dyDescent="0.2">
      <c r="A250" s="2">
        <v>248</v>
      </c>
      <c r="B250" s="2">
        <f t="shared" ca="1" si="3"/>
        <v>0.78330096516745629</v>
      </c>
      <c r="C250" s="2" t="s">
        <v>480</v>
      </c>
    </row>
    <row r="251" spans="1:3" x14ac:dyDescent="0.2">
      <c r="A251" s="2">
        <v>249</v>
      </c>
      <c r="B251" s="2">
        <f t="shared" ca="1" si="3"/>
        <v>0.75699616279395809</v>
      </c>
      <c r="C251" s="2" t="s">
        <v>479</v>
      </c>
    </row>
    <row r="252" spans="1:3" x14ac:dyDescent="0.2">
      <c r="A252" s="2">
        <v>250</v>
      </c>
      <c r="B252" s="2">
        <f t="shared" ca="1" si="3"/>
        <v>0.67897736745858395</v>
      </c>
      <c r="C252" s="2" t="s">
        <v>480</v>
      </c>
    </row>
    <row r="253" spans="1:3" x14ac:dyDescent="0.2">
      <c r="A253" s="2">
        <v>251</v>
      </c>
      <c r="B253" s="2">
        <f t="shared" ca="1" si="3"/>
        <v>0.62008563818695028</v>
      </c>
      <c r="C253" s="2" t="s">
        <v>479</v>
      </c>
    </row>
    <row r="254" spans="1:3" x14ac:dyDescent="0.2">
      <c r="A254" s="2">
        <v>252</v>
      </c>
      <c r="B254" s="2">
        <f t="shared" ca="1" si="3"/>
        <v>0.96802321714034956</v>
      </c>
      <c r="C254" s="2" t="s">
        <v>480</v>
      </c>
    </row>
    <row r="255" spans="1:3" x14ac:dyDescent="0.2">
      <c r="A255" s="2">
        <v>253</v>
      </c>
      <c r="B255" s="2">
        <f t="shared" ca="1" si="3"/>
        <v>0.71385412554467953</v>
      </c>
      <c r="C255" s="2" t="s">
        <v>480</v>
      </c>
    </row>
    <row r="256" spans="1:3" x14ac:dyDescent="0.2">
      <c r="A256" s="2">
        <v>254</v>
      </c>
      <c r="B256" s="2">
        <f t="shared" ca="1" si="3"/>
        <v>0.63749017595318747</v>
      </c>
      <c r="C256" s="2" t="s">
        <v>480</v>
      </c>
    </row>
    <row r="257" spans="1:3" x14ac:dyDescent="0.2">
      <c r="A257" s="2">
        <v>255</v>
      </c>
      <c r="B257" s="2">
        <f t="shared" ca="1" si="3"/>
        <v>0.5648830069717844</v>
      </c>
      <c r="C257" s="2" t="s">
        <v>479</v>
      </c>
    </row>
    <row r="258" spans="1:3" x14ac:dyDescent="0.2">
      <c r="A258" s="2">
        <v>256</v>
      </c>
      <c r="B258" s="2">
        <f t="shared" ca="1" si="3"/>
        <v>0.41377974378943283</v>
      </c>
      <c r="C258" s="2" t="s">
        <v>479</v>
      </c>
    </row>
    <row r="259" spans="1:3" x14ac:dyDescent="0.2">
      <c r="A259" s="2">
        <v>257</v>
      </c>
      <c r="B259" s="2">
        <f t="shared" ref="B259:B322" ca="1" si="4">IF(C259="Bomb",_xlfn.NORM.INV(RAND(),0.7,0.1),_xlfn.NORM.INV(RAND(),0.6,0.15))</f>
        <v>0.4329989987458005</v>
      </c>
      <c r="C259" s="2" t="s">
        <v>479</v>
      </c>
    </row>
    <row r="260" spans="1:3" x14ac:dyDescent="0.2">
      <c r="A260" s="2">
        <v>258</v>
      </c>
      <c r="B260" s="2">
        <f t="shared" ca="1" si="4"/>
        <v>0.87824368640163686</v>
      </c>
      <c r="C260" s="2" t="s">
        <v>479</v>
      </c>
    </row>
    <row r="261" spans="1:3" x14ac:dyDescent="0.2">
      <c r="A261" s="2">
        <v>259</v>
      </c>
      <c r="B261" s="2">
        <f t="shared" ca="1" si="4"/>
        <v>0.49525936216826971</v>
      </c>
      <c r="C261" s="2" t="s">
        <v>479</v>
      </c>
    </row>
    <row r="262" spans="1:3" x14ac:dyDescent="0.2">
      <c r="A262" s="2">
        <v>260</v>
      </c>
      <c r="B262" s="2">
        <f t="shared" ca="1" si="4"/>
        <v>0.63038748593415028</v>
      </c>
      <c r="C262" s="2" t="s">
        <v>480</v>
      </c>
    </row>
    <row r="263" spans="1:3" x14ac:dyDescent="0.2">
      <c r="A263" s="2">
        <v>261</v>
      </c>
      <c r="B263" s="2">
        <f t="shared" ca="1" si="4"/>
        <v>0.56748448001980367</v>
      </c>
      <c r="C263" s="2" t="s">
        <v>480</v>
      </c>
    </row>
    <row r="264" spans="1:3" x14ac:dyDescent="0.2">
      <c r="A264" s="2">
        <v>262</v>
      </c>
      <c r="B264" s="2">
        <f t="shared" ca="1" si="4"/>
        <v>0.72311607288636048</v>
      </c>
      <c r="C264" s="2" t="s">
        <v>480</v>
      </c>
    </row>
    <row r="265" spans="1:3" x14ac:dyDescent="0.2">
      <c r="A265" s="2">
        <v>263</v>
      </c>
      <c r="B265" s="2">
        <f t="shared" ca="1" si="4"/>
        <v>0.70457424531947077</v>
      </c>
      <c r="C265" s="2" t="s">
        <v>480</v>
      </c>
    </row>
    <row r="266" spans="1:3" x14ac:dyDescent="0.2">
      <c r="A266" s="2">
        <v>264</v>
      </c>
      <c r="B266" s="2">
        <f t="shared" ca="1" si="4"/>
        <v>0.6325300269533547</v>
      </c>
      <c r="C266" s="2" t="s">
        <v>479</v>
      </c>
    </row>
    <row r="267" spans="1:3" x14ac:dyDescent="0.2">
      <c r="A267" s="2">
        <v>265</v>
      </c>
      <c r="B267" s="2">
        <f t="shared" ca="1" si="4"/>
        <v>0.65271445945550943</v>
      </c>
      <c r="C267" s="2" t="s">
        <v>480</v>
      </c>
    </row>
    <row r="268" spans="1:3" x14ac:dyDescent="0.2">
      <c r="A268" s="2">
        <v>266</v>
      </c>
      <c r="B268" s="2">
        <f t="shared" ca="1" si="4"/>
        <v>0.79472904701688818</v>
      </c>
      <c r="C268" s="2" t="s">
        <v>480</v>
      </c>
    </row>
    <row r="269" spans="1:3" x14ac:dyDescent="0.2">
      <c r="A269" s="2">
        <v>267</v>
      </c>
      <c r="B269" s="2">
        <f t="shared" ca="1" si="4"/>
        <v>0.62524317450392786</v>
      </c>
      <c r="C269" s="2" t="s">
        <v>479</v>
      </c>
    </row>
    <row r="270" spans="1:3" x14ac:dyDescent="0.2">
      <c r="A270" s="2">
        <v>268</v>
      </c>
      <c r="B270" s="2">
        <f t="shared" ca="1" si="4"/>
        <v>0.80193262318217218</v>
      </c>
      <c r="C270" s="2" t="s">
        <v>479</v>
      </c>
    </row>
    <row r="271" spans="1:3" x14ac:dyDescent="0.2">
      <c r="A271" s="2">
        <v>269</v>
      </c>
      <c r="B271" s="2">
        <f t="shared" ca="1" si="4"/>
        <v>0.71303832702666536</v>
      </c>
      <c r="C271" s="2" t="s">
        <v>480</v>
      </c>
    </row>
    <row r="272" spans="1:3" x14ac:dyDescent="0.2">
      <c r="A272" s="2">
        <v>270</v>
      </c>
      <c r="B272" s="2">
        <f t="shared" ca="1" si="4"/>
        <v>0.63533761392800991</v>
      </c>
      <c r="C272" s="2" t="s">
        <v>480</v>
      </c>
    </row>
    <row r="273" spans="1:3" x14ac:dyDescent="0.2">
      <c r="A273" s="2">
        <v>271</v>
      </c>
      <c r="B273" s="2">
        <f t="shared" ca="1" si="4"/>
        <v>0.6879555868934536</v>
      </c>
      <c r="C273" s="2" t="s">
        <v>479</v>
      </c>
    </row>
    <row r="274" spans="1:3" x14ac:dyDescent="0.2">
      <c r="A274" s="2">
        <v>272</v>
      </c>
      <c r="B274" s="2">
        <f t="shared" ca="1" si="4"/>
        <v>0.32713435083049652</v>
      </c>
      <c r="C274" s="2" t="s">
        <v>479</v>
      </c>
    </row>
    <row r="275" spans="1:3" x14ac:dyDescent="0.2">
      <c r="A275" s="2">
        <v>273</v>
      </c>
      <c r="B275" s="2">
        <f t="shared" ca="1" si="4"/>
        <v>0.73993256341418179</v>
      </c>
      <c r="C275" s="2" t="s">
        <v>480</v>
      </c>
    </row>
    <row r="276" spans="1:3" x14ac:dyDescent="0.2">
      <c r="A276" s="2">
        <v>274</v>
      </c>
      <c r="B276" s="2">
        <f t="shared" ca="1" si="4"/>
        <v>0.59718435020510441</v>
      </c>
      <c r="C276" s="2" t="s">
        <v>479</v>
      </c>
    </row>
    <row r="277" spans="1:3" x14ac:dyDescent="0.2">
      <c r="A277" s="2">
        <v>275</v>
      </c>
      <c r="B277" s="2">
        <f t="shared" ca="1" si="4"/>
        <v>0.42672315508826797</v>
      </c>
      <c r="C277" s="2" t="s">
        <v>479</v>
      </c>
    </row>
    <row r="278" spans="1:3" x14ac:dyDescent="0.2">
      <c r="A278" s="2">
        <v>276</v>
      </c>
      <c r="B278" s="2">
        <f t="shared" ca="1" si="4"/>
        <v>0.64970979070769075</v>
      </c>
      <c r="C278" s="2" t="s">
        <v>480</v>
      </c>
    </row>
    <row r="279" spans="1:3" x14ac:dyDescent="0.2">
      <c r="A279" s="2">
        <v>277</v>
      </c>
      <c r="B279" s="2">
        <f t="shared" ca="1" si="4"/>
        <v>0.66416299319804162</v>
      </c>
      <c r="C279" s="2" t="s">
        <v>480</v>
      </c>
    </row>
    <row r="280" spans="1:3" x14ac:dyDescent="0.2">
      <c r="A280" s="2">
        <v>278</v>
      </c>
      <c r="B280" s="2">
        <f t="shared" ca="1" si="4"/>
        <v>0.72171628155832224</v>
      </c>
      <c r="C280" s="2" t="s">
        <v>479</v>
      </c>
    </row>
    <row r="281" spans="1:3" x14ac:dyDescent="0.2">
      <c r="A281" s="2">
        <v>279</v>
      </c>
      <c r="B281" s="2">
        <f t="shared" ca="1" si="4"/>
        <v>0.6471391742543664</v>
      </c>
      <c r="C281" s="2" t="s">
        <v>479</v>
      </c>
    </row>
    <row r="282" spans="1:3" x14ac:dyDescent="0.2">
      <c r="A282" s="2">
        <v>280</v>
      </c>
      <c r="B282" s="2">
        <f t="shared" ca="1" si="4"/>
        <v>0.49407763242632385</v>
      </c>
      <c r="C282" s="2" t="s">
        <v>479</v>
      </c>
    </row>
    <row r="283" spans="1:3" x14ac:dyDescent="0.2">
      <c r="A283" s="2">
        <v>281</v>
      </c>
      <c r="B283" s="2">
        <f t="shared" ca="1" si="4"/>
        <v>0.25763799790075564</v>
      </c>
      <c r="C283" s="2" t="s">
        <v>479</v>
      </c>
    </row>
    <row r="284" spans="1:3" x14ac:dyDescent="0.2">
      <c r="A284" s="2">
        <v>282</v>
      </c>
      <c r="B284" s="2">
        <f t="shared" ca="1" si="4"/>
        <v>0.74212614604819194</v>
      </c>
      <c r="C284" s="2" t="s">
        <v>480</v>
      </c>
    </row>
    <row r="285" spans="1:3" x14ac:dyDescent="0.2">
      <c r="A285" s="2">
        <v>283</v>
      </c>
      <c r="B285" s="2">
        <f t="shared" ca="1" si="4"/>
        <v>0.58405526363131288</v>
      </c>
      <c r="C285" s="2" t="s">
        <v>480</v>
      </c>
    </row>
    <row r="286" spans="1:3" x14ac:dyDescent="0.2">
      <c r="A286" s="2">
        <v>284</v>
      </c>
      <c r="B286" s="2">
        <f t="shared" ca="1" si="4"/>
        <v>0.73839708567508566</v>
      </c>
      <c r="C286" s="2" t="s">
        <v>480</v>
      </c>
    </row>
    <row r="287" spans="1:3" x14ac:dyDescent="0.2">
      <c r="A287" s="2">
        <v>285</v>
      </c>
      <c r="B287" s="2">
        <f t="shared" ca="1" si="4"/>
        <v>0.51869107283322369</v>
      </c>
      <c r="C287" s="2" t="s">
        <v>479</v>
      </c>
    </row>
    <row r="288" spans="1:3" x14ac:dyDescent="0.2">
      <c r="A288" s="2">
        <v>286</v>
      </c>
      <c r="B288" s="2">
        <f t="shared" ca="1" si="4"/>
        <v>0.67878720553483418</v>
      </c>
      <c r="C288" s="2" t="s">
        <v>480</v>
      </c>
    </row>
    <row r="289" spans="1:3" x14ac:dyDescent="0.2">
      <c r="A289" s="2">
        <v>287</v>
      </c>
      <c r="B289" s="2">
        <f t="shared" ca="1" si="4"/>
        <v>0.63618801976792738</v>
      </c>
      <c r="C289" s="2" t="s">
        <v>480</v>
      </c>
    </row>
    <row r="290" spans="1:3" x14ac:dyDescent="0.2">
      <c r="A290" s="2">
        <v>288</v>
      </c>
      <c r="B290" s="2">
        <f t="shared" ca="1" si="4"/>
        <v>0.75794619964383714</v>
      </c>
      <c r="C290" s="2" t="s">
        <v>480</v>
      </c>
    </row>
    <row r="291" spans="1:3" x14ac:dyDescent="0.2">
      <c r="A291" s="2">
        <v>289</v>
      </c>
      <c r="B291" s="2">
        <f t="shared" ca="1" si="4"/>
        <v>0.75613644518952994</v>
      </c>
      <c r="C291" s="2" t="s">
        <v>480</v>
      </c>
    </row>
    <row r="292" spans="1:3" x14ac:dyDescent="0.2">
      <c r="A292" s="2">
        <v>290</v>
      </c>
      <c r="B292" s="2">
        <f t="shared" ca="1" si="4"/>
        <v>0.43795761111086651</v>
      </c>
      <c r="C292" s="2" t="s">
        <v>479</v>
      </c>
    </row>
    <row r="293" spans="1:3" x14ac:dyDescent="0.2">
      <c r="A293" s="2">
        <v>291</v>
      </c>
      <c r="B293" s="2">
        <f t="shared" ca="1" si="4"/>
        <v>0.75764522597962791</v>
      </c>
      <c r="C293" s="2" t="s">
        <v>480</v>
      </c>
    </row>
    <row r="294" spans="1:3" x14ac:dyDescent="0.2">
      <c r="A294" s="2">
        <v>292</v>
      </c>
      <c r="B294" s="2">
        <f t="shared" ca="1" si="4"/>
        <v>0.58614023269609072</v>
      </c>
      <c r="C294" s="2" t="s">
        <v>479</v>
      </c>
    </row>
    <row r="295" spans="1:3" x14ac:dyDescent="0.2">
      <c r="A295" s="2">
        <v>293</v>
      </c>
      <c r="B295" s="2">
        <f t="shared" ca="1" si="4"/>
        <v>0.73147852251126322</v>
      </c>
      <c r="C295" s="2" t="s">
        <v>480</v>
      </c>
    </row>
    <row r="296" spans="1:3" x14ac:dyDescent="0.2">
      <c r="A296" s="2">
        <v>294</v>
      </c>
      <c r="B296" s="2">
        <f t="shared" ca="1" si="4"/>
        <v>0.94436140921933509</v>
      </c>
      <c r="C296" s="2" t="s">
        <v>479</v>
      </c>
    </row>
    <row r="297" spans="1:3" x14ac:dyDescent="0.2">
      <c r="A297" s="2">
        <v>295</v>
      </c>
      <c r="B297" s="2">
        <f t="shared" ca="1" si="4"/>
        <v>0.74925630119569009</v>
      </c>
      <c r="C297" s="2" t="s">
        <v>479</v>
      </c>
    </row>
    <row r="298" spans="1:3" x14ac:dyDescent="0.2">
      <c r="A298" s="2">
        <v>296</v>
      </c>
      <c r="B298" s="2">
        <f t="shared" ca="1" si="4"/>
        <v>0.617215959093806</v>
      </c>
      <c r="C298" s="2" t="s">
        <v>480</v>
      </c>
    </row>
    <row r="299" spans="1:3" x14ac:dyDescent="0.2">
      <c r="A299" s="2">
        <v>297</v>
      </c>
      <c r="B299" s="2">
        <f t="shared" ca="1" si="4"/>
        <v>0.79998407928147219</v>
      </c>
      <c r="C299" s="2" t="s">
        <v>480</v>
      </c>
    </row>
    <row r="300" spans="1:3" x14ac:dyDescent="0.2">
      <c r="A300" s="2">
        <v>298</v>
      </c>
      <c r="B300" s="2">
        <f t="shared" ca="1" si="4"/>
        <v>0.74979970018954745</v>
      </c>
      <c r="C300" s="2" t="s">
        <v>479</v>
      </c>
    </row>
    <row r="301" spans="1:3" x14ac:dyDescent="0.2">
      <c r="A301" s="2">
        <v>299</v>
      </c>
      <c r="B301" s="2">
        <f t="shared" ca="1" si="4"/>
        <v>0.71065483593882228</v>
      </c>
      <c r="C301" s="2" t="s">
        <v>480</v>
      </c>
    </row>
    <row r="302" spans="1:3" x14ac:dyDescent="0.2">
      <c r="A302" s="2">
        <v>300</v>
      </c>
      <c r="B302" s="2">
        <f t="shared" ca="1" si="4"/>
        <v>0.90248772422448043</v>
      </c>
      <c r="C302" s="2" t="s">
        <v>480</v>
      </c>
    </row>
    <row r="303" spans="1:3" x14ac:dyDescent="0.2">
      <c r="A303" s="2">
        <v>301</v>
      </c>
      <c r="B303" s="2">
        <f t="shared" ca="1" si="4"/>
        <v>0.64789480866941862</v>
      </c>
      <c r="C303" s="2" t="s">
        <v>480</v>
      </c>
    </row>
    <row r="304" spans="1:3" x14ac:dyDescent="0.2">
      <c r="A304" s="2">
        <v>302</v>
      </c>
      <c r="B304" s="2">
        <f t="shared" ca="1" si="4"/>
        <v>0.82180061100144508</v>
      </c>
      <c r="C304" s="2" t="s">
        <v>480</v>
      </c>
    </row>
    <row r="305" spans="1:3" x14ac:dyDescent="0.2">
      <c r="A305" s="2">
        <v>303</v>
      </c>
      <c r="B305" s="2">
        <f t="shared" ca="1" si="4"/>
        <v>0.64203211206262534</v>
      </c>
      <c r="C305" s="2" t="s">
        <v>480</v>
      </c>
    </row>
    <row r="306" spans="1:3" x14ac:dyDescent="0.2">
      <c r="A306" s="2">
        <v>304</v>
      </c>
      <c r="B306" s="2">
        <f t="shared" ca="1" si="4"/>
        <v>0.81319800403400377</v>
      </c>
      <c r="C306" s="2" t="s">
        <v>480</v>
      </c>
    </row>
    <row r="307" spans="1:3" x14ac:dyDescent="0.2">
      <c r="A307" s="2">
        <v>305</v>
      </c>
      <c r="B307" s="2">
        <f t="shared" ca="1" si="4"/>
        <v>0.85749577789771514</v>
      </c>
      <c r="C307" s="2" t="s">
        <v>479</v>
      </c>
    </row>
    <row r="308" spans="1:3" x14ac:dyDescent="0.2">
      <c r="A308" s="2">
        <v>306</v>
      </c>
      <c r="B308" s="2">
        <f t="shared" ca="1" si="4"/>
        <v>0.50978889325519849</v>
      </c>
      <c r="C308" s="2" t="s">
        <v>480</v>
      </c>
    </row>
    <row r="309" spans="1:3" x14ac:dyDescent="0.2">
      <c r="A309" s="2">
        <v>307</v>
      </c>
      <c r="B309" s="2">
        <f t="shared" ca="1" si="4"/>
        <v>0.6301840189173713</v>
      </c>
      <c r="C309" s="2" t="s">
        <v>479</v>
      </c>
    </row>
    <row r="310" spans="1:3" x14ac:dyDescent="0.2">
      <c r="A310" s="2">
        <v>308</v>
      </c>
      <c r="B310" s="2">
        <f t="shared" ca="1" si="4"/>
        <v>0.44467783466245353</v>
      </c>
      <c r="C310" s="2" t="s">
        <v>480</v>
      </c>
    </row>
    <row r="311" spans="1:3" x14ac:dyDescent="0.2">
      <c r="A311" s="2">
        <v>309</v>
      </c>
      <c r="B311" s="2">
        <f t="shared" ca="1" si="4"/>
        <v>0.70801748714921009</v>
      </c>
      <c r="C311" s="2" t="s">
        <v>480</v>
      </c>
    </row>
    <row r="312" spans="1:3" x14ac:dyDescent="0.2">
      <c r="A312" s="2">
        <v>310</v>
      </c>
      <c r="B312" s="2">
        <f t="shared" ca="1" si="4"/>
        <v>0.61700470382593764</v>
      </c>
      <c r="C312" s="2" t="s">
        <v>479</v>
      </c>
    </row>
    <row r="313" spans="1:3" x14ac:dyDescent="0.2">
      <c r="A313" s="2">
        <v>311</v>
      </c>
      <c r="B313" s="2">
        <f t="shared" ca="1" si="4"/>
        <v>0.47774149661087606</v>
      </c>
      <c r="C313" s="2" t="s">
        <v>480</v>
      </c>
    </row>
    <row r="314" spans="1:3" x14ac:dyDescent="0.2">
      <c r="A314" s="2">
        <v>312</v>
      </c>
      <c r="B314" s="2">
        <f t="shared" ca="1" si="4"/>
        <v>0.57703914140827406</v>
      </c>
      <c r="C314" s="2" t="s">
        <v>480</v>
      </c>
    </row>
    <row r="315" spans="1:3" x14ac:dyDescent="0.2">
      <c r="A315" s="2">
        <v>313</v>
      </c>
      <c r="B315" s="2">
        <f t="shared" ca="1" si="4"/>
        <v>0.53005583824476199</v>
      </c>
      <c r="C315" s="2" t="s">
        <v>479</v>
      </c>
    </row>
    <row r="316" spans="1:3" x14ac:dyDescent="0.2">
      <c r="A316" s="2">
        <v>314</v>
      </c>
      <c r="B316" s="2">
        <f t="shared" ca="1" si="4"/>
        <v>0.79860299802605272</v>
      </c>
      <c r="C316" s="2" t="s">
        <v>479</v>
      </c>
    </row>
    <row r="317" spans="1:3" x14ac:dyDescent="0.2">
      <c r="A317" s="2">
        <v>315</v>
      </c>
      <c r="B317" s="2">
        <f t="shared" ca="1" si="4"/>
        <v>0.7310929346263193</v>
      </c>
      <c r="C317" s="2" t="s">
        <v>480</v>
      </c>
    </row>
    <row r="318" spans="1:3" x14ac:dyDescent="0.2">
      <c r="A318" s="2">
        <v>316</v>
      </c>
      <c r="B318" s="2">
        <f t="shared" ca="1" si="4"/>
        <v>0.7236834119230281</v>
      </c>
      <c r="C318" s="2" t="s">
        <v>480</v>
      </c>
    </row>
    <row r="319" spans="1:3" x14ac:dyDescent="0.2">
      <c r="A319" s="2">
        <v>317</v>
      </c>
      <c r="B319" s="2">
        <f t="shared" ca="1" si="4"/>
        <v>0.51771982167850017</v>
      </c>
      <c r="C319" s="2" t="s">
        <v>479</v>
      </c>
    </row>
    <row r="320" spans="1:3" x14ac:dyDescent="0.2">
      <c r="A320" s="2">
        <v>318</v>
      </c>
      <c r="B320" s="2">
        <f t="shared" ca="1" si="4"/>
        <v>0.79122197641788061</v>
      </c>
      <c r="C320" s="2" t="s">
        <v>480</v>
      </c>
    </row>
    <row r="321" spans="1:3" x14ac:dyDescent="0.2">
      <c r="A321" s="2">
        <v>319</v>
      </c>
      <c r="B321" s="2">
        <f t="shared" ca="1" si="4"/>
        <v>0.63421182255610631</v>
      </c>
      <c r="C321" s="2" t="s">
        <v>479</v>
      </c>
    </row>
    <row r="322" spans="1:3" x14ac:dyDescent="0.2">
      <c r="A322" s="2">
        <v>320</v>
      </c>
      <c r="B322" s="2">
        <f t="shared" ca="1" si="4"/>
        <v>0.72681786179215546</v>
      </c>
      <c r="C322" s="2" t="s">
        <v>479</v>
      </c>
    </row>
    <row r="323" spans="1:3" x14ac:dyDescent="0.2">
      <c r="A323" s="2">
        <v>321</v>
      </c>
      <c r="B323" s="2">
        <f t="shared" ref="B323:B386" ca="1" si="5">IF(C323="Bomb",_xlfn.NORM.INV(RAND(),0.7,0.1),_xlfn.NORM.INV(RAND(),0.6,0.15))</f>
        <v>0.80587219668681409</v>
      </c>
      <c r="C323" s="2" t="s">
        <v>480</v>
      </c>
    </row>
    <row r="324" spans="1:3" x14ac:dyDescent="0.2">
      <c r="A324" s="2">
        <v>322</v>
      </c>
      <c r="B324" s="2">
        <f t="shared" ca="1" si="5"/>
        <v>0.635567371655684</v>
      </c>
      <c r="C324" s="2" t="s">
        <v>480</v>
      </c>
    </row>
    <row r="325" spans="1:3" x14ac:dyDescent="0.2">
      <c r="A325" s="2">
        <v>323</v>
      </c>
      <c r="B325" s="2">
        <f t="shared" ca="1" si="5"/>
        <v>0.65027575128472515</v>
      </c>
      <c r="C325" s="2" t="s">
        <v>480</v>
      </c>
    </row>
    <row r="326" spans="1:3" x14ac:dyDescent="0.2">
      <c r="A326" s="2">
        <v>324</v>
      </c>
      <c r="B326" s="2">
        <f t="shared" ca="1" si="5"/>
        <v>0.53585116348796913</v>
      </c>
      <c r="C326" s="2" t="s">
        <v>479</v>
      </c>
    </row>
    <row r="327" spans="1:3" x14ac:dyDescent="0.2">
      <c r="A327" s="2">
        <v>325</v>
      </c>
      <c r="B327" s="2">
        <f t="shared" ca="1" si="5"/>
        <v>0.71347882885119773</v>
      </c>
      <c r="C327" s="2" t="s">
        <v>479</v>
      </c>
    </row>
    <row r="328" spans="1:3" x14ac:dyDescent="0.2">
      <c r="A328" s="2">
        <v>326</v>
      </c>
      <c r="B328" s="2">
        <f t="shared" ca="1" si="5"/>
        <v>0.5798272852167432</v>
      </c>
      <c r="C328" s="2" t="s">
        <v>480</v>
      </c>
    </row>
    <row r="329" spans="1:3" x14ac:dyDescent="0.2">
      <c r="A329" s="2">
        <v>327</v>
      </c>
      <c r="B329" s="2">
        <f t="shared" ca="1" si="5"/>
        <v>0.79412429554781816</v>
      </c>
      <c r="C329" s="2" t="s">
        <v>479</v>
      </c>
    </row>
    <row r="330" spans="1:3" x14ac:dyDescent="0.2">
      <c r="A330" s="2">
        <v>328</v>
      </c>
      <c r="B330" s="2">
        <f t="shared" ca="1" si="5"/>
        <v>0.66848370061814388</v>
      </c>
      <c r="C330" s="2" t="s">
        <v>479</v>
      </c>
    </row>
    <row r="331" spans="1:3" x14ac:dyDescent="0.2">
      <c r="A331" s="2">
        <v>329</v>
      </c>
      <c r="B331" s="2">
        <f t="shared" ca="1" si="5"/>
        <v>0.75470876763532158</v>
      </c>
      <c r="C331" s="2" t="s">
        <v>480</v>
      </c>
    </row>
    <row r="332" spans="1:3" x14ac:dyDescent="0.2">
      <c r="A332" s="2">
        <v>330</v>
      </c>
      <c r="B332" s="2">
        <f t="shared" ca="1" si="5"/>
        <v>0.79709943995160382</v>
      </c>
      <c r="C332" s="2" t="s">
        <v>479</v>
      </c>
    </row>
    <row r="333" spans="1:3" x14ac:dyDescent="0.2">
      <c r="A333" s="2">
        <v>331</v>
      </c>
      <c r="B333" s="2">
        <f t="shared" ca="1" si="5"/>
        <v>0.55453292763733841</v>
      </c>
      <c r="C333" s="2" t="s">
        <v>479</v>
      </c>
    </row>
    <row r="334" spans="1:3" x14ac:dyDescent="0.2">
      <c r="A334" s="2">
        <v>332</v>
      </c>
      <c r="B334" s="2">
        <f t="shared" ca="1" si="5"/>
        <v>0.62112190503539721</v>
      </c>
      <c r="C334" s="2" t="s">
        <v>480</v>
      </c>
    </row>
    <row r="335" spans="1:3" x14ac:dyDescent="0.2">
      <c r="A335" s="2">
        <v>333</v>
      </c>
      <c r="B335" s="2">
        <f t="shared" ca="1" si="5"/>
        <v>0.52484622319017948</v>
      </c>
      <c r="C335" s="2" t="s">
        <v>479</v>
      </c>
    </row>
    <row r="336" spans="1:3" x14ac:dyDescent="0.2">
      <c r="A336" s="2">
        <v>334</v>
      </c>
      <c r="B336" s="2">
        <f t="shared" ca="1" si="5"/>
        <v>0.80270475644010264</v>
      </c>
      <c r="C336" s="2" t="s">
        <v>479</v>
      </c>
    </row>
    <row r="337" spans="1:3" x14ac:dyDescent="0.2">
      <c r="A337" s="2">
        <v>335</v>
      </c>
      <c r="B337" s="2">
        <f t="shared" ca="1" si="5"/>
        <v>0.92219546891739435</v>
      </c>
      <c r="C337" s="2" t="s">
        <v>479</v>
      </c>
    </row>
    <row r="338" spans="1:3" x14ac:dyDescent="0.2">
      <c r="A338" s="2">
        <v>336</v>
      </c>
      <c r="B338" s="2">
        <f t="shared" ca="1" si="5"/>
        <v>0.72777233458462531</v>
      </c>
      <c r="C338" s="2" t="s">
        <v>480</v>
      </c>
    </row>
    <row r="339" spans="1:3" x14ac:dyDescent="0.2">
      <c r="A339" s="2">
        <v>337</v>
      </c>
      <c r="B339" s="2">
        <f t="shared" ca="1" si="5"/>
        <v>0.67340007981530337</v>
      </c>
      <c r="C339" s="2" t="s">
        <v>480</v>
      </c>
    </row>
    <row r="340" spans="1:3" x14ac:dyDescent="0.2">
      <c r="A340" s="2">
        <v>338</v>
      </c>
      <c r="B340" s="2">
        <f t="shared" ca="1" si="5"/>
        <v>0.72875773687080958</v>
      </c>
      <c r="C340" s="2" t="s">
        <v>480</v>
      </c>
    </row>
    <row r="341" spans="1:3" x14ac:dyDescent="0.2">
      <c r="A341" s="2">
        <v>339</v>
      </c>
      <c r="B341" s="2">
        <f t="shared" ca="1" si="5"/>
        <v>0.59493584132519173</v>
      </c>
      <c r="C341" s="2" t="s">
        <v>479</v>
      </c>
    </row>
    <row r="342" spans="1:3" x14ac:dyDescent="0.2">
      <c r="A342" s="2">
        <v>340</v>
      </c>
      <c r="B342" s="2">
        <f t="shared" ca="1" si="5"/>
        <v>0.56068886235323356</v>
      </c>
      <c r="C342" s="2" t="s">
        <v>479</v>
      </c>
    </row>
    <row r="343" spans="1:3" x14ac:dyDescent="0.2">
      <c r="A343" s="2">
        <v>341</v>
      </c>
      <c r="B343" s="2">
        <f t="shared" ca="1" si="5"/>
        <v>0.49551562035962987</v>
      </c>
      <c r="C343" s="2" t="s">
        <v>479</v>
      </c>
    </row>
    <row r="344" spans="1:3" x14ac:dyDescent="0.2">
      <c r="A344" s="2">
        <v>342</v>
      </c>
      <c r="B344" s="2">
        <f t="shared" ca="1" si="5"/>
        <v>0.66839337823323319</v>
      </c>
      <c r="C344" s="2" t="s">
        <v>479</v>
      </c>
    </row>
    <row r="345" spans="1:3" x14ac:dyDescent="0.2">
      <c r="A345" s="2">
        <v>343</v>
      </c>
      <c r="B345" s="2">
        <f t="shared" ca="1" si="5"/>
        <v>0.67167380855475878</v>
      </c>
      <c r="C345" s="2" t="s">
        <v>480</v>
      </c>
    </row>
    <row r="346" spans="1:3" x14ac:dyDescent="0.2">
      <c r="A346" s="2">
        <v>344</v>
      </c>
      <c r="B346" s="2">
        <f t="shared" ca="1" si="5"/>
        <v>0.65824652044290011</v>
      </c>
      <c r="C346" s="2" t="s">
        <v>480</v>
      </c>
    </row>
    <row r="347" spans="1:3" x14ac:dyDescent="0.2">
      <c r="A347" s="2">
        <v>345</v>
      </c>
      <c r="B347" s="2">
        <f t="shared" ca="1" si="5"/>
        <v>0.80984175195513364</v>
      </c>
      <c r="C347" s="2" t="s">
        <v>479</v>
      </c>
    </row>
    <row r="348" spans="1:3" x14ac:dyDescent="0.2">
      <c r="A348" s="2">
        <v>346</v>
      </c>
      <c r="B348" s="2">
        <f t="shared" ca="1" si="5"/>
        <v>0.72869443071413209</v>
      </c>
      <c r="C348" s="2" t="s">
        <v>480</v>
      </c>
    </row>
    <row r="349" spans="1:3" x14ac:dyDescent="0.2">
      <c r="A349" s="2">
        <v>347</v>
      </c>
      <c r="B349" s="2">
        <f t="shared" ca="1" si="5"/>
        <v>0.57881451747572232</v>
      </c>
      <c r="C349" s="2" t="s">
        <v>479</v>
      </c>
    </row>
    <row r="350" spans="1:3" x14ac:dyDescent="0.2">
      <c r="A350" s="2">
        <v>348</v>
      </c>
      <c r="B350" s="2">
        <f t="shared" ca="1" si="5"/>
        <v>0.8724583911850361</v>
      </c>
      <c r="C350" s="2" t="s">
        <v>480</v>
      </c>
    </row>
    <row r="351" spans="1:3" x14ac:dyDescent="0.2">
      <c r="A351" s="2">
        <v>349</v>
      </c>
      <c r="B351" s="2">
        <f t="shared" ca="1" si="5"/>
        <v>0.72436095524224353</v>
      </c>
      <c r="C351" s="2" t="s">
        <v>480</v>
      </c>
    </row>
    <row r="352" spans="1:3" x14ac:dyDescent="0.2">
      <c r="A352" s="2">
        <v>350</v>
      </c>
      <c r="B352" s="2">
        <f t="shared" ca="1" si="5"/>
        <v>0.78094677457191874</v>
      </c>
      <c r="C352" s="2" t="s">
        <v>479</v>
      </c>
    </row>
    <row r="353" spans="1:3" x14ac:dyDescent="0.2">
      <c r="A353" s="2">
        <v>351</v>
      </c>
      <c r="B353" s="2">
        <f t="shared" ca="1" si="5"/>
        <v>0.65246044181389751</v>
      </c>
      <c r="C353" s="2" t="s">
        <v>479</v>
      </c>
    </row>
    <row r="354" spans="1:3" x14ac:dyDescent="0.2">
      <c r="A354" s="2">
        <v>352</v>
      </c>
      <c r="B354" s="2">
        <f t="shared" ca="1" si="5"/>
        <v>0.69949796696957067</v>
      </c>
      <c r="C354" s="2" t="s">
        <v>479</v>
      </c>
    </row>
    <row r="355" spans="1:3" x14ac:dyDescent="0.2">
      <c r="A355" s="2">
        <v>353</v>
      </c>
      <c r="B355" s="2">
        <f t="shared" ca="1" si="5"/>
        <v>0.74932028319082378</v>
      </c>
      <c r="C355" s="2" t="s">
        <v>480</v>
      </c>
    </row>
    <row r="356" spans="1:3" x14ac:dyDescent="0.2">
      <c r="A356" s="2">
        <v>354</v>
      </c>
      <c r="B356" s="2">
        <f t="shared" ca="1" si="5"/>
        <v>0.70606585293295177</v>
      </c>
      <c r="C356" s="2" t="s">
        <v>480</v>
      </c>
    </row>
    <row r="357" spans="1:3" x14ac:dyDescent="0.2">
      <c r="A357" s="2">
        <v>355</v>
      </c>
      <c r="B357" s="2">
        <f t="shared" ca="1" si="5"/>
        <v>0.71844427086044405</v>
      </c>
      <c r="C357" s="2" t="s">
        <v>480</v>
      </c>
    </row>
    <row r="358" spans="1:3" x14ac:dyDescent="0.2">
      <c r="A358" s="2">
        <v>356</v>
      </c>
      <c r="B358" s="2">
        <f t="shared" ca="1" si="5"/>
        <v>0.70166153636433093</v>
      </c>
      <c r="C358" s="2" t="s">
        <v>480</v>
      </c>
    </row>
    <row r="359" spans="1:3" x14ac:dyDescent="0.2">
      <c r="A359" s="2">
        <v>357</v>
      </c>
      <c r="B359" s="2">
        <f t="shared" ca="1" si="5"/>
        <v>0.58809135633182918</v>
      </c>
      <c r="C359" s="2" t="s">
        <v>479</v>
      </c>
    </row>
    <row r="360" spans="1:3" x14ac:dyDescent="0.2">
      <c r="A360" s="2">
        <v>358</v>
      </c>
      <c r="B360" s="2">
        <f t="shared" ca="1" si="5"/>
        <v>0.54402283209312419</v>
      </c>
      <c r="C360" s="2" t="s">
        <v>480</v>
      </c>
    </row>
    <row r="361" spans="1:3" x14ac:dyDescent="0.2">
      <c r="A361" s="2">
        <v>359</v>
      </c>
      <c r="B361" s="2">
        <f t="shared" ca="1" si="5"/>
        <v>0.6237706782545771</v>
      </c>
      <c r="C361" s="2" t="s">
        <v>479</v>
      </c>
    </row>
    <row r="362" spans="1:3" x14ac:dyDescent="0.2">
      <c r="A362" s="2">
        <v>360</v>
      </c>
      <c r="B362" s="2">
        <f t="shared" ca="1" si="5"/>
        <v>0.70186227439579696</v>
      </c>
      <c r="C362" s="2" t="s">
        <v>479</v>
      </c>
    </row>
    <row r="363" spans="1:3" x14ac:dyDescent="0.2">
      <c r="A363" s="2">
        <v>361</v>
      </c>
      <c r="B363" s="2">
        <f t="shared" ca="1" si="5"/>
        <v>0.76868463186105118</v>
      </c>
      <c r="C363" s="2" t="s">
        <v>480</v>
      </c>
    </row>
    <row r="364" spans="1:3" x14ac:dyDescent="0.2">
      <c r="A364" s="2">
        <v>362</v>
      </c>
      <c r="B364" s="2">
        <f t="shared" ca="1" si="5"/>
        <v>0.7420700929185996</v>
      </c>
      <c r="C364" s="2" t="s">
        <v>480</v>
      </c>
    </row>
    <row r="365" spans="1:3" x14ac:dyDescent="0.2">
      <c r="A365" s="2">
        <v>363</v>
      </c>
      <c r="B365" s="2">
        <f t="shared" ca="1" si="5"/>
        <v>0.51984751130265439</v>
      </c>
      <c r="C365" s="2" t="s">
        <v>479</v>
      </c>
    </row>
    <row r="366" spans="1:3" x14ac:dyDescent="0.2">
      <c r="A366" s="2">
        <v>364</v>
      </c>
      <c r="B366" s="2">
        <f t="shared" ca="1" si="5"/>
        <v>0.7934739118940517</v>
      </c>
      <c r="C366" s="2" t="s">
        <v>480</v>
      </c>
    </row>
    <row r="367" spans="1:3" x14ac:dyDescent="0.2">
      <c r="A367" s="2">
        <v>365</v>
      </c>
      <c r="B367" s="2">
        <f t="shared" ca="1" si="5"/>
        <v>0.69617262948808567</v>
      </c>
      <c r="C367" s="2" t="s">
        <v>479</v>
      </c>
    </row>
    <row r="368" spans="1:3" x14ac:dyDescent="0.2">
      <c r="A368" s="2">
        <v>366</v>
      </c>
      <c r="B368" s="2">
        <f t="shared" ca="1" si="5"/>
        <v>0.540626470584184</v>
      </c>
      <c r="C368" s="2" t="s">
        <v>479</v>
      </c>
    </row>
    <row r="369" spans="1:3" x14ac:dyDescent="0.2">
      <c r="A369" s="2">
        <v>367</v>
      </c>
      <c r="B369" s="2">
        <f t="shared" ca="1" si="5"/>
        <v>0.58563932360134885</v>
      </c>
      <c r="C369" s="2" t="s">
        <v>480</v>
      </c>
    </row>
    <row r="370" spans="1:3" x14ac:dyDescent="0.2">
      <c r="A370" s="2">
        <v>368</v>
      </c>
      <c r="B370" s="2">
        <f t="shared" ca="1" si="5"/>
        <v>0.76526197806397467</v>
      </c>
      <c r="C370" s="2" t="s">
        <v>480</v>
      </c>
    </row>
    <row r="371" spans="1:3" x14ac:dyDescent="0.2">
      <c r="A371" s="2">
        <v>369</v>
      </c>
      <c r="B371" s="2">
        <f t="shared" ca="1" si="5"/>
        <v>0.32048083424776019</v>
      </c>
      <c r="C371" s="2" t="s">
        <v>479</v>
      </c>
    </row>
    <row r="372" spans="1:3" x14ac:dyDescent="0.2">
      <c r="A372" s="2">
        <v>370</v>
      </c>
      <c r="B372" s="2">
        <f t="shared" ca="1" si="5"/>
        <v>0.76048660976684523</v>
      </c>
      <c r="C372" s="2" t="s">
        <v>480</v>
      </c>
    </row>
    <row r="373" spans="1:3" x14ac:dyDescent="0.2">
      <c r="A373" s="2">
        <v>371</v>
      </c>
      <c r="B373" s="2">
        <f t="shared" ca="1" si="5"/>
        <v>0.70244294986086853</v>
      </c>
      <c r="C373" s="2" t="s">
        <v>480</v>
      </c>
    </row>
    <row r="374" spans="1:3" x14ac:dyDescent="0.2">
      <c r="A374" s="2">
        <v>372</v>
      </c>
      <c r="B374" s="2">
        <f t="shared" ca="1" si="5"/>
        <v>0.80360518901641687</v>
      </c>
      <c r="C374" s="2" t="s">
        <v>479</v>
      </c>
    </row>
    <row r="375" spans="1:3" x14ac:dyDescent="0.2">
      <c r="A375" s="2">
        <v>373</v>
      </c>
      <c r="B375" s="2">
        <f t="shared" ca="1" si="5"/>
        <v>0.76422427969875029</v>
      </c>
      <c r="C375" s="2" t="s">
        <v>480</v>
      </c>
    </row>
    <row r="376" spans="1:3" x14ac:dyDescent="0.2">
      <c r="A376" s="2">
        <v>374</v>
      </c>
      <c r="B376" s="2">
        <f t="shared" ca="1" si="5"/>
        <v>0.79171672322482955</v>
      </c>
      <c r="C376" s="2" t="s">
        <v>480</v>
      </c>
    </row>
    <row r="377" spans="1:3" x14ac:dyDescent="0.2">
      <c r="A377" s="2">
        <v>375</v>
      </c>
      <c r="B377" s="2">
        <f t="shared" ca="1" si="5"/>
        <v>0.59499521128141752</v>
      </c>
      <c r="C377" s="2" t="s">
        <v>479</v>
      </c>
    </row>
    <row r="378" spans="1:3" x14ac:dyDescent="0.2">
      <c r="A378" s="2">
        <v>376</v>
      </c>
      <c r="B378" s="2">
        <f t="shared" ca="1" si="5"/>
        <v>0.56459766538077882</v>
      </c>
      <c r="C378" s="2" t="s">
        <v>480</v>
      </c>
    </row>
    <row r="379" spans="1:3" x14ac:dyDescent="0.2">
      <c r="A379" s="2">
        <v>377</v>
      </c>
      <c r="B379" s="2">
        <f t="shared" ca="1" si="5"/>
        <v>0.72093499120129578</v>
      </c>
      <c r="C379" s="2" t="s">
        <v>480</v>
      </c>
    </row>
    <row r="380" spans="1:3" x14ac:dyDescent="0.2">
      <c r="A380" s="2">
        <v>378</v>
      </c>
      <c r="B380" s="2">
        <f t="shared" ca="1" si="5"/>
        <v>0.5997125174935608</v>
      </c>
      <c r="C380" s="2" t="s">
        <v>480</v>
      </c>
    </row>
    <row r="381" spans="1:3" x14ac:dyDescent="0.2">
      <c r="A381" s="2">
        <v>379</v>
      </c>
      <c r="B381" s="2">
        <f t="shared" ca="1" si="5"/>
        <v>0.67861250409021001</v>
      </c>
      <c r="C381" s="2" t="s">
        <v>480</v>
      </c>
    </row>
    <row r="382" spans="1:3" x14ac:dyDescent="0.2">
      <c r="A382" s="2">
        <v>380</v>
      </c>
      <c r="B382" s="2">
        <f t="shared" ca="1" si="5"/>
        <v>0.65142824722444692</v>
      </c>
      <c r="C382" s="2" t="s">
        <v>480</v>
      </c>
    </row>
    <row r="383" spans="1:3" x14ac:dyDescent="0.2">
      <c r="A383" s="2">
        <v>381</v>
      </c>
      <c r="B383" s="2">
        <f t="shared" ca="1" si="5"/>
        <v>0.68491808977712632</v>
      </c>
      <c r="C383" s="2" t="s">
        <v>480</v>
      </c>
    </row>
    <row r="384" spans="1:3" x14ac:dyDescent="0.2">
      <c r="A384" s="2">
        <v>382</v>
      </c>
      <c r="B384" s="2">
        <f t="shared" ca="1" si="5"/>
        <v>0.61663559696037273</v>
      </c>
      <c r="C384" s="2" t="s">
        <v>480</v>
      </c>
    </row>
    <row r="385" spans="1:3" x14ac:dyDescent="0.2">
      <c r="A385" s="2">
        <v>383</v>
      </c>
      <c r="B385" s="2">
        <f t="shared" ca="1" si="5"/>
        <v>0.55081940034976951</v>
      </c>
      <c r="C385" s="2" t="s">
        <v>479</v>
      </c>
    </row>
    <row r="386" spans="1:3" x14ac:dyDescent="0.2">
      <c r="A386" s="2">
        <v>384</v>
      </c>
      <c r="B386" s="2">
        <f t="shared" ca="1" si="5"/>
        <v>0.61286792283335956</v>
      </c>
      <c r="C386" s="2" t="s">
        <v>480</v>
      </c>
    </row>
    <row r="387" spans="1:3" x14ac:dyDescent="0.2">
      <c r="A387" s="2">
        <v>385</v>
      </c>
      <c r="B387" s="2">
        <f t="shared" ref="B387:B450" ca="1" si="6">IF(C387="Bomb",_xlfn.NORM.INV(RAND(),0.7,0.1),_xlfn.NORM.INV(RAND(),0.6,0.15))</f>
        <v>0.79321881539118599</v>
      </c>
      <c r="C387" s="2" t="s">
        <v>479</v>
      </c>
    </row>
    <row r="388" spans="1:3" x14ac:dyDescent="0.2">
      <c r="A388" s="2">
        <v>386</v>
      </c>
      <c r="B388" s="2">
        <f t="shared" ca="1" si="6"/>
        <v>0.61576066988171985</v>
      </c>
      <c r="C388" s="2" t="s">
        <v>479</v>
      </c>
    </row>
    <row r="389" spans="1:3" x14ac:dyDescent="0.2">
      <c r="A389" s="2">
        <v>387</v>
      </c>
      <c r="B389" s="2">
        <f t="shared" ca="1" si="6"/>
        <v>0.64724929459648584</v>
      </c>
      <c r="C389" s="2" t="s">
        <v>479</v>
      </c>
    </row>
    <row r="390" spans="1:3" x14ac:dyDescent="0.2">
      <c r="A390" s="2">
        <v>388</v>
      </c>
      <c r="B390" s="2">
        <f t="shared" ca="1" si="6"/>
        <v>0.6389147303248236</v>
      </c>
      <c r="C390" s="2" t="s">
        <v>479</v>
      </c>
    </row>
    <row r="391" spans="1:3" x14ac:dyDescent="0.2">
      <c r="A391" s="2">
        <v>389</v>
      </c>
      <c r="B391" s="2">
        <f t="shared" ca="1" si="6"/>
        <v>0.55185549145482693</v>
      </c>
      <c r="C391" s="2" t="s">
        <v>479</v>
      </c>
    </row>
    <row r="392" spans="1:3" x14ac:dyDescent="0.2">
      <c r="A392" s="2">
        <v>390</v>
      </c>
      <c r="B392" s="2">
        <f t="shared" ca="1" si="6"/>
        <v>0.9547121100976641</v>
      </c>
      <c r="C392" s="2" t="s">
        <v>480</v>
      </c>
    </row>
    <row r="393" spans="1:3" x14ac:dyDescent="0.2">
      <c r="A393" s="2">
        <v>391</v>
      </c>
      <c r="B393" s="2">
        <f t="shared" ca="1" si="6"/>
        <v>0.6366972837715037</v>
      </c>
      <c r="C393" s="2" t="s">
        <v>480</v>
      </c>
    </row>
    <row r="394" spans="1:3" x14ac:dyDescent="0.2">
      <c r="A394" s="2">
        <v>392</v>
      </c>
      <c r="B394" s="2">
        <f t="shared" ca="1" si="6"/>
        <v>0.78731703111085594</v>
      </c>
      <c r="C394" s="2" t="s">
        <v>479</v>
      </c>
    </row>
    <row r="395" spans="1:3" x14ac:dyDescent="0.2">
      <c r="A395" s="2">
        <v>393</v>
      </c>
      <c r="B395" s="2">
        <f t="shared" ca="1" si="6"/>
        <v>0.39830971961831474</v>
      </c>
      <c r="C395" s="2" t="s">
        <v>479</v>
      </c>
    </row>
    <row r="396" spans="1:3" x14ac:dyDescent="0.2">
      <c r="A396" s="2">
        <v>394</v>
      </c>
      <c r="B396" s="2">
        <f t="shared" ca="1" si="6"/>
        <v>0.42839602129064014</v>
      </c>
      <c r="C396" s="2" t="s">
        <v>479</v>
      </c>
    </row>
    <row r="397" spans="1:3" x14ac:dyDescent="0.2">
      <c r="A397" s="2">
        <v>395</v>
      </c>
      <c r="B397" s="2">
        <f t="shared" ca="1" si="6"/>
        <v>0.83531133760903931</v>
      </c>
      <c r="C397" s="2" t="s">
        <v>480</v>
      </c>
    </row>
    <row r="398" spans="1:3" x14ac:dyDescent="0.2">
      <c r="A398" s="2">
        <v>396</v>
      </c>
      <c r="B398" s="2">
        <f t="shared" ca="1" si="6"/>
        <v>0.61388914904117009</v>
      </c>
      <c r="C398" s="2" t="s">
        <v>480</v>
      </c>
    </row>
    <row r="399" spans="1:3" x14ac:dyDescent="0.2">
      <c r="A399" s="2">
        <v>397</v>
      </c>
      <c r="B399" s="2">
        <f t="shared" ca="1" si="6"/>
        <v>0.56735039319801006</v>
      </c>
      <c r="C399" s="2" t="s">
        <v>479</v>
      </c>
    </row>
    <row r="400" spans="1:3" x14ac:dyDescent="0.2">
      <c r="A400" s="2">
        <v>398</v>
      </c>
      <c r="B400" s="2">
        <f t="shared" ca="1" si="6"/>
        <v>0.6187850500261608</v>
      </c>
      <c r="C400" s="2" t="s">
        <v>480</v>
      </c>
    </row>
    <row r="401" spans="1:3" x14ac:dyDescent="0.2">
      <c r="A401" s="2">
        <v>399</v>
      </c>
      <c r="B401" s="2">
        <f t="shared" ca="1" si="6"/>
        <v>0.68296502273942061</v>
      </c>
      <c r="C401" s="2" t="s">
        <v>479</v>
      </c>
    </row>
    <row r="402" spans="1:3" x14ac:dyDescent="0.2">
      <c r="A402" s="2">
        <v>400</v>
      </c>
      <c r="B402" s="2">
        <f t="shared" ca="1" si="6"/>
        <v>0.66683633091485517</v>
      </c>
      <c r="C402" s="2" t="s">
        <v>480</v>
      </c>
    </row>
    <row r="403" spans="1:3" x14ac:dyDescent="0.2">
      <c r="A403" s="2">
        <v>401</v>
      </c>
      <c r="B403" s="2">
        <f t="shared" ca="1" si="6"/>
        <v>0.35395923489640357</v>
      </c>
      <c r="C403" s="2" t="s">
        <v>479</v>
      </c>
    </row>
    <row r="404" spans="1:3" x14ac:dyDescent="0.2">
      <c r="A404" s="2">
        <v>402</v>
      </c>
      <c r="B404" s="2">
        <f t="shared" ca="1" si="6"/>
        <v>0.60951665528428967</v>
      </c>
      <c r="C404" s="2" t="s">
        <v>479</v>
      </c>
    </row>
    <row r="405" spans="1:3" x14ac:dyDescent="0.2">
      <c r="A405" s="2">
        <v>403</v>
      </c>
      <c r="B405" s="2">
        <f t="shared" ca="1" si="6"/>
        <v>0.54577660988978149</v>
      </c>
      <c r="C405" s="2" t="s">
        <v>479</v>
      </c>
    </row>
    <row r="406" spans="1:3" x14ac:dyDescent="0.2">
      <c r="A406" s="2">
        <v>404</v>
      </c>
      <c r="B406" s="2">
        <f t="shared" ca="1" si="6"/>
        <v>0.63278227831071143</v>
      </c>
      <c r="C406" s="2" t="s">
        <v>480</v>
      </c>
    </row>
    <row r="407" spans="1:3" x14ac:dyDescent="0.2">
      <c r="A407" s="2">
        <v>405</v>
      </c>
      <c r="B407" s="2">
        <f t="shared" ca="1" si="6"/>
        <v>0.75222954417615107</v>
      </c>
      <c r="C407" s="2" t="s">
        <v>480</v>
      </c>
    </row>
    <row r="408" spans="1:3" x14ac:dyDescent="0.2">
      <c r="A408" s="2">
        <v>406</v>
      </c>
      <c r="B408" s="2">
        <f t="shared" ca="1" si="6"/>
        <v>0.65645679203426999</v>
      </c>
      <c r="C408" s="2" t="s">
        <v>479</v>
      </c>
    </row>
    <row r="409" spans="1:3" x14ac:dyDescent="0.2">
      <c r="A409" s="2">
        <v>407</v>
      </c>
      <c r="B409" s="2">
        <f t="shared" ca="1" si="6"/>
        <v>0.51104099979116591</v>
      </c>
      <c r="C409" s="2" t="s">
        <v>479</v>
      </c>
    </row>
    <row r="410" spans="1:3" x14ac:dyDescent="0.2">
      <c r="A410" s="2">
        <v>408</v>
      </c>
      <c r="B410" s="2">
        <f t="shared" ca="1" si="6"/>
        <v>0.59466153092565122</v>
      </c>
      <c r="C410" s="2" t="s">
        <v>480</v>
      </c>
    </row>
    <row r="411" spans="1:3" x14ac:dyDescent="0.2">
      <c r="A411" s="2">
        <v>409</v>
      </c>
      <c r="B411" s="2">
        <f t="shared" ca="1" si="6"/>
        <v>0.80198523617642981</v>
      </c>
      <c r="C411" s="2" t="s">
        <v>480</v>
      </c>
    </row>
    <row r="412" spans="1:3" x14ac:dyDescent="0.2">
      <c r="A412" s="2">
        <v>410</v>
      </c>
      <c r="B412" s="2">
        <f t="shared" ca="1" si="6"/>
        <v>0.83835791296949935</v>
      </c>
      <c r="C412" s="2" t="s">
        <v>480</v>
      </c>
    </row>
    <row r="413" spans="1:3" x14ac:dyDescent="0.2">
      <c r="A413" s="2">
        <v>411</v>
      </c>
      <c r="B413" s="2">
        <f t="shared" ca="1" si="6"/>
        <v>0.58767354271541483</v>
      </c>
      <c r="C413" s="2" t="s">
        <v>479</v>
      </c>
    </row>
    <row r="414" spans="1:3" x14ac:dyDescent="0.2">
      <c r="A414" s="2">
        <v>412</v>
      </c>
      <c r="B414" s="2">
        <f t="shared" ca="1" si="6"/>
        <v>0.75219553684968299</v>
      </c>
      <c r="C414" s="2" t="s">
        <v>479</v>
      </c>
    </row>
    <row r="415" spans="1:3" x14ac:dyDescent="0.2">
      <c r="A415" s="2">
        <v>413</v>
      </c>
      <c r="B415" s="2">
        <f t="shared" ca="1" si="6"/>
        <v>0.79446964195722247</v>
      </c>
      <c r="C415" s="2" t="s">
        <v>480</v>
      </c>
    </row>
    <row r="416" spans="1:3" x14ac:dyDescent="0.2">
      <c r="A416" s="2">
        <v>414</v>
      </c>
      <c r="B416" s="2">
        <f t="shared" ca="1" si="6"/>
        <v>0.807543730189765</v>
      </c>
      <c r="C416" s="2" t="s">
        <v>480</v>
      </c>
    </row>
    <row r="417" spans="1:3" x14ac:dyDescent="0.2">
      <c r="A417" s="2">
        <v>415</v>
      </c>
      <c r="B417" s="2">
        <f t="shared" ca="1" si="6"/>
        <v>0.47080709883207705</v>
      </c>
      <c r="C417" s="2" t="s">
        <v>479</v>
      </c>
    </row>
    <row r="418" spans="1:3" x14ac:dyDescent="0.2">
      <c r="A418" s="2">
        <v>416</v>
      </c>
      <c r="B418" s="2">
        <f t="shared" ca="1" si="6"/>
        <v>0.57082372343419008</v>
      </c>
      <c r="C418" s="2" t="s">
        <v>480</v>
      </c>
    </row>
    <row r="419" spans="1:3" x14ac:dyDescent="0.2">
      <c r="A419" s="2">
        <v>417</v>
      </c>
      <c r="B419" s="2">
        <f t="shared" ca="1" si="6"/>
        <v>0.64556537559621729</v>
      </c>
      <c r="C419" s="2" t="s">
        <v>480</v>
      </c>
    </row>
    <row r="420" spans="1:3" x14ac:dyDescent="0.2">
      <c r="A420" s="2">
        <v>418</v>
      </c>
      <c r="B420" s="2">
        <f t="shared" ca="1" si="6"/>
        <v>0.50772301661989827</v>
      </c>
      <c r="C420" s="2" t="s">
        <v>479</v>
      </c>
    </row>
    <row r="421" spans="1:3" x14ac:dyDescent="0.2">
      <c r="A421" s="2">
        <v>419</v>
      </c>
      <c r="B421" s="2">
        <f t="shared" ca="1" si="6"/>
        <v>0.70816071977977257</v>
      </c>
      <c r="C421" s="2" t="s">
        <v>479</v>
      </c>
    </row>
    <row r="422" spans="1:3" x14ac:dyDescent="0.2">
      <c r="A422" s="2">
        <v>420</v>
      </c>
      <c r="B422" s="2">
        <f t="shared" ca="1" si="6"/>
        <v>0.69950899593351501</v>
      </c>
      <c r="C422" s="2" t="s">
        <v>480</v>
      </c>
    </row>
    <row r="423" spans="1:3" x14ac:dyDescent="0.2">
      <c r="A423" s="2">
        <v>421</v>
      </c>
      <c r="B423" s="2">
        <f t="shared" ca="1" si="6"/>
        <v>0.72872871775685488</v>
      </c>
      <c r="C423" s="2" t="s">
        <v>480</v>
      </c>
    </row>
    <row r="424" spans="1:3" x14ac:dyDescent="0.2">
      <c r="A424" s="2">
        <v>422</v>
      </c>
      <c r="B424" s="2">
        <f t="shared" ca="1" si="6"/>
        <v>0.44240169364248338</v>
      </c>
      <c r="C424" s="2" t="s">
        <v>479</v>
      </c>
    </row>
    <row r="425" spans="1:3" x14ac:dyDescent="0.2">
      <c r="A425" s="2">
        <v>423</v>
      </c>
      <c r="B425" s="2">
        <f t="shared" ca="1" si="6"/>
        <v>0.66001077204190217</v>
      </c>
      <c r="C425" s="2" t="s">
        <v>479</v>
      </c>
    </row>
    <row r="426" spans="1:3" x14ac:dyDescent="0.2">
      <c r="A426" s="2">
        <v>424</v>
      </c>
      <c r="B426" s="2">
        <f t="shared" ca="1" si="6"/>
        <v>0.63385103439087853</v>
      </c>
      <c r="C426" s="2" t="s">
        <v>479</v>
      </c>
    </row>
    <row r="427" spans="1:3" x14ac:dyDescent="0.2">
      <c r="A427" s="2">
        <v>425</v>
      </c>
      <c r="B427" s="2">
        <f t="shared" ca="1" si="6"/>
        <v>0.87820580588605712</v>
      </c>
      <c r="C427" s="2" t="s">
        <v>480</v>
      </c>
    </row>
    <row r="428" spans="1:3" x14ac:dyDescent="0.2">
      <c r="A428" s="2">
        <v>426</v>
      </c>
      <c r="B428" s="2">
        <f t="shared" ca="1" si="6"/>
        <v>0.32244955739396414</v>
      </c>
      <c r="C428" s="2" t="s">
        <v>479</v>
      </c>
    </row>
    <row r="429" spans="1:3" x14ac:dyDescent="0.2">
      <c r="A429" s="2">
        <v>427</v>
      </c>
      <c r="B429" s="2">
        <f t="shared" ca="1" si="6"/>
        <v>0.58932602123276068</v>
      </c>
      <c r="C429" s="2" t="s">
        <v>480</v>
      </c>
    </row>
    <row r="430" spans="1:3" x14ac:dyDescent="0.2">
      <c r="A430" s="2">
        <v>428</v>
      </c>
      <c r="B430" s="2">
        <f t="shared" ca="1" si="6"/>
        <v>0.72671271163845097</v>
      </c>
      <c r="C430" s="2" t="s">
        <v>479</v>
      </c>
    </row>
    <row r="431" spans="1:3" x14ac:dyDescent="0.2">
      <c r="A431" s="2">
        <v>429</v>
      </c>
      <c r="B431" s="2">
        <f t="shared" ca="1" si="6"/>
        <v>0.61910375154541097</v>
      </c>
      <c r="C431" s="2" t="s">
        <v>479</v>
      </c>
    </row>
    <row r="432" spans="1:3" x14ac:dyDescent="0.2">
      <c r="A432" s="2">
        <v>430</v>
      </c>
      <c r="B432" s="2">
        <f t="shared" ca="1" si="6"/>
        <v>0.70496675251952279</v>
      </c>
      <c r="C432" s="2" t="s">
        <v>480</v>
      </c>
    </row>
    <row r="433" spans="1:3" x14ac:dyDescent="0.2">
      <c r="A433" s="2">
        <v>431</v>
      </c>
      <c r="B433" s="2">
        <f t="shared" ca="1" si="6"/>
        <v>0.8991827544208868</v>
      </c>
      <c r="C433" s="2" t="s">
        <v>480</v>
      </c>
    </row>
    <row r="434" spans="1:3" x14ac:dyDescent="0.2">
      <c r="A434" s="2">
        <v>432</v>
      </c>
      <c r="B434" s="2">
        <f t="shared" ca="1" si="6"/>
        <v>0.4273392628909779</v>
      </c>
      <c r="C434" s="2" t="s">
        <v>479</v>
      </c>
    </row>
    <row r="435" spans="1:3" x14ac:dyDescent="0.2">
      <c r="A435" s="2">
        <v>433</v>
      </c>
      <c r="B435" s="2">
        <f t="shared" ca="1" si="6"/>
        <v>0.79404071405956023</v>
      </c>
      <c r="C435" s="2" t="s">
        <v>480</v>
      </c>
    </row>
    <row r="436" spans="1:3" x14ac:dyDescent="0.2">
      <c r="A436" s="2">
        <v>434</v>
      </c>
      <c r="B436" s="2">
        <f t="shared" ca="1" si="6"/>
        <v>0.41368516180382403</v>
      </c>
      <c r="C436" s="2" t="s">
        <v>479</v>
      </c>
    </row>
    <row r="437" spans="1:3" x14ac:dyDescent="0.2">
      <c r="A437" s="2">
        <v>435</v>
      </c>
      <c r="B437" s="2">
        <f t="shared" ca="1" si="6"/>
        <v>0.60033231640898044</v>
      </c>
      <c r="C437" s="2" t="s">
        <v>480</v>
      </c>
    </row>
    <row r="438" spans="1:3" x14ac:dyDescent="0.2">
      <c r="A438" s="2">
        <v>436</v>
      </c>
      <c r="B438" s="2">
        <f t="shared" ca="1" si="6"/>
        <v>0.84510500242990538</v>
      </c>
      <c r="C438" s="2" t="s">
        <v>480</v>
      </c>
    </row>
    <row r="439" spans="1:3" x14ac:dyDescent="0.2">
      <c r="A439" s="2">
        <v>437</v>
      </c>
      <c r="B439" s="2">
        <f t="shared" ca="1" si="6"/>
        <v>0.90857973826765548</v>
      </c>
      <c r="C439" s="2" t="s">
        <v>479</v>
      </c>
    </row>
    <row r="440" spans="1:3" x14ac:dyDescent="0.2">
      <c r="A440" s="2">
        <v>438</v>
      </c>
      <c r="B440" s="2">
        <f t="shared" ca="1" si="6"/>
        <v>0.82968023480299702</v>
      </c>
      <c r="C440" s="2" t="s">
        <v>480</v>
      </c>
    </row>
    <row r="441" spans="1:3" x14ac:dyDescent="0.2">
      <c r="A441" s="2">
        <v>439</v>
      </c>
      <c r="B441" s="2">
        <f t="shared" ca="1" si="6"/>
        <v>0.66987334608778948</v>
      </c>
      <c r="C441" s="2" t="s">
        <v>480</v>
      </c>
    </row>
    <row r="442" spans="1:3" x14ac:dyDescent="0.2">
      <c r="A442" s="2">
        <v>440</v>
      </c>
      <c r="B442" s="2">
        <f t="shared" ca="1" si="6"/>
        <v>0.73209311810307742</v>
      </c>
      <c r="C442" s="2" t="s">
        <v>480</v>
      </c>
    </row>
    <row r="443" spans="1:3" x14ac:dyDescent="0.2">
      <c r="A443" s="2">
        <v>441</v>
      </c>
      <c r="B443" s="2">
        <f t="shared" ca="1" si="6"/>
        <v>0.44567551761158697</v>
      </c>
      <c r="C443" s="2" t="s">
        <v>480</v>
      </c>
    </row>
    <row r="444" spans="1:3" x14ac:dyDescent="0.2">
      <c r="A444" s="2">
        <v>442</v>
      </c>
      <c r="B444" s="2">
        <f t="shared" ca="1" si="6"/>
        <v>0.60631122019432371</v>
      </c>
      <c r="C444" s="2" t="s">
        <v>480</v>
      </c>
    </row>
    <row r="445" spans="1:3" x14ac:dyDescent="0.2">
      <c r="A445" s="2">
        <v>443</v>
      </c>
      <c r="B445" s="2">
        <f t="shared" ca="1" si="6"/>
        <v>0.70688001735466843</v>
      </c>
      <c r="C445" s="2" t="s">
        <v>480</v>
      </c>
    </row>
    <row r="446" spans="1:3" x14ac:dyDescent="0.2">
      <c r="A446" s="2">
        <v>444</v>
      </c>
      <c r="B446" s="2">
        <f t="shared" ca="1" si="6"/>
        <v>0.55147690452003151</v>
      </c>
      <c r="C446" s="2" t="s">
        <v>479</v>
      </c>
    </row>
    <row r="447" spans="1:3" x14ac:dyDescent="0.2">
      <c r="A447" s="2">
        <v>445</v>
      </c>
      <c r="B447" s="2">
        <f t="shared" ca="1" si="6"/>
        <v>0.58429879435648813</v>
      </c>
      <c r="C447" s="2" t="s">
        <v>479</v>
      </c>
    </row>
    <row r="448" spans="1:3" x14ac:dyDescent="0.2">
      <c r="A448" s="2">
        <v>446</v>
      </c>
      <c r="B448" s="2">
        <f t="shared" ca="1" si="6"/>
        <v>0.76817210975904848</v>
      </c>
      <c r="C448" s="2" t="s">
        <v>480</v>
      </c>
    </row>
    <row r="449" spans="1:3" x14ac:dyDescent="0.2">
      <c r="A449" s="2">
        <v>447</v>
      </c>
      <c r="B449" s="2">
        <f t="shared" ca="1" si="6"/>
        <v>0.69434394363786656</v>
      </c>
      <c r="C449" s="2" t="s">
        <v>479</v>
      </c>
    </row>
    <row r="450" spans="1:3" x14ac:dyDescent="0.2">
      <c r="A450" s="2">
        <v>448</v>
      </c>
      <c r="B450" s="2">
        <f t="shared" ca="1" si="6"/>
        <v>0.74925278850025911</v>
      </c>
      <c r="C450" s="2" t="s">
        <v>480</v>
      </c>
    </row>
    <row r="451" spans="1:3" x14ac:dyDescent="0.2">
      <c r="A451" s="2">
        <v>449</v>
      </c>
      <c r="B451" s="2">
        <f t="shared" ref="B451:B514" ca="1" si="7">IF(C451="Bomb",_xlfn.NORM.INV(RAND(),0.7,0.1),_xlfn.NORM.INV(RAND(),0.6,0.15))</f>
        <v>0.79379991417694862</v>
      </c>
      <c r="C451" s="2" t="s">
        <v>480</v>
      </c>
    </row>
    <row r="452" spans="1:3" x14ac:dyDescent="0.2">
      <c r="A452" s="2">
        <v>450</v>
      </c>
      <c r="B452" s="2">
        <f t="shared" ca="1" si="7"/>
        <v>0.60017964218698661</v>
      </c>
      <c r="C452" s="2" t="s">
        <v>479</v>
      </c>
    </row>
    <row r="453" spans="1:3" x14ac:dyDescent="0.2">
      <c r="A453" s="2">
        <v>451</v>
      </c>
      <c r="B453" s="2">
        <f t="shared" ca="1" si="7"/>
        <v>0.6637579278867809</v>
      </c>
      <c r="C453" s="2" t="s">
        <v>480</v>
      </c>
    </row>
    <row r="454" spans="1:3" x14ac:dyDescent="0.2">
      <c r="A454" s="2">
        <v>452</v>
      </c>
      <c r="B454" s="2">
        <f t="shared" ca="1" si="7"/>
        <v>0.70714197534183731</v>
      </c>
      <c r="C454" s="2" t="s">
        <v>480</v>
      </c>
    </row>
    <row r="455" spans="1:3" x14ac:dyDescent="0.2">
      <c r="A455" s="2">
        <v>453</v>
      </c>
      <c r="B455" s="2">
        <f t="shared" ca="1" si="7"/>
        <v>0.60648576558048184</v>
      </c>
      <c r="C455" s="2" t="s">
        <v>479</v>
      </c>
    </row>
    <row r="456" spans="1:3" x14ac:dyDescent="0.2">
      <c r="A456" s="2">
        <v>454</v>
      </c>
      <c r="B456" s="2">
        <f t="shared" ca="1" si="7"/>
        <v>0.82021075532632448</v>
      </c>
      <c r="C456" s="2" t="s">
        <v>480</v>
      </c>
    </row>
    <row r="457" spans="1:3" x14ac:dyDescent="0.2">
      <c r="A457" s="2">
        <v>455</v>
      </c>
      <c r="B457" s="2">
        <f t="shared" ca="1" si="7"/>
        <v>0.63827181410380529</v>
      </c>
      <c r="C457" s="2" t="s">
        <v>479</v>
      </c>
    </row>
    <row r="458" spans="1:3" x14ac:dyDescent="0.2">
      <c r="A458" s="2">
        <v>456</v>
      </c>
      <c r="B458" s="2">
        <f t="shared" ca="1" si="7"/>
        <v>0.50997468621429554</v>
      </c>
      <c r="C458" s="2" t="s">
        <v>479</v>
      </c>
    </row>
    <row r="459" spans="1:3" x14ac:dyDescent="0.2">
      <c r="A459" s="2">
        <v>457</v>
      </c>
      <c r="B459" s="2">
        <f t="shared" ca="1" si="7"/>
        <v>0.5445994537254748</v>
      </c>
      <c r="C459" s="2" t="s">
        <v>479</v>
      </c>
    </row>
    <row r="460" spans="1:3" x14ac:dyDescent="0.2">
      <c r="A460" s="2">
        <v>458</v>
      </c>
      <c r="B460" s="2">
        <f t="shared" ca="1" si="7"/>
        <v>0.65063376638335557</v>
      </c>
      <c r="C460" s="2" t="s">
        <v>479</v>
      </c>
    </row>
    <row r="461" spans="1:3" x14ac:dyDescent="0.2">
      <c r="A461" s="2">
        <v>459</v>
      </c>
      <c r="B461" s="2">
        <f t="shared" ca="1" si="7"/>
        <v>0.70410105768603293</v>
      </c>
      <c r="C461" s="2" t="s">
        <v>480</v>
      </c>
    </row>
    <row r="462" spans="1:3" x14ac:dyDescent="0.2">
      <c r="A462" s="2">
        <v>460</v>
      </c>
      <c r="B462" s="2">
        <f t="shared" ca="1" si="7"/>
        <v>0.70003687600006448</v>
      </c>
      <c r="C462" s="2" t="s">
        <v>480</v>
      </c>
    </row>
    <row r="463" spans="1:3" x14ac:dyDescent="0.2">
      <c r="A463" s="2">
        <v>461</v>
      </c>
      <c r="B463" s="2">
        <f t="shared" ca="1" si="7"/>
        <v>0.54158385786179575</v>
      </c>
      <c r="C463" s="2" t="s">
        <v>479</v>
      </c>
    </row>
    <row r="464" spans="1:3" x14ac:dyDescent="0.2">
      <c r="A464" s="2">
        <v>462</v>
      </c>
      <c r="B464" s="2">
        <f t="shared" ca="1" si="7"/>
        <v>0.78079344099175019</v>
      </c>
      <c r="C464" s="2" t="s">
        <v>480</v>
      </c>
    </row>
    <row r="465" spans="1:3" x14ac:dyDescent="0.2">
      <c r="A465" s="2">
        <v>463</v>
      </c>
      <c r="B465" s="2">
        <f t="shared" ca="1" si="7"/>
        <v>0.67541306846336691</v>
      </c>
      <c r="C465" s="2" t="s">
        <v>480</v>
      </c>
    </row>
    <row r="466" spans="1:3" x14ac:dyDescent="0.2">
      <c r="A466" s="2">
        <v>464</v>
      </c>
      <c r="B466" s="2">
        <f t="shared" ca="1" si="7"/>
        <v>0.71794362169331982</v>
      </c>
      <c r="C466" s="2" t="s">
        <v>480</v>
      </c>
    </row>
    <row r="467" spans="1:3" x14ac:dyDescent="0.2">
      <c r="A467" s="2">
        <v>465</v>
      </c>
      <c r="B467" s="2">
        <f t="shared" ca="1" si="7"/>
        <v>0.66051425770336858</v>
      </c>
      <c r="C467" s="2" t="s">
        <v>480</v>
      </c>
    </row>
    <row r="468" spans="1:3" x14ac:dyDescent="0.2">
      <c r="A468" s="2">
        <v>466</v>
      </c>
      <c r="B468" s="2">
        <f t="shared" ca="1" si="7"/>
        <v>0.5142847924691426</v>
      </c>
      <c r="C468" s="2" t="s">
        <v>479</v>
      </c>
    </row>
    <row r="469" spans="1:3" x14ac:dyDescent="0.2">
      <c r="A469" s="2">
        <v>467</v>
      </c>
      <c r="B469" s="2">
        <f t="shared" ca="1" si="7"/>
        <v>0.34290479717416528</v>
      </c>
      <c r="C469" s="2" t="s">
        <v>479</v>
      </c>
    </row>
    <row r="470" spans="1:3" x14ac:dyDescent="0.2">
      <c r="A470" s="2">
        <v>468</v>
      </c>
      <c r="B470" s="2">
        <f t="shared" ca="1" si="7"/>
        <v>0.56428615007720107</v>
      </c>
      <c r="C470" s="2" t="s">
        <v>479</v>
      </c>
    </row>
    <row r="471" spans="1:3" x14ac:dyDescent="0.2">
      <c r="A471" s="2">
        <v>469</v>
      </c>
      <c r="B471" s="2">
        <f t="shared" ca="1" si="7"/>
        <v>0.68080773847086939</v>
      </c>
      <c r="C471" s="2" t="s">
        <v>480</v>
      </c>
    </row>
    <row r="472" spans="1:3" x14ac:dyDescent="0.2">
      <c r="A472" s="2">
        <v>470</v>
      </c>
      <c r="B472" s="2">
        <f t="shared" ca="1" si="7"/>
        <v>0.49224683268180364</v>
      </c>
      <c r="C472" s="2" t="s">
        <v>479</v>
      </c>
    </row>
    <row r="473" spans="1:3" x14ac:dyDescent="0.2">
      <c r="A473" s="2">
        <v>471</v>
      </c>
      <c r="B473" s="2">
        <f t="shared" ca="1" si="7"/>
        <v>0.78467754505533216</v>
      </c>
      <c r="C473" s="2" t="s">
        <v>480</v>
      </c>
    </row>
    <row r="474" spans="1:3" x14ac:dyDescent="0.2">
      <c r="A474" s="2">
        <v>472</v>
      </c>
      <c r="B474" s="2">
        <f t="shared" ca="1" si="7"/>
        <v>0.75023366802632396</v>
      </c>
      <c r="C474" s="2" t="s">
        <v>480</v>
      </c>
    </row>
    <row r="475" spans="1:3" x14ac:dyDescent="0.2">
      <c r="A475" s="2">
        <v>473</v>
      </c>
      <c r="B475" s="2">
        <f t="shared" ca="1" si="7"/>
        <v>0.72779510912076428</v>
      </c>
      <c r="C475" s="2" t="s">
        <v>480</v>
      </c>
    </row>
    <row r="476" spans="1:3" x14ac:dyDescent="0.2">
      <c r="A476" s="2">
        <v>474</v>
      </c>
      <c r="B476" s="2">
        <f t="shared" ca="1" si="7"/>
        <v>0.61577075030091055</v>
      </c>
      <c r="C476" s="2" t="s">
        <v>479</v>
      </c>
    </row>
    <row r="477" spans="1:3" x14ac:dyDescent="0.2">
      <c r="A477" s="2">
        <v>475</v>
      </c>
      <c r="B477" s="2">
        <f t="shared" ca="1" si="7"/>
        <v>0.81641688125911227</v>
      </c>
      <c r="C477" s="2" t="s">
        <v>480</v>
      </c>
    </row>
    <row r="478" spans="1:3" x14ac:dyDescent="0.2">
      <c r="A478" s="2">
        <v>476</v>
      </c>
      <c r="B478" s="2">
        <f t="shared" ca="1" si="7"/>
        <v>0.67109973570501125</v>
      </c>
      <c r="C478" s="2" t="s">
        <v>480</v>
      </c>
    </row>
    <row r="479" spans="1:3" x14ac:dyDescent="0.2">
      <c r="A479" s="2">
        <v>477</v>
      </c>
      <c r="B479" s="2">
        <f t="shared" ca="1" si="7"/>
        <v>0.86544808321591993</v>
      </c>
      <c r="C479" s="2" t="s">
        <v>479</v>
      </c>
    </row>
    <row r="480" spans="1:3" x14ac:dyDescent="0.2">
      <c r="A480" s="2">
        <v>478</v>
      </c>
      <c r="B480" s="2">
        <f t="shared" ca="1" si="7"/>
        <v>0.58524912929664419</v>
      </c>
      <c r="C480" s="2" t="s">
        <v>479</v>
      </c>
    </row>
    <row r="481" spans="1:3" x14ac:dyDescent="0.2">
      <c r="A481" s="2">
        <v>479</v>
      </c>
      <c r="B481" s="2">
        <f t="shared" ca="1" si="7"/>
        <v>0.69789359016451957</v>
      </c>
      <c r="C481" s="2" t="s">
        <v>480</v>
      </c>
    </row>
    <row r="482" spans="1:3" x14ac:dyDescent="0.2">
      <c r="A482" s="2">
        <v>480</v>
      </c>
      <c r="B482" s="2">
        <f t="shared" ca="1" si="7"/>
        <v>0.58648722227301042</v>
      </c>
      <c r="C482" s="2" t="s">
        <v>480</v>
      </c>
    </row>
    <row r="483" spans="1:3" x14ac:dyDescent="0.2">
      <c r="A483" s="2">
        <v>481</v>
      </c>
      <c r="B483" s="2">
        <f t="shared" ca="1" si="7"/>
        <v>0.54686112127473818</v>
      </c>
      <c r="C483" s="2" t="s">
        <v>479</v>
      </c>
    </row>
    <row r="484" spans="1:3" x14ac:dyDescent="0.2">
      <c r="A484" s="2">
        <v>482</v>
      </c>
      <c r="B484" s="2">
        <f t="shared" ca="1" si="7"/>
        <v>0.73734813827647949</v>
      </c>
      <c r="C484" s="2" t="s">
        <v>479</v>
      </c>
    </row>
    <row r="485" spans="1:3" x14ac:dyDescent="0.2">
      <c r="A485" s="2">
        <v>483</v>
      </c>
      <c r="B485" s="2">
        <f t="shared" ca="1" si="7"/>
        <v>0.60475136104437188</v>
      </c>
      <c r="C485" s="2" t="s">
        <v>480</v>
      </c>
    </row>
    <row r="486" spans="1:3" x14ac:dyDescent="0.2">
      <c r="A486" s="2">
        <v>484</v>
      </c>
      <c r="B486" s="2">
        <f t="shared" ca="1" si="7"/>
        <v>0.66138892424569984</v>
      </c>
      <c r="C486" s="2" t="s">
        <v>480</v>
      </c>
    </row>
    <row r="487" spans="1:3" x14ac:dyDescent="0.2">
      <c r="A487" s="2">
        <v>485</v>
      </c>
      <c r="B487" s="2">
        <f t="shared" ca="1" si="7"/>
        <v>0.79083549827826627</v>
      </c>
      <c r="C487" s="2" t="s">
        <v>480</v>
      </c>
    </row>
    <row r="488" spans="1:3" x14ac:dyDescent="0.2">
      <c r="A488" s="2">
        <v>486</v>
      </c>
      <c r="B488" s="2">
        <f t="shared" ca="1" si="7"/>
        <v>0.64619672863657662</v>
      </c>
      <c r="C488" s="2" t="s">
        <v>479</v>
      </c>
    </row>
    <row r="489" spans="1:3" x14ac:dyDescent="0.2">
      <c r="A489" s="2">
        <v>487</v>
      </c>
      <c r="B489" s="2">
        <f t="shared" ca="1" si="7"/>
        <v>0.66926472312716556</v>
      </c>
      <c r="C489" s="2" t="s">
        <v>480</v>
      </c>
    </row>
    <row r="490" spans="1:3" x14ac:dyDescent="0.2">
      <c r="A490" s="2">
        <v>488</v>
      </c>
      <c r="B490" s="2">
        <f t="shared" ca="1" si="7"/>
        <v>0.44839426739988941</v>
      </c>
      <c r="C490" s="2" t="s">
        <v>479</v>
      </c>
    </row>
    <row r="491" spans="1:3" x14ac:dyDescent="0.2">
      <c r="A491" s="2">
        <v>489</v>
      </c>
      <c r="B491" s="2">
        <f t="shared" ca="1" si="7"/>
        <v>0.31363631845026507</v>
      </c>
      <c r="C491" s="2" t="s">
        <v>479</v>
      </c>
    </row>
    <row r="492" spans="1:3" x14ac:dyDescent="0.2">
      <c r="A492" s="2">
        <v>490</v>
      </c>
      <c r="B492" s="2">
        <f t="shared" ca="1" si="7"/>
        <v>0.73181034618228114</v>
      </c>
      <c r="C492" s="2" t="s">
        <v>480</v>
      </c>
    </row>
    <row r="493" spans="1:3" x14ac:dyDescent="0.2">
      <c r="A493" s="2">
        <v>491</v>
      </c>
      <c r="B493" s="2">
        <f t="shared" ca="1" si="7"/>
        <v>0.60796618690814541</v>
      </c>
      <c r="C493" s="2" t="s">
        <v>479</v>
      </c>
    </row>
    <row r="494" spans="1:3" x14ac:dyDescent="0.2">
      <c r="A494" s="2">
        <v>492</v>
      </c>
      <c r="B494" s="2">
        <f t="shared" ca="1" si="7"/>
        <v>0.63093585398264673</v>
      </c>
      <c r="C494" s="2" t="s">
        <v>480</v>
      </c>
    </row>
    <row r="495" spans="1:3" x14ac:dyDescent="0.2">
      <c r="A495" s="2">
        <v>493</v>
      </c>
      <c r="B495" s="2">
        <f t="shared" ca="1" si="7"/>
        <v>0.74238589978887481</v>
      </c>
      <c r="C495" s="2" t="s">
        <v>479</v>
      </c>
    </row>
    <row r="496" spans="1:3" x14ac:dyDescent="0.2">
      <c r="A496" s="2">
        <v>494</v>
      </c>
      <c r="B496" s="2">
        <f t="shared" ca="1" si="7"/>
        <v>0.40077142859780046</v>
      </c>
      <c r="C496" s="2" t="s">
        <v>479</v>
      </c>
    </row>
    <row r="497" spans="1:3" x14ac:dyDescent="0.2">
      <c r="A497" s="2">
        <v>495</v>
      </c>
      <c r="B497" s="2">
        <f t="shared" ca="1" si="7"/>
        <v>0.76366064732159944</v>
      </c>
      <c r="C497" s="2" t="s">
        <v>480</v>
      </c>
    </row>
    <row r="498" spans="1:3" x14ac:dyDescent="0.2">
      <c r="A498" s="2">
        <v>496</v>
      </c>
      <c r="B498" s="2">
        <f t="shared" ca="1" si="7"/>
        <v>0.75106225654304049</v>
      </c>
      <c r="C498" s="2" t="s">
        <v>480</v>
      </c>
    </row>
    <row r="499" spans="1:3" x14ac:dyDescent="0.2">
      <c r="A499" s="2">
        <v>497</v>
      </c>
      <c r="B499" s="2">
        <f t="shared" ca="1" si="7"/>
        <v>0.77536064808343441</v>
      </c>
      <c r="C499" s="2" t="s">
        <v>480</v>
      </c>
    </row>
    <row r="500" spans="1:3" x14ac:dyDescent="0.2">
      <c r="A500" s="2">
        <v>498</v>
      </c>
      <c r="B500" s="2">
        <f t="shared" ca="1" si="7"/>
        <v>0.46841171070821974</v>
      </c>
      <c r="C500" s="2" t="s">
        <v>479</v>
      </c>
    </row>
    <row r="501" spans="1:3" x14ac:dyDescent="0.2">
      <c r="A501" s="2">
        <v>499</v>
      </c>
      <c r="B501" s="2">
        <f t="shared" ca="1" si="7"/>
        <v>0.55493319121233786</v>
      </c>
      <c r="C501" s="2" t="s">
        <v>480</v>
      </c>
    </row>
    <row r="502" spans="1:3" x14ac:dyDescent="0.2">
      <c r="A502" s="2">
        <v>500</v>
      </c>
      <c r="B502" s="2">
        <f t="shared" ca="1" si="7"/>
        <v>0.62610110184449141</v>
      </c>
      <c r="C502" s="2" t="s">
        <v>480</v>
      </c>
    </row>
    <row r="503" spans="1:3" x14ac:dyDescent="0.2">
      <c r="A503" s="2">
        <v>501</v>
      </c>
      <c r="B503" s="2">
        <f t="shared" ca="1" si="7"/>
        <v>0.48780628714134427</v>
      </c>
      <c r="C503" s="2" t="s">
        <v>479</v>
      </c>
    </row>
    <row r="504" spans="1:3" x14ac:dyDescent="0.2">
      <c r="A504" s="2">
        <v>502</v>
      </c>
      <c r="B504" s="2">
        <f t="shared" ca="1" si="7"/>
        <v>0.74163076154658958</v>
      </c>
      <c r="C504" s="2" t="s">
        <v>479</v>
      </c>
    </row>
    <row r="505" spans="1:3" x14ac:dyDescent="0.2">
      <c r="A505" s="2">
        <v>503</v>
      </c>
      <c r="B505" s="2">
        <f t="shared" ca="1" si="7"/>
        <v>0.42902679819500034</v>
      </c>
      <c r="C505" s="2" t="s">
        <v>479</v>
      </c>
    </row>
    <row r="506" spans="1:3" x14ac:dyDescent="0.2">
      <c r="A506" s="2">
        <v>504</v>
      </c>
      <c r="B506" s="2">
        <f t="shared" ca="1" si="7"/>
        <v>0.62724343442534769</v>
      </c>
      <c r="C506" s="2" t="s">
        <v>479</v>
      </c>
    </row>
    <row r="507" spans="1:3" x14ac:dyDescent="0.2">
      <c r="A507" s="2">
        <v>505</v>
      </c>
      <c r="B507" s="2">
        <f t="shared" ca="1" si="7"/>
        <v>0.64689863014690829</v>
      </c>
      <c r="C507" s="2" t="s">
        <v>480</v>
      </c>
    </row>
    <row r="508" spans="1:3" x14ac:dyDescent="0.2">
      <c r="A508" s="2">
        <v>506</v>
      </c>
      <c r="B508" s="2">
        <f t="shared" ca="1" si="7"/>
        <v>0.83647752010751975</v>
      </c>
      <c r="C508" s="2" t="s">
        <v>480</v>
      </c>
    </row>
    <row r="509" spans="1:3" x14ac:dyDescent="0.2">
      <c r="A509" s="2">
        <v>507</v>
      </c>
      <c r="B509" s="2">
        <f t="shared" ca="1" si="7"/>
        <v>0.63266359679595296</v>
      </c>
      <c r="C509" s="2" t="s">
        <v>480</v>
      </c>
    </row>
    <row r="510" spans="1:3" x14ac:dyDescent="0.2">
      <c r="A510" s="2">
        <v>508</v>
      </c>
      <c r="B510" s="2">
        <f t="shared" ca="1" si="7"/>
        <v>0.95557023421606258</v>
      </c>
      <c r="C510" s="2" t="s">
        <v>479</v>
      </c>
    </row>
    <row r="511" spans="1:3" x14ac:dyDescent="0.2">
      <c r="A511" s="2">
        <v>509</v>
      </c>
      <c r="B511" s="2">
        <f t="shared" ca="1" si="7"/>
        <v>0.76984511999150762</v>
      </c>
      <c r="C511" s="2" t="s">
        <v>480</v>
      </c>
    </row>
    <row r="512" spans="1:3" x14ac:dyDescent="0.2">
      <c r="A512" s="2">
        <v>510</v>
      </c>
      <c r="B512" s="2">
        <f t="shared" ca="1" si="7"/>
        <v>0.73191512238896395</v>
      </c>
      <c r="C512" s="2" t="s">
        <v>480</v>
      </c>
    </row>
    <row r="513" spans="1:3" x14ac:dyDescent="0.2">
      <c r="A513" s="2">
        <v>511</v>
      </c>
      <c r="B513" s="2">
        <f t="shared" ca="1" si="7"/>
        <v>0.94518185952892553</v>
      </c>
      <c r="C513" s="2" t="s">
        <v>480</v>
      </c>
    </row>
    <row r="514" spans="1:3" x14ac:dyDescent="0.2">
      <c r="A514" s="2">
        <v>512</v>
      </c>
      <c r="B514" s="2">
        <f t="shared" ca="1" si="7"/>
        <v>0.92339872663016009</v>
      </c>
      <c r="C514" s="2" t="s">
        <v>480</v>
      </c>
    </row>
    <row r="515" spans="1:3" x14ac:dyDescent="0.2">
      <c r="A515" s="2">
        <v>513</v>
      </c>
      <c r="B515" s="2">
        <f t="shared" ref="B515:B578" ca="1" si="8">IF(C515="Bomb",_xlfn.NORM.INV(RAND(),0.7,0.1),_xlfn.NORM.INV(RAND(),0.6,0.15))</f>
        <v>0.66515731935430178</v>
      </c>
      <c r="C515" s="2" t="s">
        <v>480</v>
      </c>
    </row>
    <row r="516" spans="1:3" x14ac:dyDescent="0.2">
      <c r="A516" s="2">
        <v>514</v>
      </c>
      <c r="B516" s="2">
        <f t="shared" ca="1" si="8"/>
        <v>0.47143937649433254</v>
      </c>
      <c r="C516" s="2" t="s">
        <v>479</v>
      </c>
    </row>
    <row r="517" spans="1:3" x14ac:dyDescent="0.2">
      <c r="A517" s="2">
        <v>515</v>
      </c>
      <c r="B517" s="2">
        <f t="shared" ca="1" si="8"/>
        <v>0.78056306753487248</v>
      </c>
      <c r="C517" s="2" t="s">
        <v>480</v>
      </c>
    </row>
    <row r="518" spans="1:3" x14ac:dyDescent="0.2">
      <c r="A518" s="2">
        <v>516</v>
      </c>
      <c r="B518" s="2">
        <f t="shared" ca="1" si="8"/>
        <v>0.78504860964794443</v>
      </c>
      <c r="C518" s="2" t="s">
        <v>480</v>
      </c>
    </row>
    <row r="519" spans="1:3" x14ac:dyDescent="0.2">
      <c r="A519" s="2">
        <v>517</v>
      </c>
      <c r="B519" s="2">
        <f t="shared" ca="1" si="8"/>
        <v>0.66592642883399999</v>
      </c>
      <c r="C519" s="2" t="s">
        <v>480</v>
      </c>
    </row>
    <row r="520" spans="1:3" x14ac:dyDescent="0.2">
      <c r="A520" s="2">
        <v>518</v>
      </c>
      <c r="B520" s="2">
        <f t="shared" ca="1" si="8"/>
        <v>0.77561290450871712</v>
      </c>
      <c r="C520" s="2" t="s">
        <v>479</v>
      </c>
    </row>
    <row r="521" spans="1:3" x14ac:dyDescent="0.2">
      <c r="A521" s="2">
        <v>519</v>
      </c>
      <c r="B521" s="2">
        <f t="shared" ca="1" si="8"/>
        <v>0.58830202805727438</v>
      </c>
      <c r="C521" s="2" t="s">
        <v>480</v>
      </c>
    </row>
    <row r="522" spans="1:3" x14ac:dyDescent="0.2">
      <c r="A522" s="2">
        <v>520</v>
      </c>
      <c r="B522" s="2">
        <f t="shared" ca="1" si="8"/>
        <v>1.0594157915627915</v>
      </c>
      <c r="C522" s="2" t="s">
        <v>479</v>
      </c>
    </row>
    <row r="523" spans="1:3" x14ac:dyDescent="0.2">
      <c r="A523" s="2">
        <v>521</v>
      </c>
      <c r="B523" s="2">
        <f t="shared" ca="1" si="8"/>
        <v>0.46530488343233656</v>
      </c>
      <c r="C523" s="2" t="s">
        <v>479</v>
      </c>
    </row>
    <row r="524" spans="1:3" x14ac:dyDescent="0.2">
      <c r="A524" s="2">
        <v>522</v>
      </c>
      <c r="B524" s="2">
        <f t="shared" ca="1" si="8"/>
        <v>0.65768874764812968</v>
      </c>
      <c r="C524" s="2" t="s">
        <v>480</v>
      </c>
    </row>
    <row r="525" spans="1:3" x14ac:dyDescent="0.2">
      <c r="A525" s="2">
        <v>523</v>
      </c>
      <c r="B525" s="2">
        <f t="shared" ca="1" si="8"/>
        <v>0.71599287531246592</v>
      </c>
      <c r="C525" s="2" t="s">
        <v>480</v>
      </c>
    </row>
    <row r="526" spans="1:3" x14ac:dyDescent="0.2">
      <c r="A526" s="2">
        <v>524</v>
      </c>
      <c r="B526" s="2">
        <f t="shared" ca="1" si="8"/>
        <v>0.62341844901657895</v>
      </c>
      <c r="C526" s="2" t="s">
        <v>479</v>
      </c>
    </row>
    <row r="527" spans="1:3" x14ac:dyDescent="0.2">
      <c r="A527" s="2">
        <v>525</v>
      </c>
      <c r="B527" s="2">
        <f t="shared" ca="1" si="8"/>
        <v>0.75358973466022983</v>
      </c>
      <c r="C527" s="2" t="s">
        <v>480</v>
      </c>
    </row>
    <row r="528" spans="1:3" x14ac:dyDescent="0.2">
      <c r="A528" s="2">
        <v>526</v>
      </c>
      <c r="B528" s="2">
        <f t="shared" ca="1" si="8"/>
        <v>0.88366699609917165</v>
      </c>
      <c r="C528" s="2" t="s">
        <v>479</v>
      </c>
    </row>
    <row r="529" spans="1:3" x14ac:dyDescent="0.2">
      <c r="A529" s="2">
        <v>527</v>
      </c>
      <c r="B529" s="2">
        <f t="shared" ca="1" si="8"/>
        <v>0.52499846370003223</v>
      </c>
      <c r="C529" s="2" t="s">
        <v>479</v>
      </c>
    </row>
    <row r="530" spans="1:3" x14ac:dyDescent="0.2">
      <c r="A530" s="2">
        <v>528</v>
      </c>
      <c r="B530" s="2">
        <f t="shared" ca="1" si="8"/>
        <v>0.58852014427053678</v>
      </c>
      <c r="C530" s="2" t="s">
        <v>480</v>
      </c>
    </row>
    <row r="531" spans="1:3" x14ac:dyDescent="0.2">
      <c r="A531" s="2">
        <v>529</v>
      </c>
      <c r="B531" s="2">
        <f t="shared" ca="1" si="8"/>
        <v>0.69694582684114337</v>
      </c>
      <c r="C531" s="2" t="s">
        <v>480</v>
      </c>
    </row>
    <row r="532" spans="1:3" x14ac:dyDescent="0.2">
      <c r="A532" s="2">
        <v>530</v>
      </c>
      <c r="B532" s="2">
        <f t="shared" ca="1" si="8"/>
        <v>0.73426400458305896</v>
      </c>
      <c r="C532" s="2" t="s">
        <v>479</v>
      </c>
    </row>
    <row r="533" spans="1:3" x14ac:dyDescent="0.2">
      <c r="A533" s="2">
        <v>531</v>
      </c>
      <c r="B533" s="2">
        <f t="shared" ca="1" si="8"/>
        <v>0.78330357217188262</v>
      </c>
      <c r="C533" s="2" t="s">
        <v>480</v>
      </c>
    </row>
    <row r="534" spans="1:3" x14ac:dyDescent="0.2">
      <c r="A534" s="2">
        <v>532</v>
      </c>
      <c r="B534" s="2">
        <f t="shared" ca="1" si="8"/>
        <v>0.47547936434671761</v>
      </c>
      <c r="C534" s="2" t="s">
        <v>479</v>
      </c>
    </row>
    <row r="535" spans="1:3" x14ac:dyDescent="0.2">
      <c r="A535" s="2">
        <v>533</v>
      </c>
      <c r="B535" s="2">
        <f t="shared" ca="1" si="8"/>
        <v>0.507341846865627</v>
      </c>
      <c r="C535" s="2" t="s">
        <v>479</v>
      </c>
    </row>
    <row r="536" spans="1:3" x14ac:dyDescent="0.2">
      <c r="A536" s="2">
        <v>534</v>
      </c>
      <c r="B536" s="2">
        <f t="shared" ca="1" si="8"/>
        <v>0.73411611105884889</v>
      </c>
      <c r="C536" s="2" t="s">
        <v>480</v>
      </c>
    </row>
    <row r="537" spans="1:3" x14ac:dyDescent="0.2">
      <c r="A537" s="2">
        <v>535</v>
      </c>
      <c r="B537" s="2">
        <f t="shared" ca="1" si="8"/>
        <v>0.83877204921564874</v>
      </c>
      <c r="C537" s="2" t="s">
        <v>479</v>
      </c>
    </row>
    <row r="538" spans="1:3" x14ac:dyDescent="0.2">
      <c r="A538" s="2">
        <v>536</v>
      </c>
      <c r="B538" s="2">
        <f t="shared" ca="1" si="8"/>
        <v>0.39478229208330839</v>
      </c>
      <c r="C538" s="2" t="s">
        <v>479</v>
      </c>
    </row>
    <row r="539" spans="1:3" x14ac:dyDescent="0.2">
      <c r="A539" s="2">
        <v>537</v>
      </c>
      <c r="B539" s="2">
        <f t="shared" ca="1" si="8"/>
        <v>0.41923724672231166</v>
      </c>
      <c r="C539" s="2" t="s">
        <v>479</v>
      </c>
    </row>
    <row r="540" spans="1:3" x14ac:dyDescent="0.2">
      <c r="A540" s="2">
        <v>538</v>
      </c>
      <c r="B540" s="2">
        <f t="shared" ca="1" si="8"/>
        <v>0.83917188027755096</v>
      </c>
      <c r="C540" s="2" t="s">
        <v>480</v>
      </c>
    </row>
    <row r="541" spans="1:3" x14ac:dyDescent="0.2">
      <c r="A541" s="2">
        <v>539</v>
      </c>
      <c r="B541" s="2">
        <f t="shared" ca="1" si="8"/>
        <v>0.58833023961405606</v>
      </c>
      <c r="C541" s="2" t="s">
        <v>479</v>
      </c>
    </row>
    <row r="542" spans="1:3" x14ac:dyDescent="0.2">
      <c r="A542" s="2">
        <v>540</v>
      </c>
      <c r="B542" s="2">
        <f t="shared" ca="1" si="8"/>
        <v>0.77612598706336</v>
      </c>
      <c r="C542" s="2" t="s">
        <v>479</v>
      </c>
    </row>
    <row r="543" spans="1:3" x14ac:dyDescent="0.2">
      <c r="A543" s="2">
        <v>541</v>
      </c>
      <c r="B543" s="2">
        <f t="shared" ca="1" si="8"/>
        <v>0.44122540006288558</v>
      </c>
      <c r="C543" s="2" t="s">
        <v>479</v>
      </c>
    </row>
    <row r="544" spans="1:3" x14ac:dyDescent="0.2">
      <c r="A544" s="2">
        <v>542</v>
      </c>
      <c r="B544" s="2">
        <f t="shared" ca="1" si="8"/>
        <v>0.77509548166677544</v>
      </c>
      <c r="C544" s="2" t="s">
        <v>480</v>
      </c>
    </row>
    <row r="545" spans="1:3" x14ac:dyDescent="0.2">
      <c r="A545" s="2">
        <v>543</v>
      </c>
      <c r="B545" s="2">
        <f t="shared" ca="1" si="8"/>
        <v>0.54692649491996181</v>
      </c>
      <c r="C545" s="2" t="s">
        <v>480</v>
      </c>
    </row>
    <row r="546" spans="1:3" x14ac:dyDescent="0.2">
      <c r="A546" s="2">
        <v>544</v>
      </c>
      <c r="B546" s="2">
        <f t="shared" ca="1" si="8"/>
        <v>0.71896309598099117</v>
      </c>
      <c r="C546" s="2" t="s">
        <v>480</v>
      </c>
    </row>
    <row r="547" spans="1:3" x14ac:dyDescent="0.2">
      <c r="A547" s="2">
        <v>545</v>
      </c>
      <c r="B547" s="2">
        <f t="shared" ca="1" si="8"/>
        <v>0.63017324876818115</v>
      </c>
      <c r="C547" s="2" t="s">
        <v>479</v>
      </c>
    </row>
    <row r="548" spans="1:3" x14ac:dyDescent="0.2">
      <c r="A548" s="2">
        <v>546</v>
      </c>
      <c r="B548" s="2">
        <f t="shared" ca="1" si="8"/>
        <v>0.71040339836284305</v>
      </c>
      <c r="C548" s="2" t="s">
        <v>479</v>
      </c>
    </row>
    <row r="549" spans="1:3" x14ac:dyDescent="0.2">
      <c r="A549" s="2">
        <v>547</v>
      </c>
      <c r="B549" s="2">
        <f t="shared" ca="1" si="8"/>
        <v>0.65148426382748159</v>
      </c>
      <c r="C549" s="2" t="s">
        <v>480</v>
      </c>
    </row>
    <row r="550" spans="1:3" x14ac:dyDescent="0.2">
      <c r="A550" s="2">
        <v>548</v>
      </c>
      <c r="B550" s="2">
        <f t="shared" ca="1" si="8"/>
        <v>0.6391265229911367</v>
      </c>
      <c r="C550" s="2" t="s">
        <v>480</v>
      </c>
    </row>
    <row r="551" spans="1:3" x14ac:dyDescent="0.2">
      <c r="A551" s="2">
        <v>549</v>
      </c>
      <c r="B551" s="2">
        <f t="shared" ca="1" si="8"/>
        <v>0.55818852430170707</v>
      </c>
      <c r="C551" s="2" t="s">
        <v>479</v>
      </c>
    </row>
    <row r="552" spans="1:3" x14ac:dyDescent="0.2">
      <c r="A552" s="2">
        <v>550</v>
      </c>
      <c r="B552" s="2">
        <f t="shared" ca="1" si="8"/>
        <v>0.6127867559395519</v>
      </c>
      <c r="C552" s="2" t="s">
        <v>480</v>
      </c>
    </row>
    <row r="553" spans="1:3" x14ac:dyDescent="0.2">
      <c r="A553" s="2">
        <v>551</v>
      </c>
      <c r="B553" s="2">
        <f t="shared" ca="1" si="8"/>
        <v>0.62397656323478856</v>
      </c>
      <c r="C553" s="2" t="s">
        <v>479</v>
      </c>
    </row>
    <row r="554" spans="1:3" x14ac:dyDescent="0.2">
      <c r="A554" s="2">
        <v>552</v>
      </c>
      <c r="B554" s="2">
        <f t="shared" ca="1" si="8"/>
        <v>0.54144890201448426</v>
      </c>
      <c r="C554" s="2" t="s">
        <v>479</v>
      </c>
    </row>
    <row r="555" spans="1:3" x14ac:dyDescent="0.2">
      <c r="A555" s="2">
        <v>553</v>
      </c>
      <c r="B555" s="2">
        <f t="shared" ca="1" si="8"/>
        <v>0.63227983510416952</v>
      </c>
      <c r="C555" s="2" t="s">
        <v>479</v>
      </c>
    </row>
    <row r="556" spans="1:3" x14ac:dyDescent="0.2">
      <c r="A556" s="2">
        <v>554</v>
      </c>
      <c r="B556" s="2">
        <f t="shared" ca="1" si="8"/>
        <v>0.66621087975323479</v>
      </c>
      <c r="C556" s="2" t="s">
        <v>480</v>
      </c>
    </row>
    <row r="557" spans="1:3" x14ac:dyDescent="0.2">
      <c r="A557" s="2">
        <v>555</v>
      </c>
      <c r="B557" s="2">
        <f t="shared" ca="1" si="8"/>
        <v>0.73884527703725011</v>
      </c>
      <c r="C557" s="2" t="s">
        <v>479</v>
      </c>
    </row>
    <row r="558" spans="1:3" x14ac:dyDescent="0.2">
      <c r="A558" s="2">
        <v>556</v>
      </c>
      <c r="B558" s="2">
        <f t="shared" ca="1" si="8"/>
        <v>0.72626435272678425</v>
      </c>
      <c r="C558" s="2" t="s">
        <v>480</v>
      </c>
    </row>
    <row r="559" spans="1:3" x14ac:dyDescent="0.2">
      <c r="A559" s="2">
        <v>557</v>
      </c>
      <c r="B559" s="2">
        <f t="shared" ca="1" si="8"/>
        <v>0.56289651619413594</v>
      </c>
      <c r="C559" s="2" t="s">
        <v>480</v>
      </c>
    </row>
    <row r="560" spans="1:3" x14ac:dyDescent="0.2">
      <c r="A560" s="2">
        <v>558</v>
      </c>
      <c r="B560" s="2">
        <f t="shared" ca="1" si="8"/>
        <v>0.86133109870033731</v>
      </c>
      <c r="C560" s="2" t="s">
        <v>479</v>
      </c>
    </row>
    <row r="561" spans="1:3" x14ac:dyDescent="0.2">
      <c r="A561" s="2">
        <v>559</v>
      </c>
      <c r="B561" s="2">
        <f t="shared" ca="1" si="8"/>
        <v>0.66155586001349131</v>
      </c>
      <c r="C561" s="2" t="s">
        <v>480</v>
      </c>
    </row>
    <row r="562" spans="1:3" x14ac:dyDescent="0.2">
      <c r="A562" s="2">
        <v>560</v>
      </c>
      <c r="B562" s="2">
        <f t="shared" ca="1" si="8"/>
        <v>0.51135219306023927</v>
      </c>
      <c r="C562" s="2" t="s">
        <v>479</v>
      </c>
    </row>
    <row r="563" spans="1:3" x14ac:dyDescent="0.2">
      <c r="A563" s="2">
        <v>561</v>
      </c>
      <c r="B563" s="2">
        <f t="shared" ca="1" si="8"/>
        <v>0.66799365681745015</v>
      </c>
      <c r="C563" s="2" t="s">
        <v>479</v>
      </c>
    </row>
    <row r="564" spans="1:3" x14ac:dyDescent="0.2">
      <c r="A564" s="2">
        <v>562</v>
      </c>
      <c r="B564" s="2">
        <f t="shared" ca="1" si="8"/>
        <v>0.90285409982516007</v>
      </c>
      <c r="C564" s="2" t="s">
        <v>479</v>
      </c>
    </row>
    <row r="565" spans="1:3" x14ac:dyDescent="0.2">
      <c r="A565" s="2">
        <v>563</v>
      </c>
      <c r="B565" s="2">
        <f t="shared" ca="1" si="8"/>
        <v>0.45374471993143894</v>
      </c>
      <c r="C565" s="2" t="s">
        <v>479</v>
      </c>
    </row>
    <row r="566" spans="1:3" x14ac:dyDescent="0.2">
      <c r="A566" s="2">
        <v>564</v>
      </c>
      <c r="B566" s="2">
        <f t="shared" ca="1" si="8"/>
        <v>0.58723663737272191</v>
      </c>
      <c r="C566" s="2" t="s">
        <v>479</v>
      </c>
    </row>
    <row r="567" spans="1:3" x14ac:dyDescent="0.2">
      <c r="A567" s="2">
        <v>565</v>
      </c>
      <c r="B567" s="2">
        <f t="shared" ca="1" si="8"/>
        <v>0.45341165665103589</v>
      </c>
      <c r="C567" s="2" t="s">
        <v>479</v>
      </c>
    </row>
    <row r="568" spans="1:3" x14ac:dyDescent="0.2">
      <c r="A568" s="2">
        <v>566</v>
      </c>
      <c r="B568" s="2">
        <f t="shared" ca="1" si="8"/>
        <v>0.79857596366180916</v>
      </c>
      <c r="C568" s="2" t="s">
        <v>480</v>
      </c>
    </row>
    <row r="569" spans="1:3" x14ac:dyDescent="0.2">
      <c r="A569" s="2">
        <v>567</v>
      </c>
      <c r="B569" s="2">
        <f t="shared" ca="1" si="8"/>
        <v>0.7133778677962781</v>
      </c>
      <c r="C569" s="2" t="s">
        <v>480</v>
      </c>
    </row>
    <row r="570" spans="1:3" x14ac:dyDescent="0.2">
      <c r="A570" s="2">
        <v>568</v>
      </c>
      <c r="B570" s="2">
        <f t="shared" ca="1" si="8"/>
        <v>0.70160456502957469</v>
      </c>
      <c r="C570" s="2" t="s">
        <v>480</v>
      </c>
    </row>
    <row r="571" spans="1:3" x14ac:dyDescent="0.2">
      <c r="A571" s="2">
        <v>569</v>
      </c>
      <c r="B571" s="2">
        <f t="shared" ca="1" si="8"/>
        <v>0.67023654324769177</v>
      </c>
      <c r="C571" s="2" t="s">
        <v>479</v>
      </c>
    </row>
    <row r="572" spans="1:3" x14ac:dyDescent="0.2">
      <c r="A572" s="2">
        <v>570</v>
      </c>
      <c r="B572" s="2">
        <f t="shared" ca="1" si="8"/>
        <v>0.64091173819066816</v>
      </c>
      <c r="C572" s="2" t="s">
        <v>480</v>
      </c>
    </row>
    <row r="573" spans="1:3" x14ac:dyDescent="0.2">
      <c r="A573" s="2">
        <v>571</v>
      </c>
      <c r="B573" s="2">
        <f t="shared" ca="1" si="8"/>
        <v>0.75401484807073416</v>
      </c>
      <c r="C573" s="2" t="s">
        <v>479</v>
      </c>
    </row>
    <row r="574" spans="1:3" x14ac:dyDescent="0.2">
      <c r="A574" s="2">
        <v>572</v>
      </c>
      <c r="B574" s="2">
        <f t="shared" ca="1" si="8"/>
        <v>0.73028581218226007</v>
      </c>
      <c r="C574" s="2" t="s">
        <v>480</v>
      </c>
    </row>
    <row r="575" spans="1:3" x14ac:dyDescent="0.2">
      <c r="A575" s="2">
        <v>573</v>
      </c>
      <c r="B575" s="2">
        <f t="shared" ca="1" si="8"/>
        <v>0.76302054416199172</v>
      </c>
      <c r="C575" s="2" t="s">
        <v>480</v>
      </c>
    </row>
    <row r="576" spans="1:3" x14ac:dyDescent="0.2">
      <c r="A576" s="2">
        <v>574</v>
      </c>
      <c r="B576" s="2">
        <f t="shared" ca="1" si="8"/>
        <v>0.70885050026963559</v>
      </c>
      <c r="C576" s="2" t="s">
        <v>480</v>
      </c>
    </row>
    <row r="577" spans="1:3" x14ac:dyDescent="0.2">
      <c r="A577" s="2">
        <v>575</v>
      </c>
      <c r="B577" s="2">
        <f t="shared" ca="1" si="8"/>
        <v>0.4267665552887191</v>
      </c>
      <c r="C577" s="2" t="s">
        <v>479</v>
      </c>
    </row>
    <row r="578" spans="1:3" x14ac:dyDescent="0.2">
      <c r="A578" s="2">
        <v>576</v>
      </c>
      <c r="B578" s="2">
        <f t="shared" ca="1" si="8"/>
        <v>0.50789839079106025</v>
      </c>
      <c r="C578" s="2" t="s">
        <v>479</v>
      </c>
    </row>
    <row r="579" spans="1:3" x14ac:dyDescent="0.2">
      <c r="A579" s="2">
        <v>577</v>
      </c>
      <c r="B579" s="2">
        <f t="shared" ref="B579:B642" ca="1" si="9">IF(C579="Bomb",_xlfn.NORM.INV(RAND(),0.7,0.1),_xlfn.NORM.INV(RAND(),0.6,0.15))</f>
        <v>0.49990109022532714</v>
      </c>
      <c r="C579" s="2" t="s">
        <v>479</v>
      </c>
    </row>
    <row r="580" spans="1:3" x14ac:dyDescent="0.2">
      <c r="A580" s="2">
        <v>578</v>
      </c>
      <c r="B580" s="2">
        <f t="shared" ca="1" si="9"/>
        <v>0.63859692600242735</v>
      </c>
      <c r="C580" s="2" t="s">
        <v>480</v>
      </c>
    </row>
    <row r="581" spans="1:3" x14ac:dyDescent="0.2">
      <c r="A581" s="2">
        <v>579</v>
      </c>
      <c r="B581" s="2">
        <f t="shared" ca="1" si="9"/>
        <v>0.69495641828099397</v>
      </c>
      <c r="C581" s="2" t="s">
        <v>480</v>
      </c>
    </row>
    <row r="582" spans="1:3" x14ac:dyDescent="0.2">
      <c r="A582" s="2">
        <v>580</v>
      </c>
      <c r="B582" s="2">
        <f t="shared" ca="1" si="9"/>
        <v>0.60606432150699519</v>
      </c>
      <c r="C582" s="2" t="s">
        <v>480</v>
      </c>
    </row>
    <row r="583" spans="1:3" x14ac:dyDescent="0.2">
      <c r="A583" s="2">
        <v>581</v>
      </c>
      <c r="B583" s="2">
        <f t="shared" ca="1" si="9"/>
        <v>0.50795272343774167</v>
      </c>
      <c r="C583" s="2" t="s">
        <v>479</v>
      </c>
    </row>
    <row r="584" spans="1:3" x14ac:dyDescent="0.2">
      <c r="A584" s="2">
        <v>582</v>
      </c>
      <c r="B584" s="2">
        <f t="shared" ca="1" si="9"/>
        <v>0.60231032713453647</v>
      </c>
      <c r="C584" s="2" t="s">
        <v>480</v>
      </c>
    </row>
    <row r="585" spans="1:3" x14ac:dyDescent="0.2">
      <c r="A585" s="2">
        <v>583</v>
      </c>
      <c r="B585" s="2">
        <f t="shared" ca="1" si="9"/>
        <v>0.85850396754364722</v>
      </c>
      <c r="C585" s="2" t="s">
        <v>479</v>
      </c>
    </row>
    <row r="586" spans="1:3" x14ac:dyDescent="0.2">
      <c r="A586" s="2">
        <v>584</v>
      </c>
      <c r="B586" s="2">
        <f t="shared" ca="1" si="9"/>
        <v>0.70819330751807241</v>
      </c>
      <c r="C586" s="2" t="s">
        <v>480</v>
      </c>
    </row>
    <row r="587" spans="1:3" x14ac:dyDescent="0.2">
      <c r="A587" s="2">
        <v>585</v>
      </c>
      <c r="B587" s="2">
        <f t="shared" ca="1" si="9"/>
        <v>0.34951335067563649</v>
      </c>
      <c r="C587" s="2" t="s">
        <v>479</v>
      </c>
    </row>
    <row r="588" spans="1:3" x14ac:dyDescent="0.2">
      <c r="A588" s="2">
        <v>586</v>
      </c>
      <c r="B588" s="2">
        <f t="shared" ca="1" si="9"/>
        <v>0.61505122875952845</v>
      </c>
      <c r="C588" s="2" t="s">
        <v>479</v>
      </c>
    </row>
    <row r="589" spans="1:3" x14ac:dyDescent="0.2">
      <c r="A589" s="2">
        <v>587</v>
      </c>
      <c r="B589" s="2">
        <f t="shared" ca="1" si="9"/>
        <v>0.80008079228624274</v>
      </c>
      <c r="C589" s="2" t="s">
        <v>480</v>
      </c>
    </row>
    <row r="590" spans="1:3" x14ac:dyDescent="0.2">
      <c r="A590" s="2">
        <v>588</v>
      </c>
      <c r="B590" s="2">
        <f t="shared" ca="1" si="9"/>
        <v>0.52527754638074375</v>
      </c>
      <c r="C590" s="2" t="s">
        <v>479</v>
      </c>
    </row>
    <row r="591" spans="1:3" x14ac:dyDescent="0.2">
      <c r="A591" s="2">
        <v>589</v>
      </c>
      <c r="B591" s="2">
        <f t="shared" ca="1" si="9"/>
        <v>0.90005429692652195</v>
      </c>
      <c r="C591" s="2" t="s">
        <v>479</v>
      </c>
    </row>
    <row r="592" spans="1:3" x14ac:dyDescent="0.2">
      <c r="A592" s="2">
        <v>590</v>
      </c>
      <c r="B592" s="2">
        <f t="shared" ca="1" si="9"/>
        <v>0.89761673030591194</v>
      </c>
      <c r="C592" s="2" t="s">
        <v>480</v>
      </c>
    </row>
    <row r="593" spans="1:3" x14ac:dyDescent="0.2">
      <c r="A593" s="2">
        <v>591</v>
      </c>
      <c r="B593" s="2">
        <f t="shared" ca="1" si="9"/>
        <v>0.4295082598379758</v>
      </c>
      <c r="C593" s="2" t="s">
        <v>479</v>
      </c>
    </row>
    <row r="594" spans="1:3" x14ac:dyDescent="0.2">
      <c r="A594" s="2">
        <v>592</v>
      </c>
      <c r="B594" s="2">
        <f t="shared" ca="1" si="9"/>
        <v>0.69193172076801557</v>
      </c>
      <c r="C594" s="2" t="s">
        <v>480</v>
      </c>
    </row>
    <row r="595" spans="1:3" x14ac:dyDescent="0.2">
      <c r="A595" s="2">
        <v>593</v>
      </c>
      <c r="B595" s="2">
        <f t="shared" ca="1" si="9"/>
        <v>0.86316986916597416</v>
      </c>
      <c r="C595" s="2" t="s">
        <v>479</v>
      </c>
    </row>
    <row r="596" spans="1:3" x14ac:dyDescent="0.2">
      <c r="A596" s="2">
        <v>594</v>
      </c>
      <c r="B596" s="2">
        <f t="shared" ca="1" si="9"/>
        <v>0.84468366781757398</v>
      </c>
      <c r="C596" s="2" t="s">
        <v>480</v>
      </c>
    </row>
    <row r="597" spans="1:3" x14ac:dyDescent="0.2">
      <c r="A597" s="2">
        <v>595</v>
      </c>
      <c r="B597" s="2">
        <f t="shared" ca="1" si="9"/>
        <v>0.85037956780639179</v>
      </c>
      <c r="C597" s="2" t="s">
        <v>480</v>
      </c>
    </row>
    <row r="598" spans="1:3" x14ac:dyDescent="0.2">
      <c r="A598" s="2">
        <v>596</v>
      </c>
      <c r="B598" s="2">
        <f t="shared" ca="1" si="9"/>
        <v>0.61950610931246797</v>
      </c>
      <c r="C598" s="2" t="s">
        <v>480</v>
      </c>
    </row>
    <row r="599" spans="1:3" x14ac:dyDescent="0.2">
      <c r="A599" s="2">
        <v>597</v>
      </c>
      <c r="B599" s="2">
        <f t="shared" ca="1" si="9"/>
        <v>0.96910109607613037</v>
      </c>
      <c r="C599" s="2" t="s">
        <v>480</v>
      </c>
    </row>
    <row r="600" spans="1:3" x14ac:dyDescent="0.2">
      <c r="A600" s="2">
        <v>598</v>
      </c>
      <c r="B600" s="2">
        <f t="shared" ca="1" si="9"/>
        <v>0.45492570344931904</v>
      </c>
      <c r="C600" s="2" t="s">
        <v>479</v>
      </c>
    </row>
    <row r="601" spans="1:3" x14ac:dyDescent="0.2">
      <c r="A601" s="2">
        <v>599</v>
      </c>
      <c r="B601" s="2">
        <f t="shared" ca="1" si="9"/>
        <v>0.55509323398492139</v>
      </c>
      <c r="C601" s="2" t="s">
        <v>480</v>
      </c>
    </row>
    <row r="602" spans="1:3" x14ac:dyDescent="0.2">
      <c r="A602" s="2">
        <v>600</v>
      </c>
      <c r="B602" s="2">
        <f t="shared" ca="1" si="9"/>
        <v>0.69304463968278307</v>
      </c>
      <c r="C602" s="2" t="s">
        <v>480</v>
      </c>
    </row>
    <row r="603" spans="1:3" x14ac:dyDescent="0.2">
      <c r="A603" s="2">
        <v>601</v>
      </c>
      <c r="B603" s="2">
        <f t="shared" ca="1" si="9"/>
        <v>0.46000441602013098</v>
      </c>
      <c r="C603" s="2" t="s">
        <v>479</v>
      </c>
    </row>
    <row r="604" spans="1:3" x14ac:dyDescent="0.2">
      <c r="A604" s="2">
        <v>602</v>
      </c>
      <c r="B604" s="2">
        <f t="shared" ca="1" si="9"/>
        <v>0.55929005864861636</v>
      </c>
      <c r="C604" s="2" t="s">
        <v>479</v>
      </c>
    </row>
    <row r="605" spans="1:3" x14ac:dyDescent="0.2">
      <c r="A605" s="2">
        <v>603</v>
      </c>
      <c r="B605" s="2">
        <f t="shared" ca="1" si="9"/>
        <v>0.56156629411879988</v>
      </c>
      <c r="C605" s="2" t="s">
        <v>479</v>
      </c>
    </row>
    <row r="606" spans="1:3" x14ac:dyDescent="0.2">
      <c r="A606" s="2">
        <v>604</v>
      </c>
      <c r="B606" s="2">
        <f t="shared" ca="1" si="9"/>
        <v>0.66645572484395277</v>
      </c>
      <c r="C606" s="2" t="s">
        <v>480</v>
      </c>
    </row>
    <row r="607" spans="1:3" x14ac:dyDescent="0.2">
      <c r="A607" s="2">
        <v>605</v>
      </c>
      <c r="B607" s="2">
        <f t="shared" ca="1" si="9"/>
        <v>0.76612278378253962</v>
      </c>
      <c r="C607" s="2" t="s">
        <v>479</v>
      </c>
    </row>
    <row r="608" spans="1:3" x14ac:dyDescent="0.2">
      <c r="A608" s="2">
        <v>606</v>
      </c>
      <c r="B608" s="2">
        <f t="shared" ca="1" si="9"/>
        <v>0.6317207734051723</v>
      </c>
      <c r="C608" s="2" t="s">
        <v>480</v>
      </c>
    </row>
    <row r="609" spans="1:3" x14ac:dyDescent="0.2">
      <c r="A609" s="2">
        <v>607</v>
      </c>
      <c r="B609" s="2">
        <f t="shared" ca="1" si="9"/>
        <v>0.76174781137167613</v>
      </c>
      <c r="C609" s="2" t="s">
        <v>479</v>
      </c>
    </row>
    <row r="610" spans="1:3" x14ac:dyDescent="0.2">
      <c r="A610" s="2">
        <v>608</v>
      </c>
      <c r="B610" s="2">
        <f t="shared" ca="1" si="9"/>
        <v>0.52519449252447259</v>
      </c>
      <c r="C610" s="2" t="s">
        <v>480</v>
      </c>
    </row>
    <row r="611" spans="1:3" x14ac:dyDescent="0.2">
      <c r="A611" s="2">
        <v>609</v>
      </c>
      <c r="B611" s="2">
        <f t="shared" ca="1" si="9"/>
        <v>0.52330737065327093</v>
      </c>
      <c r="C611" s="2" t="s">
        <v>479</v>
      </c>
    </row>
    <row r="612" spans="1:3" x14ac:dyDescent="0.2">
      <c r="A612" s="2">
        <v>610</v>
      </c>
      <c r="B612" s="2">
        <f t="shared" ca="1" si="9"/>
        <v>0.56915916055869253</v>
      </c>
      <c r="C612" s="2" t="s">
        <v>479</v>
      </c>
    </row>
    <row r="613" spans="1:3" x14ac:dyDescent="0.2">
      <c r="A613" s="2">
        <v>611</v>
      </c>
      <c r="B613" s="2">
        <f t="shared" ca="1" si="9"/>
        <v>0.82484538916555306</v>
      </c>
      <c r="C613" s="2" t="s">
        <v>480</v>
      </c>
    </row>
    <row r="614" spans="1:3" x14ac:dyDescent="0.2">
      <c r="A614" s="2">
        <v>612</v>
      </c>
      <c r="B614" s="2">
        <f t="shared" ca="1" si="9"/>
        <v>0.62629384351337136</v>
      </c>
      <c r="C614" s="2" t="s">
        <v>480</v>
      </c>
    </row>
    <row r="615" spans="1:3" x14ac:dyDescent="0.2">
      <c r="A615" s="2">
        <v>613</v>
      </c>
      <c r="B615" s="2">
        <f t="shared" ca="1" si="9"/>
        <v>0.48007806925734087</v>
      </c>
      <c r="C615" s="2" t="s">
        <v>479</v>
      </c>
    </row>
    <row r="616" spans="1:3" x14ac:dyDescent="0.2">
      <c r="A616" s="2">
        <v>614</v>
      </c>
      <c r="B616" s="2">
        <f t="shared" ca="1" si="9"/>
        <v>0.40250695049885049</v>
      </c>
      <c r="C616" s="2" t="s">
        <v>479</v>
      </c>
    </row>
    <row r="617" spans="1:3" x14ac:dyDescent="0.2">
      <c r="A617" s="2">
        <v>615</v>
      </c>
      <c r="B617" s="2">
        <f t="shared" ca="1" si="9"/>
        <v>0.47219440319824513</v>
      </c>
      <c r="C617" s="2" t="s">
        <v>479</v>
      </c>
    </row>
    <row r="618" spans="1:3" x14ac:dyDescent="0.2">
      <c r="A618" s="2">
        <v>616</v>
      </c>
      <c r="B618" s="2">
        <f t="shared" ca="1" si="9"/>
        <v>0.6615618943338275</v>
      </c>
      <c r="C618" s="2" t="s">
        <v>480</v>
      </c>
    </row>
    <row r="619" spans="1:3" x14ac:dyDescent="0.2">
      <c r="A619" s="2">
        <v>617</v>
      </c>
      <c r="B619" s="2">
        <f t="shared" ca="1" si="9"/>
        <v>0.50364892975942022</v>
      </c>
      <c r="C619" s="2" t="s">
        <v>480</v>
      </c>
    </row>
    <row r="620" spans="1:3" x14ac:dyDescent="0.2">
      <c r="A620" s="2">
        <v>618</v>
      </c>
      <c r="B620" s="2">
        <f t="shared" ca="1" si="9"/>
        <v>0.60174788835602777</v>
      </c>
      <c r="C620" s="2" t="s">
        <v>480</v>
      </c>
    </row>
    <row r="621" spans="1:3" x14ac:dyDescent="0.2">
      <c r="A621" s="2">
        <v>619</v>
      </c>
      <c r="B621" s="2">
        <f t="shared" ca="1" si="9"/>
        <v>0.48380297703541553</v>
      </c>
      <c r="C621" s="2" t="s">
        <v>479</v>
      </c>
    </row>
    <row r="622" spans="1:3" x14ac:dyDescent="0.2">
      <c r="A622" s="2">
        <v>620</v>
      </c>
      <c r="B622" s="2">
        <f t="shared" ca="1" si="9"/>
        <v>0.5594379117975038</v>
      </c>
      <c r="C622" s="2" t="s">
        <v>479</v>
      </c>
    </row>
    <row r="623" spans="1:3" x14ac:dyDescent="0.2">
      <c r="A623" s="2">
        <v>621</v>
      </c>
      <c r="B623" s="2">
        <f t="shared" ca="1" si="9"/>
        <v>0.71254536794630585</v>
      </c>
      <c r="C623" s="2" t="s">
        <v>480</v>
      </c>
    </row>
    <row r="624" spans="1:3" x14ac:dyDescent="0.2">
      <c r="A624" s="2">
        <v>622</v>
      </c>
      <c r="B624" s="2">
        <f t="shared" ca="1" si="9"/>
        <v>0.93103179103214306</v>
      </c>
      <c r="C624" s="2" t="s">
        <v>480</v>
      </c>
    </row>
    <row r="625" spans="1:3" x14ac:dyDescent="0.2">
      <c r="A625" s="2">
        <v>623</v>
      </c>
      <c r="B625" s="2">
        <f t="shared" ca="1" si="9"/>
        <v>0.68515894417486445</v>
      </c>
      <c r="C625" s="2" t="s">
        <v>480</v>
      </c>
    </row>
    <row r="626" spans="1:3" x14ac:dyDescent="0.2">
      <c r="A626" s="2">
        <v>624</v>
      </c>
      <c r="B626" s="2">
        <f t="shared" ca="1" si="9"/>
        <v>0.50045439884233067</v>
      </c>
      <c r="C626" s="2" t="s">
        <v>479</v>
      </c>
    </row>
    <row r="627" spans="1:3" x14ac:dyDescent="0.2">
      <c r="A627" s="2">
        <v>625</v>
      </c>
      <c r="B627" s="2">
        <f t="shared" ca="1" si="9"/>
        <v>0.62328152374057744</v>
      </c>
      <c r="C627" s="2" t="s">
        <v>480</v>
      </c>
    </row>
    <row r="628" spans="1:3" x14ac:dyDescent="0.2">
      <c r="A628" s="2">
        <v>626</v>
      </c>
      <c r="B628" s="2">
        <f t="shared" ca="1" si="9"/>
        <v>0.96676276455970522</v>
      </c>
      <c r="C628" s="2" t="s">
        <v>479</v>
      </c>
    </row>
    <row r="629" spans="1:3" x14ac:dyDescent="0.2">
      <c r="A629" s="2">
        <v>627</v>
      </c>
      <c r="B629" s="2">
        <f t="shared" ca="1" si="9"/>
        <v>0.59734722122031203</v>
      </c>
      <c r="C629" s="2" t="s">
        <v>479</v>
      </c>
    </row>
    <row r="630" spans="1:3" x14ac:dyDescent="0.2">
      <c r="A630" s="2">
        <v>628</v>
      </c>
      <c r="B630" s="2">
        <f t="shared" ca="1" si="9"/>
        <v>0.36630175907150014</v>
      </c>
      <c r="C630" s="2" t="s">
        <v>479</v>
      </c>
    </row>
    <row r="631" spans="1:3" x14ac:dyDescent="0.2">
      <c r="A631" s="2">
        <v>629</v>
      </c>
      <c r="B631" s="2">
        <f t="shared" ca="1" si="9"/>
        <v>0.48389826914311851</v>
      </c>
      <c r="C631" s="2" t="s">
        <v>479</v>
      </c>
    </row>
    <row r="632" spans="1:3" x14ac:dyDescent="0.2">
      <c r="A632" s="2">
        <v>630</v>
      </c>
      <c r="B632" s="2">
        <f t="shared" ca="1" si="9"/>
        <v>0.53688286115884076</v>
      </c>
      <c r="C632" s="2" t="s">
        <v>480</v>
      </c>
    </row>
    <row r="633" spans="1:3" x14ac:dyDescent="0.2">
      <c r="A633" s="2">
        <v>631</v>
      </c>
      <c r="B633" s="2">
        <f t="shared" ca="1" si="9"/>
        <v>0.77842762344386973</v>
      </c>
      <c r="C633" s="2" t="s">
        <v>480</v>
      </c>
    </row>
    <row r="634" spans="1:3" x14ac:dyDescent="0.2">
      <c r="A634" s="2">
        <v>632</v>
      </c>
      <c r="B634" s="2">
        <f t="shared" ca="1" si="9"/>
        <v>0.82561350250480603</v>
      </c>
      <c r="C634" s="2" t="s">
        <v>479</v>
      </c>
    </row>
    <row r="635" spans="1:3" x14ac:dyDescent="0.2">
      <c r="A635" s="2">
        <v>633</v>
      </c>
      <c r="B635" s="2">
        <f t="shared" ca="1" si="9"/>
        <v>0.63364560055364616</v>
      </c>
      <c r="C635" s="2" t="s">
        <v>480</v>
      </c>
    </row>
    <row r="636" spans="1:3" x14ac:dyDescent="0.2">
      <c r="A636" s="2">
        <v>634</v>
      </c>
      <c r="B636" s="2">
        <f t="shared" ca="1" si="9"/>
        <v>0.59670096435505782</v>
      </c>
      <c r="C636" s="2" t="s">
        <v>480</v>
      </c>
    </row>
    <row r="637" spans="1:3" x14ac:dyDescent="0.2">
      <c r="A637" s="2">
        <v>635</v>
      </c>
      <c r="B637" s="2">
        <f t="shared" ca="1" si="9"/>
        <v>0.68573362087565937</v>
      </c>
      <c r="C637" s="2" t="s">
        <v>480</v>
      </c>
    </row>
    <row r="638" spans="1:3" x14ac:dyDescent="0.2">
      <c r="A638" s="2">
        <v>636</v>
      </c>
      <c r="B638" s="2">
        <f t="shared" ca="1" si="9"/>
        <v>0.77067968159129396</v>
      </c>
      <c r="C638" s="2" t="s">
        <v>479</v>
      </c>
    </row>
    <row r="639" spans="1:3" x14ac:dyDescent="0.2">
      <c r="A639" s="2">
        <v>637</v>
      </c>
      <c r="B639" s="2">
        <f t="shared" ca="1" si="9"/>
        <v>0.5330375414421864</v>
      </c>
      <c r="C639" s="2" t="s">
        <v>479</v>
      </c>
    </row>
    <row r="640" spans="1:3" x14ac:dyDescent="0.2">
      <c r="A640" s="2">
        <v>638</v>
      </c>
      <c r="B640" s="2">
        <f t="shared" ca="1" si="9"/>
        <v>0.65384999096247731</v>
      </c>
      <c r="C640" s="2" t="s">
        <v>480</v>
      </c>
    </row>
    <row r="641" spans="1:3" x14ac:dyDescent="0.2">
      <c r="A641" s="2">
        <v>639</v>
      </c>
      <c r="B641" s="2">
        <f t="shared" ca="1" si="9"/>
        <v>0.74857256633289415</v>
      </c>
      <c r="C641" s="2" t="s">
        <v>479</v>
      </c>
    </row>
    <row r="642" spans="1:3" x14ac:dyDescent="0.2">
      <c r="A642" s="2">
        <v>640</v>
      </c>
      <c r="B642" s="2">
        <f t="shared" ca="1" si="9"/>
        <v>0.66531492657303015</v>
      </c>
      <c r="C642" s="2" t="s">
        <v>480</v>
      </c>
    </row>
    <row r="643" spans="1:3" x14ac:dyDescent="0.2">
      <c r="A643" s="2">
        <v>641</v>
      </c>
      <c r="B643" s="2">
        <f t="shared" ref="B643:B706" ca="1" si="10">IF(C643="Bomb",_xlfn.NORM.INV(RAND(),0.7,0.1),_xlfn.NORM.INV(RAND(),0.6,0.15))</f>
        <v>0.79501234896910233</v>
      </c>
      <c r="C643" s="2" t="s">
        <v>480</v>
      </c>
    </row>
    <row r="644" spans="1:3" x14ac:dyDescent="0.2">
      <c r="A644" s="2">
        <v>642</v>
      </c>
      <c r="B644" s="2">
        <f t="shared" ca="1" si="10"/>
        <v>0.33744997730467885</v>
      </c>
      <c r="C644" s="2" t="s">
        <v>479</v>
      </c>
    </row>
    <row r="645" spans="1:3" x14ac:dyDescent="0.2">
      <c r="A645" s="2">
        <v>643</v>
      </c>
      <c r="B645" s="2">
        <f t="shared" ca="1" si="10"/>
        <v>0.63315074117424897</v>
      </c>
      <c r="C645" s="2" t="s">
        <v>480</v>
      </c>
    </row>
    <row r="646" spans="1:3" x14ac:dyDescent="0.2">
      <c r="A646" s="2">
        <v>644</v>
      </c>
      <c r="B646" s="2">
        <f t="shared" ca="1" si="10"/>
        <v>0.69480209116500968</v>
      </c>
      <c r="C646" s="2" t="s">
        <v>479</v>
      </c>
    </row>
    <row r="647" spans="1:3" x14ac:dyDescent="0.2">
      <c r="A647" s="2">
        <v>645</v>
      </c>
      <c r="B647" s="2">
        <f t="shared" ca="1" si="10"/>
        <v>0.50187402187716723</v>
      </c>
      <c r="C647" s="2" t="s">
        <v>479</v>
      </c>
    </row>
    <row r="648" spans="1:3" x14ac:dyDescent="0.2">
      <c r="A648" s="2">
        <v>646</v>
      </c>
      <c r="B648" s="2">
        <f t="shared" ca="1" si="10"/>
        <v>0.82681421717810633</v>
      </c>
      <c r="C648" s="2" t="s">
        <v>479</v>
      </c>
    </row>
    <row r="649" spans="1:3" x14ac:dyDescent="0.2">
      <c r="A649" s="2">
        <v>647</v>
      </c>
      <c r="B649" s="2">
        <f t="shared" ca="1" si="10"/>
        <v>0.80940815474763617</v>
      </c>
      <c r="C649" s="2" t="s">
        <v>480</v>
      </c>
    </row>
    <row r="650" spans="1:3" x14ac:dyDescent="0.2">
      <c r="A650" s="2">
        <v>648</v>
      </c>
      <c r="B650" s="2">
        <f t="shared" ca="1" si="10"/>
        <v>0.5059389777451162</v>
      </c>
      <c r="C650" s="2" t="s">
        <v>480</v>
      </c>
    </row>
    <row r="651" spans="1:3" x14ac:dyDescent="0.2">
      <c r="A651" s="2">
        <v>649</v>
      </c>
      <c r="B651" s="2">
        <f t="shared" ca="1" si="10"/>
        <v>0.76057284342677356</v>
      </c>
      <c r="C651" s="2" t="s">
        <v>480</v>
      </c>
    </row>
    <row r="652" spans="1:3" x14ac:dyDescent="0.2">
      <c r="A652" s="2">
        <v>650</v>
      </c>
      <c r="B652" s="2">
        <f t="shared" ca="1" si="10"/>
        <v>0.83638917859511175</v>
      </c>
      <c r="C652" s="2" t="s">
        <v>480</v>
      </c>
    </row>
    <row r="653" spans="1:3" x14ac:dyDescent="0.2">
      <c r="A653" s="2">
        <v>651</v>
      </c>
      <c r="B653" s="2">
        <f t="shared" ca="1" si="10"/>
        <v>0.6690471801190756</v>
      </c>
      <c r="C653" s="2" t="s">
        <v>479</v>
      </c>
    </row>
    <row r="654" spans="1:3" x14ac:dyDescent="0.2">
      <c r="A654" s="2">
        <v>652</v>
      </c>
      <c r="B654" s="2">
        <f t="shared" ca="1" si="10"/>
        <v>0.3284280104487422</v>
      </c>
      <c r="C654" s="2" t="s">
        <v>479</v>
      </c>
    </row>
    <row r="655" spans="1:3" x14ac:dyDescent="0.2">
      <c r="A655" s="2">
        <v>653</v>
      </c>
      <c r="B655" s="2">
        <f t="shared" ca="1" si="10"/>
        <v>0.69058731366587511</v>
      </c>
      <c r="C655" s="2" t="s">
        <v>479</v>
      </c>
    </row>
    <row r="656" spans="1:3" x14ac:dyDescent="0.2">
      <c r="A656" s="2">
        <v>654</v>
      </c>
      <c r="B656" s="2">
        <f t="shared" ca="1" si="10"/>
        <v>0.58784477363740939</v>
      </c>
      <c r="C656" s="2" t="s">
        <v>479</v>
      </c>
    </row>
    <row r="657" spans="1:3" x14ac:dyDescent="0.2">
      <c r="A657" s="2">
        <v>655</v>
      </c>
      <c r="B657" s="2">
        <f t="shared" ca="1" si="10"/>
        <v>0.78639034162656096</v>
      </c>
      <c r="C657" s="2" t="s">
        <v>479</v>
      </c>
    </row>
    <row r="658" spans="1:3" x14ac:dyDescent="0.2">
      <c r="A658" s="2">
        <v>656</v>
      </c>
      <c r="B658" s="2">
        <f t="shared" ca="1" si="10"/>
        <v>0.77432755847275148</v>
      </c>
      <c r="C658" s="2" t="s">
        <v>479</v>
      </c>
    </row>
    <row r="659" spans="1:3" x14ac:dyDescent="0.2">
      <c r="A659" s="2">
        <v>657</v>
      </c>
      <c r="B659" s="2">
        <f t="shared" ca="1" si="10"/>
        <v>0.75774910309377574</v>
      </c>
      <c r="C659" s="2" t="s">
        <v>480</v>
      </c>
    </row>
    <row r="660" spans="1:3" x14ac:dyDescent="0.2">
      <c r="A660" s="2">
        <v>658</v>
      </c>
      <c r="B660" s="2">
        <f t="shared" ca="1" si="10"/>
        <v>0.50674174293205321</v>
      </c>
      <c r="C660" s="2" t="s">
        <v>479</v>
      </c>
    </row>
    <row r="661" spans="1:3" x14ac:dyDescent="0.2">
      <c r="A661" s="2">
        <v>659</v>
      </c>
      <c r="B661" s="2">
        <f t="shared" ca="1" si="10"/>
        <v>0.73421701670098694</v>
      </c>
      <c r="C661" s="2" t="s">
        <v>480</v>
      </c>
    </row>
    <row r="662" spans="1:3" x14ac:dyDescent="0.2">
      <c r="A662" s="2">
        <v>660</v>
      </c>
      <c r="B662" s="2">
        <f t="shared" ca="1" si="10"/>
        <v>0.67406565177296673</v>
      </c>
      <c r="C662" s="2" t="s">
        <v>479</v>
      </c>
    </row>
    <row r="663" spans="1:3" x14ac:dyDescent="0.2">
      <c r="A663" s="2">
        <v>661</v>
      </c>
      <c r="B663" s="2">
        <f t="shared" ca="1" si="10"/>
        <v>0.70684026543663236</v>
      </c>
      <c r="C663" s="2" t="s">
        <v>480</v>
      </c>
    </row>
    <row r="664" spans="1:3" x14ac:dyDescent="0.2">
      <c r="A664" s="2">
        <v>662</v>
      </c>
      <c r="B664" s="2">
        <f t="shared" ca="1" si="10"/>
        <v>0.5274069260390164</v>
      </c>
      <c r="C664" s="2" t="s">
        <v>479</v>
      </c>
    </row>
    <row r="665" spans="1:3" x14ac:dyDescent="0.2">
      <c r="A665" s="2">
        <v>663</v>
      </c>
      <c r="B665" s="2">
        <f t="shared" ca="1" si="10"/>
        <v>0.31226583095903682</v>
      </c>
      <c r="C665" s="2" t="s">
        <v>479</v>
      </c>
    </row>
    <row r="666" spans="1:3" x14ac:dyDescent="0.2">
      <c r="A666" s="2">
        <v>664</v>
      </c>
      <c r="B666" s="2">
        <f t="shared" ca="1" si="10"/>
        <v>0.55523431091383257</v>
      </c>
      <c r="C666" s="2" t="s">
        <v>480</v>
      </c>
    </row>
    <row r="667" spans="1:3" x14ac:dyDescent="0.2">
      <c r="A667" s="2">
        <v>665</v>
      </c>
      <c r="B667" s="2">
        <f t="shared" ca="1" si="10"/>
        <v>0.66782412508471856</v>
      </c>
      <c r="C667" s="2" t="s">
        <v>479</v>
      </c>
    </row>
    <row r="668" spans="1:3" x14ac:dyDescent="0.2">
      <c r="A668" s="2">
        <v>666</v>
      </c>
      <c r="B668" s="2">
        <f t="shared" ca="1" si="10"/>
        <v>0.76638998185333496</v>
      </c>
      <c r="C668" s="2" t="s">
        <v>479</v>
      </c>
    </row>
    <row r="669" spans="1:3" x14ac:dyDescent="0.2">
      <c r="A669" s="2">
        <v>667</v>
      </c>
      <c r="B669" s="2">
        <f t="shared" ca="1" si="10"/>
        <v>0.73074845966776769</v>
      </c>
      <c r="C669" s="2" t="s">
        <v>480</v>
      </c>
    </row>
    <row r="670" spans="1:3" x14ac:dyDescent="0.2">
      <c r="A670" s="2">
        <v>668</v>
      </c>
      <c r="B670" s="2">
        <f t="shared" ca="1" si="10"/>
        <v>0.54452336303183557</v>
      </c>
      <c r="C670" s="2" t="s">
        <v>479</v>
      </c>
    </row>
    <row r="671" spans="1:3" x14ac:dyDescent="0.2">
      <c r="A671" s="2">
        <v>669</v>
      </c>
      <c r="B671" s="2">
        <f t="shared" ca="1" si="10"/>
        <v>0.84845637185809264</v>
      </c>
      <c r="C671" s="2" t="s">
        <v>479</v>
      </c>
    </row>
    <row r="672" spans="1:3" x14ac:dyDescent="0.2">
      <c r="A672" s="2">
        <v>670</v>
      </c>
      <c r="B672" s="2">
        <f t="shared" ca="1" si="10"/>
        <v>0.50022460492529852</v>
      </c>
      <c r="C672" s="2" t="s">
        <v>479</v>
      </c>
    </row>
    <row r="673" spans="1:3" x14ac:dyDescent="0.2">
      <c r="A673" s="2">
        <v>671</v>
      </c>
      <c r="B673" s="2">
        <f t="shared" ca="1" si="10"/>
        <v>0.40794569869638964</v>
      </c>
      <c r="C673" s="2" t="s">
        <v>479</v>
      </c>
    </row>
    <row r="674" spans="1:3" x14ac:dyDescent="0.2">
      <c r="A674" s="2">
        <v>672</v>
      </c>
      <c r="B674" s="2">
        <f t="shared" ca="1" si="10"/>
        <v>0.79406717102204083</v>
      </c>
      <c r="C674" s="2" t="s">
        <v>479</v>
      </c>
    </row>
    <row r="675" spans="1:3" x14ac:dyDescent="0.2">
      <c r="A675" s="2">
        <v>673</v>
      </c>
      <c r="B675" s="2">
        <f t="shared" ca="1" si="10"/>
        <v>0.66874211188963317</v>
      </c>
      <c r="C675" s="2" t="s">
        <v>479</v>
      </c>
    </row>
    <row r="676" spans="1:3" x14ac:dyDescent="0.2">
      <c r="A676" s="2">
        <v>674</v>
      </c>
      <c r="B676" s="2">
        <f t="shared" ca="1" si="10"/>
        <v>0.71884885824709233</v>
      </c>
      <c r="C676" s="2" t="s">
        <v>480</v>
      </c>
    </row>
    <row r="677" spans="1:3" x14ac:dyDescent="0.2">
      <c r="A677" s="2">
        <v>675</v>
      </c>
      <c r="B677" s="2">
        <f t="shared" ca="1" si="10"/>
        <v>0.75623576868705611</v>
      </c>
      <c r="C677" s="2" t="s">
        <v>479</v>
      </c>
    </row>
    <row r="678" spans="1:3" x14ac:dyDescent="0.2">
      <c r="A678" s="2">
        <v>676</v>
      </c>
      <c r="B678" s="2">
        <f t="shared" ca="1" si="10"/>
        <v>0.72757618971010807</v>
      </c>
      <c r="C678" s="2" t="s">
        <v>480</v>
      </c>
    </row>
    <row r="679" spans="1:3" x14ac:dyDescent="0.2">
      <c r="A679" s="2">
        <v>677</v>
      </c>
      <c r="B679" s="2">
        <f t="shared" ca="1" si="10"/>
        <v>0.60944221465125048</v>
      </c>
      <c r="C679" s="2" t="s">
        <v>479</v>
      </c>
    </row>
    <row r="680" spans="1:3" x14ac:dyDescent="0.2">
      <c r="A680" s="2">
        <v>678</v>
      </c>
      <c r="B680" s="2">
        <f t="shared" ca="1" si="10"/>
        <v>0.6321944125357376</v>
      </c>
      <c r="C680" s="2" t="s">
        <v>480</v>
      </c>
    </row>
    <row r="681" spans="1:3" x14ac:dyDescent="0.2">
      <c r="A681" s="2">
        <v>679</v>
      </c>
      <c r="B681" s="2">
        <f t="shared" ca="1" si="10"/>
        <v>0.56123617760257827</v>
      </c>
      <c r="C681" s="2" t="s">
        <v>479</v>
      </c>
    </row>
    <row r="682" spans="1:3" x14ac:dyDescent="0.2">
      <c r="A682" s="2">
        <v>680</v>
      </c>
      <c r="B682" s="2">
        <f t="shared" ca="1" si="10"/>
        <v>0.69175992440017808</v>
      </c>
      <c r="C682" s="2" t="s">
        <v>479</v>
      </c>
    </row>
    <row r="683" spans="1:3" x14ac:dyDescent="0.2">
      <c r="A683" s="2">
        <v>681</v>
      </c>
      <c r="B683" s="2">
        <f t="shared" ca="1" si="10"/>
        <v>0.75325631488166001</v>
      </c>
      <c r="C683" s="2" t="s">
        <v>479</v>
      </c>
    </row>
    <row r="684" spans="1:3" x14ac:dyDescent="0.2">
      <c r="A684" s="2">
        <v>682</v>
      </c>
      <c r="B684" s="2">
        <f t="shared" ca="1" si="10"/>
        <v>0.74816255731404468</v>
      </c>
      <c r="C684" s="2" t="s">
        <v>479</v>
      </c>
    </row>
    <row r="685" spans="1:3" x14ac:dyDescent="0.2">
      <c r="A685" s="2">
        <v>683</v>
      </c>
      <c r="B685" s="2">
        <f t="shared" ca="1" si="10"/>
        <v>0.65626475696311393</v>
      </c>
      <c r="C685" s="2" t="s">
        <v>479</v>
      </c>
    </row>
    <row r="686" spans="1:3" x14ac:dyDescent="0.2">
      <c r="A686" s="2">
        <v>684</v>
      </c>
      <c r="B686" s="2">
        <f t="shared" ca="1" si="10"/>
        <v>0.44264669086500974</v>
      </c>
      <c r="C686" s="2" t="s">
        <v>479</v>
      </c>
    </row>
    <row r="687" spans="1:3" x14ac:dyDescent="0.2">
      <c r="A687" s="2">
        <v>685</v>
      </c>
      <c r="B687" s="2">
        <f t="shared" ca="1" si="10"/>
        <v>0.82113708682582731</v>
      </c>
      <c r="C687" s="2" t="s">
        <v>480</v>
      </c>
    </row>
    <row r="688" spans="1:3" x14ac:dyDescent="0.2">
      <c r="A688" s="2">
        <v>686</v>
      </c>
      <c r="B688" s="2">
        <f t="shared" ca="1" si="10"/>
        <v>0.80688258786452427</v>
      </c>
      <c r="C688" s="2" t="s">
        <v>479</v>
      </c>
    </row>
    <row r="689" spans="1:3" x14ac:dyDescent="0.2">
      <c r="A689" s="2">
        <v>687</v>
      </c>
      <c r="B689" s="2">
        <f t="shared" ca="1" si="10"/>
        <v>0.72599318646923305</v>
      </c>
      <c r="C689" s="2" t="s">
        <v>479</v>
      </c>
    </row>
    <row r="690" spans="1:3" x14ac:dyDescent="0.2">
      <c r="A690" s="2">
        <v>688</v>
      </c>
      <c r="B690" s="2">
        <f t="shared" ca="1" si="10"/>
        <v>0.76830588826139212</v>
      </c>
      <c r="C690" s="2" t="s">
        <v>479</v>
      </c>
    </row>
    <row r="691" spans="1:3" x14ac:dyDescent="0.2">
      <c r="A691" s="2">
        <v>689</v>
      </c>
      <c r="B691" s="2">
        <f t="shared" ca="1" si="10"/>
        <v>0.60787712817684847</v>
      </c>
      <c r="C691" s="2" t="s">
        <v>479</v>
      </c>
    </row>
    <row r="692" spans="1:3" x14ac:dyDescent="0.2">
      <c r="A692" s="2">
        <v>690</v>
      </c>
      <c r="B692" s="2">
        <f t="shared" ca="1" si="10"/>
        <v>0.88606909941051681</v>
      </c>
      <c r="C692" s="2" t="s">
        <v>480</v>
      </c>
    </row>
    <row r="693" spans="1:3" x14ac:dyDescent="0.2">
      <c r="A693" s="2">
        <v>691</v>
      </c>
      <c r="B693" s="2">
        <f t="shared" ca="1" si="10"/>
        <v>0.80634234318571218</v>
      </c>
      <c r="C693" s="2" t="s">
        <v>480</v>
      </c>
    </row>
    <row r="694" spans="1:3" x14ac:dyDescent="0.2">
      <c r="A694" s="2">
        <v>692</v>
      </c>
      <c r="B694" s="2">
        <f t="shared" ca="1" si="10"/>
        <v>0.70215335960118264</v>
      </c>
      <c r="C694" s="2" t="s">
        <v>480</v>
      </c>
    </row>
    <row r="695" spans="1:3" x14ac:dyDescent="0.2">
      <c r="A695" s="2">
        <v>693</v>
      </c>
      <c r="B695" s="2">
        <f t="shared" ca="1" si="10"/>
        <v>0.82735964355037139</v>
      </c>
      <c r="C695" s="2" t="s">
        <v>480</v>
      </c>
    </row>
    <row r="696" spans="1:3" x14ac:dyDescent="0.2">
      <c r="A696" s="2">
        <v>694</v>
      </c>
      <c r="B696" s="2">
        <f t="shared" ca="1" si="10"/>
        <v>0.70962617290862406</v>
      </c>
      <c r="C696" s="2" t="s">
        <v>479</v>
      </c>
    </row>
    <row r="697" spans="1:3" x14ac:dyDescent="0.2">
      <c r="A697" s="2">
        <v>695</v>
      </c>
      <c r="B697" s="2">
        <f t="shared" ca="1" si="10"/>
        <v>0.41428779481922756</v>
      </c>
      <c r="C697" s="2" t="s">
        <v>479</v>
      </c>
    </row>
    <row r="698" spans="1:3" x14ac:dyDescent="0.2">
      <c r="A698" s="2">
        <v>696</v>
      </c>
      <c r="B698" s="2">
        <f t="shared" ca="1" si="10"/>
        <v>0.9256950841897329</v>
      </c>
      <c r="C698" s="2" t="s">
        <v>479</v>
      </c>
    </row>
    <row r="699" spans="1:3" x14ac:dyDescent="0.2">
      <c r="A699" s="2">
        <v>697</v>
      </c>
      <c r="B699" s="2">
        <f t="shared" ca="1" si="10"/>
        <v>0.76971005124161962</v>
      </c>
      <c r="C699" s="2" t="s">
        <v>479</v>
      </c>
    </row>
    <row r="700" spans="1:3" x14ac:dyDescent="0.2">
      <c r="A700" s="2">
        <v>698</v>
      </c>
      <c r="B700" s="2">
        <f t="shared" ca="1" si="10"/>
        <v>0.6643613596338771</v>
      </c>
      <c r="C700" s="2" t="s">
        <v>480</v>
      </c>
    </row>
    <row r="701" spans="1:3" x14ac:dyDescent="0.2">
      <c r="A701" s="2">
        <v>699</v>
      </c>
      <c r="B701" s="2">
        <f t="shared" ca="1" si="10"/>
        <v>0.64769942781013723</v>
      </c>
      <c r="C701" s="2" t="s">
        <v>479</v>
      </c>
    </row>
    <row r="702" spans="1:3" x14ac:dyDescent="0.2">
      <c r="A702" s="2">
        <v>700</v>
      </c>
      <c r="B702" s="2">
        <f t="shared" ca="1" si="10"/>
        <v>0.66258453961986929</v>
      </c>
      <c r="C702" s="2" t="s">
        <v>479</v>
      </c>
    </row>
    <row r="703" spans="1:3" x14ac:dyDescent="0.2">
      <c r="A703" s="2">
        <v>701</v>
      </c>
      <c r="B703" s="2">
        <f t="shared" ca="1" si="10"/>
        <v>0.50465122350412639</v>
      </c>
      <c r="C703" s="2" t="s">
        <v>479</v>
      </c>
    </row>
    <row r="704" spans="1:3" x14ac:dyDescent="0.2">
      <c r="A704" s="2">
        <v>702</v>
      </c>
      <c r="B704" s="2">
        <f t="shared" ca="1" si="10"/>
        <v>0.59179607708517956</v>
      </c>
      <c r="C704" s="2" t="s">
        <v>479</v>
      </c>
    </row>
    <row r="705" spans="1:3" x14ac:dyDescent="0.2">
      <c r="A705" s="2">
        <v>703</v>
      </c>
      <c r="B705" s="2">
        <f t="shared" ca="1" si="10"/>
        <v>0.58439535496113382</v>
      </c>
      <c r="C705" s="2" t="s">
        <v>480</v>
      </c>
    </row>
    <row r="706" spans="1:3" x14ac:dyDescent="0.2">
      <c r="A706" s="2">
        <v>704</v>
      </c>
      <c r="B706" s="2">
        <f t="shared" ca="1" si="10"/>
        <v>0.64639415055814142</v>
      </c>
      <c r="C706" s="2" t="s">
        <v>480</v>
      </c>
    </row>
    <row r="707" spans="1:3" x14ac:dyDescent="0.2">
      <c r="A707" s="2">
        <v>705</v>
      </c>
      <c r="B707" s="2">
        <f t="shared" ref="B707:B770" ca="1" si="11">IF(C707="Bomb",_xlfn.NORM.INV(RAND(),0.7,0.1),_xlfn.NORM.INV(RAND(),0.6,0.15))</f>
        <v>0.74088734342696538</v>
      </c>
      <c r="C707" s="2" t="s">
        <v>479</v>
      </c>
    </row>
    <row r="708" spans="1:3" x14ac:dyDescent="0.2">
      <c r="A708" s="2">
        <v>706</v>
      </c>
      <c r="B708" s="2">
        <f t="shared" ca="1" si="11"/>
        <v>0.65081188610913321</v>
      </c>
      <c r="C708" s="2" t="s">
        <v>479</v>
      </c>
    </row>
    <row r="709" spans="1:3" x14ac:dyDescent="0.2">
      <c r="A709" s="2">
        <v>707</v>
      </c>
      <c r="B709" s="2">
        <f t="shared" ca="1" si="11"/>
        <v>0.4711099394212328</v>
      </c>
      <c r="C709" s="2" t="s">
        <v>479</v>
      </c>
    </row>
    <row r="710" spans="1:3" x14ac:dyDescent="0.2">
      <c r="A710" s="2">
        <v>708</v>
      </c>
      <c r="B710" s="2">
        <f t="shared" ca="1" si="11"/>
        <v>0.58576452645958699</v>
      </c>
      <c r="C710" s="2" t="s">
        <v>480</v>
      </c>
    </row>
    <row r="711" spans="1:3" x14ac:dyDescent="0.2">
      <c r="A711" s="2">
        <v>709</v>
      </c>
      <c r="B711" s="2">
        <f t="shared" ca="1" si="11"/>
        <v>0.7376780150629394</v>
      </c>
      <c r="C711" s="2" t="s">
        <v>480</v>
      </c>
    </row>
    <row r="712" spans="1:3" x14ac:dyDescent="0.2">
      <c r="A712" s="2">
        <v>710</v>
      </c>
      <c r="B712" s="2">
        <f t="shared" ca="1" si="11"/>
        <v>0.91693584608380496</v>
      </c>
      <c r="C712" s="2" t="s">
        <v>480</v>
      </c>
    </row>
    <row r="713" spans="1:3" x14ac:dyDescent="0.2">
      <c r="A713" s="2">
        <v>711</v>
      </c>
      <c r="B713" s="2">
        <f t="shared" ca="1" si="11"/>
        <v>0.80881083966181189</v>
      </c>
      <c r="C713" s="2" t="s">
        <v>479</v>
      </c>
    </row>
    <row r="714" spans="1:3" x14ac:dyDescent="0.2">
      <c r="A714" s="2">
        <v>712</v>
      </c>
      <c r="B714" s="2">
        <f t="shared" ca="1" si="11"/>
        <v>0.68993333499064458</v>
      </c>
      <c r="C714" s="2" t="s">
        <v>480</v>
      </c>
    </row>
    <row r="715" spans="1:3" x14ac:dyDescent="0.2">
      <c r="A715" s="2">
        <v>713</v>
      </c>
      <c r="B715" s="2">
        <f t="shared" ca="1" si="11"/>
        <v>0.55748770327857444</v>
      </c>
      <c r="C715" s="2" t="s">
        <v>479</v>
      </c>
    </row>
    <row r="716" spans="1:3" x14ac:dyDescent="0.2">
      <c r="A716" s="2">
        <v>714</v>
      </c>
      <c r="B716" s="2">
        <f t="shared" ca="1" si="11"/>
        <v>0.88584301146808508</v>
      </c>
      <c r="C716" s="2" t="s">
        <v>479</v>
      </c>
    </row>
    <row r="717" spans="1:3" x14ac:dyDescent="0.2">
      <c r="A717" s="2">
        <v>715</v>
      </c>
      <c r="B717" s="2">
        <f t="shared" ca="1" si="11"/>
        <v>0.69586347423757244</v>
      </c>
      <c r="C717" s="2" t="s">
        <v>479</v>
      </c>
    </row>
    <row r="718" spans="1:3" x14ac:dyDescent="0.2">
      <c r="A718" s="2">
        <v>716</v>
      </c>
      <c r="B718" s="2">
        <f t="shared" ca="1" si="11"/>
        <v>0.76302416422282471</v>
      </c>
      <c r="C718" s="2" t="s">
        <v>480</v>
      </c>
    </row>
    <row r="719" spans="1:3" x14ac:dyDescent="0.2">
      <c r="A719" s="2">
        <v>717</v>
      </c>
      <c r="B719" s="2">
        <f t="shared" ca="1" si="11"/>
        <v>0.59720374323366499</v>
      </c>
      <c r="C719" s="2" t="s">
        <v>479</v>
      </c>
    </row>
    <row r="720" spans="1:3" x14ac:dyDescent="0.2">
      <c r="A720" s="2">
        <v>718</v>
      </c>
      <c r="B720" s="2">
        <f t="shared" ca="1" si="11"/>
        <v>0.51618353398793559</v>
      </c>
      <c r="C720" s="2" t="s">
        <v>479</v>
      </c>
    </row>
    <row r="721" spans="1:3" x14ac:dyDescent="0.2">
      <c r="A721" s="2">
        <v>719</v>
      </c>
      <c r="B721" s="2">
        <f t="shared" ca="1" si="11"/>
        <v>0.90108037638273841</v>
      </c>
      <c r="C721" s="2" t="s">
        <v>479</v>
      </c>
    </row>
    <row r="722" spans="1:3" x14ac:dyDescent="0.2">
      <c r="A722" s="2">
        <v>720</v>
      </c>
      <c r="B722" s="2">
        <f t="shared" ca="1" si="11"/>
        <v>0.41521840915619929</v>
      </c>
      <c r="C722" s="2" t="s">
        <v>479</v>
      </c>
    </row>
    <row r="723" spans="1:3" x14ac:dyDescent="0.2">
      <c r="A723" s="2">
        <v>721</v>
      </c>
      <c r="B723" s="2">
        <f t="shared" ca="1" si="11"/>
        <v>0.79831684353187582</v>
      </c>
      <c r="C723" s="2" t="s">
        <v>480</v>
      </c>
    </row>
    <row r="724" spans="1:3" x14ac:dyDescent="0.2">
      <c r="A724" s="2">
        <v>722</v>
      </c>
      <c r="B724" s="2">
        <f t="shared" ca="1" si="11"/>
        <v>0.59672894758954431</v>
      </c>
      <c r="C724" s="2" t="s">
        <v>479</v>
      </c>
    </row>
    <row r="725" spans="1:3" x14ac:dyDescent="0.2">
      <c r="A725" s="2">
        <v>723</v>
      </c>
      <c r="B725" s="2">
        <f t="shared" ca="1" si="11"/>
        <v>0.6776760236262438</v>
      </c>
      <c r="C725" s="2" t="s">
        <v>480</v>
      </c>
    </row>
    <row r="726" spans="1:3" x14ac:dyDescent="0.2">
      <c r="A726" s="2">
        <v>724</v>
      </c>
      <c r="B726" s="2">
        <f t="shared" ca="1" si="11"/>
        <v>0.73145406945119029</v>
      </c>
      <c r="C726" s="2" t="s">
        <v>480</v>
      </c>
    </row>
    <row r="727" spans="1:3" x14ac:dyDescent="0.2">
      <c r="A727" s="2">
        <v>725</v>
      </c>
      <c r="B727" s="2">
        <f t="shared" ca="1" si="11"/>
        <v>0.62244827584970919</v>
      </c>
      <c r="C727" s="2" t="s">
        <v>479</v>
      </c>
    </row>
    <row r="728" spans="1:3" x14ac:dyDescent="0.2">
      <c r="A728" s="2">
        <v>726</v>
      </c>
      <c r="B728" s="2">
        <f t="shared" ca="1" si="11"/>
        <v>0.60255609898817364</v>
      </c>
      <c r="C728" s="2" t="s">
        <v>479</v>
      </c>
    </row>
    <row r="729" spans="1:3" x14ac:dyDescent="0.2">
      <c r="A729" s="2">
        <v>727</v>
      </c>
      <c r="B729" s="2">
        <f t="shared" ca="1" si="11"/>
        <v>0.6239068440537654</v>
      </c>
      <c r="C729" s="2" t="s">
        <v>480</v>
      </c>
    </row>
    <row r="730" spans="1:3" x14ac:dyDescent="0.2">
      <c r="A730" s="2">
        <v>728</v>
      </c>
      <c r="B730" s="2">
        <f t="shared" ca="1" si="11"/>
        <v>0.45978703813265764</v>
      </c>
      <c r="C730" s="2" t="s">
        <v>479</v>
      </c>
    </row>
    <row r="731" spans="1:3" x14ac:dyDescent="0.2">
      <c r="A731" s="2">
        <v>729</v>
      </c>
      <c r="B731" s="2">
        <f t="shared" ca="1" si="11"/>
        <v>0.65982618079611044</v>
      </c>
      <c r="C731" s="2" t="s">
        <v>480</v>
      </c>
    </row>
    <row r="732" spans="1:3" x14ac:dyDescent="0.2">
      <c r="A732" s="2">
        <v>730</v>
      </c>
      <c r="B732" s="2">
        <f t="shared" ca="1" si="11"/>
        <v>0.68479912934973441</v>
      </c>
      <c r="C732" s="2" t="s">
        <v>480</v>
      </c>
    </row>
    <row r="733" spans="1:3" x14ac:dyDescent="0.2">
      <c r="A733" s="2">
        <v>731</v>
      </c>
      <c r="B733" s="2">
        <f t="shared" ca="1" si="11"/>
        <v>0.68075816995780492</v>
      </c>
      <c r="C733" s="2" t="s">
        <v>480</v>
      </c>
    </row>
    <row r="734" spans="1:3" x14ac:dyDescent="0.2">
      <c r="A734" s="2">
        <v>732</v>
      </c>
      <c r="B734" s="2">
        <f t="shared" ca="1" si="11"/>
        <v>0.8258343870764594</v>
      </c>
      <c r="C734" s="2" t="s">
        <v>479</v>
      </c>
    </row>
    <row r="735" spans="1:3" x14ac:dyDescent="0.2">
      <c r="A735" s="2">
        <v>733</v>
      </c>
      <c r="B735" s="2">
        <f t="shared" ca="1" si="11"/>
        <v>0.51383949535157536</v>
      </c>
      <c r="C735" s="2" t="s">
        <v>479</v>
      </c>
    </row>
    <row r="736" spans="1:3" x14ac:dyDescent="0.2">
      <c r="A736" s="2">
        <v>734</v>
      </c>
      <c r="B736" s="2">
        <f t="shared" ca="1" si="11"/>
        <v>0.46339375753644862</v>
      </c>
      <c r="C736" s="2" t="s">
        <v>479</v>
      </c>
    </row>
    <row r="737" spans="1:3" x14ac:dyDescent="0.2">
      <c r="A737" s="2">
        <v>735</v>
      </c>
      <c r="B737" s="2">
        <f t="shared" ca="1" si="11"/>
        <v>0.5981439220967415</v>
      </c>
      <c r="C737" s="2" t="s">
        <v>480</v>
      </c>
    </row>
    <row r="738" spans="1:3" x14ac:dyDescent="0.2">
      <c r="A738" s="2">
        <v>736</v>
      </c>
      <c r="B738" s="2">
        <f t="shared" ca="1" si="11"/>
        <v>0.49258894366946387</v>
      </c>
      <c r="C738" s="2" t="s">
        <v>480</v>
      </c>
    </row>
    <row r="739" spans="1:3" x14ac:dyDescent="0.2">
      <c r="A739" s="2">
        <v>737</v>
      </c>
      <c r="B739" s="2">
        <f t="shared" ca="1" si="11"/>
        <v>0.64262904636018592</v>
      </c>
      <c r="C739" s="2" t="s">
        <v>479</v>
      </c>
    </row>
    <row r="740" spans="1:3" x14ac:dyDescent="0.2">
      <c r="A740" s="2">
        <v>738</v>
      </c>
      <c r="B740" s="2">
        <f t="shared" ca="1" si="11"/>
        <v>0.65628490820027607</v>
      </c>
      <c r="C740" s="2" t="s">
        <v>479</v>
      </c>
    </row>
    <row r="741" spans="1:3" x14ac:dyDescent="0.2">
      <c r="A741" s="2">
        <v>739</v>
      </c>
      <c r="B741" s="2">
        <f t="shared" ca="1" si="11"/>
        <v>0.64265060589645295</v>
      </c>
      <c r="C741" s="2" t="s">
        <v>480</v>
      </c>
    </row>
    <row r="742" spans="1:3" x14ac:dyDescent="0.2">
      <c r="A742" s="2">
        <v>740</v>
      </c>
      <c r="B742" s="2">
        <f t="shared" ca="1" si="11"/>
        <v>0.62882475504836732</v>
      </c>
      <c r="C742" s="2" t="s">
        <v>479</v>
      </c>
    </row>
    <row r="743" spans="1:3" x14ac:dyDescent="0.2">
      <c r="A743" s="2">
        <v>741</v>
      </c>
      <c r="B743" s="2">
        <f t="shared" ca="1" si="11"/>
        <v>0.60041905387179106</v>
      </c>
      <c r="C743" s="2" t="s">
        <v>479</v>
      </c>
    </row>
    <row r="744" spans="1:3" x14ac:dyDescent="0.2">
      <c r="A744" s="2">
        <v>742</v>
      </c>
      <c r="B744" s="2">
        <f t="shared" ca="1" si="11"/>
        <v>0.46347713017026998</v>
      </c>
      <c r="C744" s="2" t="s">
        <v>479</v>
      </c>
    </row>
    <row r="745" spans="1:3" x14ac:dyDescent="0.2">
      <c r="A745" s="2">
        <v>743</v>
      </c>
      <c r="B745" s="2">
        <f t="shared" ca="1" si="11"/>
        <v>0.59243344255517949</v>
      </c>
      <c r="C745" s="2" t="s">
        <v>479</v>
      </c>
    </row>
    <row r="746" spans="1:3" x14ac:dyDescent="0.2">
      <c r="A746" s="2">
        <v>744</v>
      </c>
      <c r="B746" s="2">
        <f t="shared" ca="1" si="11"/>
        <v>0.66099365019543832</v>
      </c>
      <c r="C746" s="2" t="s">
        <v>479</v>
      </c>
    </row>
    <row r="747" spans="1:3" x14ac:dyDescent="0.2">
      <c r="A747" s="2">
        <v>745</v>
      </c>
      <c r="B747" s="2">
        <f t="shared" ca="1" si="11"/>
        <v>0.82037674406240979</v>
      </c>
      <c r="C747" s="2" t="s">
        <v>479</v>
      </c>
    </row>
    <row r="748" spans="1:3" x14ac:dyDescent="0.2">
      <c r="A748" s="2">
        <v>746</v>
      </c>
      <c r="B748" s="2">
        <f t="shared" ca="1" si="11"/>
        <v>0.65200413062353091</v>
      </c>
      <c r="C748" s="2" t="s">
        <v>480</v>
      </c>
    </row>
    <row r="749" spans="1:3" x14ac:dyDescent="0.2">
      <c r="A749" s="2">
        <v>747</v>
      </c>
      <c r="B749" s="2">
        <f t="shared" ca="1" si="11"/>
        <v>0.63720274034818425</v>
      </c>
      <c r="C749" s="2" t="s">
        <v>480</v>
      </c>
    </row>
    <row r="750" spans="1:3" x14ac:dyDescent="0.2">
      <c r="A750" s="2">
        <v>748</v>
      </c>
      <c r="B750" s="2">
        <f t="shared" ca="1" si="11"/>
        <v>0.65640163015181741</v>
      </c>
      <c r="C750" s="2" t="s">
        <v>479</v>
      </c>
    </row>
    <row r="751" spans="1:3" x14ac:dyDescent="0.2">
      <c r="A751" s="2">
        <v>749</v>
      </c>
      <c r="B751" s="2">
        <f t="shared" ca="1" si="11"/>
        <v>0.65772116826786764</v>
      </c>
      <c r="C751" s="2" t="s">
        <v>480</v>
      </c>
    </row>
    <row r="752" spans="1:3" x14ac:dyDescent="0.2">
      <c r="A752" s="2">
        <v>750</v>
      </c>
      <c r="B752" s="2">
        <f t="shared" ca="1" si="11"/>
        <v>0.50476524317918126</v>
      </c>
      <c r="C752" s="2" t="s">
        <v>479</v>
      </c>
    </row>
    <row r="753" spans="1:3" x14ac:dyDescent="0.2">
      <c r="A753" s="2">
        <v>751</v>
      </c>
      <c r="B753" s="2">
        <f t="shared" ca="1" si="11"/>
        <v>0.52636008691085423</v>
      </c>
      <c r="C753" s="2" t="s">
        <v>480</v>
      </c>
    </row>
    <row r="754" spans="1:3" x14ac:dyDescent="0.2">
      <c r="A754" s="2">
        <v>752</v>
      </c>
      <c r="B754" s="2">
        <f t="shared" ca="1" si="11"/>
        <v>0.59560313957840327</v>
      </c>
      <c r="C754" s="2" t="s">
        <v>480</v>
      </c>
    </row>
    <row r="755" spans="1:3" x14ac:dyDescent="0.2">
      <c r="A755" s="2">
        <v>753</v>
      </c>
      <c r="B755" s="2">
        <f t="shared" ca="1" si="11"/>
        <v>0.72688312459773874</v>
      </c>
      <c r="C755" s="2" t="s">
        <v>480</v>
      </c>
    </row>
    <row r="756" spans="1:3" x14ac:dyDescent="0.2">
      <c r="A756" s="2">
        <v>754</v>
      </c>
      <c r="B756" s="2">
        <f t="shared" ca="1" si="11"/>
        <v>0.77103979798805766</v>
      </c>
      <c r="C756" s="2" t="s">
        <v>480</v>
      </c>
    </row>
    <row r="757" spans="1:3" x14ac:dyDescent="0.2">
      <c r="A757" s="2">
        <v>755</v>
      </c>
      <c r="B757" s="2">
        <f t="shared" ca="1" si="11"/>
        <v>0.3457405813584149</v>
      </c>
      <c r="C757" s="2" t="s">
        <v>479</v>
      </c>
    </row>
    <row r="758" spans="1:3" x14ac:dyDescent="0.2">
      <c r="A758" s="2">
        <v>756</v>
      </c>
      <c r="B758" s="2">
        <f t="shared" ca="1" si="11"/>
        <v>0.56714646770529331</v>
      </c>
      <c r="C758" s="2" t="s">
        <v>480</v>
      </c>
    </row>
    <row r="759" spans="1:3" x14ac:dyDescent="0.2">
      <c r="A759" s="2">
        <v>757</v>
      </c>
      <c r="B759" s="2">
        <f t="shared" ca="1" si="11"/>
        <v>0.6186595246392057</v>
      </c>
      <c r="C759" s="2" t="s">
        <v>480</v>
      </c>
    </row>
    <row r="760" spans="1:3" x14ac:dyDescent="0.2">
      <c r="A760" s="2">
        <v>758</v>
      </c>
      <c r="B760" s="2">
        <f t="shared" ca="1" si="11"/>
        <v>0.6644710895685263</v>
      </c>
      <c r="C760" s="2" t="s">
        <v>480</v>
      </c>
    </row>
    <row r="761" spans="1:3" x14ac:dyDescent="0.2">
      <c r="A761" s="2">
        <v>759</v>
      </c>
      <c r="B761" s="2">
        <f t="shared" ca="1" si="11"/>
        <v>0.61221219835311824</v>
      </c>
      <c r="C761" s="2" t="s">
        <v>479</v>
      </c>
    </row>
    <row r="762" spans="1:3" x14ac:dyDescent="0.2">
      <c r="A762" s="2">
        <v>760</v>
      </c>
      <c r="B762" s="2">
        <f t="shared" ca="1" si="11"/>
        <v>0.67631105134030345</v>
      </c>
      <c r="C762" s="2" t="s">
        <v>480</v>
      </c>
    </row>
    <row r="763" spans="1:3" x14ac:dyDescent="0.2">
      <c r="A763" s="2">
        <v>761</v>
      </c>
      <c r="B763" s="2">
        <f t="shared" ca="1" si="11"/>
        <v>0.59696537562855345</v>
      </c>
      <c r="C763" s="2" t="s">
        <v>479</v>
      </c>
    </row>
    <row r="764" spans="1:3" x14ac:dyDescent="0.2">
      <c r="A764" s="2">
        <v>762</v>
      </c>
      <c r="B764" s="2">
        <f t="shared" ca="1" si="11"/>
        <v>0.51251594043731585</v>
      </c>
      <c r="C764" s="2" t="s">
        <v>479</v>
      </c>
    </row>
    <row r="765" spans="1:3" x14ac:dyDescent="0.2">
      <c r="A765" s="2">
        <v>763</v>
      </c>
      <c r="B765" s="2">
        <f t="shared" ca="1" si="11"/>
        <v>0.54913602843532372</v>
      </c>
      <c r="C765" s="2" t="s">
        <v>479</v>
      </c>
    </row>
    <row r="766" spans="1:3" x14ac:dyDescent="0.2">
      <c r="A766" s="2">
        <v>764</v>
      </c>
      <c r="B766" s="2">
        <f t="shared" ca="1" si="11"/>
        <v>0.79330720070674077</v>
      </c>
      <c r="C766" s="2" t="s">
        <v>479</v>
      </c>
    </row>
    <row r="767" spans="1:3" x14ac:dyDescent="0.2">
      <c r="A767" s="2">
        <v>765</v>
      </c>
      <c r="B767" s="2">
        <f t="shared" ca="1" si="11"/>
        <v>0.60406515019351814</v>
      </c>
      <c r="C767" s="2" t="s">
        <v>479</v>
      </c>
    </row>
    <row r="768" spans="1:3" x14ac:dyDescent="0.2">
      <c r="A768" s="2">
        <v>766</v>
      </c>
      <c r="B768" s="2">
        <f t="shared" ca="1" si="11"/>
        <v>0.66556488814170811</v>
      </c>
      <c r="C768" s="2" t="s">
        <v>479</v>
      </c>
    </row>
    <row r="769" spans="1:3" x14ac:dyDescent="0.2">
      <c r="A769" s="2">
        <v>767</v>
      </c>
      <c r="B769" s="2">
        <f t="shared" ca="1" si="11"/>
        <v>0.67159874682317533</v>
      </c>
      <c r="C769" s="2" t="s">
        <v>480</v>
      </c>
    </row>
    <row r="770" spans="1:3" x14ac:dyDescent="0.2">
      <c r="A770" s="2">
        <v>768</v>
      </c>
      <c r="B770" s="2">
        <f t="shared" ca="1" si="11"/>
        <v>0.57790940198114993</v>
      </c>
      <c r="C770" s="2" t="s">
        <v>480</v>
      </c>
    </row>
    <row r="771" spans="1:3" x14ac:dyDescent="0.2">
      <c r="A771" s="2">
        <v>769</v>
      </c>
      <c r="B771" s="2">
        <f t="shared" ref="B771:B834" ca="1" si="12">IF(C771="Bomb",_xlfn.NORM.INV(RAND(),0.7,0.1),_xlfn.NORM.INV(RAND(),0.6,0.15))</f>
        <v>0.68010123280572421</v>
      </c>
      <c r="C771" s="2" t="s">
        <v>479</v>
      </c>
    </row>
    <row r="772" spans="1:3" x14ac:dyDescent="0.2">
      <c r="A772" s="2">
        <v>770</v>
      </c>
      <c r="B772" s="2">
        <f t="shared" ca="1" si="12"/>
        <v>0.72554979880574644</v>
      </c>
      <c r="C772" s="2" t="s">
        <v>480</v>
      </c>
    </row>
    <row r="773" spans="1:3" x14ac:dyDescent="0.2">
      <c r="A773" s="2">
        <v>771</v>
      </c>
      <c r="B773" s="2">
        <f t="shared" ca="1" si="12"/>
        <v>0.74063739498241343</v>
      </c>
      <c r="C773" s="2" t="s">
        <v>479</v>
      </c>
    </row>
    <row r="774" spans="1:3" x14ac:dyDescent="0.2">
      <c r="A774" s="2">
        <v>772</v>
      </c>
      <c r="B774" s="2">
        <f t="shared" ca="1" si="12"/>
        <v>0.76321338726715282</v>
      </c>
      <c r="C774" s="2" t="s">
        <v>479</v>
      </c>
    </row>
    <row r="775" spans="1:3" x14ac:dyDescent="0.2">
      <c r="A775" s="2">
        <v>773</v>
      </c>
      <c r="B775" s="2">
        <f t="shared" ca="1" si="12"/>
        <v>0.47671123403759486</v>
      </c>
      <c r="C775" s="2" t="s">
        <v>479</v>
      </c>
    </row>
    <row r="776" spans="1:3" x14ac:dyDescent="0.2">
      <c r="A776" s="2">
        <v>774</v>
      </c>
      <c r="B776" s="2">
        <f t="shared" ca="1" si="12"/>
        <v>0.48194132983887916</v>
      </c>
      <c r="C776" s="2" t="s">
        <v>479</v>
      </c>
    </row>
    <row r="777" spans="1:3" x14ac:dyDescent="0.2">
      <c r="A777" s="2">
        <v>775</v>
      </c>
      <c r="B777" s="2">
        <f t="shared" ca="1" si="12"/>
        <v>0.82699739791822235</v>
      </c>
      <c r="C777" s="2" t="s">
        <v>480</v>
      </c>
    </row>
    <row r="778" spans="1:3" x14ac:dyDescent="0.2">
      <c r="A778" s="2">
        <v>776</v>
      </c>
      <c r="B778" s="2">
        <f t="shared" ca="1" si="12"/>
        <v>0.52973212873979736</v>
      </c>
      <c r="C778" s="2" t="s">
        <v>479</v>
      </c>
    </row>
    <row r="779" spans="1:3" x14ac:dyDescent="0.2">
      <c r="A779" s="2">
        <v>777</v>
      </c>
      <c r="B779" s="2">
        <f t="shared" ca="1" si="12"/>
        <v>0.76959771875048089</v>
      </c>
      <c r="C779" s="2" t="s">
        <v>480</v>
      </c>
    </row>
    <row r="780" spans="1:3" x14ac:dyDescent="0.2">
      <c r="A780" s="2">
        <v>778</v>
      </c>
      <c r="B780" s="2">
        <f t="shared" ca="1" si="12"/>
        <v>0.50110270858678108</v>
      </c>
      <c r="C780" s="2" t="s">
        <v>480</v>
      </c>
    </row>
    <row r="781" spans="1:3" x14ac:dyDescent="0.2">
      <c r="A781" s="2">
        <v>779</v>
      </c>
      <c r="B781" s="2">
        <f t="shared" ca="1" si="12"/>
        <v>0.58212360148019604</v>
      </c>
      <c r="C781" s="2" t="s">
        <v>480</v>
      </c>
    </row>
    <row r="782" spans="1:3" x14ac:dyDescent="0.2">
      <c r="A782" s="2">
        <v>780</v>
      </c>
      <c r="B782" s="2">
        <f t="shared" ca="1" si="12"/>
        <v>0.77407694667944527</v>
      </c>
      <c r="C782" s="2" t="s">
        <v>480</v>
      </c>
    </row>
    <row r="783" spans="1:3" x14ac:dyDescent="0.2">
      <c r="A783" s="2">
        <v>781</v>
      </c>
      <c r="B783" s="2">
        <f t="shared" ca="1" si="12"/>
        <v>0.60925094483329223</v>
      </c>
      <c r="C783" s="2" t="s">
        <v>480</v>
      </c>
    </row>
    <row r="784" spans="1:3" x14ac:dyDescent="0.2">
      <c r="A784" s="2">
        <v>782</v>
      </c>
      <c r="B784" s="2">
        <f t="shared" ca="1" si="12"/>
        <v>0.88135339831946791</v>
      </c>
      <c r="C784" s="2" t="s">
        <v>480</v>
      </c>
    </row>
    <row r="785" spans="1:3" x14ac:dyDescent="0.2">
      <c r="A785" s="2">
        <v>783</v>
      </c>
      <c r="B785" s="2">
        <f t="shared" ca="1" si="12"/>
        <v>0.78155072145076721</v>
      </c>
      <c r="C785" s="2" t="s">
        <v>480</v>
      </c>
    </row>
    <row r="786" spans="1:3" x14ac:dyDescent="0.2">
      <c r="A786" s="2">
        <v>784</v>
      </c>
      <c r="B786" s="2">
        <f t="shared" ca="1" si="12"/>
        <v>0.80476108753371189</v>
      </c>
      <c r="C786" s="2" t="s">
        <v>479</v>
      </c>
    </row>
    <row r="787" spans="1:3" x14ac:dyDescent="0.2">
      <c r="A787" s="2">
        <v>785</v>
      </c>
      <c r="B787" s="2">
        <f t="shared" ca="1" si="12"/>
        <v>0.60922216382736438</v>
      </c>
      <c r="C787" s="2" t="s">
        <v>479</v>
      </c>
    </row>
    <row r="788" spans="1:3" x14ac:dyDescent="0.2">
      <c r="A788" s="2">
        <v>786</v>
      </c>
      <c r="B788" s="2">
        <f t="shared" ca="1" si="12"/>
        <v>0.50888811313617266</v>
      </c>
      <c r="C788" s="2" t="s">
        <v>479</v>
      </c>
    </row>
    <row r="789" spans="1:3" x14ac:dyDescent="0.2">
      <c r="A789" s="2">
        <v>787</v>
      </c>
      <c r="B789" s="2">
        <f t="shared" ca="1" si="12"/>
        <v>0.7797656907340168</v>
      </c>
      <c r="C789" s="2" t="s">
        <v>480</v>
      </c>
    </row>
    <row r="790" spans="1:3" x14ac:dyDescent="0.2">
      <c r="A790" s="2">
        <v>788</v>
      </c>
      <c r="B790" s="2">
        <f t="shared" ca="1" si="12"/>
        <v>0.75438646281927546</v>
      </c>
      <c r="C790" s="2" t="s">
        <v>479</v>
      </c>
    </row>
    <row r="791" spans="1:3" x14ac:dyDescent="0.2">
      <c r="A791" s="2">
        <v>789</v>
      </c>
      <c r="B791" s="2">
        <f t="shared" ca="1" si="12"/>
        <v>0.56192301019686475</v>
      </c>
      <c r="C791" s="2" t="s">
        <v>480</v>
      </c>
    </row>
    <row r="792" spans="1:3" x14ac:dyDescent="0.2">
      <c r="A792" s="2">
        <v>790</v>
      </c>
      <c r="B792" s="2">
        <f t="shared" ca="1" si="12"/>
        <v>0.73764555711464386</v>
      </c>
      <c r="C792" s="2" t="s">
        <v>480</v>
      </c>
    </row>
    <row r="793" spans="1:3" x14ac:dyDescent="0.2">
      <c r="A793" s="2">
        <v>791</v>
      </c>
      <c r="B793" s="2">
        <f t="shared" ca="1" si="12"/>
        <v>0.32721399749724073</v>
      </c>
      <c r="C793" s="2" t="s">
        <v>479</v>
      </c>
    </row>
    <row r="794" spans="1:3" x14ac:dyDescent="0.2">
      <c r="A794" s="2">
        <v>792</v>
      </c>
      <c r="B794" s="2">
        <f t="shared" ca="1" si="12"/>
        <v>0.54528458352305087</v>
      </c>
      <c r="C794" s="2" t="s">
        <v>479</v>
      </c>
    </row>
    <row r="795" spans="1:3" x14ac:dyDescent="0.2">
      <c r="A795" s="2">
        <v>793</v>
      </c>
      <c r="B795" s="2">
        <f t="shared" ca="1" si="12"/>
        <v>0.6835239960326015</v>
      </c>
      <c r="C795" s="2" t="s">
        <v>480</v>
      </c>
    </row>
    <row r="796" spans="1:3" x14ac:dyDescent="0.2">
      <c r="A796" s="2">
        <v>794</v>
      </c>
      <c r="B796" s="2">
        <f t="shared" ca="1" si="12"/>
        <v>0.43137812334514741</v>
      </c>
      <c r="C796" s="2" t="s">
        <v>479</v>
      </c>
    </row>
    <row r="797" spans="1:3" x14ac:dyDescent="0.2">
      <c r="A797" s="2">
        <v>795</v>
      </c>
      <c r="B797" s="2">
        <f t="shared" ca="1" si="12"/>
        <v>0.93501215695803208</v>
      </c>
      <c r="C797" s="2" t="s">
        <v>479</v>
      </c>
    </row>
    <row r="798" spans="1:3" x14ac:dyDescent="0.2">
      <c r="A798" s="2">
        <v>796</v>
      </c>
      <c r="B798" s="2">
        <f t="shared" ca="1" si="12"/>
        <v>0.55279373829038425</v>
      </c>
      <c r="C798" s="2" t="s">
        <v>479</v>
      </c>
    </row>
    <row r="799" spans="1:3" x14ac:dyDescent="0.2">
      <c r="A799" s="2">
        <v>797</v>
      </c>
      <c r="B799" s="2">
        <f t="shared" ca="1" si="12"/>
        <v>0.65677191062177309</v>
      </c>
      <c r="C799" s="2" t="s">
        <v>479</v>
      </c>
    </row>
    <row r="800" spans="1:3" x14ac:dyDescent="0.2">
      <c r="A800" s="2">
        <v>798</v>
      </c>
      <c r="B800" s="2">
        <f t="shared" ca="1" si="12"/>
        <v>0.80540431902302601</v>
      </c>
      <c r="C800" s="2" t="s">
        <v>480</v>
      </c>
    </row>
    <row r="801" spans="1:3" x14ac:dyDescent="0.2">
      <c r="A801" s="2">
        <v>799</v>
      </c>
      <c r="B801" s="2">
        <f t="shared" ca="1" si="12"/>
        <v>0.97237715884231735</v>
      </c>
      <c r="C801" s="2" t="s">
        <v>479</v>
      </c>
    </row>
    <row r="802" spans="1:3" x14ac:dyDescent="0.2">
      <c r="A802" s="2">
        <v>800</v>
      </c>
      <c r="B802" s="2">
        <f t="shared" ca="1" si="12"/>
        <v>0.66842929431240994</v>
      </c>
      <c r="C802" s="2" t="s">
        <v>479</v>
      </c>
    </row>
    <row r="803" spans="1:3" x14ac:dyDescent="0.2">
      <c r="A803" s="2">
        <v>801</v>
      </c>
      <c r="B803" s="2">
        <f t="shared" ca="1" si="12"/>
        <v>0.3736312590904054</v>
      </c>
      <c r="C803" s="2" t="s">
        <v>479</v>
      </c>
    </row>
    <row r="804" spans="1:3" x14ac:dyDescent="0.2">
      <c r="A804" s="2">
        <v>802</v>
      </c>
      <c r="B804" s="2">
        <f t="shared" ca="1" si="12"/>
        <v>0.64522899949940959</v>
      </c>
      <c r="C804" s="2" t="s">
        <v>479</v>
      </c>
    </row>
    <row r="805" spans="1:3" x14ac:dyDescent="0.2">
      <c r="A805" s="2">
        <v>803</v>
      </c>
      <c r="B805" s="2">
        <f t="shared" ca="1" si="12"/>
        <v>0.75228734332976765</v>
      </c>
      <c r="C805" s="2" t="s">
        <v>480</v>
      </c>
    </row>
    <row r="806" spans="1:3" x14ac:dyDescent="0.2">
      <c r="A806" s="2">
        <v>804</v>
      </c>
      <c r="B806" s="2">
        <f t="shared" ca="1" si="12"/>
        <v>0.72247380156192897</v>
      </c>
      <c r="C806" s="2" t="s">
        <v>479</v>
      </c>
    </row>
    <row r="807" spans="1:3" x14ac:dyDescent="0.2">
      <c r="A807" s="2">
        <v>805</v>
      </c>
      <c r="B807" s="2">
        <f t="shared" ca="1" si="12"/>
        <v>0.62128253787187093</v>
      </c>
      <c r="C807" s="2" t="s">
        <v>480</v>
      </c>
    </row>
    <row r="808" spans="1:3" x14ac:dyDescent="0.2">
      <c r="A808" s="2">
        <v>806</v>
      </c>
      <c r="B808" s="2">
        <f t="shared" ca="1" si="12"/>
        <v>0.78552431202774819</v>
      </c>
      <c r="C808" s="2" t="s">
        <v>479</v>
      </c>
    </row>
    <row r="809" spans="1:3" x14ac:dyDescent="0.2">
      <c r="A809" s="2">
        <v>807</v>
      </c>
      <c r="B809" s="2">
        <f t="shared" ca="1" si="12"/>
        <v>0.73968850937933939</v>
      </c>
      <c r="C809" s="2" t="s">
        <v>480</v>
      </c>
    </row>
    <row r="810" spans="1:3" x14ac:dyDescent="0.2">
      <c r="A810" s="2">
        <v>808</v>
      </c>
      <c r="B810" s="2">
        <f t="shared" ca="1" si="12"/>
        <v>0.87373946564597071</v>
      </c>
      <c r="C810" s="2" t="s">
        <v>480</v>
      </c>
    </row>
    <row r="811" spans="1:3" x14ac:dyDescent="0.2">
      <c r="A811" s="2">
        <v>809</v>
      </c>
      <c r="B811" s="2">
        <f t="shared" ca="1" si="12"/>
        <v>0.71891366635867771</v>
      </c>
      <c r="C811" s="2" t="s">
        <v>480</v>
      </c>
    </row>
    <row r="812" spans="1:3" x14ac:dyDescent="0.2">
      <c r="A812" s="2">
        <v>810</v>
      </c>
      <c r="B812" s="2">
        <f t="shared" ca="1" si="12"/>
        <v>0.80731415440397991</v>
      </c>
      <c r="C812" s="2" t="s">
        <v>480</v>
      </c>
    </row>
    <row r="813" spans="1:3" x14ac:dyDescent="0.2">
      <c r="A813" s="2">
        <v>811</v>
      </c>
      <c r="B813" s="2">
        <f t="shared" ca="1" si="12"/>
        <v>0.69403719027713984</v>
      </c>
      <c r="C813" s="2" t="s">
        <v>479</v>
      </c>
    </row>
    <row r="814" spans="1:3" x14ac:dyDescent="0.2">
      <c r="A814" s="2">
        <v>812</v>
      </c>
      <c r="B814" s="2">
        <f t="shared" ca="1" si="12"/>
        <v>0.85728152155239579</v>
      </c>
      <c r="C814" s="2" t="s">
        <v>480</v>
      </c>
    </row>
    <row r="815" spans="1:3" x14ac:dyDescent="0.2">
      <c r="A815" s="2">
        <v>813</v>
      </c>
      <c r="B815" s="2">
        <f t="shared" ca="1" si="12"/>
        <v>0.85813424812179351</v>
      </c>
      <c r="C815" s="2" t="s">
        <v>480</v>
      </c>
    </row>
    <row r="816" spans="1:3" x14ac:dyDescent="0.2">
      <c r="A816" s="2">
        <v>814</v>
      </c>
      <c r="B816" s="2">
        <f t="shared" ca="1" si="12"/>
        <v>0.54393859864289762</v>
      </c>
      <c r="C816" s="2" t="s">
        <v>479</v>
      </c>
    </row>
    <row r="817" spans="1:3" x14ac:dyDescent="0.2">
      <c r="A817" s="2">
        <v>815</v>
      </c>
      <c r="B817" s="2">
        <f t="shared" ca="1" si="12"/>
        <v>0.56999736498305575</v>
      </c>
      <c r="C817" s="2" t="s">
        <v>479</v>
      </c>
    </row>
    <row r="818" spans="1:3" x14ac:dyDescent="0.2">
      <c r="A818" s="2">
        <v>816</v>
      </c>
      <c r="B818" s="2">
        <f t="shared" ca="1" si="12"/>
        <v>0.76643663156947373</v>
      </c>
      <c r="C818" s="2" t="s">
        <v>479</v>
      </c>
    </row>
    <row r="819" spans="1:3" x14ac:dyDescent="0.2">
      <c r="A819" s="2">
        <v>817</v>
      </c>
      <c r="B819" s="2">
        <f t="shared" ca="1" si="12"/>
        <v>0.87001975283052313</v>
      </c>
      <c r="C819" s="2" t="s">
        <v>479</v>
      </c>
    </row>
    <row r="820" spans="1:3" x14ac:dyDescent="0.2">
      <c r="A820" s="2">
        <v>818</v>
      </c>
      <c r="B820" s="2">
        <f t="shared" ca="1" si="12"/>
        <v>0.6445768685610731</v>
      </c>
      <c r="C820" s="2" t="s">
        <v>479</v>
      </c>
    </row>
    <row r="821" spans="1:3" x14ac:dyDescent="0.2">
      <c r="A821" s="2">
        <v>819</v>
      </c>
      <c r="B821" s="2">
        <f t="shared" ca="1" si="12"/>
        <v>0.32740237193724103</v>
      </c>
      <c r="C821" s="2" t="s">
        <v>479</v>
      </c>
    </row>
    <row r="822" spans="1:3" x14ac:dyDescent="0.2">
      <c r="A822" s="2">
        <v>820</v>
      </c>
      <c r="B822" s="2">
        <f t="shared" ca="1" si="12"/>
        <v>0.42096486209698003</v>
      </c>
      <c r="C822" s="2" t="s">
        <v>479</v>
      </c>
    </row>
    <row r="823" spans="1:3" x14ac:dyDescent="0.2">
      <c r="A823" s="2">
        <v>821</v>
      </c>
      <c r="B823" s="2">
        <f t="shared" ca="1" si="12"/>
        <v>0.67431993526678957</v>
      </c>
      <c r="C823" s="2" t="s">
        <v>480</v>
      </c>
    </row>
    <row r="824" spans="1:3" x14ac:dyDescent="0.2">
      <c r="A824" s="2">
        <v>822</v>
      </c>
      <c r="B824" s="2">
        <f t="shared" ca="1" si="12"/>
        <v>0.77884731074737978</v>
      </c>
      <c r="C824" s="2" t="s">
        <v>479</v>
      </c>
    </row>
    <row r="825" spans="1:3" x14ac:dyDescent="0.2">
      <c r="A825" s="2">
        <v>823</v>
      </c>
      <c r="B825" s="2">
        <f t="shared" ca="1" si="12"/>
        <v>0.70193669821232496</v>
      </c>
      <c r="C825" s="2" t="s">
        <v>480</v>
      </c>
    </row>
    <row r="826" spans="1:3" x14ac:dyDescent="0.2">
      <c r="A826" s="2">
        <v>824</v>
      </c>
      <c r="B826" s="2">
        <f t="shared" ca="1" si="12"/>
        <v>0.68587036434275483</v>
      </c>
      <c r="C826" s="2" t="s">
        <v>480</v>
      </c>
    </row>
    <row r="827" spans="1:3" x14ac:dyDescent="0.2">
      <c r="A827" s="2">
        <v>825</v>
      </c>
      <c r="B827" s="2">
        <f t="shared" ca="1" si="12"/>
        <v>0.73237958556007432</v>
      </c>
      <c r="C827" s="2" t="s">
        <v>480</v>
      </c>
    </row>
    <row r="828" spans="1:3" x14ac:dyDescent="0.2">
      <c r="A828" s="2">
        <v>826</v>
      </c>
      <c r="B828" s="2">
        <f t="shared" ca="1" si="12"/>
        <v>0.62897195780441673</v>
      </c>
      <c r="C828" s="2" t="s">
        <v>479</v>
      </c>
    </row>
    <row r="829" spans="1:3" x14ac:dyDescent="0.2">
      <c r="A829" s="2">
        <v>827</v>
      </c>
      <c r="B829" s="2">
        <f t="shared" ca="1" si="12"/>
        <v>0.43055172883034548</v>
      </c>
      <c r="C829" s="2" t="s">
        <v>479</v>
      </c>
    </row>
    <row r="830" spans="1:3" x14ac:dyDescent="0.2">
      <c r="A830" s="2">
        <v>828</v>
      </c>
      <c r="B830" s="2">
        <f t="shared" ca="1" si="12"/>
        <v>0.35522715263442489</v>
      </c>
      <c r="C830" s="2" t="s">
        <v>479</v>
      </c>
    </row>
    <row r="831" spans="1:3" x14ac:dyDescent="0.2">
      <c r="A831" s="2">
        <v>829</v>
      </c>
      <c r="B831" s="2">
        <f t="shared" ca="1" si="12"/>
        <v>0.73784757158842551</v>
      </c>
      <c r="C831" s="2" t="s">
        <v>480</v>
      </c>
    </row>
    <row r="832" spans="1:3" x14ac:dyDescent="0.2">
      <c r="A832" s="2">
        <v>830</v>
      </c>
      <c r="B832" s="2">
        <f t="shared" ca="1" si="12"/>
        <v>0.53422345193288945</v>
      </c>
      <c r="C832" s="2" t="s">
        <v>479</v>
      </c>
    </row>
    <row r="833" spans="1:3" x14ac:dyDescent="0.2">
      <c r="A833" s="2">
        <v>831</v>
      </c>
      <c r="B833" s="2">
        <f t="shared" ca="1" si="12"/>
        <v>0.71210467444201853</v>
      </c>
      <c r="C833" s="2" t="s">
        <v>479</v>
      </c>
    </row>
    <row r="834" spans="1:3" x14ac:dyDescent="0.2">
      <c r="A834" s="2">
        <v>832</v>
      </c>
      <c r="B834" s="2">
        <f t="shared" ca="1" si="12"/>
        <v>0.87578031560614855</v>
      </c>
      <c r="C834" s="2" t="s">
        <v>479</v>
      </c>
    </row>
    <row r="835" spans="1:3" x14ac:dyDescent="0.2">
      <c r="A835" s="2">
        <v>833</v>
      </c>
      <c r="B835" s="2">
        <f t="shared" ref="B835:B898" ca="1" si="13">IF(C835="Bomb",_xlfn.NORM.INV(RAND(),0.7,0.1),_xlfn.NORM.INV(RAND(),0.6,0.15))</f>
        <v>0.53785483779638499</v>
      </c>
      <c r="C835" s="2" t="s">
        <v>480</v>
      </c>
    </row>
    <row r="836" spans="1:3" x14ac:dyDescent="0.2">
      <c r="A836" s="2">
        <v>834</v>
      </c>
      <c r="B836" s="2">
        <f t="shared" ca="1" si="13"/>
        <v>0.32232273606403278</v>
      </c>
      <c r="C836" s="2" t="s">
        <v>479</v>
      </c>
    </row>
    <row r="837" spans="1:3" x14ac:dyDescent="0.2">
      <c r="A837" s="2">
        <v>835</v>
      </c>
      <c r="B837" s="2">
        <f t="shared" ca="1" si="13"/>
        <v>0.72601664024376122</v>
      </c>
      <c r="C837" s="2" t="s">
        <v>480</v>
      </c>
    </row>
    <row r="838" spans="1:3" x14ac:dyDescent="0.2">
      <c r="A838" s="2">
        <v>836</v>
      </c>
      <c r="B838" s="2">
        <f t="shared" ca="1" si="13"/>
        <v>0.55448859529971739</v>
      </c>
      <c r="C838" s="2" t="s">
        <v>479</v>
      </c>
    </row>
    <row r="839" spans="1:3" x14ac:dyDescent="0.2">
      <c r="A839" s="2">
        <v>837</v>
      </c>
      <c r="B839" s="2">
        <f t="shared" ca="1" si="13"/>
        <v>0.61393640405879091</v>
      </c>
      <c r="C839" s="2" t="s">
        <v>480</v>
      </c>
    </row>
    <row r="840" spans="1:3" x14ac:dyDescent="0.2">
      <c r="A840" s="2">
        <v>838</v>
      </c>
      <c r="B840" s="2">
        <f t="shared" ca="1" si="13"/>
        <v>0.68361855255048409</v>
      </c>
      <c r="C840" s="2" t="s">
        <v>479</v>
      </c>
    </row>
    <row r="841" spans="1:3" x14ac:dyDescent="0.2">
      <c r="A841" s="2">
        <v>839</v>
      </c>
      <c r="B841" s="2">
        <f t="shared" ca="1" si="13"/>
        <v>0.54281533383589742</v>
      </c>
      <c r="C841" s="2" t="s">
        <v>480</v>
      </c>
    </row>
    <row r="842" spans="1:3" x14ac:dyDescent="0.2">
      <c r="A842" s="2">
        <v>840</v>
      </c>
      <c r="B842" s="2">
        <f t="shared" ca="1" si="13"/>
        <v>0.67647300010037259</v>
      </c>
      <c r="C842" s="2" t="s">
        <v>480</v>
      </c>
    </row>
    <row r="843" spans="1:3" x14ac:dyDescent="0.2">
      <c r="A843" s="2">
        <v>841</v>
      </c>
      <c r="B843" s="2">
        <f t="shared" ca="1" si="13"/>
        <v>0.5943648355830512</v>
      </c>
      <c r="C843" s="2" t="s">
        <v>480</v>
      </c>
    </row>
    <row r="844" spans="1:3" x14ac:dyDescent="0.2">
      <c r="A844" s="2">
        <v>842</v>
      </c>
      <c r="B844" s="2">
        <f t="shared" ca="1" si="13"/>
        <v>0.5225157760837621</v>
      </c>
      <c r="C844" s="2" t="s">
        <v>479</v>
      </c>
    </row>
    <row r="845" spans="1:3" x14ac:dyDescent="0.2">
      <c r="A845" s="2">
        <v>843</v>
      </c>
      <c r="B845" s="2">
        <f t="shared" ca="1" si="13"/>
        <v>0.48513105126259282</v>
      </c>
      <c r="C845" s="2" t="s">
        <v>479</v>
      </c>
    </row>
    <row r="846" spans="1:3" x14ac:dyDescent="0.2">
      <c r="A846" s="2">
        <v>844</v>
      </c>
      <c r="B846" s="2">
        <f t="shared" ca="1" si="13"/>
        <v>0.49288585288094056</v>
      </c>
      <c r="C846" s="2" t="s">
        <v>479</v>
      </c>
    </row>
    <row r="847" spans="1:3" x14ac:dyDescent="0.2">
      <c r="A847" s="2">
        <v>845</v>
      </c>
      <c r="B847" s="2">
        <f t="shared" ca="1" si="13"/>
        <v>0.71877852230747341</v>
      </c>
      <c r="C847" s="2" t="s">
        <v>479</v>
      </c>
    </row>
    <row r="848" spans="1:3" x14ac:dyDescent="0.2">
      <c r="A848" s="2">
        <v>846</v>
      </c>
      <c r="B848" s="2">
        <f t="shared" ca="1" si="13"/>
        <v>0.62606949952004032</v>
      </c>
      <c r="C848" s="2" t="s">
        <v>479</v>
      </c>
    </row>
    <row r="849" spans="1:3" x14ac:dyDescent="0.2">
      <c r="A849" s="2">
        <v>847</v>
      </c>
      <c r="B849" s="2">
        <f t="shared" ca="1" si="13"/>
        <v>0.68836691167874065</v>
      </c>
      <c r="C849" s="2" t="s">
        <v>480</v>
      </c>
    </row>
    <row r="850" spans="1:3" x14ac:dyDescent="0.2">
      <c r="A850" s="2">
        <v>848</v>
      </c>
      <c r="B850" s="2">
        <f t="shared" ca="1" si="13"/>
        <v>0.4945503493536757</v>
      </c>
      <c r="C850" s="2" t="s">
        <v>479</v>
      </c>
    </row>
    <row r="851" spans="1:3" x14ac:dyDescent="0.2">
      <c r="A851" s="2">
        <v>849</v>
      </c>
      <c r="B851" s="2">
        <f t="shared" ca="1" si="13"/>
        <v>0.69250174806319476</v>
      </c>
      <c r="C851" s="2" t="s">
        <v>480</v>
      </c>
    </row>
    <row r="852" spans="1:3" x14ac:dyDescent="0.2">
      <c r="A852" s="2">
        <v>850</v>
      </c>
      <c r="B852" s="2">
        <f t="shared" ca="1" si="13"/>
        <v>0.48479901966949424</v>
      </c>
      <c r="C852" s="2" t="s">
        <v>479</v>
      </c>
    </row>
    <row r="853" spans="1:3" x14ac:dyDescent="0.2">
      <c r="A853" s="2">
        <v>851</v>
      </c>
      <c r="B853" s="2">
        <f t="shared" ca="1" si="13"/>
        <v>0.71356524759285689</v>
      </c>
      <c r="C853" s="2" t="s">
        <v>479</v>
      </c>
    </row>
    <row r="854" spans="1:3" x14ac:dyDescent="0.2">
      <c r="A854" s="2">
        <v>852</v>
      </c>
      <c r="B854" s="2">
        <f t="shared" ca="1" si="13"/>
        <v>0.80926302074871592</v>
      </c>
      <c r="C854" s="2" t="s">
        <v>479</v>
      </c>
    </row>
    <row r="855" spans="1:3" x14ac:dyDescent="0.2">
      <c r="A855" s="2">
        <v>853</v>
      </c>
      <c r="B855" s="2">
        <f t="shared" ca="1" si="13"/>
        <v>0.54815068045087489</v>
      </c>
      <c r="C855" s="2" t="s">
        <v>479</v>
      </c>
    </row>
    <row r="856" spans="1:3" x14ac:dyDescent="0.2">
      <c r="A856" s="2">
        <v>854</v>
      </c>
      <c r="B856" s="2">
        <f t="shared" ca="1" si="13"/>
        <v>0.74355162396558661</v>
      </c>
      <c r="C856" s="2" t="s">
        <v>479</v>
      </c>
    </row>
    <row r="857" spans="1:3" x14ac:dyDescent="0.2">
      <c r="A857" s="2">
        <v>855</v>
      </c>
      <c r="B857" s="2">
        <f t="shared" ca="1" si="13"/>
        <v>0.73517330087581867</v>
      </c>
      <c r="C857" s="2" t="s">
        <v>480</v>
      </c>
    </row>
    <row r="858" spans="1:3" x14ac:dyDescent="0.2">
      <c r="A858" s="2">
        <v>856</v>
      </c>
      <c r="B858" s="2">
        <f t="shared" ca="1" si="13"/>
        <v>0.74635387128362463</v>
      </c>
      <c r="C858" s="2" t="s">
        <v>480</v>
      </c>
    </row>
    <row r="859" spans="1:3" x14ac:dyDescent="0.2">
      <c r="A859" s="2">
        <v>857</v>
      </c>
      <c r="B859" s="2">
        <f t="shared" ca="1" si="13"/>
        <v>0.56225667197895723</v>
      </c>
      <c r="C859" s="2" t="s">
        <v>479</v>
      </c>
    </row>
    <row r="860" spans="1:3" x14ac:dyDescent="0.2">
      <c r="A860" s="2">
        <v>858</v>
      </c>
      <c r="B860" s="2">
        <f t="shared" ca="1" si="13"/>
        <v>0.76179395013362461</v>
      </c>
      <c r="C860" s="2" t="s">
        <v>479</v>
      </c>
    </row>
    <row r="861" spans="1:3" x14ac:dyDescent="0.2">
      <c r="A861" s="2">
        <v>859</v>
      </c>
      <c r="B861" s="2">
        <f t="shared" ca="1" si="13"/>
        <v>0.5864084768799066</v>
      </c>
      <c r="C861" s="2" t="s">
        <v>479</v>
      </c>
    </row>
    <row r="862" spans="1:3" x14ac:dyDescent="0.2">
      <c r="A862" s="2">
        <v>860</v>
      </c>
      <c r="B862" s="2">
        <f t="shared" ca="1" si="13"/>
        <v>0.78283382976601779</v>
      </c>
      <c r="C862" s="2" t="s">
        <v>479</v>
      </c>
    </row>
    <row r="863" spans="1:3" x14ac:dyDescent="0.2">
      <c r="A863" s="2">
        <v>861</v>
      </c>
      <c r="B863" s="2">
        <f t="shared" ca="1" si="13"/>
        <v>0.59390167187540033</v>
      </c>
      <c r="C863" s="2" t="s">
        <v>480</v>
      </c>
    </row>
    <row r="864" spans="1:3" x14ac:dyDescent="0.2">
      <c r="A864" s="2">
        <v>862</v>
      </c>
      <c r="B864" s="2">
        <f t="shared" ca="1" si="13"/>
        <v>0.29724993145854406</v>
      </c>
      <c r="C864" s="2" t="s">
        <v>479</v>
      </c>
    </row>
    <row r="865" spans="1:3" x14ac:dyDescent="0.2">
      <c r="A865" s="2">
        <v>863</v>
      </c>
      <c r="B865" s="2">
        <f t="shared" ca="1" si="13"/>
        <v>0.55561892286197823</v>
      </c>
      <c r="C865" s="2" t="s">
        <v>479</v>
      </c>
    </row>
    <row r="866" spans="1:3" x14ac:dyDescent="0.2">
      <c r="A866" s="2">
        <v>864</v>
      </c>
      <c r="B866" s="2">
        <f t="shared" ca="1" si="13"/>
        <v>0.72402838967413796</v>
      </c>
      <c r="C866" s="2" t="s">
        <v>479</v>
      </c>
    </row>
    <row r="867" spans="1:3" x14ac:dyDescent="0.2">
      <c r="A867" s="2">
        <v>865</v>
      </c>
      <c r="B867" s="2">
        <f t="shared" ca="1" si="13"/>
        <v>0.70864998440624027</v>
      </c>
      <c r="C867" s="2" t="s">
        <v>479</v>
      </c>
    </row>
    <row r="868" spans="1:3" x14ac:dyDescent="0.2">
      <c r="A868" s="2">
        <v>866</v>
      </c>
      <c r="B868" s="2">
        <f t="shared" ca="1" si="13"/>
        <v>0.51305368559272457</v>
      </c>
      <c r="C868" s="2" t="s">
        <v>479</v>
      </c>
    </row>
    <row r="869" spans="1:3" x14ac:dyDescent="0.2">
      <c r="A869" s="2">
        <v>867</v>
      </c>
      <c r="B869" s="2">
        <f t="shared" ca="1" si="13"/>
        <v>0.71553415125655118</v>
      </c>
      <c r="C869" s="2" t="s">
        <v>479</v>
      </c>
    </row>
    <row r="870" spans="1:3" x14ac:dyDescent="0.2">
      <c r="A870" s="2">
        <v>868</v>
      </c>
      <c r="B870" s="2">
        <f t="shared" ca="1" si="13"/>
        <v>0.53539036280134167</v>
      </c>
      <c r="C870" s="2" t="s">
        <v>479</v>
      </c>
    </row>
    <row r="871" spans="1:3" x14ac:dyDescent="0.2">
      <c r="A871" s="2">
        <v>869</v>
      </c>
      <c r="B871" s="2">
        <f t="shared" ca="1" si="13"/>
        <v>0.46699378403475966</v>
      </c>
      <c r="C871" s="2" t="s">
        <v>479</v>
      </c>
    </row>
    <row r="872" spans="1:3" x14ac:dyDescent="0.2">
      <c r="A872" s="2">
        <v>870</v>
      </c>
      <c r="B872" s="2">
        <f t="shared" ca="1" si="13"/>
        <v>0.62045556525008638</v>
      </c>
      <c r="C872" s="2" t="s">
        <v>479</v>
      </c>
    </row>
    <row r="873" spans="1:3" x14ac:dyDescent="0.2">
      <c r="A873" s="2">
        <v>871</v>
      </c>
      <c r="B873" s="2">
        <f t="shared" ca="1" si="13"/>
        <v>0.74061219068586348</v>
      </c>
      <c r="C873" s="2" t="s">
        <v>480</v>
      </c>
    </row>
    <row r="874" spans="1:3" x14ac:dyDescent="0.2">
      <c r="A874" s="2">
        <v>872</v>
      </c>
      <c r="B874" s="2">
        <f t="shared" ca="1" si="13"/>
        <v>0.46427094157423021</v>
      </c>
      <c r="C874" s="2" t="s">
        <v>480</v>
      </c>
    </row>
    <row r="875" spans="1:3" x14ac:dyDescent="0.2">
      <c r="A875" s="2">
        <v>873</v>
      </c>
      <c r="B875" s="2">
        <f t="shared" ca="1" si="13"/>
        <v>0.51071074849075804</v>
      </c>
      <c r="C875" s="2" t="s">
        <v>480</v>
      </c>
    </row>
    <row r="876" spans="1:3" x14ac:dyDescent="0.2">
      <c r="A876" s="2">
        <v>874</v>
      </c>
      <c r="B876" s="2">
        <f t="shared" ca="1" si="13"/>
        <v>0.57369310267779872</v>
      </c>
      <c r="C876" s="2" t="s">
        <v>479</v>
      </c>
    </row>
    <row r="877" spans="1:3" x14ac:dyDescent="0.2">
      <c r="A877" s="2">
        <v>875</v>
      </c>
      <c r="B877" s="2">
        <f t="shared" ca="1" si="13"/>
        <v>0.60675239836530714</v>
      </c>
      <c r="C877" s="2" t="s">
        <v>479</v>
      </c>
    </row>
    <row r="878" spans="1:3" x14ac:dyDescent="0.2">
      <c r="A878" s="2">
        <v>876</v>
      </c>
      <c r="B878" s="2">
        <f t="shared" ca="1" si="13"/>
        <v>0.68203619157191964</v>
      </c>
      <c r="C878" s="2" t="s">
        <v>480</v>
      </c>
    </row>
    <row r="879" spans="1:3" x14ac:dyDescent="0.2">
      <c r="A879" s="2">
        <v>877</v>
      </c>
      <c r="B879" s="2">
        <f t="shared" ca="1" si="13"/>
        <v>0.47564126265539031</v>
      </c>
      <c r="C879" s="2" t="s">
        <v>479</v>
      </c>
    </row>
    <row r="880" spans="1:3" x14ac:dyDescent="0.2">
      <c r="A880" s="2">
        <v>878</v>
      </c>
      <c r="B880" s="2">
        <f t="shared" ca="1" si="13"/>
        <v>0.50826339247016705</v>
      </c>
      <c r="C880" s="2" t="s">
        <v>479</v>
      </c>
    </row>
    <row r="881" spans="1:3" x14ac:dyDescent="0.2">
      <c r="A881" s="2">
        <v>879</v>
      </c>
      <c r="B881" s="2">
        <f t="shared" ca="1" si="13"/>
        <v>0.66659942344597622</v>
      </c>
      <c r="C881" s="2" t="s">
        <v>480</v>
      </c>
    </row>
    <row r="882" spans="1:3" x14ac:dyDescent="0.2">
      <c r="A882" s="2">
        <v>880</v>
      </c>
      <c r="B882" s="2">
        <f t="shared" ca="1" si="13"/>
        <v>0.79507762557299733</v>
      </c>
      <c r="C882" s="2" t="s">
        <v>480</v>
      </c>
    </row>
    <row r="883" spans="1:3" x14ac:dyDescent="0.2">
      <c r="A883" s="2">
        <v>881</v>
      </c>
      <c r="B883" s="2">
        <f t="shared" ca="1" si="13"/>
        <v>0.77683993953728447</v>
      </c>
      <c r="C883" s="2" t="s">
        <v>480</v>
      </c>
    </row>
    <row r="884" spans="1:3" x14ac:dyDescent="0.2">
      <c r="A884" s="2">
        <v>882</v>
      </c>
      <c r="B884" s="2">
        <f t="shared" ca="1" si="13"/>
        <v>0.79790570579849174</v>
      </c>
      <c r="C884" s="2" t="s">
        <v>480</v>
      </c>
    </row>
    <row r="885" spans="1:3" x14ac:dyDescent="0.2">
      <c r="A885" s="2">
        <v>883</v>
      </c>
      <c r="B885" s="2">
        <f t="shared" ca="1" si="13"/>
        <v>0.50906211661354539</v>
      </c>
      <c r="C885" s="2" t="s">
        <v>479</v>
      </c>
    </row>
    <row r="886" spans="1:3" x14ac:dyDescent="0.2">
      <c r="A886" s="2">
        <v>884</v>
      </c>
      <c r="B886" s="2">
        <f t="shared" ca="1" si="13"/>
        <v>0.63830706176142438</v>
      </c>
      <c r="C886" s="2" t="s">
        <v>479</v>
      </c>
    </row>
    <row r="887" spans="1:3" x14ac:dyDescent="0.2">
      <c r="A887" s="2">
        <v>885</v>
      </c>
      <c r="B887" s="2">
        <f t="shared" ca="1" si="13"/>
        <v>0.42680329046706122</v>
      </c>
      <c r="C887" s="2" t="s">
        <v>479</v>
      </c>
    </row>
    <row r="888" spans="1:3" x14ac:dyDescent="0.2">
      <c r="A888" s="2">
        <v>886</v>
      </c>
      <c r="B888" s="2">
        <f t="shared" ca="1" si="13"/>
        <v>0.74054375658536775</v>
      </c>
      <c r="C888" s="2" t="s">
        <v>480</v>
      </c>
    </row>
    <row r="889" spans="1:3" x14ac:dyDescent="0.2">
      <c r="A889" s="2">
        <v>887</v>
      </c>
      <c r="B889" s="2">
        <f t="shared" ca="1" si="13"/>
        <v>0.62598818640791598</v>
      </c>
      <c r="C889" s="2" t="s">
        <v>480</v>
      </c>
    </row>
    <row r="890" spans="1:3" x14ac:dyDescent="0.2">
      <c r="A890" s="2">
        <v>888</v>
      </c>
      <c r="B890" s="2">
        <f t="shared" ca="1" si="13"/>
        <v>0.62033771114267522</v>
      </c>
      <c r="C890" s="2" t="s">
        <v>480</v>
      </c>
    </row>
    <row r="891" spans="1:3" x14ac:dyDescent="0.2">
      <c r="A891" s="2">
        <v>889</v>
      </c>
      <c r="B891" s="2">
        <f t="shared" ca="1" si="13"/>
        <v>0.64235430859260456</v>
      </c>
      <c r="C891" s="2" t="s">
        <v>479</v>
      </c>
    </row>
    <row r="892" spans="1:3" x14ac:dyDescent="0.2">
      <c r="A892" s="2">
        <v>890</v>
      </c>
      <c r="B892" s="2">
        <f t="shared" ca="1" si="13"/>
        <v>0.90837774806299154</v>
      </c>
      <c r="C892" s="2" t="s">
        <v>479</v>
      </c>
    </row>
    <row r="893" spans="1:3" x14ac:dyDescent="0.2">
      <c r="A893" s="2">
        <v>891</v>
      </c>
      <c r="B893" s="2">
        <f t="shared" ca="1" si="13"/>
        <v>0.63058652458571451</v>
      </c>
      <c r="C893" s="2" t="s">
        <v>479</v>
      </c>
    </row>
    <row r="894" spans="1:3" x14ac:dyDescent="0.2">
      <c r="A894" s="2">
        <v>892</v>
      </c>
      <c r="B894" s="2">
        <f t="shared" ca="1" si="13"/>
        <v>0.85865340753387842</v>
      </c>
      <c r="C894" s="2" t="s">
        <v>480</v>
      </c>
    </row>
    <row r="895" spans="1:3" x14ac:dyDescent="0.2">
      <c r="A895" s="2">
        <v>893</v>
      </c>
      <c r="B895" s="2">
        <f t="shared" ca="1" si="13"/>
        <v>0.48758976891493666</v>
      </c>
      <c r="C895" s="2" t="s">
        <v>479</v>
      </c>
    </row>
    <row r="896" spans="1:3" x14ac:dyDescent="0.2">
      <c r="A896" s="2">
        <v>894</v>
      </c>
      <c r="B896" s="2">
        <f t="shared" ca="1" si="13"/>
        <v>0.63380954023387059</v>
      </c>
      <c r="C896" s="2" t="s">
        <v>480</v>
      </c>
    </row>
    <row r="897" spans="1:3" x14ac:dyDescent="0.2">
      <c r="A897" s="2">
        <v>895</v>
      </c>
      <c r="B897" s="2">
        <f t="shared" ca="1" si="13"/>
        <v>0.54806437084161996</v>
      </c>
      <c r="C897" s="2" t="s">
        <v>479</v>
      </c>
    </row>
    <row r="898" spans="1:3" x14ac:dyDescent="0.2">
      <c r="A898" s="2">
        <v>896</v>
      </c>
      <c r="B898" s="2">
        <f t="shared" ca="1" si="13"/>
        <v>0.88675076555842913</v>
      </c>
      <c r="C898" s="2" t="s">
        <v>480</v>
      </c>
    </row>
    <row r="899" spans="1:3" x14ac:dyDescent="0.2">
      <c r="A899" s="2">
        <v>897</v>
      </c>
      <c r="B899" s="2">
        <f t="shared" ref="B899:B962" ca="1" si="14">IF(C899="Bomb",_xlfn.NORM.INV(RAND(),0.7,0.1),_xlfn.NORM.INV(RAND(),0.6,0.15))</f>
        <v>0.71509286652343507</v>
      </c>
      <c r="C899" s="2" t="s">
        <v>480</v>
      </c>
    </row>
    <row r="900" spans="1:3" x14ac:dyDescent="0.2">
      <c r="A900" s="2">
        <v>898</v>
      </c>
      <c r="B900" s="2">
        <f t="shared" ca="1" si="14"/>
        <v>0.59126460307052797</v>
      </c>
      <c r="C900" s="2" t="s">
        <v>480</v>
      </c>
    </row>
    <row r="901" spans="1:3" x14ac:dyDescent="0.2">
      <c r="A901" s="2">
        <v>899</v>
      </c>
      <c r="B901" s="2">
        <f t="shared" ca="1" si="14"/>
        <v>0.68791130103382447</v>
      </c>
      <c r="C901" s="2" t="s">
        <v>479</v>
      </c>
    </row>
    <row r="902" spans="1:3" x14ac:dyDescent="0.2">
      <c r="A902" s="2">
        <v>900</v>
      </c>
      <c r="B902" s="2">
        <f t="shared" ca="1" si="14"/>
        <v>0.63188757091009662</v>
      </c>
      <c r="C902" s="2" t="s">
        <v>480</v>
      </c>
    </row>
    <row r="903" spans="1:3" x14ac:dyDescent="0.2">
      <c r="A903" s="2">
        <v>901</v>
      </c>
      <c r="B903" s="2">
        <f t="shared" ca="1" si="14"/>
        <v>0.7542256060003486</v>
      </c>
      <c r="C903" s="2" t="s">
        <v>480</v>
      </c>
    </row>
    <row r="904" spans="1:3" x14ac:dyDescent="0.2">
      <c r="A904" s="2">
        <v>902</v>
      </c>
      <c r="B904" s="2">
        <f t="shared" ca="1" si="14"/>
        <v>0.77172147593754481</v>
      </c>
      <c r="C904" s="2" t="s">
        <v>480</v>
      </c>
    </row>
    <row r="905" spans="1:3" x14ac:dyDescent="0.2">
      <c r="A905" s="2">
        <v>903</v>
      </c>
      <c r="B905" s="2">
        <f t="shared" ca="1" si="14"/>
        <v>0.66843462491063643</v>
      </c>
      <c r="C905" s="2" t="s">
        <v>480</v>
      </c>
    </row>
    <row r="906" spans="1:3" x14ac:dyDescent="0.2">
      <c r="A906" s="2">
        <v>904</v>
      </c>
      <c r="B906" s="2">
        <f t="shared" ca="1" si="14"/>
        <v>0.66607437938348857</v>
      </c>
      <c r="C906" s="2" t="s">
        <v>480</v>
      </c>
    </row>
    <row r="907" spans="1:3" x14ac:dyDescent="0.2">
      <c r="A907" s="2">
        <v>905</v>
      </c>
      <c r="B907" s="2">
        <f t="shared" ca="1" si="14"/>
        <v>0.36586079826580603</v>
      </c>
      <c r="C907" s="2" t="s">
        <v>479</v>
      </c>
    </row>
    <row r="908" spans="1:3" x14ac:dyDescent="0.2">
      <c r="A908" s="2">
        <v>906</v>
      </c>
      <c r="B908" s="2">
        <f t="shared" ca="1" si="14"/>
        <v>0.56860787640171528</v>
      </c>
      <c r="C908" s="2" t="s">
        <v>479</v>
      </c>
    </row>
    <row r="909" spans="1:3" x14ac:dyDescent="0.2">
      <c r="A909" s="2">
        <v>907</v>
      </c>
      <c r="B909" s="2">
        <f t="shared" ca="1" si="14"/>
        <v>0.53713576894792869</v>
      </c>
      <c r="C909" s="2" t="s">
        <v>479</v>
      </c>
    </row>
    <row r="910" spans="1:3" x14ac:dyDescent="0.2">
      <c r="A910" s="2">
        <v>908</v>
      </c>
      <c r="B910" s="2">
        <f t="shared" ca="1" si="14"/>
        <v>0.59419408718648059</v>
      </c>
      <c r="C910" s="2" t="s">
        <v>479</v>
      </c>
    </row>
    <row r="911" spans="1:3" x14ac:dyDescent="0.2">
      <c r="A911" s="2">
        <v>909</v>
      </c>
      <c r="B911" s="2">
        <f t="shared" ca="1" si="14"/>
        <v>0.53869623166134306</v>
      </c>
      <c r="C911" s="2" t="s">
        <v>479</v>
      </c>
    </row>
    <row r="912" spans="1:3" x14ac:dyDescent="0.2">
      <c r="A912" s="2">
        <v>910</v>
      </c>
      <c r="B912" s="2">
        <f t="shared" ca="1" si="14"/>
        <v>0.86465405369832959</v>
      </c>
      <c r="C912" s="2" t="s">
        <v>480</v>
      </c>
    </row>
    <row r="913" spans="1:3" x14ac:dyDescent="0.2">
      <c r="A913" s="2">
        <v>911</v>
      </c>
      <c r="B913" s="2">
        <f t="shared" ca="1" si="14"/>
        <v>0.71426404748049677</v>
      </c>
      <c r="C913" s="2" t="s">
        <v>479</v>
      </c>
    </row>
    <row r="914" spans="1:3" x14ac:dyDescent="0.2">
      <c r="A914" s="2">
        <v>912</v>
      </c>
      <c r="B914" s="2">
        <f t="shared" ca="1" si="14"/>
        <v>0.8314923307270996</v>
      </c>
      <c r="C914" s="2" t="s">
        <v>479</v>
      </c>
    </row>
    <row r="915" spans="1:3" x14ac:dyDescent="0.2">
      <c r="A915" s="2">
        <v>913</v>
      </c>
      <c r="B915" s="2">
        <f t="shared" ca="1" si="14"/>
        <v>0.75389486269066597</v>
      </c>
      <c r="C915" s="2" t="s">
        <v>479</v>
      </c>
    </row>
    <row r="916" spans="1:3" x14ac:dyDescent="0.2">
      <c r="A916" s="2">
        <v>914</v>
      </c>
      <c r="B916" s="2">
        <f t="shared" ca="1" si="14"/>
        <v>0.7110549280282723</v>
      </c>
      <c r="C916" s="2" t="s">
        <v>480</v>
      </c>
    </row>
    <row r="917" spans="1:3" x14ac:dyDescent="0.2">
      <c r="A917" s="2">
        <v>915</v>
      </c>
      <c r="B917" s="2">
        <f t="shared" ca="1" si="14"/>
        <v>0.73820722266242611</v>
      </c>
      <c r="C917" s="2" t="s">
        <v>479</v>
      </c>
    </row>
    <row r="918" spans="1:3" x14ac:dyDescent="0.2">
      <c r="A918" s="2">
        <v>916</v>
      </c>
      <c r="B918" s="2">
        <f t="shared" ca="1" si="14"/>
        <v>0.68800364298683803</v>
      </c>
      <c r="C918" s="2" t="s">
        <v>480</v>
      </c>
    </row>
    <row r="919" spans="1:3" x14ac:dyDescent="0.2">
      <c r="A919" s="2">
        <v>917</v>
      </c>
      <c r="B919" s="2">
        <f t="shared" ca="1" si="14"/>
        <v>0.54650308582527141</v>
      </c>
      <c r="C919" s="2" t="s">
        <v>479</v>
      </c>
    </row>
    <row r="920" spans="1:3" x14ac:dyDescent="0.2">
      <c r="A920" s="2">
        <v>918</v>
      </c>
      <c r="B920" s="2">
        <f t="shared" ca="1" si="14"/>
        <v>0.57572077631884244</v>
      </c>
      <c r="C920" s="2" t="s">
        <v>480</v>
      </c>
    </row>
    <row r="921" spans="1:3" x14ac:dyDescent="0.2">
      <c r="A921" s="2">
        <v>919</v>
      </c>
      <c r="B921" s="2">
        <f t="shared" ca="1" si="14"/>
        <v>0.70976038653598006</v>
      </c>
      <c r="C921" s="2" t="s">
        <v>479</v>
      </c>
    </row>
    <row r="922" spans="1:3" x14ac:dyDescent="0.2">
      <c r="A922" s="2">
        <v>920</v>
      </c>
      <c r="B922" s="2">
        <f t="shared" ca="1" si="14"/>
        <v>0.65124777802202483</v>
      </c>
      <c r="C922" s="2" t="s">
        <v>480</v>
      </c>
    </row>
    <row r="923" spans="1:3" x14ac:dyDescent="0.2">
      <c r="A923" s="2">
        <v>921</v>
      </c>
      <c r="B923" s="2">
        <f t="shared" ca="1" si="14"/>
        <v>0.69672138407743511</v>
      </c>
      <c r="C923" s="2" t="s">
        <v>480</v>
      </c>
    </row>
    <row r="924" spans="1:3" x14ac:dyDescent="0.2">
      <c r="A924" s="2">
        <v>922</v>
      </c>
      <c r="B924" s="2">
        <f t="shared" ca="1" si="14"/>
        <v>0.50671113897679076</v>
      </c>
      <c r="C924" s="2" t="s">
        <v>479</v>
      </c>
    </row>
    <row r="925" spans="1:3" x14ac:dyDescent="0.2">
      <c r="A925" s="2">
        <v>923</v>
      </c>
      <c r="B925" s="2">
        <f t="shared" ca="1" si="14"/>
        <v>0.64133583217336665</v>
      </c>
      <c r="C925" s="2" t="s">
        <v>479</v>
      </c>
    </row>
    <row r="926" spans="1:3" x14ac:dyDescent="0.2">
      <c r="A926" s="2">
        <v>924</v>
      </c>
      <c r="B926" s="2">
        <f t="shared" ca="1" si="14"/>
        <v>0.55417810185029326</v>
      </c>
      <c r="C926" s="2" t="s">
        <v>479</v>
      </c>
    </row>
    <row r="927" spans="1:3" x14ac:dyDescent="0.2">
      <c r="A927" s="2">
        <v>925</v>
      </c>
      <c r="B927" s="2">
        <f t="shared" ca="1" si="14"/>
        <v>0.65095928231195233</v>
      </c>
      <c r="C927" s="2" t="s">
        <v>480</v>
      </c>
    </row>
    <row r="928" spans="1:3" x14ac:dyDescent="0.2">
      <c r="A928" s="2">
        <v>926</v>
      </c>
      <c r="B928" s="2">
        <f t="shared" ca="1" si="14"/>
        <v>0.8177711168838625</v>
      </c>
      <c r="C928" s="2" t="s">
        <v>480</v>
      </c>
    </row>
    <row r="929" spans="1:3" x14ac:dyDescent="0.2">
      <c r="A929" s="2">
        <v>927</v>
      </c>
      <c r="B929" s="2">
        <f t="shared" ca="1" si="14"/>
        <v>0.76110838869324327</v>
      </c>
      <c r="C929" s="2" t="s">
        <v>480</v>
      </c>
    </row>
    <row r="930" spans="1:3" x14ac:dyDescent="0.2">
      <c r="A930" s="2">
        <v>928</v>
      </c>
      <c r="B930" s="2">
        <f t="shared" ca="1" si="14"/>
        <v>0.71951740310954837</v>
      </c>
      <c r="C930" s="2" t="s">
        <v>480</v>
      </c>
    </row>
    <row r="931" spans="1:3" x14ac:dyDescent="0.2">
      <c r="A931" s="2">
        <v>929</v>
      </c>
      <c r="B931" s="2">
        <f t="shared" ca="1" si="14"/>
        <v>0.67790226563505784</v>
      </c>
      <c r="C931" s="2" t="s">
        <v>480</v>
      </c>
    </row>
    <row r="932" spans="1:3" x14ac:dyDescent="0.2">
      <c r="A932" s="2">
        <v>930</v>
      </c>
      <c r="B932" s="2">
        <f t="shared" ca="1" si="14"/>
        <v>0.72570628881948107</v>
      </c>
      <c r="C932" s="2" t="s">
        <v>480</v>
      </c>
    </row>
    <row r="933" spans="1:3" x14ac:dyDescent="0.2">
      <c r="A933" s="2">
        <v>931</v>
      </c>
      <c r="B933" s="2">
        <f t="shared" ca="1" si="14"/>
        <v>0.50399128804688209</v>
      </c>
      <c r="C933" s="2" t="s">
        <v>479</v>
      </c>
    </row>
    <row r="934" spans="1:3" x14ac:dyDescent="0.2">
      <c r="A934" s="2">
        <v>932</v>
      </c>
      <c r="B934" s="2">
        <f t="shared" ca="1" si="14"/>
        <v>0.73196998869311003</v>
      </c>
      <c r="C934" s="2" t="s">
        <v>480</v>
      </c>
    </row>
    <row r="935" spans="1:3" x14ac:dyDescent="0.2">
      <c r="A935" s="2">
        <v>933</v>
      </c>
      <c r="B935" s="2">
        <f t="shared" ca="1" si="14"/>
        <v>0.52872691900918434</v>
      </c>
      <c r="C935" s="2" t="s">
        <v>479</v>
      </c>
    </row>
    <row r="936" spans="1:3" x14ac:dyDescent="0.2">
      <c r="A936" s="2">
        <v>934</v>
      </c>
      <c r="B936" s="2">
        <f t="shared" ca="1" si="14"/>
        <v>0.87703336270596277</v>
      </c>
      <c r="C936" s="2" t="s">
        <v>480</v>
      </c>
    </row>
    <row r="937" spans="1:3" x14ac:dyDescent="0.2">
      <c r="A937" s="2">
        <v>935</v>
      </c>
      <c r="B937" s="2">
        <f t="shared" ca="1" si="14"/>
        <v>0.74478667411038457</v>
      </c>
      <c r="C937" s="2" t="s">
        <v>480</v>
      </c>
    </row>
    <row r="938" spans="1:3" x14ac:dyDescent="0.2">
      <c r="A938" s="2">
        <v>936</v>
      </c>
      <c r="B938" s="2">
        <f t="shared" ca="1" si="14"/>
        <v>0.85466830291181362</v>
      </c>
      <c r="C938" s="2" t="s">
        <v>479</v>
      </c>
    </row>
    <row r="939" spans="1:3" x14ac:dyDescent="0.2">
      <c r="A939" s="2">
        <v>937</v>
      </c>
      <c r="B939" s="2">
        <f t="shared" ca="1" si="14"/>
        <v>0.731582839266531</v>
      </c>
      <c r="C939" s="2" t="s">
        <v>479</v>
      </c>
    </row>
    <row r="940" spans="1:3" x14ac:dyDescent="0.2">
      <c r="A940" s="2">
        <v>938</v>
      </c>
      <c r="B940" s="2">
        <f t="shared" ca="1" si="14"/>
        <v>0.54030536891523939</v>
      </c>
      <c r="C940" s="2" t="s">
        <v>480</v>
      </c>
    </row>
    <row r="941" spans="1:3" x14ac:dyDescent="0.2">
      <c r="A941" s="2">
        <v>939</v>
      </c>
      <c r="B941" s="2">
        <f t="shared" ca="1" si="14"/>
        <v>0.5998913966238496</v>
      </c>
      <c r="C941" s="2" t="s">
        <v>480</v>
      </c>
    </row>
    <row r="942" spans="1:3" x14ac:dyDescent="0.2">
      <c r="A942" s="2">
        <v>940</v>
      </c>
      <c r="B942" s="2">
        <f t="shared" ca="1" si="14"/>
        <v>0.49169828871225996</v>
      </c>
      <c r="C942" s="2" t="s">
        <v>479</v>
      </c>
    </row>
    <row r="943" spans="1:3" x14ac:dyDescent="0.2">
      <c r="A943" s="2">
        <v>941</v>
      </c>
      <c r="B943" s="2">
        <f t="shared" ca="1" si="14"/>
        <v>0.42704433798760177</v>
      </c>
      <c r="C943" s="2" t="s">
        <v>479</v>
      </c>
    </row>
    <row r="944" spans="1:3" x14ac:dyDescent="0.2">
      <c r="A944" s="2">
        <v>942</v>
      </c>
      <c r="B944" s="2">
        <f t="shared" ca="1" si="14"/>
        <v>0.54406204822000792</v>
      </c>
      <c r="C944" s="2" t="s">
        <v>479</v>
      </c>
    </row>
    <row r="945" spans="1:3" x14ac:dyDescent="0.2">
      <c r="A945" s="2">
        <v>943</v>
      </c>
      <c r="B945" s="2">
        <f t="shared" ca="1" si="14"/>
        <v>0.690469561486871</v>
      </c>
      <c r="C945" s="2" t="s">
        <v>479</v>
      </c>
    </row>
    <row r="946" spans="1:3" x14ac:dyDescent="0.2">
      <c r="A946" s="2">
        <v>944</v>
      </c>
      <c r="B946" s="2">
        <f t="shared" ca="1" si="14"/>
        <v>0.61402275605429391</v>
      </c>
      <c r="C946" s="2" t="s">
        <v>479</v>
      </c>
    </row>
    <row r="947" spans="1:3" x14ac:dyDescent="0.2">
      <c r="A947" s="2">
        <v>945</v>
      </c>
      <c r="B947" s="2">
        <f t="shared" ca="1" si="14"/>
        <v>0.63424559402272207</v>
      </c>
      <c r="C947" s="2" t="s">
        <v>480</v>
      </c>
    </row>
    <row r="948" spans="1:3" x14ac:dyDescent="0.2">
      <c r="A948" s="2">
        <v>946</v>
      </c>
      <c r="B948" s="2">
        <f t="shared" ca="1" si="14"/>
        <v>0.45038232891616836</v>
      </c>
      <c r="C948" s="2" t="s">
        <v>479</v>
      </c>
    </row>
    <row r="949" spans="1:3" x14ac:dyDescent="0.2">
      <c r="A949" s="2">
        <v>947</v>
      </c>
      <c r="B949" s="2">
        <f t="shared" ca="1" si="14"/>
        <v>0.70571289322283226</v>
      </c>
      <c r="C949" s="2" t="s">
        <v>480</v>
      </c>
    </row>
    <row r="950" spans="1:3" x14ac:dyDescent="0.2">
      <c r="A950" s="2">
        <v>948</v>
      </c>
      <c r="B950" s="2">
        <f t="shared" ca="1" si="14"/>
        <v>0.43974011609233815</v>
      </c>
      <c r="C950" s="2" t="s">
        <v>479</v>
      </c>
    </row>
    <row r="951" spans="1:3" x14ac:dyDescent="0.2">
      <c r="A951" s="2">
        <v>949</v>
      </c>
      <c r="B951" s="2">
        <f t="shared" ca="1" si="14"/>
        <v>0.65391273839629416</v>
      </c>
      <c r="C951" s="2" t="s">
        <v>480</v>
      </c>
    </row>
    <row r="952" spans="1:3" x14ac:dyDescent="0.2">
      <c r="A952" s="2">
        <v>950</v>
      </c>
      <c r="B952" s="2">
        <f t="shared" ca="1" si="14"/>
        <v>0.78859002623478336</v>
      </c>
      <c r="C952" s="2" t="s">
        <v>480</v>
      </c>
    </row>
    <row r="953" spans="1:3" x14ac:dyDescent="0.2">
      <c r="A953" s="2">
        <v>951</v>
      </c>
      <c r="B953" s="2">
        <f t="shared" ca="1" si="14"/>
        <v>0.70644953128191001</v>
      </c>
      <c r="C953" s="2" t="s">
        <v>479</v>
      </c>
    </row>
    <row r="954" spans="1:3" x14ac:dyDescent="0.2">
      <c r="A954" s="2">
        <v>952</v>
      </c>
      <c r="B954" s="2">
        <f t="shared" ca="1" si="14"/>
        <v>0.75972363280970834</v>
      </c>
      <c r="C954" s="2" t="s">
        <v>479</v>
      </c>
    </row>
    <row r="955" spans="1:3" x14ac:dyDescent="0.2">
      <c r="A955" s="2">
        <v>953</v>
      </c>
      <c r="B955" s="2">
        <f t="shared" ca="1" si="14"/>
        <v>0.60569035102736146</v>
      </c>
      <c r="C955" s="2" t="s">
        <v>480</v>
      </c>
    </row>
    <row r="956" spans="1:3" x14ac:dyDescent="0.2">
      <c r="A956" s="2">
        <v>954</v>
      </c>
      <c r="B956" s="2">
        <f t="shared" ca="1" si="14"/>
        <v>0.78355329962638909</v>
      </c>
      <c r="C956" s="2" t="s">
        <v>479</v>
      </c>
    </row>
    <row r="957" spans="1:3" x14ac:dyDescent="0.2">
      <c r="A957" s="2">
        <v>955</v>
      </c>
      <c r="B957" s="2">
        <f t="shared" ca="1" si="14"/>
        <v>0.72862776651826155</v>
      </c>
      <c r="C957" s="2" t="s">
        <v>480</v>
      </c>
    </row>
    <row r="958" spans="1:3" x14ac:dyDescent="0.2">
      <c r="A958" s="2">
        <v>956</v>
      </c>
      <c r="B958" s="2">
        <f t="shared" ca="1" si="14"/>
        <v>0.70288881424108518</v>
      </c>
      <c r="C958" s="2" t="s">
        <v>480</v>
      </c>
    </row>
    <row r="959" spans="1:3" x14ac:dyDescent="0.2">
      <c r="A959" s="2">
        <v>957</v>
      </c>
      <c r="B959" s="2">
        <f t="shared" ca="1" si="14"/>
        <v>0.27938396633413648</v>
      </c>
      <c r="C959" s="2" t="s">
        <v>479</v>
      </c>
    </row>
    <row r="960" spans="1:3" x14ac:dyDescent="0.2">
      <c r="A960" s="2">
        <v>958</v>
      </c>
      <c r="B960" s="2">
        <f t="shared" ca="1" si="14"/>
        <v>0.74759013857193224</v>
      </c>
      <c r="C960" s="2" t="s">
        <v>480</v>
      </c>
    </row>
    <row r="961" spans="1:3" x14ac:dyDescent="0.2">
      <c r="A961" s="2">
        <v>959</v>
      </c>
      <c r="B961" s="2">
        <f t="shared" ca="1" si="14"/>
        <v>0.53323443259886283</v>
      </c>
      <c r="C961" s="2" t="s">
        <v>479</v>
      </c>
    </row>
    <row r="962" spans="1:3" x14ac:dyDescent="0.2">
      <c r="A962" s="2">
        <v>960</v>
      </c>
      <c r="B962" s="2">
        <f t="shared" ca="1" si="14"/>
        <v>0.45085064132583386</v>
      </c>
      <c r="C962" s="2" t="s">
        <v>479</v>
      </c>
    </row>
    <row r="963" spans="1:3" x14ac:dyDescent="0.2">
      <c r="A963" s="2">
        <v>961</v>
      </c>
      <c r="B963" s="2">
        <f t="shared" ref="B963:B1002" ca="1" si="15">IF(C963="Bomb",_xlfn.NORM.INV(RAND(),0.7,0.1),_xlfn.NORM.INV(RAND(),0.6,0.15))</f>
        <v>0.79985515255372508</v>
      </c>
      <c r="C963" s="2" t="s">
        <v>480</v>
      </c>
    </row>
    <row r="964" spans="1:3" x14ac:dyDescent="0.2">
      <c r="A964" s="2">
        <v>962</v>
      </c>
      <c r="B964" s="2">
        <f t="shared" ca="1" si="15"/>
        <v>0.66342017092496808</v>
      </c>
      <c r="C964" s="2" t="s">
        <v>480</v>
      </c>
    </row>
    <row r="965" spans="1:3" x14ac:dyDescent="0.2">
      <c r="A965" s="2">
        <v>963</v>
      </c>
      <c r="B965" s="2">
        <f t="shared" ca="1" si="15"/>
        <v>0.79443425040305726</v>
      </c>
      <c r="C965" s="2" t="s">
        <v>480</v>
      </c>
    </row>
    <row r="966" spans="1:3" x14ac:dyDescent="0.2">
      <c r="A966" s="2">
        <v>964</v>
      </c>
      <c r="B966" s="2">
        <f t="shared" ca="1" si="15"/>
        <v>0.70703095543625993</v>
      </c>
      <c r="C966" s="2" t="s">
        <v>480</v>
      </c>
    </row>
    <row r="967" spans="1:3" x14ac:dyDescent="0.2">
      <c r="A967" s="2">
        <v>965</v>
      </c>
      <c r="B967" s="2">
        <f t="shared" ca="1" si="15"/>
        <v>0.70036875754158456</v>
      </c>
      <c r="C967" s="2" t="s">
        <v>480</v>
      </c>
    </row>
    <row r="968" spans="1:3" x14ac:dyDescent="0.2">
      <c r="A968" s="2">
        <v>966</v>
      </c>
      <c r="B968" s="2">
        <f t="shared" ca="1" si="15"/>
        <v>0.72294098321205624</v>
      </c>
      <c r="C968" s="2" t="s">
        <v>480</v>
      </c>
    </row>
    <row r="969" spans="1:3" x14ac:dyDescent="0.2">
      <c r="A969" s="2">
        <v>967</v>
      </c>
      <c r="B969" s="2">
        <f t="shared" ca="1" si="15"/>
        <v>0.58099697895312274</v>
      </c>
      <c r="C969" s="2" t="s">
        <v>480</v>
      </c>
    </row>
    <row r="970" spans="1:3" x14ac:dyDescent="0.2">
      <c r="A970" s="2">
        <v>968</v>
      </c>
      <c r="B970" s="2">
        <f t="shared" ca="1" si="15"/>
        <v>0.5914110231189651</v>
      </c>
      <c r="C970" s="2" t="s">
        <v>480</v>
      </c>
    </row>
    <row r="971" spans="1:3" x14ac:dyDescent="0.2">
      <c r="A971" s="2">
        <v>969</v>
      </c>
      <c r="B971" s="2">
        <f t="shared" ca="1" si="15"/>
        <v>0.33057231412576399</v>
      </c>
      <c r="C971" s="2" t="s">
        <v>479</v>
      </c>
    </row>
    <row r="972" spans="1:3" x14ac:dyDescent="0.2">
      <c r="A972" s="2">
        <v>970</v>
      </c>
      <c r="B972" s="2">
        <f t="shared" ca="1" si="15"/>
        <v>0.46599109022390012</v>
      </c>
      <c r="C972" s="2" t="s">
        <v>479</v>
      </c>
    </row>
    <row r="973" spans="1:3" x14ac:dyDescent="0.2">
      <c r="A973" s="2">
        <v>971</v>
      </c>
      <c r="B973" s="2">
        <f t="shared" ca="1" si="15"/>
        <v>0.65170906561361064</v>
      </c>
      <c r="C973" s="2" t="s">
        <v>480</v>
      </c>
    </row>
    <row r="974" spans="1:3" x14ac:dyDescent="0.2">
      <c r="A974" s="2">
        <v>972</v>
      </c>
      <c r="B974" s="2">
        <f t="shared" ca="1" si="15"/>
        <v>0.81127748334767713</v>
      </c>
      <c r="C974" s="2" t="s">
        <v>479</v>
      </c>
    </row>
    <row r="975" spans="1:3" x14ac:dyDescent="0.2">
      <c r="A975" s="2">
        <v>973</v>
      </c>
      <c r="B975" s="2">
        <f t="shared" ca="1" si="15"/>
        <v>0.56895626051254888</v>
      </c>
      <c r="C975" s="2" t="s">
        <v>480</v>
      </c>
    </row>
    <row r="976" spans="1:3" x14ac:dyDescent="0.2">
      <c r="A976" s="2">
        <v>974</v>
      </c>
      <c r="B976" s="2">
        <f t="shared" ca="1" si="15"/>
        <v>0.74580666279603869</v>
      </c>
      <c r="C976" s="2" t="s">
        <v>480</v>
      </c>
    </row>
    <row r="977" spans="1:3" x14ac:dyDescent="0.2">
      <c r="A977" s="2">
        <v>975</v>
      </c>
      <c r="B977" s="2">
        <f t="shared" ca="1" si="15"/>
        <v>0.62580224205979873</v>
      </c>
      <c r="C977" s="2" t="s">
        <v>480</v>
      </c>
    </row>
    <row r="978" spans="1:3" x14ac:dyDescent="0.2">
      <c r="A978" s="2">
        <v>976</v>
      </c>
      <c r="B978" s="2">
        <f t="shared" ca="1" si="15"/>
        <v>0.8060073933886196</v>
      </c>
      <c r="C978" s="2" t="s">
        <v>480</v>
      </c>
    </row>
    <row r="979" spans="1:3" x14ac:dyDescent="0.2">
      <c r="A979" s="2">
        <v>977</v>
      </c>
      <c r="B979" s="2">
        <f t="shared" ca="1" si="15"/>
        <v>0.65167881103824843</v>
      </c>
      <c r="C979" s="2" t="s">
        <v>480</v>
      </c>
    </row>
    <row r="980" spans="1:3" x14ac:dyDescent="0.2">
      <c r="A980" s="2">
        <v>978</v>
      </c>
      <c r="B980" s="2">
        <f t="shared" ca="1" si="15"/>
        <v>0.50321967020917291</v>
      </c>
      <c r="C980" s="2" t="s">
        <v>480</v>
      </c>
    </row>
    <row r="981" spans="1:3" x14ac:dyDescent="0.2">
      <c r="A981" s="2">
        <v>979</v>
      </c>
      <c r="B981" s="2">
        <f t="shared" ca="1" si="15"/>
        <v>0.73245126717623232</v>
      </c>
      <c r="C981" s="2" t="s">
        <v>480</v>
      </c>
    </row>
    <row r="982" spans="1:3" x14ac:dyDescent="0.2">
      <c r="A982" s="2">
        <v>980</v>
      </c>
      <c r="B982" s="2">
        <f t="shared" ca="1" si="15"/>
        <v>0.62058838472968769</v>
      </c>
      <c r="C982" s="2" t="s">
        <v>479</v>
      </c>
    </row>
    <row r="983" spans="1:3" x14ac:dyDescent="0.2">
      <c r="A983" s="2">
        <v>981</v>
      </c>
      <c r="B983" s="2">
        <f t="shared" ca="1" si="15"/>
        <v>0.41157180503967639</v>
      </c>
      <c r="C983" s="2" t="s">
        <v>479</v>
      </c>
    </row>
    <row r="984" spans="1:3" x14ac:dyDescent="0.2">
      <c r="A984" s="2">
        <v>982</v>
      </c>
      <c r="B984" s="2">
        <f t="shared" ca="1" si="15"/>
        <v>0.61242939876610214</v>
      </c>
      <c r="C984" s="2" t="s">
        <v>480</v>
      </c>
    </row>
    <row r="985" spans="1:3" x14ac:dyDescent="0.2">
      <c r="A985" s="2">
        <v>983</v>
      </c>
      <c r="B985" s="2">
        <f t="shared" ca="1" si="15"/>
        <v>0.61505080038561122</v>
      </c>
      <c r="C985" s="2" t="s">
        <v>480</v>
      </c>
    </row>
    <row r="986" spans="1:3" x14ac:dyDescent="0.2">
      <c r="A986" s="2">
        <v>984</v>
      </c>
      <c r="B986" s="2">
        <f t="shared" ca="1" si="15"/>
        <v>0.2777191766319016</v>
      </c>
      <c r="C986" s="2" t="s">
        <v>479</v>
      </c>
    </row>
    <row r="987" spans="1:3" x14ac:dyDescent="0.2">
      <c r="A987" s="2">
        <v>985</v>
      </c>
      <c r="B987" s="2">
        <f t="shared" ca="1" si="15"/>
        <v>0.72644937714166968</v>
      </c>
      <c r="C987" s="2" t="s">
        <v>479</v>
      </c>
    </row>
    <row r="988" spans="1:3" x14ac:dyDescent="0.2">
      <c r="A988" s="2">
        <v>986</v>
      </c>
      <c r="B988" s="2">
        <f t="shared" ca="1" si="15"/>
        <v>0.68813242249108131</v>
      </c>
      <c r="C988" s="2" t="s">
        <v>480</v>
      </c>
    </row>
    <row r="989" spans="1:3" x14ac:dyDescent="0.2">
      <c r="A989" s="2">
        <v>987</v>
      </c>
      <c r="B989" s="2">
        <f t="shared" ca="1" si="15"/>
        <v>0.35570519626171004</v>
      </c>
      <c r="C989" s="2" t="s">
        <v>479</v>
      </c>
    </row>
    <row r="990" spans="1:3" x14ac:dyDescent="0.2">
      <c r="A990" s="2">
        <v>988</v>
      </c>
      <c r="B990" s="2">
        <f t="shared" ca="1" si="15"/>
        <v>0.73700335238579895</v>
      </c>
      <c r="C990" s="2" t="s">
        <v>479</v>
      </c>
    </row>
    <row r="991" spans="1:3" x14ac:dyDescent="0.2">
      <c r="A991" s="2">
        <v>989</v>
      </c>
      <c r="B991" s="2">
        <f t="shared" ca="1" si="15"/>
        <v>0.72998366381210766</v>
      </c>
      <c r="C991" s="2" t="s">
        <v>480</v>
      </c>
    </row>
    <row r="992" spans="1:3" x14ac:dyDescent="0.2">
      <c r="A992" s="2">
        <v>990</v>
      </c>
      <c r="B992" s="2">
        <f t="shared" ca="1" si="15"/>
        <v>0.34294006327825105</v>
      </c>
      <c r="C992" s="2" t="s">
        <v>479</v>
      </c>
    </row>
    <row r="993" spans="1:3" x14ac:dyDescent="0.2">
      <c r="A993" s="2">
        <v>991</v>
      </c>
      <c r="B993" s="2">
        <f t="shared" ca="1" si="15"/>
        <v>0.67444896545696265</v>
      </c>
      <c r="C993" s="2" t="s">
        <v>480</v>
      </c>
    </row>
    <row r="994" spans="1:3" x14ac:dyDescent="0.2">
      <c r="A994" s="2">
        <v>992</v>
      </c>
      <c r="B994" s="2">
        <f t="shared" ca="1" si="15"/>
        <v>0.58056504920514862</v>
      </c>
      <c r="C994" s="2" t="s">
        <v>479</v>
      </c>
    </row>
    <row r="995" spans="1:3" x14ac:dyDescent="0.2">
      <c r="A995" s="2">
        <v>993</v>
      </c>
      <c r="B995" s="2">
        <f t="shared" ca="1" si="15"/>
        <v>0.98663964304106555</v>
      </c>
      <c r="C995" s="2" t="s">
        <v>480</v>
      </c>
    </row>
    <row r="996" spans="1:3" x14ac:dyDescent="0.2">
      <c r="A996" s="2">
        <v>994</v>
      </c>
      <c r="B996" s="2">
        <f t="shared" ca="1" si="15"/>
        <v>0.83541314516591147</v>
      </c>
      <c r="C996" s="2" t="s">
        <v>480</v>
      </c>
    </row>
    <row r="997" spans="1:3" x14ac:dyDescent="0.2">
      <c r="A997" s="2">
        <v>995</v>
      </c>
      <c r="B997" s="2">
        <f t="shared" ca="1" si="15"/>
        <v>0.67860795489812797</v>
      </c>
      <c r="C997" s="2" t="s">
        <v>479</v>
      </c>
    </row>
    <row r="998" spans="1:3" x14ac:dyDescent="0.2">
      <c r="A998" s="2">
        <v>996</v>
      </c>
      <c r="B998" s="2">
        <f t="shared" ca="1" si="15"/>
        <v>0.6165296714620021</v>
      </c>
      <c r="C998" s="2" t="s">
        <v>480</v>
      </c>
    </row>
    <row r="999" spans="1:3" x14ac:dyDescent="0.2">
      <c r="A999" s="2">
        <v>997</v>
      </c>
      <c r="B999" s="2">
        <f t="shared" ca="1" si="15"/>
        <v>0.4753847077573512</v>
      </c>
      <c r="C999" s="2" t="s">
        <v>479</v>
      </c>
    </row>
    <row r="1000" spans="1:3" x14ac:dyDescent="0.2">
      <c r="A1000" s="2">
        <v>998</v>
      </c>
      <c r="B1000" s="2">
        <f t="shared" ca="1" si="15"/>
        <v>0.50191387905919382</v>
      </c>
      <c r="C1000" s="2" t="s">
        <v>479</v>
      </c>
    </row>
    <row r="1001" spans="1:3" x14ac:dyDescent="0.2">
      <c r="A1001" s="2">
        <v>999</v>
      </c>
      <c r="B1001" s="2">
        <f t="shared" ca="1" si="15"/>
        <v>0.59958156827388509</v>
      </c>
      <c r="C1001" s="2" t="s">
        <v>479</v>
      </c>
    </row>
    <row r="1002" spans="1:3" x14ac:dyDescent="0.2">
      <c r="A1002" s="2">
        <v>1000</v>
      </c>
      <c r="B1002" s="2">
        <f t="shared" ca="1" si="15"/>
        <v>0.20219549555219746</v>
      </c>
      <c r="C1002" s="2" t="s">
        <v>479</v>
      </c>
    </row>
  </sheetData>
  <pageMargins left="0.7" right="0.7" top="0.75" bottom="0.75" header="0.3" footer="0.3"/>
  <drawing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003D8B-FDC4-8143-ABC4-D9610DF8BA33}">
  <sheetPr codeName="Sheet72">
    <tabColor rgb="FFFF0000"/>
  </sheetPr>
  <dimension ref="A2:C1002"/>
  <sheetViews>
    <sheetView workbookViewId="0"/>
  </sheetViews>
  <sheetFormatPr baseColWidth="10" defaultRowHeight="16" x14ac:dyDescent="0.2"/>
  <cols>
    <col min="1" max="16384" width="10.83203125" style="2"/>
  </cols>
  <sheetData>
    <row r="2" spans="1:3" x14ac:dyDescent="0.2">
      <c r="B2" s="2" t="s">
        <v>484</v>
      </c>
      <c r="C2" s="2" t="s">
        <v>12</v>
      </c>
    </row>
    <row r="3" spans="1:3" x14ac:dyDescent="0.2">
      <c r="A3" s="2">
        <v>1</v>
      </c>
      <c r="B3" s="2">
        <f ca="1">IF(C3="Bomb",_xlfn.NORM.INV(RAND(),0.7,0.07),1-_xlfn.NORM.INV(RAND(),0.7,0.07))</f>
        <v>0.70218619178518449</v>
      </c>
      <c r="C3" s="2" t="str">
        <f ca="1">IF(RAND()&lt;0.5,"Bomb","Bird")</f>
        <v>Bomb</v>
      </c>
    </row>
    <row r="4" spans="1:3" x14ac:dyDescent="0.2">
      <c r="A4" s="2">
        <v>2</v>
      </c>
    </row>
    <row r="5" spans="1:3" x14ac:dyDescent="0.2">
      <c r="A5" s="2">
        <v>3</v>
      </c>
    </row>
    <row r="6" spans="1:3" x14ac:dyDescent="0.2">
      <c r="A6" s="2">
        <v>4</v>
      </c>
    </row>
    <row r="7" spans="1:3" x14ac:dyDescent="0.2">
      <c r="A7" s="2">
        <v>5</v>
      </c>
    </row>
    <row r="8" spans="1:3" x14ac:dyDescent="0.2">
      <c r="A8" s="2">
        <v>6</v>
      </c>
    </row>
    <row r="9" spans="1:3" x14ac:dyDescent="0.2">
      <c r="A9" s="2">
        <v>7</v>
      </c>
    </row>
    <row r="10" spans="1:3" x14ac:dyDescent="0.2">
      <c r="A10" s="2">
        <v>8</v>
      </c>
    </row>
    <row r="11" spans="1:3" x14ac:dyDescent="0.2">
      <c r="A11" s="2">
        <v>9</v>
      </c>
    </row>
    <row r="12" spans="1:3" x14ac:dyDescent="0.2">
      <c r="A12" s="2">
        <v>10</v>
      </c>
    </row>
    <row r="13" spans="1:3" x14ac:dyDescent="0.2">
      <c r="A13" s="2">
        <v>11</v>
      </c>
    </row>
    <row r="14" spans="1:3" x14ac:dyDescent="0.2">
      <c r="A14" s="2">
        <v>12</v>
      </c>
    </row>
    <row r="15" spans="1:3" x14ac:dyDescent="0.2">
      <c r="A15" s="2">
        <v>13</v>
      </c>
    </row>
    <row r="16" spans="1:3" x14ac:dyDescent="0.2">
      <c r="A16" s="2">
        <v>14</v>
      </c>
    </row>
    <row r="17" spans="1:1" x14ac:dyDescent="0.2">
      <c r="A17" s="2">
        <v>15</v>
      </c>
    </row>
    <row r="18" spans="1:1" x14ac:dyDescent="0.2">
      <c r="A18" s="2">
        <v>16</v>
      </c>
    </row>
    <row r="19" spans="1:1" x14ac:dyDescent="0.2">
      <c r="A19" s="2">
        <v>17</v>
      </c>
    </row>
    <row r="20" spans="1:1" x14ac:dyDescent="0.2">
      <c r="A20" s="2">
        <v>18</v>
      </c>
    </row>
    <row r="21" spans="1:1" x14ac:dyDescent="0.2">
      <c r="A21" s="2">
        <v>19</v>
      </c>
    </row>
    <row r="22" spans="1:1" x14ac:dyDescent="0.2">
      <c r="A22" s="2">
        <v>20</v>
      </c>
    </row>
    <row r="23" spans="1:1" x14ac:dyDescent="0.2">
      <c r="A23" s="2">
        <v>21</v>
      </c>
    </row>
    <row r="24" spans="1:1" x14ac:dyDescent="0.2">
      <c r="A24" s="2">
        <v>22</v>
      </c>
    </row>
    <row r="25" spans="1:1" x14ac:dyDescent="0.2">
      <c r="A25" s="2">
        <v>23</v>
      </c>
    </row>
    <row r="26" spans="1:1" x14ac:dyDescent="0.2">
      <c r="A26" s="2">
        <v>24</v>
      </c>
    </row>
    <row r="27" spans="1:1" x14ac:dyDescent="0.2">
      <c r="A27" s="2">
        <v>25</v>
      </c>
    </row>
    <row r="28" spans="1:1" x14ac:dyDescent="0.2">
      <c r="A28" s="2">
        <v>26</v>
      </c>
    </row>
    <row r="29" spans="1:1" x14ac:dyDescent="0.2">
      <c r="A29" s="2">
        <v>27</v>
      </c>
    </row>
    <row r="30" spans="1:1" x14ac:dyDescent="0.2">
      <c r="A30" s="2">
        <v>28</v>
      </c>
    </row>
    <row r="31" spans="1:1" x14ac:dyDescent="0.2">
      <c r="A31" s="2">
        <v>29</v>
      </c>
    </row>
    <row r="32" spans="1:1" x14ac:dyDescent="0.2">
      <c r="A32" s="2">
        <v>30</v>
      </c>
    </row>
    <row r="33" spans="1:1" x14ac:dyDescent="0.2">
      <c r="A33" s="2">
        <v>31</v>
      </c>
    </row>
    <row r="34" spans="1:1" x14ac:dyDescent="0.2">
      <c r="A34" s="2">
        <v>32</v>
      </c>
    </row>
    <row r="35" spans="1:1" x14ac:dyDescent="0.2">
      <c r="A35" s="2">
        <v>33</v>
      </c>
    </row>
    <row r="36" spans="1:1" x14ac:dyDescent="0.2">
      <c r="A36" s="2">
        <v>34</v>
      </c>
    </row>
    <row r="37" spans="1:1" x14ac:dyDescent="0.2">
      <c r="A37" s="2">
        <v>35</v>
      </c>
    </row>
    <row r="38" spans="1:1" x14ac:dyDescent="0.2">
      <c r="A38" s="2">
        <v>36</v>
      </c>
    </row>
    <row r="39" spans="1:1" x14ac:dyDescent="0.2">
      <c r="A39" s="2">
        <v>37</v>
      </c>
    </row>
    <row r="40" spans="1:1" x14ac:dyDescent="0.2">
      <c r="A40" s="2">
        <v>38</v>
      </c>
    </row>
    <row r="41" spans="1:1" x14ac:dyDescent="0.2">
      <c r="A41" s="2">
        <v>39</v>
      </c>
    </row>
    <row r="42" spans="1:1" x14ac:dyDescent="0.2">
      <c r="A42" s="2">
        <v>40</v>
      </c>
    </row>
    <row r="43" spans="1:1" x14ac:dyDescent="0.2">
      <c r="A43" s="2">
        <v>41</v>
      </c>
    </row>
    <row r="44" spans="1:1" x14ac:dyDescent="0.2">
      <c r="A44" s="2">
        <v>42</v>
      </c>
    </row>
    <row r="45" spans="1:1" x14ac:dyDescent="0.2">
      <c r="A45" s="2">
        <v>43</v>
      </c>
    </row>
    <row r="46" spans="1:1" x14ac:dyDescent="0.2">
      <c r="A46" s="2">
        <v>44</v>
      </c>
    </row>
    <row r="47" spans="1:1" x14ac:dyDescent="0.2">
      <c r="A47" s="2">
        <v>45</v>
      </c>
    </row>
    <row r="48" spans="1:1" x14ac:dyDescent="0.2">
      <c r="A48" s="2">
        <v>46</v>
      </c>
    </row>
    <row r="49" spans="1:1" x14ac:dyDescent="0.2">
      <c r="A49" s="2">
        <v>47</v>
      </c>
    </row>
    <row r="50" spans="1:1" x14ac:dyDescent="0.2">
      <c r="A50" s="2">
        <v>48</v>
      </c>
    </row>
    <row r="51" spans="1:1" x14ac:dyDescent="0.2">
      <c r="A51" s="2">
        <v>49</v>
      </c>
    </row>
    <row r="52" spans="1:1" x14ac:dyDescent="0.2">
      <c r="A52" s="2">
        <v>50</v>
      </c>
    </row>
    <row r="53" spans="1:1" x14ac:dyDescent="0.2">
      <c r="A53" s="2">
        <v>51</v>
      </c>
    </row>
    <row r="54" spans="1:1" x14ac:dyDescent="0.2">
      <c r="A54" s="2">
        <v>52</v>
      </c>
    </row>
    <row r="55" spans="1:1" x14ac:dyDescent="0.2">
      <c r="A55" s="2">
        <v>53</v>
      </c>
    </row>
    <row r="56" spans="1:1" x14ac:dyDescent="0.2">
      <c r="A56" s="2">
        <v>54</v>
      </c>
    </row>
    <row r="57" spans="1:1" x14ac:dyDescent="0.2">
      <c r="A57" s="2">
        <v>55</v>
      </c>
    </row>
    <row r="58" spans="1:1" x14ac:dyDescent="0.2">
      <c r="A58" s="2">
        <v>56</v>
      </c>
    </row>
    <row r="59" spans="1:1" x14ac:dyDescent="0.2">
      <c r="A59" s="2">
        <v>57</v>
      </c>
    </row>
    <row r="60" spans="1:1" x14ac:dyDescent="0.2">
      <c r="A60" s="2">
        <v>58</v>
      </c>
    </row>
    <row r="61" spans="1:1" x14ac:dyDescent="0.2">
      <c r="A61" s="2">
        <v>59</v>
      </c>
    </row>
    <row r="62" spans="1:1" x14ac:dyDescent="0.2">
      <c r="A62" s="2">
        <v>60</v>
      </c>
    </row>
    <row r="63" spans="1:1" x14ac:dyDescent="0.2">
      <c r="A63" s="2">
        <v>61</v>
      </c>
    </row>
    <row r="64" spans="1:1" x14ac:dyDescent="0.2">
      <c r="A64" s="2">
        <v>62</v>
      </c>
    </row>
    <row r="65" spans="1:1" x14ac:dyDescent="0.2">
      <c r="A65" s="2">
        <v>63</v>
      </c>
    </row>
    <row r="66" spans="1:1" x14ac:dyDescent="0.2">
      <c r="A66" s="2">
        <v>64</v>
      </c>
    </row>
    <row r="67" spans="1:1" x14ac:dyDescent="0.2">
      <c r="A67" s="2">
        <v>65</v>
      </c>
    </row>
    <row r="68" spans="1:1" x14ac:dyDescent="0.2">
      <c r="A68" s="2">
        <v>66</v>
      </c>
    </row>
    <row r="69" spans="1:1" x14ac:dyDescent="0.2">
      <c r="A69" s="2">
        <v>67</v>
      </c>
    </row>
    <row r="70" spans="1:1" x14ac:dyDescent="0.2">
      <c r="A70" s="2">
        <v>68</v>
      </c>
    </row>
    <row r="71" spans="1:1" x14ac:dyDescent="0.2">
      <c r="A71" s="2">
        <v>69</v>
      </c>
    </row>
    <row r="72" spans="1:1" x14ac:dyDescent="0.2">
      <c r="A72" s="2">
        <v>70</v>
      </c>
    </row>
    <row r="73" spans="1:1" x14ac:dyDescent="0.2">
      <c r="A73" s="2">
        <v>71</v>
      </c>
    </row>
    <row r="74" spans="1:1" x14ac:dyDescent="0.2">
      <c r="A74" s="2">
        <v>72</v>
      </c>
    </row>
    <row r="75" spans="1:1" x14ac:dyDescent="0.2">
      <c r="A75" s="2">
        <v>73</v>
      </c>
    </row>
    <row r="76" spans="1:1" x14ac:dyDescent="0.2">
      <c r="A76" s="2">
        <v>74</v>
      </c>
    </row>
    <row r="77" spans="1:1" x14ac:dyDescent="0.2">
      <c r="A77" s="2">
        <v>75</v>
      </c>
    </row>
    <row r="78" spans="1:1" x14ac:dyDescent="0.2">
      <c r="A78" s="2">
        <v>76</v>
      </c>
    </row>
    <row r="79" spans="1:1" x14ac:dyDescent="0.2">
      <c r="A79" s="2">
        <v>77</v>
      </c>
    </row>
    <row r="80" spans="1:1" x14ac:dyDescent="0.2">
      <c r="A80" s="2">
        <v>78</v>
      </c>
    </row>
    <row r="81" spans="1:1" x14ac:dyDescent="0.2">
      <c r="A81" s="2">
        <v>79</v>
      </c>
    </row>
    <row r="82" spans="1:1" x14ac:dyDescent="0.2">
      <c r="A82" s="2">
        <v>80</v>
      </c>
    </row>
    <row r="83" spans="1:1" x14ac:dyDescent="0.2">
      <c r="A83" s="2">
        <v>81</v>
      </c>
    </row>
    <row r="84" spans="1:1" x14ac:dyDescent="0.2">
      <c r="A84" s="2">
        <v>82</v>
      </c>
    </row>
    <row r="85" spans="1:1" x14ac:dyDescent="0.2">
      <c r="A85" s="2">
        <v>83</v>
      </c>
    </row>
    <row r="86" spans="1:1" x14ac:dyDescent="0.2">
      <c r="A86" s="2">
        <v>84</v>
      </c>
    </row>
    <row r="87" spans="1:1" x14ac:dyDescent="0.2">
      <c r="A87" s="2">
        <v>85</v>
      </c>
    </row>
    <row r="88" spans="1:1" x14ac:dyDescent="0.2">
      <c r="A88" s="2">
        <v>86</v>
      </c>
    </row>
    <row r="89" spans="1:1" x14ac:dyDescent="0.2">
      <c r="A89" s="2">
        <v>87</v>
      </c>
    </row>
    <row r="90" spans="1:1" x14ac:dyDescent="0.2">
      <c r="A90" s="2">
        <v>88</v>
      </c>
    </row>
    <row r="91" spans="1:1" x14ac:dyDescent="0.2">
      <c r="A91" s="2">
        <v>89</v>
      </c>
    </row>
    <row r="92" spans="1:1" x14ac:dyDescent="0.2">
      <c r="A92" s="2">
        <v>90</v>
      </c>
    </row>
    <row r="93" spans="1:1" x14ac:dyDescent="0.2">
      <c r="A93" s="2">
        <v>91</v>
      </c>
    </row>
    <row r="94" spans="1:1" x14ac:dyDescent="0.2">
      <c r="A94" s="2">
        <v>92</v>
      </c>
    </row>
    <row r="95" spans="1:1" x14ac:dyDescent="0.2">
      <c r="A95" s="2">
        <v>93</v>
      </c>
    </row>
    <row r="96" spans="1:1" x14ac:dyDescent="0.2">
      <c r="A96" s="2">
        <v>94</v>
      </c>
    </row>
    <row r="97" spans="1:1" x14ac:dyDescent="0.2">
      <c r="A97" s="2">
        <v>95</v>
      </c>
    </row>
    <row r="98" spans="1:1" x14ac:dyDescent="0.2">
      <c r="A98" s="2">
        <v>96</v>
      </c>
    </row>
    <row r="99" spans="1:1" x14ac:dyDescent="0.2">
      <c r="A99" s="2">
        <v>97</v>
      </c>
    </row>
    <row r="100" spans="1:1" x14ac:dyDescent="0.2">
      <c r="A100" s="2">
        <v>98</v>
      </c>
    </row>
    <row r="101" spans="1:1" x14ac:dyDescent="0.2">
      <c r="A101" s="2">
        <v>99</v>
      </c>
    </row>
    <row r="102" spans="1:1" x14ac:dyDescent="0.2">
      <c r="A102" s="2">
        <v>100</v>
      </c>
    </row>
    <row r="103" spans="1:1" x14ac:dyDescent="0.2">
      <c r="A103" s="2">
        <v>101</v>
      </c>
    </row>
    <row r="104" spans="1:1" x14ac:dyDescent="0.2">
      <c r="A104" s="2">
        <v>102</v>
      </c>
    </row>
    <row r="105" spans="1:1" x14ac:dyDescent="0.2">
      <c r="A105" s="2">
        <v>103</v>
      </c>
    </row>
    <row r="106" spans="1:1" x14ac:dyDescent="0.2">
      <c r="A106" s="2">
        <v>104</v>
      </c>
    </row>
    <row r="107" spans="1:1" x14ac:dyDescent="0.2">
      <c r="A107" s="2">
        <v>105</v>
      </c>
    </row>
    <row r="108" spans="1:1" x14ac:dyDescent="0.2">
      <c r="A108" s="2">
        <v>106</v>
      </c>
    </row>
    <row r="109" spans="1:1" x14ac:dyDescent="0.2">
      <c r="A109" s="2">
        <v>107</v>
      </c>
    </row>
    <row r="110" spans="1:1" x14ac:dyDescent="0.2">
      <c r="A110" s="2">
        <v>108</v>
      </c>
    </row>
    <row r="111" spans="1:1" x14ac:dyDescent="0.2">
      <c r="A111" s="2">
        <v>109</v>
      </c>
    </row>
    <row r="112" spans="1:1" x14ac:dyDescent="0.2">
      <c r="A112" s="2">
        <v>110</v>
      </c>
    </row>
    <row r="113" spans="1:1" x14ac:dyDescent="0.2">
      <c r="A113" s="2">
        <v>111</v>
      </c>
    </row>
    <row r="114" spans="1:1" x14ac:dyDescent="0.2">
      <c r="A114" s="2">
        <v>112</v>
      </c>
    </row>
    <row r="115" spans="1:1" x14ac:dyDescent="0.2">
      <c r="A115" s="2">
        <v>113</v>
      </c>
    </row>
    <row r="116" spans="1:1" x14ac:dyDescent="0.2">
      <c r="A116" s="2">
        <v>114</v>
      </c>
    </row>
    <row r="117" spans="1:1" x14ac:dyDescent="0.2">
      <c r="A117" s="2">
        <v>115</v>
      </c>
    </row>
    <row r="118" spans="1:1" x14ac:dyDescent="0.2">
      <c r="A118" s="2">
        <v>116</v>
      </c>
    </row>
    <row r="119" spans="1:1" x14ac:dyDescent="0.2">
      <c r="A119" s="2">
        <v>117</v>
      </c>
    </row>
    <row r="120" spans="1:1" x14ac:dyDescent="0.2">
      <c r="A120" s="2">
        <v>118</v>
      </c>
    </row>
    <row r="121" spans="1:1" x14ac:dyDescent="0.2">
      <c r="A121" s="2">
        <v>119</v>
      </c>
    </row>
    <row r="122" spans="1:1" x14ac:dyDescent="0.2">
      <c r="A122" s="2">
        <v>120</v>
      </c>
    </row>
    <row r="123" spans="1:1" x14ac:dyDescent="0.2">
      <c r="A123" s="2">
        <v>121</v>
      </c>
    </row>
    <row r="124" spans="1:1" x14ac:dyDescent="0.2">
      <c r="A124" s="2">
        <v>122</v>
      </c>
    </row>
    <row r="125" spans="1:1" x14ac:dyDescent="0.2">
      <c r="A125" s="2">
        <v>123</v>
      </c>
    </row>
    <row r="126" spans="1:1" x14ac:dyDescent="0.2">
      <c r="A126" s="2">
        <v>124</v>
      </c>
    </row>
    <row r="127" spans="1:1" x14ac:dyDescent="0.2">
      <c r="A127" s="2">
        <v>125</v>
      </c>
    </row>
    <row r="128" spans="1:1" x14ac:dyDescent="0.2">
      <c r="A128" s="2">
        <v>126</v>
      </c>
    </row>
    <row r="129" spans="1:1" x14ac:dyDescent="0.2">
      <c r="A129" s="2">
        <v>127</v>
      </c>
    </row>
    <row r="130" spans="1:1" x14ac:dyDescent="0.2">
      <c r="A130" s="2">
        <v>128</v>
      </c>
    </row>
    <row r="131" spans="1:1" x14ac:dyDescent="0.2">
      <c r="A131" s="2">
        <v>129</v>
      </c>
    </row>
    <row r="132" spans="1:1" x14ac:dyDescent="0.2">
      <c r="A132" s="2">
        <v>130</v>
      </c>
    </row>
    <row r="133" spans="1:1" x14ac:dyDescent="0.2">
      <c r="A133" s="2">
        <v>131</v>
      </c>
    </row>
    <row r="134" spans="1:1" x14ac:dyDescent="0.2">
      <c r="A134" s="2">
        <v>132</v>
      </c>
    </row>
    <row r="135" spans="1:1" x14ac:dyDescent="0.2">
      <c r="A135" s="2">
        <v>133</v>
      </c>
    </row>
    <row r="136" spans="1:1" x14ac:dyDescent="0.2">
      <c r="A136" s="2">
        <v>134</v>
      </c>
    </row>
    <row r="137" spans="1:1" x14ac:dyDescent="0.2">
      <c r="A137" s="2">
        <v>135</v>
      </c>
    </row>
    <row r="138" spans="1:1" x14ac:dyDescent="0.2">
      <c r="A138" s="2">
        <v>136</v>
      </c>
    </row>
    <row r="139" spans="1:1" x14ac:dyDescent="0.2">
      <c r="A139" s="2">
        <v>137</v>
      </c>
    </row>
    <row r="140" spans="1:1" x14ac:dyDescent="0.2">
      <c r="A140" s="2">
        <v>138</v>
      </c>
    </row>
    <row r="141" spans="1:1" x14ac:dyDescent="0.2">
      <c r="A141" s="2">
        <v>139</v>
      </c>
    </row>
    <row r="142" spans="1:1" x14ac:dyDescent="0.2">
      <c r="A142" s="2">
        <v>140</v>
      </c>
    </row>
    <row r="143" spans="1:1" x14ac:dyDescent="0.2">
      <c r="A143" s="2">
        <v>141</v>
      </c>
    </row>
    <row r="144" spans="1:1" x14ac:dyDescent="0.2">
      <c r="A144" s="2">
        <v>142</v>
      </c>
    </row>
    <row r="145" spans="1:1" x14ac:dyDescent="0.2">
      <c r="A145" s="2">
        <v>143</v>
      </c>
    </row>
    <row r="146" spans="1:1" x14ac:dyDescent="0.2">
      <c r="A146" s="2">
        <v>144</v>
      </c>
    </row>
    <row r="147" spans="1:1" x14ac:dyDescent="0.2">
      <c r="A147" s="2">
        <v>145</v>
      </c>
    </row>
    <row r="148" spans="1:1" x14ac:dyDescent="0.2">
      <c r="A148" s="2">
        <v>146</v>
      </c>
    </row>
    <row r="149" spans="1:1" x14ac:dyDescent="0.2">
      <c r="A149" s="2">
        <v>147</v>
      </c>
    </row>
    <row r="150" spans="1:1" x14ac:dyDescent="0.2">
      <c r="A150" s="2">
        <v>148</v>
      </c>
    </row>
    <row r="151" spans="1:1" x14ac:dyDescent="0.2">
      <c r="A151" s="2">
        <v>149</v>
      </c>
    </row>
    <row r="152" spans="1:1" x14ac:dyDescent="0.2">
      <c r="A152" s="2">
        <v>150</v>
      </c>
    </row>
    <row r="153" spans="1:1" x14ac:dyDescent="0.2">
      <c r="A153" s="2">
        <v>151</v>
      </c>
    </row>
    <row r="154" spans="1:1" x14ac:dyDescent="0.2">
      <c r="A154" s="2">
        <v>152</v>
      </c>
    </row>
    <row r="155" spans="1:1" x14ac:dyDescent="0.2">
      <c r="A155" s="2">
        <v>153</v>
      </c>
    </row>
    <row r="156" spans="1:1" x14ac:dyDescent="0.2">
      <c r="A156" s="2">
        <v>154</v>
      </c>
    </row>
    <row r="157" spans="1:1" x14ac:dyDescent="0.2">
      <c r="A157" s="2">
        <v>155</v>
      </c>
    </row>
    <row r="158" spans="1:1" x14ac:dyDescent="0.2">
      <c r="A158" s="2">
        <v>156</v>
      </c>
    </row>
    <row r="159" spans="1:1" x14ac:dyDescent="0.2">
      <c r="A159" s="2">
        <v>157</v>
      </c>
    </row>
    <row r="160" spans="1:1" x14ac:dyDescent="0.2">
      <c r="A160" s="2">
        <v>158</v>
      </c>
    </row>
    <row r="161" spans="1:1" x14ac:dyDescent="0.2">
      <c r="A161" s="2">
        <v>159</v>
      </c>
    </row>
    <row r="162" spans="1:1" x14ac:dyDescent="0.2">
      <c r="A162" s="2">
        <v>160</v>
      </c>
    </row>
    <row r="163" spans="1:1" x14ac:dyDescent="0.2">
      <c r="A163" s="2">
        <v>161</v>
      </c>
    </row>
    <row r="164" spans="1:1" x14ac:dyDescent="0.2">
      <c r="A164" s="2">
        <v>162</v>
      </c>
    </row>
    <row r="165" spans="1:1" x14ac:dyDescent="0.2">
      <c r="A165" s="2">
        <v>163</v>
      </c>
    </row>
    <row r="166" spans="1:1" x14ac:dyDescent="0.2">
      <c r="A166" s="2">
        <v>164</v>
      </c>
    </row>
    <row r="167" spans="1:1" x14ac:dyDescent="0.2">
      <c r="A167" s="2">
        <v>165</v>
      </c>
    </row>
    <row r="168" spans="1:1" x14ac:dyDescent="0.2">
      <c r="A168" s="2">
        <v>166</v>
      </c>
    </row>
    <row r="169" spans="1:1" x14ac:dyDescent="0.2">
      <c r="A169" s="2">
        <v>167</v>
      </c>
    </row>
    <row r="170" spans="1:1" x14ac:dyDescent="0.2">
      <c r="A170" s="2">
        <v>168</v>
      </c>
    </row>
    <row r="171" spans="1:1" x14ac:dyDescent="0.2">
      <c r="A171" s="2">
        <v>169</v>
      </c>
    </row>
    <row r="172" spans="1:1" x14ac:dyDescent="0.2">
      <c r="A172" s="2">
        <v>170</v>
      </c>
    </row>
    <row r="173" spans="1:1" x14ac:dyDescent="0.2">
      <c r="A173" s="2">
        <v>171</v>
      </c>
    </row>
    <row r="174" spans="1:1" x14ac:dyDescent="0.2">
      <c r="A174" s="2">
        <v>172</v>
      </c>
    </row>
    <row r="175" spans="1:1" x14ac:dyDescent="0.2">
      <c r="A175" s="2">
        <v>173</v>
      </c>
    </row>
    <row r="176" spans="1:1" x14ac:dyDescent="0.2">
      <c r="A176" s="2">
        <v>174</v>
      </c>
    </row>
    <row r="177" spans="1:1" x14ac:dyDescent="0.2">
      <c r="A177" s="2">
        <v>175</v>
      </c>
    </row>
    <row r="178" spans="1:1" x14ac:dyDescent="0.2">
      <c r="A178" s="2">
        <v>176</v>
      </c>
    </row>
    <row r="179" spans="1:1" x14ac:dyDescent="0.2">
      <c r="A179" s="2">
        <v>177</v>
      </c>
    </row>
    <row r="180" spans="1:1" x14ac:dyDescent="0.2">
      <c r="A180" s="2">
        <v>178</v>
      </c>
    </row>
    <row r="181" spans="1:1" x14ac:dyDescent="0.2">
      <c r="A181" s="2">
        <v>179</v>
      </c>
    </row>
    <row r="182" spans="1:1" x14ac:dyDescent="0.2">
      <c r="A182" s="2">
        <v>180</v>
      </c>
    </row>
    <row r="183" spans="1:1" x14ac:dyDescent="0.2">
      <c r="A183" s="2">
        <v>181</v>
      </c>
    </row>
    <row r="184" spans="1:1" x14ac:dyDescent="0.2">
      <c r="A184" s="2">
        <v>182</v>
      </c>
    </row>
    <row r="185" spans="1:1" x14ac:dyDescent="0.2">
      <c r="A185" s="2">
        <v>183</v>
      </c>
    </row>
    <row r="186" spans="1:1" x14ac:dyDescent="0.2">
      <c r="A186" s="2">
        <v>184</v>
      </c>
    </row>
    <row r="187" spans="1:1" x14ac:dyDescent="0.2">
      <c r="A187" s="2">
        <v>185</v>
      </c>
    </row>
    <row r="188" spans="1:1" x14ac:dyDescent="0.2">
      <c r="A188" s="2">
        <v>186</v>
      </c>
    </row>
    <row r="189" spans="1:1" x14ac:dyDescent="0.2">
      <c r="A189" s="2">
        <v>187</v>
      </c>
    </row>
    <row r="190" spans="1:1" x14ac:dyDescent="0.2">
      <c r="A190" s="2">
        <v>188</v>
      </c>
    </row>
    <row r="191" spans="1:1" x14ac:dyDescent="0.2">
      <c r="A191" s="2">
        <v>189</v>
      </c>
    </row>
    <row r="192" spans="1:1" x14ac:dyDescent="0.2">
      <c r="A192" s="2">
        <v>190</v>
      </c>
    </row>
    <row r="193" spans="1:1" x14ac:dyDescent="0.2">
      <c r="A193" s="2">
        <v>191</v>
      </c>
    </row>
    <row r="194" spans="1:1" x14ac:dyDescent="0.2">
      <c r="A194" s="2">
        <v>192</v>
      </c>
    </row>
    <row r="195" spans="1:1" x14ac:dyDescent="0.2">
      <c r="A195" s="2">
        <v>193</v>
      </c>
    </row>
    <row r="196" spans="1:1" x14ac:dyDescent="0.2">
      <c r="A196" s="2">
        <v>194</v>
      </c>
    </row>
    <row r="197" spans="1:1" x14ac:dyDescent="0.2">
      <c r="A197" s="2">
        <v>195</v>
      </c>
    </row>
    <row r="198" spans="1:1" x14ac:dyDescent="0.2">
      <c r="A198" s="2">
        <v>196</v>
      </c>
    </row>
    <row r="199" spans="1:1" x14ac:dyDescent="0.2">
      <c r="A199" s="2">
        <v>197</v>
      </c>
    </row>
    <row r="200" spans="1:1" x14ac:dyDescent="0.2">
      <c r="A200" s="2">
        <v>198</v>
      </c>
    </row>
    <row r="201" spans="1:1" x14ac:dyDescent="0.2">
      <c r="A201" s="2">
        <v>199</v>
      </c>
    </row>
    <row r="202" spans="1:1" x14ac:dyDescent="0.2">
      <c r="A202" s="2">
        <v>200</v>
      </c>
    </row>
    <row r="203" spans="1:1" x14ac:dyDescent="0.2">
      <c r="A203" s="2">
        <v>201</v>
      </c>
    </row>
    <row r="204" spans="1:1" x14ac:dyDescent="0.2">
      <c r="A204" s="2">
        <v>202</v>
      </c>
    </row>
    <row r="205" spans="1:1" x14ac:dyDescent="0.2">
      <c r="A205" s="2">
        <v>203</v>
      </c>
    </row>
    <row r="206" spans="1:1" x14ac:dyDescent="0.2">
      <c r="A206" s="2">
        <v>204</v>
      </c>
    </row>
    <row r="207" spans="1:1" x14ac:dyDescent="0.2">
      <c r="A207" s="2">
        <v>205</v>
      </c>
    </row>
    <row r="208" spans="1:1" x14ac:dyDescent="0.2">
      <c r="A208" s="2">
        <v>206</v>
      </c>
    </row>
    <row r="209" spans="1:1" x14ac:dyDescent="0.2">
      <c r="A209" s="2">
        <v>207</v>
      </c>
    </row>
    <row r="210" spans="1:1" x14ac:dyDescent="0.2">
      <c r="A210" s="2">
        <v>208</v>
      </c>
    </row>
    <row r="211" spans="1:1" x14ac:dyDescent="0.2">
      <c r="A211" s="2">
        <v>209</v>
      </c>
    </row>
    <row r="212" spans="1:1" x14ac:dyDescent="0.2">
      <c r="A212" s="2">
        <v>210</v>
      </c>
    </row>
    <row r="213" spans="1:1" x14ac:dyDescent="0.2">
      <c r="A213" s="2">
        <v>211</v>
      </c>
    </row>
    <row r="214" spans="1:1" x14ac:dyDescent="0.2">
      <c r="A214" s="2">
        <v>212</v>
      </c>
    </row>
    <row r="215" spans="1:1" x14ac:dyDescent="0.2">
      <c r="A215" s="2">
        <v>213</v>
      </c>
    </row>
    <row r="216" spans="1:1" x14ac:dyDescent="0.2">
      <c r="A216" s="2">
        <v>214</v>
      </c>
    </row>
    <row r="217" spans="1:1" x14ac:dyDescent="0.2">
      <c r="A217" s="2">
        <v>215</v>
      </c>
    </row>
    <row r="218" spans="1:1" x14ac:dyDescent="0.2">
      <c r="A218" s="2">
        <v>216</v>
      </c>
    </row>
    <row r="219" spans="1:1" x14ac:dyDescent="0.2">
      <c r="A219" s="2">
        <v>217</v>
      </c>
    </row>
    <row r="220" spans="1:1" x14ac:dyDescent="0.2">
      <c r="A220" s="2">
        <v>218</v>
      </c>
    </row>
    <row r="221" spans="1:1" x14ac:dyDescent="0.2">
      <c r="A221" s="2">
        <v>219</v>
      </c>
    </row>
    <row r="222" spans="1:1" x14ac:dyDescent="0.2">
      <c r="A222" s="2">
        <v>220</v>
      </c>
    </row>
    <row r="223" spans="1:1" x14ac:dyDescent="0.2">
      <c r="A223" s="2">
        <v>221</v>
      </c>
    </row>
    <row r="224" spans="1:1" x14ac:dyDescent="0.2">
      <c r="A224" s="2">
        <v>222</v>
      </c>
    </row>
    <row r="225" spans="1:1" x14ac:dyDescent="0.2">
      <c r="A225" s="2">
        <v>223</v>
      </c>
    </row>
    <row r="226" spans="1:1" x14ac:dyDescent="0.2">
      <c r="A226" s="2">
        <v>224</v>
      </c>
    </row>
    <row r="227" spans="1:1" x14ac:dyDescent="0.2">
      <c r="A227" s="2">
        <v>225</v>
      </c>
    </row>
    <row r="228" spans="1:1" x14ac:dyDescent="0.2">
      <c r="A228" s="2">
        <v>226</v>
      </c>
    </row>
    <row r="229" spans="1:1" x14ac:dyDescent="0.2">
      <c r="A229" s="2">
        <v>227</v>
      </c>
    </row>
    <row r="230" spans="1:1" x14ac:dyDescent="0.2">
      <c r="A230" s="2">
        <v>228</v>
      </c>
    </row>
    <row r="231" spans="1:1" x14ac:dyDescent="0.2">
      <c r="A231" s="2">
        <v>229</v>
      </c>
    </row>
    <row r="232" spans="1:1" x14ac:dyDescent="0.2">
      <c r="A232" s="2">
        <v>230</v>
      </c>
    </row>
    <row r="233" spans="1:1" x14ac:dyDescent="0.2">
      <c r="A233" s="2">
        <v>231</v>
      </c>
    </row>
    <row r="234" spans="1:1" x14ac:dyDescent="0.2">
      <c r="A234" s="2">
        <v>232</v>
      </c>
    </row>
    <row r="235" spans="1:1" x14ac:dyDescent="0.2">
      <c r="A235" s="2">
        <v>233</v>
      </c>
    </row>
    <row r="236" spans="1:1" x14ac:dyDescent="0.2">
      <c r="A236" s="2">
        <v>234</v>
      </c>
    </row>
    <row r="237" spans="1:1" x14ac:dyDescent="0.2">
      <c r="A237" s="2">
        <v>235</v>
      </c>
    </row>
    <row r="238" spans="1:1" x14ac:dyDescent="0.2">
      <c r="A238" s="2">
        <v>236</v>
      </c>
    </row>
    <row r="239" spans="1:1" x14ac:dyDescent="0.2">
      <c r="A239" s="2">
        <v>237</v>
      </c>
    </row>
    <row r="240" spans="1:1" x14ac:dyDescent="0.2">
      <c r="A240" s="2">
        <v>238</v>
      </c>
    </row>
    <row r="241" spans="1:1" x14ac:dyDescent="0.2">
      <c r="A241" s="2">
        <v>239</v>
      </c>
    </row>
    <row r="242" spans="1:1" x14ac:dyDescent="0.2">
      <c r="A242" s="2">
        <v>240</v>
      </c>
    </row>
    <row r="243" spans="1:1" x14ac:dyDescent="0.2">
      <c r="A243" s="2">
        <v>241</v>
      </c>
    </row>
    <row r="244" spans="1:1" x14ac:dyDescent="0.2">
      <c r="A244" s="2">
        <v>242</v>
      </c>
    </row>
    <row r="245" spans="1:1" x14ac:dyDescent="0.2">
      <c r="A245" s="2">
        <v>243</v>
      </c>
    </row>
    <row r="246" spans="1:1" x14ac:dyDescent="0.2">
      <c r="A246" s="2">
        <v>244</v>
      </c>
    </row>
    <row r="247" spans="1:1" x14ac:dyDescent="0.2">
      <c r="A247" s="2">
        <v>245</v>
      </c>
    </row>
    <row r="248" spans="1:1" x14ac:dyDescent="0.2">
      <c r="A248" s="2">
        <v>246</v>
      </c>
    </row>
    <row r="249" spans="1:1" x14ac:dyDescent="0.2">
      <c r="A249" s="2">
        <v>247</v>
      </c>
    </row>
    <row r="250" spans="1:1" x14ac:dyDescent="0.2">
      <c r="A250" s="2">
        <v>248</v>
      </c>
    </row>
    <row r="251" spans="1:1" x14ac:dyDescent="0.2">
      <c r="A251" s="2">
        <v>249</v>
      </c>
    </row>
    <row r="252" spans="1:1" x14ac:dyDescent="0.2">
      <c r="A252" s="2">
        <v>250</v>
      </c>
    </row>
    <row r="253" spans="1:1" x14ac:dyDescent="0.2">
      <c r="A253" s="2">
        <v>251</v>
      </c>
    </row>
    <row r="254" spans="1:1" x14ac:dyDescent="0.2">
      <c r="A254" s="2">
        <v>252</v>
      </c>
    </row>
    <row r="255" spans="1:1" x14ac:dyDescent="0.2">
      <c r="A255" s="2">
        <v>253</v>
      </c>
    </row>
    <row r="256" spans="1:1" x14ac:dyDescent="0.2">
      <c r="A256" s="2">
        <v>254</v>
      </c>
    </row>
    <row r="257" spans="1:1" x14ac:dyDescent="0.2">
      <c r="A257" s="2">
        <v>255</v>
      </c>
    </row>
    <row r="258" spans="1:1" x14ac:dyDescent="0.2">
      <c r="A258" s="2">
        <v>256</v>
      </c>
    </row>
    <row r="259" spans="1:1" x14ac:dyDescent="0.2">
      <c r="A259" s="2">
        <v>257</v>
      </c>
    </row>
    <row r="260" spans="1:1" x14ac:dyDescent="0.2">
      <c r="A260" s="2">
        <v>258</v>
      </c>
    </row>
    <row r="261" spans="1:1" x14ac:dyDescent="0.2">
      <c r="A261" s="2">
        <v>259</v>
      </c>
    </row>
    <row r="262" spans="1:1" x14ac:dyDescent="0.2">
      <c r="A262" s="2">
        <v>260</v>
      </c>
    </row>
    <row r="263" spans="1:1" x14ac:dyDescent="0.2">
      <c r="A263" s="2">
        <v>261</v>
      </c>
    </row>
    <row r="264" spans="1:1" x14ac:dyDescent="0.2">
      <c r="A264" s="2">
        <v>262</v>
      </c>
    </row>
    <row r="265" spans="1:1" x14ac:dyDescent="0.2">
      <c r="A265" s="2">
        <v>263</v>
      </c>
    </row>
    <row r="266" spans="1:1" x14ac:dyDescent="0.2">
      <c r="A266" s="2">
        <v>264</v>
      </c>
    </row>
    <row r="267" spans="1:1" x14ac:dyDescent="0.2">
      <c r="A267" s="2">
        <v>265</v>
      </c>
    </row>
    <row r="268" spans="1:1" x14ac:dyDescent="0.2">
      <c r="A268" s="2">
        <v>266</v>
      </c>
    </row>
    <row r="269" spans="1:1" x14ac:dyDescent="0.2">
      <c r="A269" s="2">
        <v>267</v>
      </c>
    </row>
    <row r="270" spans="1:1" x14ac:dyDescent="0.2">
      <c r="A270" s="2">
        <v>268</v>
      </c>
    </row>
    <row r="271" spans="1:1" x14ac:dyDescent="0.2">
      <c r="A271" s="2">
        <v>269</v>
      </c>
    </row>
    <row r="272" spans="1:1" x14ac:dyDescent="0.2">
      <c r="A272" s="2">
        <v>270</v>
      </c>
    </row>
    <row r="273" spans="1:1" x14ac:dyDescent="0.2">
      <c r="A273" s="2">
        <v>271</v>
      </c>
    </row>
    <row r="274" spans="1:1" x14ac:dyDescent="0.2">
      <c r="A274" s="2">
        <v>272</v>
      </c>
    </row>
    <row r="275" spans="1:1" x14ac:dyDescent="0.2">
      <c r="A275" s="2">
        <v>273</v>
      </c>
    </row>
    <row r="276" spans="1:1" x14ac:dyDescent="0.2">
      <c r="A276" s="2">
        <v>274</v>
      </c>
    </row>
    <row r="277" spans="1:1" x14ac:dyDescent="0.2">
      <c r="A277" s="2">
        <v>275</v>
      </c>
    </row>
    <row r="278" spans="1:1" x14ac:dyDescent="0.2">
      <c r="A278" s="2">
        <v>276</v>
      </c>
    </row>
    <row r="279" spans="1:1" x14ac:dyDescent="0.2">
      <c r="A279" s="2">
        <v>277</v>
      </c>
    </row>
    <row r="280" spans="1:1" x14ac:dyDescent="0.2">
      <c r="A280" s="2">
        <v>278</v>
      </c>
    </row>
    <row r="281" spans="1:1" x14ac:dyDescent="0.2">
      <c r="A281" s="2">
        <v>279</v>
      </c>
    </row>
    <row r="282" spans="1:1" x14ac:dyDescent="0.2">
      <c r="A282" s="2">
        <v>280</v>
      </c>
    </row>
    <row r="283" spans="1:1" x14ac:dyDescent="0.2">
      <c r="A283" s="2">
        <v>281</v>
      </c>
    </row>
    <row r="284" spans="1:1" x14ac:dyDescent="0.2">
      <c r="A284" s="2">
        <v>282</v>
      </c>
    </row>
    <row r="285" spans="1:1" x14ac:dyDescent="0.2">
      <c r="A285" s="2">
        <v>283</v>
      </c>
    </row>
    <row r="286" spans="1:1" x14ac:dyDescent="0.2">
      <c r="A286" s="2">
        <v>284</v>
      </c>
    </row>
    <row r="287" spans="1:1" x14ac:dyDescent="0.2">
      <c r="A287" s="2">
        <v>285</v>
      </c>
    </row>
    <row r="288" spans="1:1" x14ac:dyDescent="0.2">
      <c r="A288" s="2">
        <v>286</v>
      </c>
    </row>
    <row r="289" spans="1:1" x14ac:dyDescent="0.2">
      <c r="A289" s="2">
        <v>287</v>
      </c>
    </row>
    <row r="290" spans="1:1" x14ac:dyDescent="0.2">
      <c r="A290" s="2">
        <v>288</v>
      </c>
    </row>
    <row r="291" spans="1:1" x14ac:dyDescent="0.2">
      <c r="A291" s="2">
        <v>289</v>
      </c>
    </row>
    <row r="292" spans="1:1" x14ac:dyDescent="0.2">
      <c r="A292" s="2">
        <v>290</v>
      </c>
    </row>
    <row r="293" spans="1:1" x14ac:dyDescent="0.2">
      <c r="A293" s="2">
        <v>291</v>
      </c>
    </row>
    <row r="294" spans="1:1" x14ac:dyDescent="0.2">
      <c r="A294" s="2">
        <v>292</v>
      </c>
    </row>
    <row r="295" spans="1:1" x14ac:dyDescent="0.2">
      <c r="A295" s="2">
        <v>293</v>
      </c>
    </row>
    <row r="296" spans="1:1" x14ac:dyDescent="0.2">
      <c r="A296" s="2">
        <v>294</v>
      </c>
    </row>
    <row r="297" spans="1:1" x14ac:dyDescent="0.2">
      <c r="A297" s="2">
        <v>295</v>
      </c>
    </row>
    <row r="298" spans="1:1" x14ac:dyDescent="0.2">
      <c r="A298" s="2">
        <v>296</v>
      </c>
    </row>
    <row r="299" spans="1:1" x14ac:dyDescent="0.2">
      <c r="A299" s="2">
        <v>297</v>
      </c>
    </row>
    <row r="300" spans="1:1" x14ac:dyDescent="0.2">
      <c r="A300" s="2">
        <v>298</v>
      </c>
    </row>
    <row r="301" spans="1:1" x14ac:dyDescent="0.2">
      <c r="A301" s="2">
        <v>299</v>
      </c>
    </row>
    <row r="302" spans="1:1" x14ac:dyDescent="0.2">
      <c r="A302" s="2">
        <v>300</v>
      </c>
    </row>
    <row r="303" spans="1:1" x14ac:dyDescent="0.2">
      <c r="A303" s="2">
        <v>301</v>
      </c>
    </row>
    <row r="304" spans="1:1" x14ac:dyDescent="0.2">
      <c r="A304" s="2">
        <v>302</v>
      </c>
    </row>
    <row r="305" spans="1:1" x14ac:dyDescent="0.2">
      <c r="A305" s="2">
        <v>303</v>
      </c>
    </row>
    <row r="306" spans="1:1" x14ac:dyDescent="0.2">
      <c r="A306" s="2">
        <v>304</v>
      </c>
    </row>
    <row r="307" spans="1:1" x14ac:dyDescent="0.2">
      <c r="A307" s="2">
        <v>305</v>
      </c>
    </row>
    <row r="308" spans="1:1" x14ac:dyDescent="0.2">
      <c r="A308" s="2">
        <v>306</v>
      </c>
    </row>
    <row r="309" spans="1:1" x14ac:dyDescent="0.2">
      <c r="A309" s="2">
        <v>307</v>
      </c>
    </row>
    <row r="310" spans="1:1" x14ac:dyDescent="0.2">
      <c r="A310" s="2">
        <v>308</v>
      </c>
    </row>
    <row r="311" spans="1:1" x14ac:dyDescent="0.2">
      <c r="A311" s="2">
        <v>309</v>
      </c>
    </row>
    <row r="312" spans="1:1" x14ac:dyDescent="0.2">
      <c r="A312" s="2">
        <v>310</v>
      </c>
    </row>
    <row r="313" spans="1:1" x14ac:dyDescent="0.2">
      <c r="A313" s="2">
        <v>311</v>
      </c>
    </row>
    <row r="314" spans="1:1" x14ac:dyDescent="0.2">
      <c r="A314" s="2">
        <v>312</v>
      </c>
    </row>
    <row r="315" spans="1:1" x14ac:dyDescent="0.2">
      <c r="A315" s="2">
        <v>313</v>
      </c>
    </row>
    <row r="316" spans="1:1" x14ac:dyDescent="0.2">
      <c r="A316" s="2">
        <v>314</v>
      </c>
    </row>
    <row r="317" spans="1:1" x14ac:dyDescent="0.2">
      <c r="A317" s="2">
        <v>315</v>
      </c>
    </row>
    <row r="318" spans="1:1" x14ac:dyDescent="0.2">
      <c r="A318" s="2">
        <v>316</v>
      </c>
    </row>
    <row r="319" spans="1:1" x14ac:dyDescent="0.2">
      <c r="A319" s="2">
        <v>317</v>
      </c>
    </row>
    <row r="320" spans="1:1" x14ac:dyDescent="0.2">
      <c r="A320" s="2">
        <v>318</v>
      </c>
    </row>
    <row r="321" spans="1:1" x14ac:dyDescent="0.2">
      <c r="A321" s="2">
        <v>319</v>
      </c>
    </row>
    <row r="322" spans="1:1" x14ac:dyDescent="0.2">
      <c r="A322" s="2">
        <v>320</v>
      </c>
    </row>
    <row r="323" spans="1:1" x14ac:dyDescent="0.2">
      <c r="A323" s="2">
        <v>321</v>
      </c>
    </row>
    <row r="324" spans="1:1" x14ac:dyDescent="0.2">
      <c r="A324" s="2">
        <v>322</v>
      </c>
    </row>
    <row r="325" spans="1:1" x14ac:dyDescent="0.2">
      <c r="A325" s="2">
        <v>323</v>
      </c>
    </row>
    <row r="326" spans="1:1" x14ac:dyDescent="0.2">
      <c r="A326" s="2">
        <v>324</v>
      </c>
    </row>
    <row r="327" spans="1:1" x14ac:dyDescent="0.2">
      <c r="A327" s="2">
        <v>325</v>
      </c>
    </row>
    <row r="328" spans="1:1" x14ac:dyDescent="0.2">
      <c r="A328" s="2">
        <v>326</v>
      </c>
    </row>
    <row r="329" spans="1:1" x14ac:dyDescent="0.2">
      <c r="A329" s="2">
        <v>327</v>
      </c>
    </row>
    <row r="330" spans="1:1" x14ac:dyDescent="0.2">
      <c r="A330" s="2">
        <v>328</v>
      </c>
    </row>
    <row r="331" spans="1:1" x14ac:dyDescent="0.2">
      <c r="A331" s="2">
        <v>329</v>
      </c>
    </row>
    <row r="332" spans="1:1" x14ac:dyDescent="0.2">
      <c r="A332" s="2">
        <v>330</v>
      </c>
    </row>
    <row r="333" spans="1:1" x14ac:dyDescent="0.2">
      <c r="A333" s="2">
        <v>331</v>
      </c>
    </row>
    <row r="334" spans="1:1" x14ac:dyDescent="0.2">
      <c r="A334" s="2">
        <v>332</v>
      </c>
    </row>
    <row r="335" spans="1:1" x14ac:dyDescent="0.2">
      <c r="A335" s="2">
        <v>333</v>
      </c>
    </row>
    <row r="336" spans="1:1" x14ac:dyDescent="0.2">
      <c r="A336" s="2">
        <v>334</v>
      </c>
    </row>
    <row r="337" spans="1:1" x14ac:dyDescent="0.2">
      <c r="A337" s="2">
        <v>335</v>
      </c>
    </row>
    <row r="338" spans="1:1" x14ac:dyDescent="0.2">
      <c r="A338" s="2">
        <v>336</v>
      </c>
    </row>
    <row r="339" spans="1:1" x14ac:dyDescent="0.2">
      <c r="A339" s="2">
        <v>337</v>
      </c>
    </row>
    <row r="340" spans="1:1" x14ac:dyDescent="0.2">
      <c r="A340" s="2">
        <v>338</v>
      </c>
    </row>
    <row r="341" spans="1:1" x14ac:dyDescent="0.2">
      <c r="A341" s="2">
        <v>339</v>
      </c>
    </row>
    <row r="342" spans="1:1" x14ac:dyDescent="0.2">
      <c r="A342" s="2">
        <v>340</v>
      </c>
    </row>
    <row r="343" spans="1:1" x14ac:dyDescent="0.2">
      <c r="A343" s="2">
        <v>341</v>
      </c>
    </row>
    <row r="344" spans="1:1" x14ac:dyDescent="0.2">
      <c r="A344" s="2">
        <v>342</v>
      </c>
    </row>
    <row r="345" spans="1:1" x14ac:dyDescent="0.2">
      <c r="A345" s="2">
        <v>343</v>
      </c>
    </row>
    <row r="346" spans="1:1" x14ac:dyDescent="0.2">
      <c r="A346" s="2">
        <v>344</v>
      </c>
    </row>
    <row r="347" spans="1:1" x14ac:dyDescent="0.2">
      <c r="A347" s="2">
        <v>345</v>
      </c>
    </row>
    <row r="348" spans="1:1" x14ac:dyDescent="0.2">
      <c r="A348" s="2">
        <v>346</v>
      </c>
    </row>
    <row r="349" spans="1:1" x14ac:dyDescent="0.2">
      <c r="A349" s="2">
        <v>347</v>
      </c>
    </row>
    <row r="350" spans="1:1" x14ac:dyDescent="0.2">
      <c r="A350" s="2">
        <v>348</v>
      </c>
    </row>
    <row r="351" spans="1:1" x14ac:dyDescent="0.2">
      <c r="A351" s="2">
        <v>349</v>
      </c>
    </row>
    <row r="352" spans="1:1" x14ac:dyDescent="0.2">
      <c r="A352" s="2">
        <v>350</v>
      </c>
    </row>
    <row r="353" spans="1:1" x14ac:dyDescent="0.2">
      <c r="A353" s="2">
        <v>351</v>
      </c>
    </row>
    <row r="354" spans="1:1" x14ac:dyDescent="0.2">
      <c r="A354" s="2">
        <v>352</v>
      </c>
    </row>
    <row r="355" spans="1:1" x14ac:dyDescent="0.2">
      <c r="A355" s="2">
        <v>353</v>
      </c>
    </row>
    <row r="356" spans="1:1" x14ac:dyDescent="0.2">
      <c r="A356" s="2">
        <v>354</v>
      </c>
    </row>
    <row r="357" spans="1:1" x14ac:dyDescent="0.2">
      <c r="A357" s="2">
        <v>355</v>
      </c>
    </row>
    <row r="358" spans="1:1" x14ac:dyDescent="0.2">
      <c r="A358" s="2">
        <v>356</v>
      </c>
    </row>
    <row r="359" spans="1:1" x14ac:dyDescent="0.2">
      <c r="A359" s="2">
        <v>357</v>
      </c>
    </row>
    <row r="360" spans="1:1" x14ac:dyDescent="0.2">
      <c r="A360" s="2">
        <v>358</v>
      </c>
    </row>
    <row r="361" spans="1:1" x14ac:dyDescent="0.2">
      <c r="A361" s="2">
        <v>359</v>
      </c>
    </row>
    <row r="362" spans="1:1" x14ac:dyDescent="0.2">
      <c r="A362" s="2">
        <v>360</v>
      </c>
    </row>
    <row r="363" spans="1:1" x14ac:dyDescent="0.2">
      <c r="A363" s="2">
        <v>361</v>
      </c>
    </row>
    <row r="364" spans="1:1" x14ac:dyDescent="0.2">
      <c r="A364" s="2">
        <v>362</v>
      </c>
    </row>
    <row r="365" spans="1:1" x14ac:dyDescent="0.2">
      <c r="A365" s="2">
        <v>363</v>
      </c>
    </row>
    <row r="366" spans="1:1" x14ac:dyDescent="0.2">
      <c r="A366" s="2">
        <v>364</v>
      </c>
    </row>
    <row r="367" spans="1:1" x14ac:dyDescent="0.2">
      <c r="A367" s="2">
        <v>365</v>
      </c>
    </row>
    <row r="368" spans="1:1" x14ac:dyDescent="0.2">
      <c r="A368" s="2">
        <v>366</v>
      </c>
    </row>
    <row r="369" spans="1:1" x14ac:dyDescent="0.2">
      <c r="A369" s="2">
        <v>367</v>
      </c>
    </row>
    <row r="370" spans="1:1" x14ac:dyDescent="0.2">
      <c r="A370" s="2">
        <v>368</v>
      </c>
    </row>
    <row r="371" spans="1:1" x14ac:dyDescent="0.2">
      <c r="A371" s="2">
        <v>369</v>
      </c>
    </row>
    <row r="372" spans="1:1" x14ac:dyDescent="0.2">
      <c r="A372" s="2">
        <v>370</v>
      </c>
    </row>
    <row r="373" spans="1:1" x14ac:dyDescent="0.2">
      <c r="A373" s="2">
        <v>371</v>
      </c>
    </row>
    <row r="374" spans="1:1" x14ac:dyDescent="0.2">
      <c r="A374" s="2">
        <v>372</v>
      </c>
    </row>
    <row r="375" spans="1:1" x14ac:dyDescent="0.2">
      <c r="A375" s="2">
        <v>373</v>
      </c>
    </row>
    <row r="376" spans="1:1" x14ac:dyDescent="0.2">
      <c r="A376" s="2">
        <v>374</v>
      </c>
    </row>
    <row r="377" spans="1:1" x14ac:dyDescent="0.2">
      <c r="A377" s="2">
        <v>375</v>
      </c>
    </row>
    <row r="378" spans="1:1" x14ac:dyDescent="0.2">
      <c r="A378" s="2">
        <v>376</v>
      </c>
    </row>
    <row r="379" spans="1:1" x14ac:dyDescent="0.2">
      <c r="A379" s="2">
        <v>377</v>
      </c>
    </row>
    <row r="380" spans="1:1" x14ac:dyDescent="0.2">
      <c r="A380" s="2">
        <v>378</v>
      </c>
    </row>
    <row r="381" spans="1:1" x14ac:dyDescent="0.2">
      <c r="A381" s="2">
        <v>379</v>
      </c>
    </row>
    <row r="382" spans="1:1" x14ac:dyDescent="0.2">
      <c r="A382" s="2">
        <v>380</v>
      </c>
    </row>
    <row r="383" spans="1:1" x14ac:dyDescent="0.2">
      <c r="A383" s="2">
        <v>381</v>
      </c>
    </row>
    <row r="384" spans="1:1" x14ac:dyDescent="0.2">
      <c r="A384" s="2">
        <v>382</v>
      </c>
    </row>
    <row r="385" spans="1:1" x14ac:dyDescent="0.2">
      <c r="A385" s="2">
        <v>383</v>
      </c>
    </row>
    <row r="386" spans="1:1" x14ac:dyDescent="0.2">
      <c r="A386" s="2">
        <v>384</v>
      </c>
    </row>
    <row r="387" spans="1:1" x14ac:dyDescent="0.2">
      <c r="A387" s="2">
        <v>385</v>
      </c>
    </row>
    <row r="388" spans="1:1" x14ac:dyDescent="0.2">
      <c r="A388" s="2">
        <v>386</v>
      </c>
    </row>
    <row r="389" spans="1:1" x14ac:dyDescent="0.2">
      <c r="A389" s="2">
        <v>387</v>
      </c>
    </row>
    <row r="390" spans="1:1" x14ac:dyDescent="0.2">
      <c r="A390" s="2">
        <v>388</v>
      </c>
    </row>
    <row r="391" spans="1:1" x14ac:dyDescent="0.2">
      <c r="A391" s="2">
        <v>389</v>
      </c>
    </row>
    <row r="392" spans="1:1" x14ac:dyDescent="0.2">
      <c r="A392" s="2">
        <v>390</v>
      </c>
    </row>
    <row r="393" spans="1:1" x14ac:dyDescent="0.2">
      <c r="A393" s="2">
        <v>391</v>
      </c>
    </row>
    <row r="394" spans="1:1" x14ac:dyDescent="0.2">
      <c r="A394" s="2">
        <v>392</v>
      </c>
    </row>
    <row r="395" spans="1:1" x14ac:dyDescent="0.2">
      <c r="A395" s="2">
        <v>393</v>
      </c>
    </row>
    <row r="396" spans="1:1" x14ac:dyDescent="0.2">
      <c r="A396" s="2">
        <v>394</v>
      </c>
    </row>
    <row r="397" spans="1:1" x14ac:dyDescent="0.2">
      <c r="A397" s="2">
        <v>395</v>
      </c>
    </row>
    <row r="398" spans="1:1" x14ac:dyDescent="0.2">
      <c r="A398" s="2">
        <v>396</v>
      </c>
    </row>
    <row r="399" spans="1:1" x14ac:dyDescent="0.2">
      <c r="A399" s="2">
        <v>397</v>
      </c>
    </row>
    <row r="400" spans="1:1" x14ac:dyDescent="0.2">
      <c r="A400" s="2">
        <v>398</v>
      </c>
    </row>
    <row r="401" spans="1:1" x14ac:dyDescent="0.2">
      <c r="A401" s="2">
        <v>399</v>
      </c>
    </row>
    <row r="402" spans="1:1" x14ac:dyDescent="0.2">
      <c r="A402" s="2">
        <v>400</v>
      </c>
    </row>
    <row r="403" spans="1:1" x14ac:dyDescent="0.2">
      <c r="A403" s="2">
        <v>401</v>
      </c>
    </row>
    <row r="404" spans="1:1" x14ac:dyDescent="0.2">
      <c r="A404" s="2">
        <v>402</v>
      </c>
    </row>
    <row r="405" spans="1:1" x14ac:dyDescent="0.2">
      <c r="A405" s="2">
        <v>403</v>
      </c>
    </row>
    <row r="406" spans="1:1" x14ac:dyDescent="0.2">
      <c r="A406" s="2">
        <v>404</v>
      </c>
    </row>
    <row r="407" spans="1:1" x14ac:dyDescent="0.2">
      <c r="A407" s="2">
        <v>405</v>
      </c>
    </row>
    <row r="408" spans="1:1" x14ac:dyDescent="0.2">
      <c r="A408" s="2">
        <v>406</v>
      </c>
    </row>
    <row r="409" spans="1:1" x14ac:dyDescent="0.2">
      <c r="A409" s="2">
        <v>407</v>
      </c>
    </row>
    <row r="410" spans="1:1" x14ac:dyDescent="0.2">
      <c r="A410" s="2">
        <v>408</v>
      </c>
    </row>
    <row r="411" spans="1:1" x14ac:dyDescent="0.2">
      <c r="A411" s="2">
        <v>409</v>
      </c>
    </row>
    <row r="412" spans="1:1" x14ac:dyDescent="0.2">
      <c r="A412" s="2">
        <v>410</v>
      </c>
    </row>
    <row r="413" spans="1:1" x14ac:dyDescent="0.2">
      <c r="A413" s="2">
        <v>411</v>
      </c>
    </row>
    <row r="414" spans="1:1" x14ac:dyDescent="0.2">
      <c r="A414" s="2">
        <v>412</v>
      </c>
    </row>
    <row r="415" spans="1:1" x14ac:dyDescent="0.2">
      <c r="A415" s="2">
        <v>413</v>
      </c>
    </row>
    <row r="416" spans="1:1" x14ac:dyDescent="0.2">
      <c r="A416" s="2">
        <v>414</v>
      </c>
    </row>
    <row r="417" spans="1:1" x14ac:dyDescent="0.2">
      <c r="A417" s="2">
        <v>415</v>
      </c>
    </row>
    <row r="418" spans="1:1" x14ac:dyDescent="0.2">
      <c r="A418" s="2">
        <v>416</v>
      </c>
    </row>
    <row r="419" spans="1:1" x14ac:dyDescent="0.2">
      <c r="A419" s="2">
        <v>417</v>
      </c>
    </row>
    <row r="420" spans="1:1" x14ac:dyDescent="0.2">
      <c r="A420" s="2">
        <v>418</v>
      </c>
    </row>
    <row r="421" spans="1:1" x14ac:dyDescent="0.2">
      <c r="A421" s="2">
        <v>419</v>
      </c>
    </row>
    <row r="422" spans="1:1" x14ac:dyDescent="0.2">
      <c r="A422" s="2">
        <v>420</v>
      </c>
    </row>
    <row r="423" spans="1:1" x14ac:dyDescent="0.2">
      <c r="A423" s="2">
        <v>421</v>
      </c>
    </row>
    <row r="424" spans="1:1" x14ac:dyDescent="0.2">
      <c r="A424" s="2">
        <v>422</v>
      </c>
    </row>
    <row r="425" spans="1:1" x14ac:dyDescent="0.2">
      <c r="A425" s="2">
        <v>423</v>
      </c>
    </row>
    <row r="426" spans="1:1" x14ac:dyDescent="0.2">
      <c r="A426" s="2">
        <v>424</v>
      </c>
    </row>
    <row r="427" spans="1:1" x14ac:dyDescent="0.2">
      <c r="A427" s="2">
        <v>425</v>
      </c>
    </row>
    <row r="428" spans="1:1" x14ac:dyDescent="0.2">
      <c r="A428" s="2">
        <v>426</v>
      </c>
    </row>
    <row r="429" spans="1:1" x14ac:dyDescent="0.2">
      <c r="A429" s="2">
        <v>427</v>
      </c>
    </row>
    <row r="430" spans="1:1" x14ac:dyDescent="0.2">
      <c r="A430" s="2">
        <v>428</v>
      </c>
    </row>
    <row r="431" spans="1:1" x14ac:dyDescent="0.2">
      <c r="A431" s="2">
        <v>429</v>
      </c>
    </row>
    <row r="432" spans="1:1" x14ac:dyDescent="0.2">
      <c r="A432" s="2">
        <v>430</v>
      </c>
    </row>
    <row r="433" spans="1:1" x14ac:dyDescent="0.2">
      <c r="A433" s="2">
        <v>431</v>
      </c>
    </row>
    <row r="434" spans="1:1" x14ac:dyDescent="0.2">
      <c r="A434" s="2">
        <v>432</v>
      </c>
    </row>
    <row r="435" spans="1:1" x14ac:dyDescent="0.2">
      <c r="A435" s="2">
        <v>433</v>
      </c>
    </row>
    <row r="436" spans="1:1" x14ac:dyDescent="0.2">
      <c r="A436" s="2">
        <v>434</v>
      </c>
    </row>
    <row r="437" spans="1:1" x14ac:dyDescent="0.2">
      <c r="A437" s="2">
        <v>435</v>
      </c>
    </row>
    <row r="438" spans="1:1" x14ac:dyDescent="0.2">
      <c r="A438" s="2">
        <v>436</v>
      </c>
    </row>
    <row r="439" spans="1:1" x14ac:dyDescent="0.2">
      <c r="A439" s="2">
        <v>437</v>
      </c>
    </row>
    <row r="440" spans="1:1" x14ac:dyDescent="0.2">
      <c r="A440" s="2">
        <v>438</v>
      </c>
    </row>
    <row r="441" spans="1:1" x14ac:dyDescent="0.2">
      <c r="A441" s="2">
        <v>439</v>
      </c>
    </row>
    <row r="442" spans="1:1" x14ac:dyDescent="0.2">
      <c r="A442" s="2">
        <v>440</v>
      </c>
    </row>
    <row r="443" spans="1:1" x14ac:dyDescent="0.2">
      <c r="A443" s="2">
        <v>441</v>
      </c>
    </row>
    <row r="444" spans="1:1" x14ac:dyDescent="0.2">
      <c r="A444" s="2">
        <v>442</v>
      </c>
    </row>
    <row r="445" spans="1:1" x14ac:dyDescent="0.2">
      <c r="A445" s="2">
        <v>443</v>
      </c>
    </row>
    <row r="446" spans="1:1" x14ac:dyDescent="0.2">
      <c r="A446" s="2">
        <v>444</v>
      </c>
    </row>
    <row r="447" spans="1:1" x14ac:dyDescent="0.2">
      <c r="A447" s="2">
        <v>445</v>
      </c>
    </row>
    <row r="448" spans="1:1" x14ac:dyDescent="0.2">
      <c r="A448" s="2">
        <v>446</v>
      </c>
    </row>
    <row r="449" spans="1:1" x14ac:dyDescent="0.2">
      <c r="A449" s="2">
        <v>447</v>
      </c>
    </row>
    <row r="450" spans="1:1" x14ac:dyDescent="0.2">
      <c r="A450" s="2">
        <v>448</v>
      </c>
    </row>
    <row r="451" spans="1:1" x14ac:dyDescent="0.2">
      <c r="A451" s="2">
        <v>449</v>
      </c>
    </row>
    <row r="452" spans="1:1" x14ac:dyDescent="0.2">
      <c r="A452" s="2">
        <v>450</v>
      </c>
    </row>
    <row r="453" spans="1:1" x14ac:dyDescent="0.2">
      <c r="A453" s="2">
        <v>451</v>
      </c>
    </row>
    <row r="454" spans="1:1" x14ac:dyDescent="0.2">
      <c r="A454" s="2">
        <v>452</v>
      </c>
    </row>
    <row r="455" spans="1:1" x14ac:dyDescent="0.2">
      <c r="A455" s="2">
        <v>453</v>
      </c>
    </row>
    <row r="456" spans="1:1" x14ac:dyDescent="0.2">
      <c r="A456" s="2">
        <v>454</v>
      </c>
    </row>
    <row r="457" spans="1:1" x14ac:dyDescent="0.2">
      <c r="A457" s="2">
        <v>455</v>
      </c>
    </row>
    <row r="458" spans="1:1" x14ac:dyDescent="0.2">
      <c r="A458" s="2">
        <v>456</v>
      </c>
    </row>
    <row r="459" spans="1:1" x14ac:dyDescent="0.2">
      <c r="A459" s="2">
        <v>457</v>
      </c>
    </row>
    <row r="460" spans="1:1" x14ac:dyDescent="0.2">
      <c r="A460" s="2">
        <v>458</v>
      </c>
    </row>
    <row r="461" spans="1:1" x14ac:dyDescent="0.2">
      <c r="A461" s="2">
        <v>459</v>
      </c>
    </row>
    <row r="462" spans="1:1" x14ac:dyDescent="0.2">
      <c r="A462" s="2">
        <v>460</v>
      </c>
    </row>
    <row r="463" spans="1:1" x14ac:dyDescent="0.2">
      <c r="A463" s="2">
        <v>461</v>
      </c>
    </row>
    <row r="464" spans="1:1" x14ac:dyDescent="0.2">
      <c r="A464" s="2">
        <v>462</v>
      </c>
    </row>
    <row r="465" spans="1:1" x14ac:dyDescent="0.2">
      <c r="A465" s="2">
        <v>463</v>
      </c>
    </row>
    <row r="466" spans="1:1" x14ac:dyDescent="0.2">
      <c r="A466" s="2">
        <v>464</v>
      </c>
    </row>
    <row r="467" spans="1:1" x14ac:dyDescent="0.2">
      <c r="A467" s="2">
        <v>465</v>
      </c>
    </row>
    <row r="468" spans="1:1" x14ac:dyDescent="0.2">
      <c r="A468" s="2">
        <v>466</v>
      </c>
    </row>
    <row r="469" spans="1:1" x14ac:dyDescent="0.2">
      <c r="A469" s="2">
        <v>467</v>
      </c>
    </row>
    <row r="470" spans="1:1" x14ac:dyDescent="0.2">
      <c r="A470" s="2">
        <v>468</v>
      </c>
    </row>
    <row r="471" spans="1:1" x14ac:dyDescent="0.2">
      <c r="A471" s="2">
        <v>469</v>
      </c>
    </row>
    <row r="472" spans="1:1" x14ac:dyDescent="0.2">
      <c r="A472" s="2">
        <v>470</v>
      </c>
    </row>
    <row r="473" spans="1:1" x14ac:dyDescent="0.2">
      <c r="A473" s="2">
        <v>471</v>
      </c>
    </row>
    <row r="474" spans="1:1" x14ac:dyDescent="0.2">
      <c r="A474" s="2">
        <v>472</v>
      </c>
    </row>
    <row r="475" spans="1:1" x14ac:dyDescent="0.2">
      <c r="A475" s="2">
        <v>473</v>
      </c>
    </row>
    <row r="476" spans="1:1" x14ac:dyDescent="0.2">
      <c r="A476" s="2">
        <v>474</v>
      </c>
    </row>
    <row r="477" spans="1:1" x14ac:dyDescent="0.2">
      <c r="A477" s="2">
        <v>475</v>
      </c>
    </row>
    <row r="478" spans="1:1" x14ac:dyDescent="0.2">
      <c r="A478" s="2">
        <v>476</v>
      </c>
    </row>
    <row r="479" spans="1:1" x14ac:dyDescent="0.2">
      <c r="A479" s="2">
        <v>477</v>
      </c>
    </row>
    <row r="480" spans="1:1" x14ac:dyDescent="0.2">
      <c r="A480" s="2">
        <v>478</v>
      </c>
    </row>
    <row r="481" spans="1:1" x14ac:dyDescent="0.2">
      <c r="A481" s="2">
        <v>479</v>
      </c>
    </row>
    <row r="482" spans="1:1" x14ac:dyDescent="0.2">
      <c r="A482" s="2">
        <v>480</v>
      </c>
    </row>
    <row r="483" spans="1:1" x14ac:dyDescent="0.2">
      <c r="A483" s="2">
        <v>481</v>
      </c>
    </row>
    <row r="484" spans="1:1" x14ac:dyDescent="0.2">
      <c r="A484" s="2">
        <v>482</v>
      </c>
    </row>
    <row r="485" spans="1:1" x14ac:dyDescent="0.2">
      <c r="A485" s="2">
        <v>483</v>
      </c>
    </row>
    <row r="486" spans="1:1" x14ac:dyDescent="0.2">
      <c r="A486" s="2">
        <v>484</v>
      </c>
    </row>
    <row r="487" spans="1:1" x14ac:dyDescent="0.2">
      <c r="A487" s="2">
        <v>485</v>
      </c>
    </row>
    <row r="488" spans="1:1" x14ac:dyDescent="0.2">
      <c r="A488" s="2">
        <v>486</v>
      </c>
    </row>
    <row r="489" spans="1:1" x14ac:dyDescent="0.2">
      <c r="A489" s="2">
        <v>487</v>
      </c>
    </row>
    <row r="490" spans="1:1" x14ac:dyDescent="0.2">
      <c r="A490" s="2">
        <v>488</v>
      </c>
    </row>
    <row r="491" spans="1:1" x14ac:dyDescent="0.2">
      <c r="A491" s="2">
        <v>489</v>
      </c>
    </row>
    <row r="492" spans="1:1" x14ac:dyDescent="0.2">
      <c r="A492" s="2">
        <v>490</v>
      </c>
    </row>
    <row r="493" spans="1:1" x14ac:dyDescent="0.2">
      <c r="A493" s="2">
        <v>491</v>
      </c>
    </row>
    <row r="494" spans="1:1" x14ac:dyDescent="0.2">
      <c r="A494" s="2">
        <v>492</v>
      </c>
    </row>
    <row r="495" spans="1:1" x14ac:dyDescent="0.2">
      <c r="A495" s="2">
        <v>493</v>
      </c>
    </row>
    <row r="496" spans="1:1" x14ac:dyDescent="0.2">
      <c r="A496" s="2">
        <v>494</v>
      </c>
    </row>
    <row r="497" spans="1:1" x14ac:dyDescent="0.2">
      <c r="A497" s="2">
        <v>495</v>
      </c>
    </row>
    <row r="498" spans="1:1" x14ac:dyDescent="0.2">
      <c r="A498" s="2">
        <v>496</v>
      </c>
    </row>
    <row r="499" spans="1:1" x14ac:dyDescent="0.2">
      <c r="A499" s="2">
        <v>497</v>
      </c>
    </row>
    <row r="500" spans="1:1" x14ac:dyDescent="0.2">
      <c r="A500" s="2">
        <v>498</v>
      </c>
    </row>
    <row r="501" spans="1:1" x14ac:dyDescent="0.2">
      <c r="A501" s="2">
        <v>499</v>
      </c>
    </row>
    <row r="502" spans="1:1" x14ac:dyDescent="0.2">
      <c r="A502" s="2">
        <v>500</v>
      </c>
    </row>
    <row r="503" spans="1:1" x14ac:dyDescent="0.2">
      <c r="A503" s="2">
        <v>501</v>
      </c>
    </row>
    <row r="504" spans="1:1" x14ac:dyDescent="0.2">
      <c r="A504" s="2">
        <v>502</v>
      </c>
    </row>
    <row r="505" spans="1:1" x14ac:dyDescent="0.2">
      <c r="A505" s="2">
        <v>503</v>
      </c>
    </row>
    <row r="506" spans="1:1" x14ac:dyDescent="0.2">
      <c r="A506" s="2">
        <v>504</v>
      </c>
    </row>
    <row r="507" spans="1:1" x14ac:dyDescent="0.2">
      <c r="A507" s="2">
        <v>505</v>
      </c>
    </row>
    <row r="508" spans="1:1" x14ac:dyDescent="0.2">
      <c r="A508" s="2">
        <v>506</v>
      </c>
    </row>
    <row r="509" spans="1:1" x14ac:dyDescent="0.2">
      <c r="A509" s="2">
        <v>507</v>
      </c>
    </row>
    <row r="510" spans="1:1" x14ac:dyDescent="0.2">
      <c r="A510" s="2">
        <v>508</v>
      </c>
    </row>
    <row r="511" spans="1:1" x14ac:dyDescent="0.2">
      <c r="A511" s="2">
        <v>509</v>
      </c>
    </row>
    <row r="512" spans="1:1" x14ac:dyDescent="0.2">
      <c r="A512" s="2">
        <v>510</v>
      </c>
    </row>
    <row r="513" spans="1:1" x14ac:dyDescent="0.2">
      <c r="A513" s="2">
        <v>511</v>
      </c>
    </row>
    <row r="514" spans="1:1" x14ac:dyDescent="0.2">
      <c r="A514" s="2">
        <v>512</v>
      </c>
    </row>
    <row r="515" spans="1:1" x14ac:dyDescent="0.2">
      <c r="A515" s="2">
        <v>513</v>
      </c>
    </row>
    <row r="516" spans="1:1" x14ac:dyDescent="0.2">
      <c r="A516" s="2">
        <v>514</v>
      </c>
    </row>
    <row r="517" spans="1:1" x14ac:dyDescent="0.2">
      <c r="A517" s="2">
        <v>515</v>
      </c>
    </row>
    <row r="518" spans="1:1" x14ac:dyDescent="0.2">
      <c r="A518" s="2">
        <v>516</v>
      </c>
    </row>
    <row r="519" spans="1:1" x14ac:dyDescent="0.2">
      <c r="A519" s="2">
        <v>517</v>
      </c>
    </row>
    <row r="520" spans="1:1" x14ac:dyDescent="0.2">
      <c r="A520" s="2">
        <v>518</v>
      </c>
    </row>
    <row r="521" spans="1:1" x14ac:dyDescent="0.2">
      <c r="A521" s="2">
        <v>519</v>
      </c>
    </row>
    <row r="522" spans="1:1" x14ac:dyDescent="0.2">
      <c r="A522" s="2">
        <v>520</v>
      </c>
    </row>
    <row r="523" spans="1:1" x14ac:dyDescent="0.2">
      <c r="A523" s="2">
        <v>521</v>
      </c>
    </row>
    <row r="524" spans="1:1" x14ac:dyDescent="0.2">
      <c r="A524" s="2">
        <v>522</v>
      </c>
    </row>
    <row r="525" spans="1:1" x14ac:dyDescent="0.2">
      <c r="A525" s="2">
        <v>523</v>
      </c>
    </row>
    <row r="526" spans="1:1" x14ac:dyDescent="0.2">
      <c r="A526" s="2">
        <v>524</v>
      </c>
    </row>
    <row r="527" spans="1:1" x14ac:dyDescent="0.2">
      <c r="A527" s="2">
        <v>525</v>
      </c>
    </row>
    <row r="528" spans="1:1" x14ac:dyDescent="0.2">
      <c r="A528" s="2">
        <v>526</v>
      </c>
    </row>
    <row r="529" spans="1:1" x14ac:dyDescent="0.2">
      <c r="A529" s="2">
        <v>527</v>
      </c>
    </row>
    <row r="530" spans="1:1" x14ac:dyDescent="0.2">
      <c r="A530" s="2">
        <v>528</v>
      </c>
    </row>
    <row r="531" spans="1:1" x14ac:dyDescent="0.2">
      <c r="A531" s="2">
        <v>529</v>
      </c>
    </row>
    <row r="532" spans="1:1" x14ac:dyDescent="0.2">
      <c r="A532" s="2">
        <v>530</v>
      </c>
    </row>
    <row r="533" spans="1:1" x14ac:dyDescent="0.2">
      <c r="A533" s="2">
        <v>531</v>
      </c>
    </row>
    <row r="534" spans="1:1" x14ac:dyDescent="0.2">
      <c r="A534" s="2">
        <v>532</v>
      </c>
    </row>
    <row r="535" spans="1:1" x14ac:dyDescent="0.2">
      <c r="A535" s="2">
        <v>533</v>
      </c>
    </row>
    <row r="536" spans="1:1" x14ac:dyDescent="0.2">
      <c r="A536" s="2">
        <v>534</v>
      </c>
    </row>
    <row r="537" spans="1:1" x14ac:dyDescent="0.2">
      <c r="A537" s="2">
        <v>535</v>
      </c>
    </row>
    <row r="538" spans="1:1" x14ac:dyDescent="0.2">
      <c r="A538" s="2">
        <v>536</v>
      </c>
    </row>
    <row r="539" spans="1:1" x14ac:dyDescent="0.2">
      <c r="A539" s="2">
        <v>537</v>
      </c>
    </row>
    <row r="540" spans="1:1" x14ac:dyDescent="0.2">
      <c r="A540" s="2">
        <v>538</v>
      </c>
    </row>
    <row r="541" spans="1:1" x14ac:dyDescent="0.2">
      <c r="A541" s="2">
        <v>539</v>
      </c>
    </row>
    <row r="542" spans="1:1" x14ac:dyDescent="0.2">
      <c r="A542" s="2">
        <v>540</v>
      </c>
    </row>
    <row r="543" spans="1:1" x14ac:dyDescent="0.2">
      <c r="A543" s="2">
        <v>541</v>
      </c>
    </row>
    <row r="544" spans="1:1" x14ac:dyDescent="0.2">
      <c r="A544" s="2">
        <v>542</v>
      </c>
    </row>
    <row r="545" spans="1:1" x14ac:dyDescent="0.2">
      <c r="A545" s="2">
        <v>543</v>
      </c>
    </row>
    <row r="546" spans="1:1" x14ac:dyDescent="0.2">
      <c r="A546" s="2">
        <v>544</v>
      </c>
    </row>
    <row r="547" spans="1:1" x14ac:dyDescent="0.2">
      <c r="A547" s="2">
        <v>545</v>
      </c>
    </row>
    <row r="548" spans="1:1" x14ac:dyDescent="0.2">
      <c r="A548" s="2">
        <v>546</v>
      </c>
    </row>
    <row r="549" spans="1:1" x14ac:dyDescent="0.2">
      <c r="A549" s="2">
        <v>547</v>
      </c>
    </row>
    <row r="550" spans="1:1" x14ac:dyDescent="0.2">
      <c r="A550" s="2">
        <v>548</v>
      </c>
    </row>
    <row r="551" spans="1:1" x14ac:dyDescent="0.2">
      <c r="A551" s="2">
        <v>549</v>
      </c>
    </row>
    <row r="552" spans="1:1" x14ac:dyDescent="0.2">
      <c r="A552" s="2">
        <v>550</v>
      </c>
    </row>
    <row r="553" spans="1:1" x14ac:dyDescent="0.2">
      <c r="A553" s="2">
        <v>551</v>
      </c>
    </row>
    <row r="554" spans="1:1" x14ac:dyDescent="0.2">
      <c r="A554" s="2">
        <v>552</v>
      </c>
    </row>
    <row r="555" spans="1:1" x14ac:dyDescent="0.2">
      <c r="A555" s="2">
        <v>553</v>
      </c>
    </row>
    <row r="556" spans="1:1" x14ac:dyDescent="0.2">
      <c r="A556" s="2">
        <v>554</v>
      </c>
    </row>
    <row r="557" spans="1:1" x14ac:dyDescent="0.2">
      <c r="A557" s="2">
        <v>555</v>
      </c>
    </row>
    <row r="558" spans="1:1" x14ac:dyDescent="0.2">
      <c r="A558" s="2">
        <v>556</v>
      </c>
    </row>
    <row r="559" spans="1:1" x14ac:dyDescent="0.2">
      <c r="A559" s="2">
        <v>557</v>
      </c>
    </row>
    <row r="560" spans="1:1" x14ac:dyDescent="0.2">
      <c r="A560" s="2">
        <v>558</v>
      </c>
    </row>
    <row r="561" spans="1:1" x14ac:dyDescent="0.2">
      <c r="A561" s="2">
        <v>559</v>
      </c>
    </row>
    <row r="562" spans="1:1" x14ac:dyDescent="0.2">
      <c r="A562" s="2">
        <v>560</v>
      </c>
    </row>
    <row r="563" spans="1:1" x14ac:dyDescent="0.2">
      <c r="A563" s="2">
        <v>561</v>
      </c>
    </row>
    <row r="564" spans="1:1" x14ac:dyDescent="0.2">
      <c r="A564" s="2">
        <v>562</v>
      </c>
    </row>
    <row r="565" spans="1:1" x14ac:dyDescent="0.2">
      <c r="A565" s="2">
        <v>563</v>
      </c>
    </row>
    <row r="566" spans="1:1" x14ac:dyDescent="0.2">
      <c r="A566" s="2">
        <v>564</v>
      </c>
    </row>
    <row r="567" spans="1:1" x14ac:dyDescent="0.2">
      <c r="A567" s="2">
        <v>565</v>
      </c>
    </row>
    <row r="568" spans="1:1" x14ac:dyDescent="0.2">
      <c r="A568" s="2">
        <v>566</v>
      </c>
    </row>
    <row r="569" spans="1:1" x14ac:dyDescent="0.2">
      <c r="A569" s="2">
        <v>567</v>
      </c>
    </row>
    <row r="570" spans="1:1" x14ac:dyDescent="0.2">
      <c r="A570" s="2">
        <v>568</v>
      </c>
    </row>
    <row r="571" spans="1:1" x14ac:dyDescent="0.2">
      <c r="A571" s="2">
        <v>569</v>
      </c>
    </row>
    <row r="572" spans="1:1" x14ac:dyDescent="0.2">
      <c r="A572" s="2">
        <v>570</v>
      </c>
    </row>
    <row r="573" spans="1:1" x14ac:dyDescent="0.2">
      <c r="A573" s="2">
        <v>571</v>
      </c>
    </row>
    <row r="574" spans="1:1" x14ac:dyDescent="0.2">
      <c r="A574" s="2">
        <v>572</v>
      </c>
    </row>
    <row r="575" spans="1:1" x14ac:dyDescent="0.2">
      <c r="A575" s="2">
        <v>573</v>
      </c>
    </row>
    <row r="576" spans="1:1" x14ac:dyDescent="0.2">
      <c r="A576" s="2">
        <v>574</v>
      </c>
    </row>
    <row r="577" spans="1:1" x14ac:dyDescent="0.2">
      <c r="A577" s="2">
        <v>575</v>
      </c>
    </row>
    <row r="578" spans="1:1" x14ac:dyDescent="0.2">
      <c r="A578" s="2">
        <v>576</v>
      </c>
    </row>
    <row r="579" spans="1:1" x14ac:dyDescent="0.2">
      <c r="A579" s="2">
        <v>577</v>
      </c>
    </row>
    <row r="580" spans="1:1" x14ac:dyDescent="0.2">
      <c r="A580" s="2">
        <v>578</v>
      </c>
    </row>
    <row r="581" spans="1:1" x14ac:dyDescent="0.2">
      <c r="A581" s="2">
        <v>579</v>
      </c>
    </row>
    <row r="582" spans="1:1" x14ac:dyDescent="0.2">
      <c r="A582" s="2">
        <v>580</v>
      </c>
    </row>
    <row r="583" spans="1:1" x14ac:dyDescent="0.2">
      <c r="A583" s="2">
        <v>581</v>
      </c>
    </row>
    <row r="584" spans="1:1" x14ac:dyDescent="0.2">
      <c r="A584" s="2">
        <v>582</v>
      </c>
    </row>
    <row r="585" spans="1:1" x14ac:dyDescent="0.2">
      <c r="A585" s="2">
        <v>583</v>
      </c>
    </row>
    <row r="586" spans="1:1" x14ac:dyDescent="0.2">
      <c r="A586" s="2">
        <v>584</v>
      </c>
    </row>
    <row r="587" spans="1:1" x14ac:dyDescent="0.2">
      <c r="A587" s="2">
        <v>585</v>
      </c>
    </row>
    <row r="588" spans="1:1" x14ac:dyDescent="0.2">
      <c r="A588" s="2">
        <v>586</v>
      </c>
    </row>
    <row r="589" spans="1:1" x14ac:dyDescent="0.2">
      <c r="A589" s="2">
        <v>587</v>
      </c>
    </row>
    <row r="590" spans="1:1" x14ac:dyDescent="0.2">
      <c r="A590" s="2">
        <v>588</v>
      </c>
    </row>
    <row r="591" spans="1:1" x14ac:dyDescent="0.2">
      <c r="A591" s="2">
        <v>589</v>
      </c>
    </row>
    <row r="592" spans="1:1" x14ac:dyDescent="0.2">
      <c r="A592" s="2">
        <v>590</v>
      </c>
    </row>
    <row r="593" spans="1:1" x14ac:dyDescent="0.2">
      <c r="A593" s="2">
        <v>591</v>
      </c>
    </row>
    <row r="594" spans="1:1" x14ac:dyDescent="0.2">
      <c r="A594" s="2">
        <v>592</v>
      </c>
    </row>
    <row r="595" spans="1:1" x14ac:dyDescent="0.2">
      <c r="A595" s="2">
        <v>593</v>
      </c>
    </row>
    <row r="596" spans="1:1" x14ac:dyDescent="0.2">
      <c r="A596" s="2">
        <v>594</v>
      </c>
    </row>
    <row r="597" spans="1:1" x14ac:dyDescent="0.2">
      <c r="A597" s="2">
        <v>595</v>
      </c>
    </row>
    <row r="598" spans="1:1" x14ac:dyDescent="0.2">
      <c r="A598" s="2">
        <v>596</v>
      </c>
    </row>
    <row r="599" spans="1:1" x14ac:dyDescent="0.2">
      <c r="A599" s="2">
        <v>597</v>
      </c>
    </row>
    <row r="600" spans="1:1" x14ac:dyDescent="0.2">
      <c r="A600" s="2">
        <v>598</v>
      </c>
    </row>
    <row r="601" spans="1:1" x14ac:dyDescent="0.2">
      <c r="A601" s="2">
        <v>599</v>
      </c>
    </row>
    <row r="602" spans="1:1" x14ac:dyDescent="0.2">
      <c r="A602" s="2">
        <v>600</v>
      </c>
    </row>
    <row r="603" spans="1:1" x14ac:dyDescent="0.2">
      <c r="A603" s="2">
        <v>601</v>
      </c>
    </row>
    <row r="604" spans="1:1" x14ac:dyDescent="0.2">
      <c r="A604" s="2">
        <v>602</v>
      </c>
    </row>
    <row r="605" spans="1:1" x14ac:dyDescent="0.2">
      <c r="A605" s="2">
        <v>603</v>
      </c>
    </row>
    <row r="606" spans="1:1" x14ac:dyDescent="0.2">
      <c r="A606" s="2">
        <v>604</v>
      </c>
    </row>
    <row r="607" spans="1:1" x14ac:dyDescent="0.2">
      <c r="A607" s="2">
        <v>605</v>
      </c>
    </row>
    <row r="608" spans="1:1" x14ac:dyDescent="0.2">
      <c r="A608" s="2">
        <v>606</v>
      </c>
    </row>
    <row r="609" spans="1:1" x14ac:dyDescent="0.2">
      <c r="A609" s="2">
        <v>607</v>
      </c>
    </row>
    <row r="610" spans="1:1" x14ac:dyDescent="0.2">
      <c r="A610" s="2">
        <v>608</v>
      </c>
    </row>
    <row r="611" spans="1:1" x14ac:dyDescent="0.2">
      <c r="A611" s="2">
        <v>609</v>
      </c>
    </row>
    <row r="612" spans="1:1" x14ac:dyDescent="0.2">
      <c r="A612" s="2">
        <v>610</v>
      </c>
    </row>
    <row r="613" spans="1:1" x14ac:dyDescent="0.2">
      <c r="A613" s="2">
        <v>611</v>
      </c>
    </row>
    <row r="614" spans="1:1" x14ac:dyDescent="0.2">
      <c r="A614" s="2">
        <v>612</v>
      </c>
    </row>
    <row r="615" spans="1:1" x14ac:dyDescent="0.2">
      <c r="A615" s="2">
        <v>613</v>
      </c>
    </row>
    <row r="616" spans="1:1" x14ac:dyDescent="0.2">
      <c r="A616" s="2">
        <v>614</v>
      </c>
    </row>
    <row r="617" spans="1:1" x14ac:dyDescent="0.2">
      <c r="A617" s="2">
        <v>615</v>
      </c>
    </row>
    <row r="618" spans="1:1" x14ac:dyDescent="0.2">
      <c r="A618" s="2">
        <v>616</v>
      </c>
    </row>
    <row r="619" spans="1:1" x14ac:dyDescent="0.2">
      <c r="A619" s="2">
        <v>617</v>
      </c>
    </row>
    <row r="620" spans="1:1" x14ac:dyDescent="0.2">
      <c r="A620" s="2">
        <v>618</v>
      </c>
    </row>
    <row r="621" spans="1:1" x14ac:dyDescent="0.2">
      <c r="A621" s="2">
        <v>619</v>
      </c>
    </row>
    <row r="622" spans="1:1" x14ac:dyDescent="0.2">
      <c r="A622" s="2">
        <v>620</v>
      </c>
    </row>
    <row r="623" spans="1:1" x14ac:dyDescent="0.2">
      <c r="A623" s="2">
        <v>621</v>
      </c>
    </row>
    <row r="624" spans="1:1" x14ac:dyDescent="0.2">
      <c r="A624" s="2">
        <v>622</v>
      </c>
    </row>
    <row r="625" spans="1:1" x14ac:dyDescent="0.2">
      <c r="A625" s="2">
        <v>623</v>
      </c>
    </row>
    <row r="626" spans="1:1" x14ac:dyDescent="0.2">
      <c r="A626" s="2">
        <v>624</v>
      </c>
    </row>
    <row r="627" spans="1:1" x14ac:dyDescent="0.2">
      <c r="A627" s="2">
        <v>625</v>
      </c>
    </row>
    <row r="628" spans="1:1" x14ac:dyDescent="0.2">
      <c r="A628" s="2">
        <v>626</v>
      </c>
    </row>
    <row r="629" spans="1:1" x14ac:dyDescent="0.2">
      <c r="A629" s="2">
        <v>627</v>
      </c>
    </row>
    <row r="630" spans="1:1" x14ac:dyDescent="0.2">
      <c r="A630" s="2">
        <v>628</v>
      </c>
    </row>
    <row r="631" spans="1:1" x14ac:dyDescent="0.2">
      <c r="A631" s="2">
        <v>629</v>
      </c>
    </row>
    <row r="632" spans="1:1" x14ac:dyDescent="0.2">
      <c r="A632" s="2">
        <v>630</v>
      </c>
    </row>
    <row r="633" spans="1:1" x14ac:dyDescent="0.2">
      <c r="A633" s="2">
        <v>631</v>
      </c>
    </row>
    <row r="634" spans="1:1" x14ac:dyDescent="0.2">
      <c r="A634" s="2">
        <v>632</v>
      </c>
    </row>
    <row r="635" spans="1:1" x14ac:dyDescent="0.2">
      <c r="A635" s="2">
        <v>633</v>
      </c>
    </row>
    <row r="636" spans="1:1" x14ac:dyDescent="0.2">
      <c r="A636" s="2">
        <v>634</v>
      </c>
    </row>
    <row r="637" spans="1:1" x14ac:dyDescent="0.2">
      <c r="A637" s="2">
        <v>635</v>
      </c>
    </row>
    <row r="638" spans="1:1" x14ac:dyDescent="0.2">
      <c r="A638" s="2">
        <v>636</v>
      </c>
    </row>
    <row r="639" spans="1:1" x14ac:dyDescent="0.2">
      <c r="A639" s="2">
        <v>637</v>
      </c>
    </row>
    <row r="640" spans="1:1" x14ac:dyDescent="0.2">
      <c r="A640" s="2">
        <v>638</v>
      </c>
    </row>
    <row r="641" spans="1:1" x14ac:dyDescent="0.2">
      <c r="A641" s="2">
        <v>639</v>
      </c>
    </row>
    <row r="642" spans="1:1" x14ac:dyDescent="0.2">
      <c r="A642" s="2">
        <v>640</v>
      </c>
    </row>
    <row r="643" spans="1:1" x14ac:dyDescent="0.2">
      <c r="A643" s="2">
        <v>641</v>
      </c>
    </row>
    <row r="644" spans="1:1" x14ac:dyDescent="0.2">
      <c r="A644" s="2">
        <v>642</v>
      </c>
    </row>
    <row r="645" spans="1:1" x14ac:dyDescent="0.2">
      <c r="A645" s="2">
        <v>643</v>
      </c>
    </row>
    <row r="646" spans="1:1" x14ac:dyDescent="0.2">
      <c r="A646" s="2">
        <v>644</v>
      </c>
    </row>
    <row r="647" spans="1:1" x14ac:dyDescent="0.2">
      <c r="A647" s="2">
        <v>645</v>
      </c>
    </row>
    <row r="648" spans="1:1" x14ac:dyDescent="0.2">
      <c r="A648" s="2">
        <v>646</v>
      </c>
    </row>
    <row r="649" spans="1:1" x14ac:dyDescent="0.2">
      <c r="A649" s="2">
        <v>647</v>
      </c>
    </row>
    <row r="650" spans="1:1" x14ac:dyDescent="0.2">
      <c r="A650" s="2">
        <v>648</v>
      </c>
    </row>
    <row r="651" spans="1:1" x14ac:dyDescent="0.2">
      <c r="A651" s="2">
        <v>649</v>
      </c>
    </row>
    <row r="652" spans="1:1" x14ac:dyDescent="0.2">
      <c r="A652" s="2">
        <v>650</v>
      </c>
    </row>
    <row r="653" spans="1:1" x14ac:dyDescent="0.2">
      <c r="A653" s="2">
        <v>651</v>
      </c>
    </row>
    <row r="654" spans="1:1" x14ac:dyDescent="0.2">
      <c r="A654" s="2">
        <v>652</v>
      </c>
    </row>
    <row r="655" spans="1:1" x14ac:dyDescent="0.2">
      <c r="A655" s="2">
        <v>653</v>
      </c>
    </row>
    <row r="656" spans="1:1" x14ac:dyDescent="0.2">
      <c r="A656" s="2">
        <v>654</v>
      </c>
    </row>
    <row r="657" spans="1:1" x14ac:dyDescent="0.2">
      <c r="A657" s="2">
        <v>655</v>
      </c>
    </row>
    <row r="658" spans="1:1" x14ac:dyDescent="0.2">
      <c r="A658" s="2">
        <v>656</v>
      </c>
    </row>
    <row r="659" spans="1:1" x14ac:dyDescent="0.2">
      <c r="A659" s="2">
        <v>657</v>
      </c>
    </row>
    <row r="660" spans="1:1" x14ac:dyDescent="0.2">
      <c r="A660" s="2">
        <v>658</v>
      </c>
    </row>
    <row r="661" spans="1:1" x14ac:dyDescent="0.2">
      <c r="A661" s="2">
        <v>659</v>
      </c>
    </row>
    <row r="662" spans="1:1" x14ac:dyDescent="0.2">
      <c r="A662" s="2">
        <v>660</v>
      </c>
    </row>
    <row r="663" spans="1:1" x14ac:dyDescent="0.2">
      <c r="A663" s="2">
        <v>661</v>
      </c>
    </row>
    <row r="664" spans="1:1" x14ac:dyDescent="0.2">
      <c r="A664" s="2">
        <v>662</v>
      </c>
    </row>
    <row r="665" spans="1:1" x14ac:dyDescent="0.2">
      <c r="A665" s="2">
        <v>663</v>
      </c>
    </row>
    <row r="666" spans="1:1" x14ac:dyDescent="0.2">
      <c r="A666" s="2">
        <v>664</v>
      </c>
    </row>
    <row r="667" spans="1:1" x14ac:dyDescent="0.2">
      <c r="A667" s="2">
        <v>665</v>
      </c>
    </row>
    <row r="668" spans="1:1" x14ac:dyDescent="0.2">
      <c r="A668" s="2">
        <v>666</v>
      </c>
    </row>
    <row r="669" spans="1:1" x14ac:dyDescent="0.2">
      <c r="A669" s="2">
        <v>667</v>
      </c>
    </row>
    <row r="670" spans="1:1" x14ac:dyDescent="0.2">
      <c r="A670" s="2">
        <v>668</v>
      </c>
    </row>
    <row r="671" spans="1:1" x14ac:dyDescent="0.2">
      <c r="A671" s="2">
        <v>669</v>
      </c>
    </row>
    <row r="672" spans="1:1" x14ac:dyDescent="0.2">
      <c r="A672" s="2">
        <v>670</v>
      </c>
    </row>
    <row r="673" spans="1:1" x14ac:dyDescent="0.2">
      <c r="A673" s="2">
        <v>671</v>
      </c>
    </row>
    <row r="674" spans="1:1" x14ac:dyDescent="0.2">
      <c r="A674" s="2">
        <v>672</v>
      </c>
    </row>
    <row r="675" spans="1:1" x14ac:dyDescent="0.2">
      <c r="A675" s="2">
        <v>673</v>
      </c>
    </row>
    <row r="676" spans="1:1" x14ac:dyDescent="0.2">
      <c r="A676" s="2">
        <v>674</v>
      </c>
    </row>
    <row r="677" spans="1:1" x14ac:dyDescent="0.2">
      <c r="A677" s="2">
        <v>675</v>
      </c>
    </row>
    <row r="678" spans="1:1" x14ac:dyDescent="0.2">
      <c r="A678" s="2">
        <v>676</v>
      </c>
    </row>
    <row r="679" spans="1:1" x14ac:dyDescent="0.2">
      <c r="A679" s="2">
        <v>677</v>
      </c>
    </row>
    <row r="680" spans="1:1" x14ac:dyDescent="0.2">
      <c r="A680" s="2">
        <v>678</v>
      </c>
    </row>
    <row r="681" spans="1:1" x14ac:dyDescent="0.2">
      <c r="A681" s="2">
        <v>679</v>
      </c>
    </row>
    <row r="682" spans="1:1" x14ac:dyDescent="0.2">
      <c r="A682" s="2">
        <v>680</v>
      </c>
    </row>
    <row r="683" spans="1:1" x14ac:dyDescent="0.2">
      <c r="A683" s="2">
        <v>681</v>
      </c>
    </row>
    <row r="684" spans="1:1" x14ac:dyDescent="0.2">
      <c r="A684" s="2">
        <v>682</v>
      </c>
    </row>
    <row r="685" spans="1:1" x14ac:dyDescent="0.2">
      <c r="A685" s="2">
        <v>683</v>
      </c>
    </row>
    <row r="686" spans="1:1" x14ac:dyDescent="0.2">
      <c r="A686" s="2">
        <v>684</v>
      </c>
    </row>
    <row r="687" spans="1:1" x14ac:dyDescent="0.2">
      <c r="A687" s="2">
        <v>685</v>
      </c>
    </row>
    <row r="688" spans="1:1" x14ac:dyDescent="0.2">
      <c r="A688" s="2">
        <v>686</v>
      </c>
    </row>
    <row r="689" spans="1:1" x14ac:dyDescent="0.2">
      <c r="A689" s="2">
        <v>687</v>
      </c>
    </row>
    <row r="690" spans="1:1" x14ac:dyDescent="0.2">
      <c r="A690" s="2">
        <v>688</v>
      </c>
    </row>
    <row r="691" spans="1:1" x14ac:dyDescent="0.2">
      <c r="A691" s="2">
        <v>689</v>
      </c>
    </row>
    <row r="692" spans="1:1" x14ac:dyDescent="0.2">
      <c r="A692" s="2">
        <v>690</v>
      </c>
    </row>
    <row r="693" spans="1:1" x14ac:dyDescent="0.2">
      <c r="A693" s="2">
        <v>691</v>
      </c>
    </row>
    <row r="694" spans="1:1" x14ac:dyDescent="0.2">
      <c r="A694" s="2">
        <v>692</v>
      </c>
    </row>
    <row r="695" spans="1:1" x14ac:dyDescent="0.2">
      <c r="A695" s="2">
        <v>693</v>
      </c>
    </row>
    <row r="696" spans="1:1" x14ac:dyDescent="0.2">
      <c r="A696" s="2">
        <v>694</v>
      </c>
    </row>
    <row r="697" spans="1:1" x14ac:dyDescent="0.2">
      <c r="A697" s="2">
        <v>695</v>
      </c>
    </row>
    <row r="698" spans="1:1" x14ac:dyDescent="0.2">
      <c r="A698" s="2">
        <v>696</v>
      </c>
    </row>
    <row r="699" spans="1:1" x14ac:dyDescent="0.2">
      <c r="A699" s="2">
        <v>697</v>
      </c>
    </row>
    <row r="700" spans="1:1" x14ac:dyDescent="0.2">
      <c r="A700" s="2">
        <v>698</v>
      </c>
    </row>
    <row r="701" spans="1:1" x14ac:dyDescent="0.2">
      <c r="A701" s="2">
        <v>699</v>
      </c>
    </row>
    <row r="702" spans="1:1" x14ac:dyDescent="0.2">
      <c r="A702" s="2">
        <v>700</v>
      </c>
    </row>
    <row r="703" spans="1:1" x14ac:dyDescent="0.2">
      <c r="A703" s="2">
        <v>701</v>
      </c>
    </row>
    <row r="704" spans="1:1" x14ac:dyDescent="0.2">
      <c r="A704" s="2">
        <v>702</v>
      </c>
    </row>
    <row r="705" spans="1:1" x14ac:dyDescent="0.2">
      <c r="A705" s="2">
        <v>703</v>
      </c>
    </row>
    <row r="706" spans="1:1" x14ac:dyDescent="0.2">
      <c r="A706" s="2">
        <v>704</v>
      </c>
    </row>
    <row r="707" spans="1:1" x14ac:dyDescent="0.2">
      <c r="A707" s="2">
        <v>705</v>
      </c>
    </row>
    <row r="708" spans="1:1" x14ac:dyDescent="0.2">
      <c r="A708" s="2">
        <v>706</v>
      </c>
    </row>
    <row r="709" spans="1:1" x14ac:dyDescent="0.2">
      <c r="A709" s="2">
        <v>707</v>
      </c>
    </row>
    <row r="710" spans="1:1" x14ac:dyDescent="0.2">
      <c r="A710" s="2">
        <v>708</v>
      </c>
    </row>
    <row r="711" spans="1:1" x14ac:dyDescent="0.2">
      <c r="A711" s="2">
        <v>709</v>
      </c>
    </row>
    <row r="712" spans="1:1" x14ac:dyDescent="0.2">
      <c r="A712" s="2">
        <v>710</v>
      </c>
    </row>
    <row r="713" spans="1:1" x14ac:dyDescent="0.2">
      <c r="A713" s="2">
        <v>711</v>
      </c>
    </row>
    <row r="714" spans="1:1" x14ac:dyDescent="0.2">
      <c r="A714" s="2">
        <v>712</v>
      </c>
    </row>
    <row r="715" spans="1:1" x14ac:dyDescent="0.2">
      <c r="A715" s="2">
        <v>713</v>
      </c>
    </row>
    <row r="716" spans="1:1" x14ac:dyDescent="0.2">
      <c r="A716" s="2">
        <v>714</v>
      </c>
    </row>
    <row r="717" spans="1:1" x14ac:dyDescent="0.2">
      <c r="A717" s="2">
        <v>715</v>
      </c>
    </row>
    <row r="718" spans="1:1" x14ac:dyDescent="0.2">
      <c r="A718" s="2">
        <v>716</v>
      </c>
    </row>
    <row r="719" spans="1:1" x14ac:dyDescent="0.2">
      <c r="A719" s="2">
        <v>717</v>
      </c>
    </row>
    <row r="720" spans="1:1" x14ac:dyDescent="0.2">
      <c r="A720" s="2">
        <v>718</v>
      </c>
    </row>
    <row r="721" spans="1:1" x14ac:dyDescent="0.2">
      <c r="A721" s="2">
        <v>719</v>
      </c>
    </row>
    <row r="722" spans="1:1" x14ac:dyDescent="0.2">
      <c r="A722" s="2">
        <v>720</v>
      </c>
    </row>
    <row r="723" spans="1:1" x14ac:dyDescent="0.2">
      <c r="A723" s="2">
        <v>721</v>
      </c>
    </row>
    <row r="724" spans="1:1" x14ac:dyDescent="0.2">
      <c r="A724" s="2">
        <v>722</v>
      </c>
    </row>
    <row r="725" spans="1:1" x14ac:dyDescent="0.2">
      <c r="A725" s="2">
        <v>723</v>
      </c>
    </row>
    <row r="726" spans="1:1" x14ac:dyDescent="0.2">
      <c r="A726" s="2">
        <v>724</v>
      </c>
    </row>
    <row r="727" spans="1:1" x14ac:dyDescent="0.2">
      <c r="A727" s="2">
        <v>725</v>
      </c>
    </row>
    <row r="728" spans="1:1" x14ac:dyDescent="0.2">
      <c r="A728" s="2">
        <v>726</v>
      </c>
    </row>
    <row r="729" spans="1:1" x14ac:dyDescent="0.2">
      <c r="A729" s="2">
        <v>727</v>
      </c>
    </row>
    <row r="730" spans="1:1" x14ac:dyDescent="0.2">
      <c r="A730" s="2">
        <v>728</v>
      </c>
    </row>
    <row r="731" spans="1:1" x14ac:dyDescent="0.2">
      <c r="A731" s="2">
        <v>729</v>
      </c>
    </row>
    <row r="732" spans="1:1" x14ac:dyDescent="0.2">
      <c r="A732" s="2">
        <v>730</v>
      </c>
    </row>
    <row r="733" spans="1:1" x14ac:dyDescent="0.2">
      <c r="A733" s="2">
        <v>731</v>
      </c>
    </row>
    <row r="734" spans="1:1" x14ac:dyDescent="0.2">
      <c r="A734" s="2">
        <v>732</v>
      </c>
    </row>
    <row r="735" spans="1:1" x14ac:dyDescent="0.2">
      <c r="A735" s="2">
        <v>733</v>
      </c>
    </row>
    <row r="736" spans="1:1" x14ac:dyDescent="0.2">
      <c r="A736" s="2">
        <v>734</v>
      </c>
    </row>
    <row r="737" spans="1:1" x14ac:dyDescent="0.2">
      <c r="A737" s="2">
        <v>735</v>
      </c>
    </row>
    <row r="738" spans="1:1" x14ac:dyDescent="0.2">
      <c r="A738" s="2">
        <v>736</v>
      </c>
    </row>
    <row r="739" spans="1:1" x14ac:dyDescent="0.2">
      <c r="A739" s="2">
        <v>737</v>
      </c>
    </row>
    <row r="740" spans="1:1" x14ac:dyDescent="0.2">
      <c r="A740" s="2">
        <v>738</v>
      </c>
    </row>
    <row r="741" spans="1:1" x14ac:dyDescent="0.2">
      <c r="A741" s="2">
        <v>739</v>
      </c>
    </row>
    <row r="742" spans="1:1" x14ac:dyDescent="0.2">
      <c r="A742" s="2">
        <v>740</v>
      </c>
    </row>
    <row r="743" spans="1:1" x14ac:dyDescent="0.2">
      <c r="A743" s="2">
        <v>741</v>
      </c>
    </row>
    <row r="744" spans="1:1" x14ac:dyDescent="0.2">
      <c r="A744" s="2">
        <v>742</v>
      </c>
    </row>
    <row r="745" spans="1:1" x14ac:dyDescent="0.2">
      <c r="A745" s="2">
        <v>743</v>
      </c>
    </row>
    <row r="746" spans="1:1" x14ac:dyDescent="0.2">
      <c r="A746" s="2">
        <v>744</v>
      </c>
    </row>
    <row r="747" spans="1:1" x14ac:dyDescent="0.2">
      <c r="A747" s="2">
        <v>745</v>
      </c>
    </row>
    <row r="748" spans="1:1" x14ac:dyDescent="0.2">
      <c r="A748" s="2">
        <v>746</v>
      </c>
    </row>
    <row r="749" spans="1:1" x14ac:dyDescent="0.2">
      <c r="A749" s="2">
        <v>747</v>
      </c>
    </row>
    <row r="750" spans="1:1" x14ac:dyDescent="0.2">
      <c r="A750" s="2">
        <v>748</v>
      </c>
    </row>
    <row r="751" spans="1:1" x14ac:dyDescent="0.2">
      <c r="A751" s="2">
        <v>749</v>
      </c>
    </row>
    <row r="752" spans="1:1" x14ac:dyDescent="0.2">
      <c r="A752" s="2">
        <v>750</v>
      </c>
    </row>
    <row r="753" spans="1:1" x14ac:dyDescent="0.2">
      <c r="A753" s="2">
        <v>751</v>
      </c>
    </row>
    <row r="754" spans="1:1" x14ac:dyDescent="0.2">
      <c r="A754" s="2">
        <v>752</v>
      </c>
    </row>
    <row r="755" spans="1:1" x14ac:dyDescent="0.2">
      <c r="A755" s="2">
        <v>753</v>
      </c>
    </row>
    <row r="756" spans="1:1" x14ac:dyDescent="0.2">
      <c r="A756" s="2">
        <v>754</v>
      </c>
    </row>
    <row r="757" spans="1:1" x14ac:dyDescent="0.2">
      <c r="A757" s="2">
        <v>755</v>
      </c>
    </row>
    <row r="758" spans="1:1" x14ac:dyDescent="0.2">
      <c r="A758" s="2">
        <v>756</v>
      </c>
    </row>
    <row r="759" spans="1:1" x14ac:dyDescent="0.2">
      <c r="A759" s="2">
        <v>757</v>
      </c>
    </row>
    <row r="760" spans="1:1" x14ac:dyDescent="0.2">
      <c r="A760" s="2">
        <v>758</v>
      </c>
    </row>
    <row r="761" spans="1:1" x14ac:dyDescent="0.2">
      <c r="A761" s="2">
        <v>759</v>
      </c>
    </row>
    <row r="762" spans="1:1" x14ac:dyDescent="0.2">
      <c r="A762" s="2">
        <v>760</v>
      </c>
    </row>
    <row r="763" spans="1:1" x14ac:dyDescent="0.2">
      <c r="A763" s="2">
        <v>761</v>
      </c>
    </row>
    <row r="764" spans="1:1" x14ac:dyDescent="0.2">
      <c r="A764" s="2">
        <v>762</v>
      </c>
    </row>
    <row r="765" spans="1:1" x14ac:dyDescent="0.2">
      <c r="A765" s="2">
        <v>763</v>
      </c>
    </row>
    <row r="766" spans="1:1" x14ac:dyDescent="0.2">
      <c r="A766" s="2">
        <v>764</v>
      </c>
    </row>
    <row r="767" spans="1:1" x14ac:dyDescent="0.2">
      <c r="A767" s="2">
        <v>765</v>
      </c>
    </row>
    <row r="768" spans="1:1" x14ac:dyDescent="0.2">
      <c r="A768" s="2">
        <v>766</v>
      </c>
    </row>
    <row r="769" spans="1:1" x14ac:dyDescent="0.2">
      <c r="A769" s="2">
        <v>767</v>
      </c>
    </row>
    <row r="770" spans="1:1" x14ac:dyDescent="0.2">
      <c r="A770" s="2">
        <v>768</v>
      </c>
    </row>
    <row r="771" spans="1:1" x14ac:dyDescent="0.2">
      <c r="A771" s="2">
        <v>769</v>
      </c>
    </row>
    <row r="772" spans="1:1" x14ac:dyDescent="0.2">
      <c r="A772" s="2">
        <v>770</v>
      </c>
    </row>
    <row r="773" spans="1:1" x14ac:dyDescent="0.2">
      <c r="A773" s="2">
        <v>771</v>
      </c>
    </row>
    <row r="774" spans="1:1" x14ac:dyDescent="0.2">
      <c r="A774" s="2">
        <v>772</v>
      </c>
    </row>
    <row r="775" spans="1:1" x14ac:dyDescent="0.2">
      <c r="A775" s="2">
        <v>773</v>
      </c>
    </row>
    <row r="776" spans="1:1" x14ac:dyDescent="0.2">
      <c r="A776" s="2">
        <v>774</v>
      </c>
    </row>
    <row r="777" spans="1:1" x14ac:dyDescent="0.2">
      <c r="A777" s="2">
        <v>775</v>
      </c>
    </row>
    <row r="778" spans="1:1" x14ac:dyDescent="0.2">
      <c r="A778" s="2">
        <v>776</v>
      </c>
    </row>
    <row r="779" spans="1:1" x14ac:dyDescent="0.2">
      <c r="A779" s="2">
        <v>777</v>
      </c>
    </row>
    <row r="780" spans="1:1" x14ac:dyDescent="0.2">
      <c r="A780" s="2">
        <v>778</v>
      </c>
    </row>
    <row r="781" spans="1:1" x14ac:dyDescent="0.2">
      <c r="A781" s="2">
        <v>779</v>
      </c>
    </row>
    <row r="782" spans="1:1" x14ac:dyDescent="0.2">
      <c r="A782" s="2">
        <v>780</v>
      </c>
    </row>
    <row r="783" spans="1:1" x14ac:dyDescent="0.2">
      <c r="A783" s="2">
        <v>781</v>
      </c>
    </row>
    <row r="784" spans="1:1" x14ac:dyDescent="0.2">
      <c r="A784" s="2">
        <v>782</v>
      </c>
    </row>
    <row r="785" spans="1:1" x14ac:dyDescent="0.2">
      <c r="A785" s="2">
        <v>783</v>
      </c>
    </row>
    <row r="786" spans="1:1" x14ac:dyDescent="0.2">
      <c r="A786" s="2">
        <v>784</v>
      </c>
    </row>
    <row r="787" spans="1:1" x14ac:dyDescent="0.2">
      <c r="A787" s="2">
        <v>785</v>
      </c>
    </row>
    <row r="788" spans="1:1" x14ac:dyDescent="0.2">
      <c r="A788" s="2">
        <v>786</v>
      </c>
    </row>
    <row r="789" spans="1:1" x14ac:dyDescent="0.2">
      <c r="A789" s="2">
        <v>787</v>
      </c>
    </row>
    <row r="790" spans="1:1" x14ac:dyDescent="0.2">
      <c r="A790" s="2">
        <v>788</v>
      </c>
    </row>
    <row r="791" spans="1:1" x14ac:dyDescent="0.2">
      <c r="A791" s="2">
        <v>789</v>
      </c>
    </row>
    <row r="792" spans="1:1" x14ac:dyDescent="0.2">
      <c r="A792" s="2">
        <v>790</v>
      </c>
    </row>
    <row r="793" spans="1:1" x14ac:dyDescent="0.2">
      <c r="A793" s="2">
        <v>791</v>
      </c>
    </row>
    <row r="794" spans="1:1" x14ac:dyDescent="0.2">
      <c r="A794" s="2">
        <v>792</v>
      </c>
    </row>
    <row r="795" spans="1:1" x14ac:dyDescent="0.2">
      <c r="A795" s="2">
        <v>793</v>
      </c>
    </row>
    <row r="796" spans="1:1" x14ac:dyDescent="0.2">
      <c r="A796" s="2">
        <v>794</v>
      </c>
    </row>
    <row r="797" spans="1:1" x14ac:dyDescent="0.2">
      <c r="A797" s="2">
        <v>795</v>
      </c>
    </row>
    <row r="798" spans="1:1" x14ac:dyDescent="0.2">
      <c r="A798" s="2">
        <v>796</v>
      </c>
    </row>
    <row r="799" spans="1:1" x14ac:dyDescent="0.2">
      <c r="A799" s="2">
        <v>797</v>
      </c>
    </row>
    <row r="800" spans="1:1" x14ac:dyDescent="0.2">
      <c r="A800" s="2">
        <v>798</v>
      </c>
    </row>
    <row r="801" spans="1:1" x14ac:dyDescent="0.2">
      <c r="A801" s="2">
        <v>799</v>
      </c>
    </row>
    <row r="802" spans="1:1" x14ac:dyDescent="0.2">
      <c r="A802" s="2">
        <v>800</v>
      </c>
    </row>
    <row r="803" spans="1:1" x14ac:dyDescent="0.2">
      <c r="A803" s="2">
        <v>801</v>
      </c>
    </row>
    <row r="804" spans="1:1" x14ac:dyDescent="0.2">
      <c r="A804" s="2">
        <v>802</v>
      </c>
    </row>
    <row r="805" spans="1:1" x14ac:dyDescent="0.2">
      <c r="A805" s="2">
        <v>803</v>
      </c>
    </row>
    <row r="806" spans="1:1" x14ac:dyDescent="0.2">
      <c r="A806" s="2">
        <v>804</v>
      </c>
    </row>
    <row r="807" spans="1:1" x14ac:dyDescent="0.2">
      <c r="A807" s="2">
        <v>805</v>
      </c>
    </row>
    <row r="808" spans="1:1" x14ac:dyDescent="0.2">
      <c r="A808" s="2">
        <v>806</v>
      </c>
    </row>
    <row r="809" spans="1:1" x14ac:dyDescent="0.2">
      <c r="A809" s="2">
        <v>807</v>
      </c>
    </row>
    <row r="810" spans="1:1" x14ac:dyDescent="0.2">
      <c r="A810" s="2">
        <v>808</v>
      </c>
    </row>
    <row r="811" spans="1:1" x14ac:dyDescent="0.2">
      <c r="A811" s="2">
        <v>809</v>
      </c>
    </row>
    <row r="812" spans="1:1" x14ac:dyDescent="0.2">
      <c r="A812" s="2">
        <v>810</v>
      </c>
    </row>
    <row r="813" spans="1:1" x14ac:dyDescent="0.2">
      <c r="A813" s="2">
        <v>811</v>
      </c>
    </row>
    <row r="814" spans="1:1" x14ac:dyDescent="0.2">
      <c r="A814" s="2">
        <v>812</v>
      </c>
    </row>
    <row r="815" spans="1:1" x14ac:dyDescent="0.2">
      <c r="A815" s="2">
        <v>813</v>
      </c>
    </row>
    <row r="816" spans="1:1" x14ac:dyDescent="0.2">
      <c r="A816" s="2">
        <v>814</v>
      </c>
    </row>
    <row r="817" spans="1:1" x14ac:dyDescent="0.2">
      <c r="A817" s="2">
        <v>815</v>
      </c>
    </row>
    <row r="818" spans="1:1" x14ac:dyDescent="0.2">
      <c r="A818" s="2">
        <v>816</v>
      </c>
    </row>
    <row r="819" spans="1:1" x14ac:dyDescent="0.2">
      <c r="A819" s="2">
        <v>817</v>
      </c>
    </row>
    <row r="820" spans="1:1" x14ac:dyDescent="0.2">
      <c r="A820" s="2">
        <v>818</v>
      </c>
    </row>
    <row r="821" spans="1:1" x14ac:dyDescent="0.2">
      <c r="A821" s="2">
        <v>819</v>
      </c>
    </row>
    <row r="822" spans="1:1" x14ac:dyDescent="0.2">
      <c r="A822" s="2">
        <v>820</v>
      </c>
    </row>
    <row r="823" spans="1:1" x14ac:dyDescent="0.2">
      <c r="A823" s="2">
        <v>821</v>
      </c>
    </row>
    <row r="824" spans="1:1" x14ac:dyDescent="0.2">
      <c r="A824" s="2">
        <v>822</v>
      </c>
    </row>
    <row r="825" spans="1:1" x14ac:dyDescent="0.2">
      <c r="A825" s="2">
        <v>823</v>
      </c>
    </row>
    <row r="826" spans="1:1" x14ac:dyDescent="0.2">
      <c r="A826" s="2">
        <v>824</v>
      </c>
    </row>
    <row r="827" spans="1:1" x14ac:dyDescent="0.2">
      <c r="A827" s="2">
        <v>825</v>
      </c>
    </row>
    <row r="828" spans="1:1" x14ac:dyDescent="0.2">
      <c r="A828" s="2">
        <v>826</v>
      </c>
    </row>
    <row r="829" spans="1:1" x14ac:dyDescent="0.2">
      <c r="A829" s="2">
        <v>827</v>
      </c>
    </row>
    <row r="830" spans="1:1" x14ac:dyDescent="0.2">
      <c r="A830" s="2">
        <v>828</v>
      </c>
    </row>
    <row r="831" spans="1:1" x14ac:dyDescent="0.2">
      <c r="A831" s="2">
        <v>829</v>
      </c>
    </row>
    <row r="832" spans="1:1" x14ac:dyDescent="0.2">
      <c r="A832" s="2">
        <v>830</v>
      </c>
    </row>
    <row r="833" spans="1:1" x14ac:dyDescent="0.2">
      <c r="A833" s="2">
        <v>831</v>
      </c>
    </row>
    <row r="834" spans="1:1" x14ac:dyDescent="0.2">
      <c r="A834" s="2">
        <v>832</v>
      </c>
    </row>
    <row r="835" spans="1:1" x14ac:dyDescent="0.2">
      <c r="A835" s="2">
        <v>833</v>
      </c>
    </row>
    <row r="836" spans="1:1" x14ac:dyDescent="0.2">
      <c r="A836" s="2">
        <v>834</v>
      </c>
    </row>
    <row r="837" spans="1:1" x14ac:dyDescent="0.2">
      <c r="A837" s="2">
        <v>835</v>
      </c>
    </row>
    <row r="838" spans="1:1" x14ac:dyDescent="0.2">
      <c r="A838" s="2">
        <v>836</v>
      </c>
    </row>
    <row r="839" spans="1:1" x14ac:dyDescent="0.2">
      <c r="A839" s="2">
        <v>837</v>
      </c>
    </row>
    <row r="840" spans="1:1" x14ac:dyDescent="0.2">
      <c r="A840" s="2">
        <v>838</v>
      </c>
    </row>
    <row r="841" spans="1:1" x14ac:dyDescent="0.2">
      <c r="A841" s="2">
        <v>839</v>
      </c>
    </row>
    <row r="842" spans="1:1" x14ac:dyDescent="0.2">
      <c r="A842" s="2">
        <v>840</v>
      </c>
    </row>
    <row r="843" spans="1:1" x14ac:dyDescent="0.2">
      <c r="A843" s="2">
        <v>841</v>
      </c>
    </row>
    <row r="844" spans="1:1" x14ac:dyDescent="0.2">
      <c r="A844" s="2">
        <v>842</v>
      </c>
    </row>
    <row r="845" spans="1:1" x14ac:dyDescent="0.2">
      <c r="A845" s="2">
        <v>843</v>
      </c>
    </row>
    <row r="846" spans="1:1" x14ac:dyDescent="0.2">
      <c r="A846" s="2">
        <v>844</v>
      </c>
    </row>
    <row r="847" spans="1:1" x14ac:dyDescent="0.2">
      <c r="A847" s="2">
        <v>845</v>
      </c>
    </row>
    <row r="848" spans="1:1" x14ac:dyDescent="0.2">
      <c r="A848" s="2">
        <v>846</v>
      </c>
    </row>
    <row r="849" spans="1:1" x14ac:dyDescent="0.2">
      <c r="A849" s="2">
        <v>847</v>
      </c>
    </row>
    <row r="850" spans="1:1" x14ac:dyDescent="0.2">
      <c r="A850" s="2">
        <v>848</v>
      </c>
    </row>
    <row r="851" spans="1:1" x14ac:dyDescent="0.2">
      <c r="A851" s="2">
        <v>849</v>
      </c>
    </row>
    <row r="852" spans="1:1" x14ac:dyDescent="0.2">
      <c r="A852" s="2">
        <v>850</v>
      </c>
    </row>
    <row r="853" spans="1:1" x14ac:dyDescent="0.2">
      <c r="A853" s="2">
        <v>851</v>
      </c>
    </row>
    <row r="854" spans="1:1" x14ac:dyDescent="0.2">
      <c r="A854" s="2">
        <v>852</v>
      </c>
    </row>
    <row r="855" spans="1:1" x14ac:dyDescent="0.2">
      <c r="A855" s="2">
        <v>853</v>
      </c>
    </row>
    <row r="856" spans="1:1" x14ac:dyDescent="0.2">
      <c r="A856" s="2">
        <v>854</v>
      </c>
    </row>
    <row r="857" spans="1:1" x14ac:dyDescent="0.2">
      <c r="A857" s="2">
        <v>855</v>
      </c>
    </row>
    <row r="858" spans="1:1" x14ac:dyDescent="0.2">
      <c r="A858" s="2">
        <v>856</v>
      </c>
    </row>
    <row r="859" spans="1:1" x14ac:dyDescent="0.2">
      <c r="A859" s="2">
        <v>857</v>
      </c>
    </row>
    <row r="860" spans="1:1" x14ac:dyDescent="0.2">
      <c r="A860" s="2">
        <v>858</v>
      </c>
    </row>
    <row r="861" spans="1:1" x14ac:dyDescent="0.2">
      <c r="A861" s="2">
        <v>859</v>
      </c>
    </row>
    <row r="862" spans="1:1" x14ac:dyDescent="0.2">
      <c r="A862" s="2">
        <v>860</v>
      </c>
    </row>
    <row r="863" spans="1:1" x14ac:dyDescent="0.2">
      <c r="A863" s="2">
        <v>861</v>
      </c>
    </row>
    <row r="864" spans="1:1" x14ac:dyDescent="0.2">
      <c r="A864" s="2">
        <v>862</v>
      </c>
    </row>
    <row r="865" spans="1:1" x14ac:dyDescent="0.2">
      <c r="A865" s="2">
        <v>863</v>
      </c>
    </row>
    <row r="866" spans="1:1" x14ac:dyDescent="0.2">
      <c r="A866" s="2">
        <v>864</v>
      </c>
    </row>
    <row r="867" spans="1:1" x14ac:dyDescent="0.2">
      <c r="A867" s="2">
        <v>865</v>
      </c>
    </row>
    <row r="868" spans="1:1" x14ac:dyDescent="0.2">
      <c r="A868" s="2">
        <v>866</v>
      </c>
    </row>
    <row r="869" spans="1:1" x14ac:dyDescent="0.2">
      <c r="A869" s="2">
        <v>867</v>
      </c>
    </row>
    <row r="870" spans="1:1" x14ac:dyDescent="0.2">
      <c r="A870" s="2">
        <v>868</v>
      </c>
    </row>
    <row r="871" spans="1:1" x14ac:dyDescent="0.2">
      <c r="A871" s="2">
        <v>869</v>
      </c>
    </row>
    <row r="872" spans="1:1" x14ac:dyDescent="0.2">
      <c r="A872" s="2">
        <v>870</v>
      </c>
    </row>
    <row r="873" spans="1:1" x14ac:dyDescent="0.2">
      <c r="A873" s="2">
        <v>871</v>
      </c>
    </row>
    <row r="874" spans="1:1" x14ac:dyDescent="0.2">
      <c r="A874" s="2">
        <v>872</v>
      </c>
    </row>
    <row r="875" spans="1:1" x14ac:dyDescent="0.2">
      <c r="A875" s="2">
        <v>873</v>
      </c>
    </row>
    <row r="876" spans="1:1" x14ac:dyDescent="0.2">
      <c r="A876" s="2">
        <v>874</v>
      </c>
    </row>
    <row r="877" spans="1:1" x14ac:dyDescent="0.2">
      <c r="A877" s="2">
        <v>875</v>
      </c>
    </row>
    <row r="878" spans="1:1" x14ac:dyDescent="0.2">
      <c r="A878" s="2">
        <v>876</v>
      </c>
    </row>
    <row r="879" spans="1:1" x14ac:dyDescent="0.2">
      <c r="A879" s="2">
        <v>877</v>
      </c>
    </row>
    <row r="880" spans="1:1" x14ac:dyDescent="0.2">
      <c r="A880" s="2">
        <v>878</v>
      </c>
    </row>
    <row r="881" spans="1:1" x14ac:dyDescent="0.2">
      <c r="A881" s="2">
        <v>879</v>
      </c>
    </row>
    <row r="882" spans="1:1" x14ac:dyDescent="0.2">
      <c r="A882" s="2">
        <v>880</v>
      </c>
    </row>
    <row r="883" spans="1:1" x14ac:dyDescent="0.2">
      <c r="A883" s="2">
        <v>881</v>
      </c>
    </row>
    <row r="884" spans="1:1" x14ac:dyDescent="0.2">
      <c r="A884" s="2">
        <v>882</v>
      </c>
    </row>
    <row r="885" spans="1:1" x14ac:dyDescent="0.2">
      <c r="A885" s="2">
        <v>883</v>
      </c>
    </row>
    <row r="886" spans="1:1" x14ac:dyDescent="0.2">
      <c r="A886" s="2">
        <v>884</v>
      </c>
    </row>
    <row r="887" spans="1:1" x14ac:dyDescent="0.2">
      <c r="A887" s="2">
        <v>885</v>
      </c>
    </row>
    <row r="888" spans="1:1" x14ac:dyDescent="0.2">
      <c r="A888" s="2">
        <v>886</v>
      </c>
    </row>
    <row r="889" spans="1:1" x14ac:dyDescent="0.2">
      <c r="A889" s="2">
        <v>887</v>
      </c>
    </row>
    <row r="890" spans="1:1" x14ac:dyDescent="0.2">
      <c r="A890" s="2">
        <v>888</v>
      </c>
    </row>
    <row r="891" spans="1:1" x14ac:dyDescent="0.2">
      <c r="A891" s="2">
        <v>889</v>
      </c>
    </row>
    <row r="892" spans="1:1" x14ac:dyDescent="0.2">
      <c r="A892" s="2">
        <v>890</v>
      </c>
    </row>
    <row r="893" spans="1:1" x14ac:dyDescent="0.2">
      <c r="A893" s="2">
        <v>891</v>
      </c>
    </row>
    <row r="894" spans="1:1" x14ac:dyDescent="0.2">
      <c r="A894" s="2">
        <v>892</v>
      </c>
    </row>
    <row r="895" spans="1:1" x14ac:dyDescent="0.2">
      <c r="A895" s="2">
        <v>893</v>
      </c>
    </row>
    <row r="896" spans="1:1" x14ac:dyDescent="0.2">
      <c r="A896" s="2">
        <v>894</v>
      </c>
    </row>
    <row r="897" spans="1:1" x14ac:dyDescent="0.2">
      <c r="A897" s="2">
        <v>895</v>
      </c>
    </row>
    <row r="898" spans="1:1" x14ac:dyDescent="0.2">
      <c r="A898" s="2">
        <v>896</v>
      </c>
    </row>
    <row r="899" spans="1:1" x14ac:dyDescent="0.2">
      <c r="A899" s="2">
        <v>897</v>
      </c>
    </row>
    <row r="900" spans="1:1" x14ac:dyDescent="0.2">
      <c r="A900" s="2">
        <v>898</v>
      </c>
    </row>
    <row r="901" spans="1:1" x14ac:dyDescent="0.2">
      <c r="A901" s="2">
        <v>899</v>
      </c>
    </row>
    <row r="902" spans="1:1" x14ac:dyDescent="0.2">
      <c r="A902" s="2">
        <v>900</v>
      </c>
    </row>
    <row r="903" spans="1:1" x14ac:dyDescent="0.2">
      <c r="A903" s="2">
        <v>901</v>
      </c>
    </row>
    <row r="904" spans="1:1" x14ac:dyDescent="0.2">
      <c r="A904" s="2">
        <v>902</v>
      </c>
    </row>
    <row r="905" spans="1:1" x14ac:dyDescent="0.2">
      <c r="A905" s="2">
        <v>903</v>
      </c>
    </row>
    <row r="906" spans="1:1" x14ac:dyDescent="0.2">
      <c r="A906" s="2">
        <v>904</v>
      </c>
    </row>
    <row r="907" spans="1:1" x14ac:dyDescent="0.2">
      <c r="A907" s="2">
        <v>905</v>
      </c>
    </row>
    <row r="908" spans="1:1" x14ac:dyDescent="0.2">
      <c r="A908" s="2">
        <v>906</v>
      </c>
    </row>
    <row r="909" spans="1:1" x14ac:dyDescent="0.2">
      <c r="A909" s="2">
        <v>907</v>
      </c>
    </row>
    <row r="910" spans="1:1" x14ac:dyDescent="0.2">
      <c r="A910" s="2">
        <v>908</v>
      </c>
    </row>
    <row r="911" spans="1:1" x14ac:dyDescent="0.2">
      <c r="A911" s="2">
        <v>909</v>
      </c>
    </row>
    <row r="912" spans="1:1" x14ac:dyDescent="0.2">
      <c r="A912" s="2">
        <v>910</v>
      </c>
    </row>
    <row r="913" spans="1:1" x14ac:dyDescent="0.2">
      <c r="A913" s="2">
        <v>911</v>
      </c>
    </row>
    <row r="914" spans="1:1" x14ac:dyDescent="0.2">
      <c r="A914" s="2">
        <v>912</v>
      </c>
    </row>
    <row r="915" spans="1:1" x14ac:dyDescent="0.2">
      <c r="A915" s="2">
        <v>913</v>
      </c>
    </row>
    <row r="916" spans="1:1" x14ac:dyDescent="0.2">
      <c r="A916" s="2">
        <v>914</v>
      </c>
    </row>
    <row r="917" spans="1:1" x14ac:dyDescent="0.2">
      <c r="A917" s="2">
        <v>915</v>
      </c>
    </row>
    <row r="918" spans="1:1" x14ac:dyDescent="0.2">
      <c r="A918" s="2">
        <v>916</v>
      </c>
    </row>
    <row r="919" spans="1:1" x14ac:dyDescent="0.2">
      <c r="A919" s="2">
        <v>917</v>
      </c>
    </row>
    <row r="920" spans="1:1" x14ac:dyDescent="0.2">
      <c r="A920" s="2">
        <v>918</v>
      </c>
    </row>
    <row r="921" spans="1:1" x14ac:dyDescent="0.2">
      <c r="A921" s="2">
        <v>919</v>
      </c>
    </row>
    <row r="922" spans="1:1" x14ac:dyDescent="0.2">
      <c r="A922" s="2">
        <v>920</v>
      </c>
    </row>
    <row r="923" spans="1:1" x14ac:dyDescent="0.2">
      <c r="A923" s="2">
        <v>921</v>
      </c>
    </row>
    <row r="924" spans="1:1" x14ac:dyDescent="0.2">
      <c r="A924" s="2">
        <v>922</v>
      </c>
    </row>
    <row r="925" spans="1:1" x14ac:dyDescent="0.2">
      <c r="A925" s="2">
        <v>923</v>
      </c>
    </row>
    <row r="926" spans="1:1" x14ac:dyDescent="0.2">
      <c r="A926" s="2">
        <v>924</v>
      </c>
    </row>
    <row r="927" spans="1:1" x14ac:dyDescent="0.2">
      <c r="A927" s="2">
        <v>925</v>
      </c>
    </row>
    <row r="928" spans="1:1" x14ac:dyDescent="0.2">
      <c r="A928" s="2">
        <v>926</v>
      </c>
    </row>
    <row r="929" spans="1:1" x14ac:dyDescent="0.2">
      <c r="A929" s="2">
        <v>927</v>
      </c>
    </row>
    <row r="930" spans="1:1" x14ac:dyDescent="0.2">
      <c r="A930" s="2">
        <v>928</v>
      </c>
    </row>
    <row r="931" spans="1:1" x14ac:dyDescent="0.2">
      <c r="A931" s="2">
        <v>929</v>
      </c>
    </row>
    <row r="932" spans="1:1" x14ac:dyDescent="0.2">
      <c r="A932" s="2">
        <v>930</v>
      </c>
    </row>
    <row r="933" spans="1:1" x14ac:dyDescent="0.2">
      <c r="A933" s="2">
        <v>931</v>
      </c>
    </row>
    <row r="934" spans="1:1" x14ac:dyDescent="0.2">
      <c r="A934" s="2">
        <v>932</v>
      </c>
    </row>
    <row r="935" spans="1:1" x14ac:dyDescent="0.2">
      <c r="A935" s="2">
        <v>933</v>
      </c>
    </row>
    <row r="936" spans="1:1" x14ac:dyDescent="0.2">
      <c r="A936" s="2">
        <v>934</v>
      </c>
    </row>
    <row r="937" spans="1:1" x14ac:dyDescent="0.2">
      <c r="A937" s="2">
        <v>935</v>
      </c>
    </row>
    <row r="938" spans="1:1" x14ac:dyDescent="0.2">
      <c r="A938" s="2">
        <v>936</v>
      </c>
    </row>
    <row r="939" spans="1:1" x14ac:dyDescent="0.2">
      <c r="A939" s="2">
        <v>937</v>
      </c>
    </row>
    <row r="940" spans="1:1" x14ac:dyDescent="0.2">
      <c r="A940" s="2">
        <v>938</v>
      </c>
    </row>
    <row r="941" spans="1:1" x14ac:dyDescent="0.2">
      <c r="A941" s="2">
        <v>939</v>
      </c>
    </row>
    <row r="942" spans="1:1" x14ac:dyDescent="0.2">
      <c r="A942" s="2">
        <v>940</v>
      </c>
    </row>
    <row r="943" spans="1:1" x14ac:dyDescent="0.2">
      <c r="A943" s="2">
        <v>941</v>
      </c>
    </row>
    <row r="944" spans="1:1" x14ac:dyDescent="0.2">
      <c r="A944" s="2">
        <v>942</v>
      </c>
    </row>
    <row r="945" spans="1:1" x14ac:dyDescent="0.2">
      <c r="A945" s="2">
        <v>943</v>
      </c>
    </row>
    <row r="946" spans="1:1" x14ac:dyDescent="0.2">
      <c r="A946" s="2">
        <v>944</v>
      </c>
    </row>
    <row r="947" spans="1:1" x14ac:dyDescent="0.2">
      <c r="A947" s="2">
        <v>945</v>
      </c>
    </row>
    <row r="948" spans="1:1" x14ac:dyDescent="0.2">
      <c r="A948" s="2">
        <v>946</v>
      </c>
    </row>
    <row r="949" spans="1:1" x14ac:dyDescent="0.2">
      <c r="A949" s="2">
        <v>947</v>
      </c>
    </row>
    <row r="950" spans="1:1" x14ac:dyDescent="0.2">
      <c r="A950" s="2">
        <v>948</v>
      </c>
    </row>
    <row r="951" spans="1:1" x14ac:dyDescent="0.2">
      <c r="A951" s="2">
        <v>949</v>
      </c>
    </row>
    <row r="952" spans="1:1" x14ac:dyDescent="0.2">
      <c r="A952" s="2">
        <v>950</v>
      </c>
    </row>
    <row r="953" spans="1:1" x14ac:dyDescent="0.2">
      <c r="A953" s="2">
        <v>951</v>
      </c>
    </row>
    <row r="954" spans="1:1" x14ac:dyDescent="0.2">
      <c r="A954" s="2">
        <v>952</v>
      </c>
    </row>
    <row r="955" spans="1:1" x14ac:dyDescent="0.2">
      <c r="A955" s="2">
        <v>953</v>
      </c>
    </row>
    <row r="956" spans="1:1" x14ac:dyDescent="0.2">
      <c r="A956" s="2">
        <v>954</v>
      </c>
    </row>
    <row r="957" spans="1:1" x14ac:dyDescent="0.2">
      <c r="A957" s="2">
        <v>955</v>
      </c>
    </row>
    <row r="958" spans="1:1" x14ac:dyDescent="0.2">
      <c r="A958" s="2">
        <v>956</v>
      </c>
    </row>
    <row r="959" spans="1:1" x14ac:dyDescent="0.2">
      <c r="A959" s="2">
        <v>957</v>
      </c>
    </row>
    <row r="960" spans="1:1" x14ac:dyDescent="0.2">
      <c r="A960" s="2">
        <v>958</v>
      </c>
    </row>
    <row r="961" spans="1:1" x14ac:dyDescent="0.2">
      <c r="A961" s="2">
        <v>959</v>
      </c>
    </row>
    <row r="962" spans="1:1" x14ac:dyDescent="0.2">
      <c r="A962" s="2">
        <v>960</v>
      </c>
    </row>
    <row r="963" spans="1:1" x14ac:dyDescent="0.2">
      <c r="A963" s="2">
        <v>961</v>
      </c>
    </row>
    <row r="964" spans="1:1" x14ac:dyDescent="0.2">
      <c r="A964" s="2">
        <v>962</v>
      </c>
    </row>
    <row r="965" spans="1:1" x14ac:dyDescent="0.2">
      <c r="A965" s="2">
        <v>963</v>
      </c>
    </row>
    <row r="966" spans="1:1" x14ac:dyDescent="0.2">
      <c r="A966" s="2">
        <v>964</v>
      </c>
    </row>
    <row r="967" spans="1:1" x14ac:dyDescent="0.2">
      <c r="A967" s="2">
        <v>965</v>
      </c>
    </row>
    <row r="968" spans="1:1" x14ac:dyDescent="0.2">
      <c r="A968" s="2">
        <v>966</v>
      </c>
    </row>
    <row r="969" spans="1:1" x14ac:dyDescent="0.2">
      <c r="A969" s="2">
        <v>967</v>
      </c>
    </row>
    <row r="970" spans="1:1" x14ac:dyDescent="0.2">
      <c r="A970" s="2">
        <v>968</v>
      </c>
    </row>
    <row r="971" spans="1:1" x14ac:dyDescent="0.2">
      <c r="A971" s="2">
        <v>969</v>
      </c>
    </row>
    <row r="972" spans="1:1" x14ac:dyDescent="0.2">
      <c r="A972" s="2">
        <v>970</v>
      </c>
    </row>
    <row r="973" spans="1:1" x14ac:dyDescent="0.2">
      <c r="A973" s="2">
        <v>971</v>
      </c>
    </row>
    <row r="974" spans="1:1" x14ac:dyDescent="0.2">
      <c r="A974" s="2">
        <v>972</v>
      </c>
    </row>
    <row r="975" spans="1:1" x14ac:dyDescent="0.2">
      <c r="A975" s="2">
        <v>973</v>
      </c>
    </row>
    <row r="976" spans="1:1" x14ac:dyDescent="0.2">
      <c r="A976" s="2">
        <v>974</v>
      </c>
    </row>
    <row r="977" spans="1:1" x14ac:dyDescent="0.2">
      <c r="A977" s="2">
        <v>975</v>
      </c>
    </row>
    <row r="978" spans="1:1" x14ac:dyDescent="0.2">
      <c r="A978" s="2">
        <v>976</v>
      </c>
    </row>
    <row r="979" spans="1:1" x14ac:dyDescent="0.2">
      <c r="A979" s="2">
        <v>977</v>
      </c>
    </row>
    <row r="980" spans="1:1" x14ac:dyDescent="0.2">
      <c r="A980" s="2">
        <v>978</v>
      </c>
    </row>
    <row r="981" spans="1:1" x14ac:dyDescent="0.2">
      <c r="A981" s="2">
        <v>979</v>
      </c>
    </row>
    <row r="982" spans="1:1" x14ac:dyDescent="0.2">
      <c r="A982" s="2">
        <v>980</v>
      </c>
    </row>
    <row r="983" spans="1:1" x14ac:dyDescent="0.2">
      <c r="A983" s="2">
        <v>981</v>
      </c>
    </row>
    <row r="984" spans="1:1" x14ac:dyDescent="0.2">
      <c r="A984" s="2">
        <v>982</v>
      </c>
    </row>
    <row r="985" spans="1:1" x14ac:dyDescent="0.2">
      <c r="A985" s="2">
        <v>983</v>
      </c>
    </row>
    <row r="986" spans="1:1" x14ac:dyDescent="0.2">
      <c r="A986" s="2">
        <v>984</v>
      </c>
    </row>
    <row r="987" spans="1:1" x14ac:dyDescent="0.2">
      <c r="A987" s="2">
        <v>985</v>
      </c>
    </row>
    <row r="988" spans="1:1" x14ac:dyDescent="0.2">
      <c r="A988" s="2">
        <v>986</v>
      </c>
    </row>
    <row r="989" spans="1:1" x14ac:dyDescent="0.2">
      <c r="A989" s="2">
        <v>987</v>
      </c>
    </row>
    <row r="990" spans="1:1" x14ac:dyDescent="0.2">
      <c r="A990" s="2">
        <v>988</v>
      </c>
    </row>
    <row r="991" spans="1:1" x14ac:dyDescent="0.2">
      <c r="A991" s="2">
        <v>989</v>
      </c>
    </row>
    <row r="992" spans="1:1" x14ac:dyDescent="0.2">
      <c r="A992" s="2">
        <v>990</v>
      </c>
    </row>
    <row r="993" spans="1:1" x14ac:dyDescent="0.2">
      <c r="A993" s="2">
        <v>991</v>
      </c>
    </row>
    <row r="994" spans="1:1" x14ac:dyDescent="0.2">
      <c r="A994" s="2">
        <v>992</v>
      </c>
    </row>
    <row r="995" spans="1:1" x14ac:dyDescent="0.2">
      <c r="A995" s="2">
        <v>993</v>
      </c>
    </row>
    <row r="996" spans="1:1" x14ac:dyDescent="0.2">
      <c r="A996" s="2">
        <v>994</v>
      </c>
    </row>
    <row r="997" spans="1:1" x14ac:dyDescent="0.2">
      <c r="A997" s="2">
        <v>995</v>
      </c>
    </row>
    <row r="998" spans="1:1" x14ac:dyDescent="0.2">
      <c r="A998" s="2">
        <v>996</v>
      </c>
    </row>
    <row r="999" spans="1:1" x14ac:dyDescent="0.2">
      <c r="A999" s="2">
        <v>997</v>
      </c>
    </row>
    <row r="1000" spans="1:1" x14ac:dyDescent="0.2">
      <c r="A1000" s="2">
        <v>998</v>
      </c>
    </row>
    <row r="1001" spans="1:1" x14ac:dyDescent="0.2">
      <c r="A1001" s="2">
        <v>999</v>
      </c>
    </row>
    <row r="1002" spans="1:1" x14ac:dyDescent="0.2">
      <c r="A1002" s="2">
        <v>1000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1568C8-37FC-DC45-9672-B4E336B0A4CA}">
  <sheetPr codeName="Sheet44">
    <tabColor rgb="FF0070C0"/>
  </sheetPr>
  <dimension ref="A1:A4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942</v>
      </c>
    </row>
    <row r="2" spans="1:1" x14ac:dyDescent="0.3">
      <c r="A2" s="1" t="s">
        <v>944</v>
      </c>
    </row>
    <row r="3" spans="1:1" x14ac:dyDescent="0.3">
      <c r="A3" s="1" t="s">
        <v>943</v>
      </c>
    </row>
    <row r="4" spans="1:1" x14ac:dyDescent="0.3">
      <c r="A4" s="1" t="s">
        <v>941</v>
      </c>
    </row>
  </sheetData>
  <phoneticPr fontId="6" type="noConversion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F37F6-D6A9-674D-AC09-D00E270C2A95}">
  <sheetPr codeName="Sheet53">
    <tabColor rgb="FF002060"/>
  </sheetPr>
  <dimension ref="A1:A4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299</v>
      </c>
    </row>
    <row r="2" spans="1:1" x14ac:dyDescent="0.3">
      <c r="A2" s="1" t="s">
        <v>300</v>
      </c>
    </row>
    <row r="3" spans="1:1" x14ac:dyDescent="0.3">
      <c r="A3" s="1" t="s">
        <v>301</v>
      </c>
    </row>
    <row r="4" spans="1:1" x14ac:dyDescent="0.3">
      <c r="A4" s="1" t="s">
        <v>302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EE31CB-C5FE-4747-B13E-B1042F6A8EAC}">
  <sheetPr codeName="Sheet54">
    <tabColor rgb="FFFF0000"/>
  </sheetPr>
  <dimension ref="B2:F8"/>
  <sheetViews>
    <sheetView workbookViewId="0"/>
  </sheetViews>
  <sheetFormatPr baseColWidth="10" defaultRowHeight="26" x14ac:dyDescent="0.3"/>
  <cols>
    <col min="1" max="1" width="10.83203125" style="1"/>
    <col min="2" max="2" width="66.1640625" style="1" bestFit="1" customWidth="1"/>
    <col min="3" max="3" width="5.1640625" style="1" bestFit="1" customWidth="1"/>
    <col min="4" max="16384" width="10.83203125" style="1"/>
  </cols>
  <sheetData>
    <row r="2" spans="2:6" ht="47" x14ac:dyDescent="0.55000000000000004">
      <c r="B2" s="45" t="s">
        <v>253</v>
      </c>
    </row>
    <row r="3" spans="2:6" x14ac:dyDescent="0.3">
      <c r="B3" s="46" t="s">
        <v>254</v>
      </c>
    </row>
    <row r="4" spans="2:6" x14ac:dyDescent="0.3">
      <c r="B4" s="46" t="s">
        <v>255</v>
      </c>
    </row>
    <row r="5" spans="2:6" x14ac:dyDescent="0.3">
      <c r="B5" s="46" t="s">
        <v>256</v>
      </c>
    </row>
    <row r="7" spans="2:6" x14ac:dyDescent="0.3">
      <c r="B7" s="14" t="s">
        <v>257</v>
      </c>
    </row>
    <row r="8" spans="2:6" ht="47" x14ac:dyDescent="0.55000000000000004">
      <c r="B8" s="45" t="s">
        <v>258</v>
      </c>
      <c r="C8" s="47" t="s">
        <v>259</v>
      </c>
      <c r="D8" s="45" t="s">
        <v>260</v>
      </c>
      <c r="E8" s="45"/>
      <c r="F8" s="45"/>
    </row>
  </sheetData>
  <hyperlinks>
    <hyperlink ref="B3" r:id="rId1" xr:uid="{805C2805-5653-7A4D-BF62-20588D390D18}"/>
    <hyperlink ref="B4" r:id="rId2" xr:uid="{A1004DE0-8BFF-9B4E-B6B7-70F3C1ED49FB}"/>
    <hyperlink ref="B5" r:id="rId3" xr:uid="{FC99ACE9-DDBC-2C4E-A217-94DAB7BC00C0}"/>
  </hyperlinks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469A6-4F5F-F741-96E1-83EF7205BC6D}">
  <sheetPr codeName="Sheet55">
    <tabColor rgb="FFFF0000"/>
  </sheetPr>
  <dimension ref="A1:E22"/>
  <sheetViews>
    <sheetView zoomScaleNormal="100" workbookViewId="0"/>
  </sheetViews>
  <sheetFormatPr baseColWidth="10" defaultColWidth="8.83203125" defaultRowHeight="26" x14ac:dyDescent="0.3"/>
  <cols>
    <col min="1" max="2" width="8.83203125" style="50"/>
    <col min="3" max="3" width="46.33203125" style="50" bestFit="1" customWidth="1"/>
    <col min="4" max="16384" width="8.83203125" style="50"/>
  </cols>
  <sheetData>
    <row r="1" spans="1:5" x14ac:dyDescent="0.3">
      <c r="A1" s="48" t="s">
        <v>261</v>
      </c>
      <c r="B1" s="49" t="s">
        <v>262</v>
      </c>
    </row>
    <row r="2" spans="1:5" x14ac:dyDescent="0.3">
      <c r="C2" s="51" t="s">
        <v>263</v>
      </c>
      <c r="D2" s="51"/>
      <c r="E2" s="51" t="s">
        <v>264</v>
      </c>
    </row>
    <row r="4" spans="1:5" x14ac:dyDescent="0.3">
      <c r="C4" s="50" t="s">
        <v>265</v>
      </c>
      <c r="E4" s="50" t="s">
        <v>266</v>
      </c>
    </row>
    <row r="5" spans="1:5" x14ac:dyDescent="0.3">
      <c r="E5" s="50" t="s">
        <v>267</v>
      </c>
    </row>
    <row r="12" spans="1:5" x14ac:dyDescent="0.3">
      <c r="C12" s="50" t="s">
        <v>268</v>
      </c>
      <c r="E12" s="50" t="s">
        <v>269</v>
      </c>
    </row>
    <row r="13" spans="1:5" x14ac:dyDescent="0.3">
      <c r="C13" s="50" t="s">
        <v>270</v>
      </c>
      <c r="E13" s="50" t="s">
        <v>271</v>
      </c>
    </row>
    <row r="14" spans="1:5" x14ac:dyDescent="0.3">
      <c r="C14" s="50" t="s">
        <v>272</v>
      </c>
      <c r="E14" s="50" t="s">
        <v>273</v>
      </c>
    </row>
    <row r="19" spans="3:3" x14ac:dyDescent="0.3">
      <c r="C19" s="52" t="s">
        <v>274</v>
      </c>
    </row>
    <row r="20" spans="3:3" x14ac:dyDescent="0.3">
      <c r="C20" s="53" t="s">
        <v>275</v>
      </c>
    </row>
    <row r="21" spans="3:3" x14ac:dyDescent="0.3">
      <c r="C21" s="53" t="s">
        <v>276</v>
      </c>
    </row>
    <row r="22" spans="3:3" x14ac:dyDescent="0.3">
      <c r="C22" s="53" t="s">
        <v>277</v>
      </c>
    </row>
  </sheetData>
  <hyperlinks>
    <hyperlink ref="C20" r:id="rId1" xr:uid="{482E5D59-D99D-2346-921E-F924790FE567}"/>
    <hyperlink ref="C21" r:id="rId2" xr:uid="{172CA109-42DD-F340-BBB9-6E933B8D5CFA}"/>
    <hyperlink ref="C22" r:id="rId3" xr:uid="{85E4B3A3-5A0E-0547-8529-B3011E5A292A}"/>
    <hyperlink ref="B1" r:id="rId4" xr:uid="{C7CC391D-3B7B-C443-9603-78E51FECD321}"/>
    <hyperlink ref="A1:B1" r:id="rId5" display="Video:" xr:uid="{641E9BBF-6399-EB4E-9D38-527D02F9D4D5}"/>
  </hyperlinks>
  <pageMargins left="0.7" right="0.7" top="0.75" bottom="0.75" header="0.3" footer="0.3"/>
  <drawing r:id="rId6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D3070-B515-904C-A41C-35694B17F49C}">
  <sheetPr codeName="Sheet56">
    <tabColor rgb="FFFF0000"/>
  </sheetPr>
  <dimension ref="B2:B3"/>
  <sheetViews>
    <sheetView zoomScaleNormal="100"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46" t="s">
        <v>278</v>
      </c>
    </row>
    <row r="3" spans="2:2" x14ac:dyDescent="0.3">
      <c r="B3" s="46" t="s">
        <v>279</v>
      </c>
    </row>
  </sheetData>
  <hyperlinks>
    <hyperlink ref="B2" r:id="rId1" xr:uid="{5FC6AE73-0B69-1943-A216-A8D8639ECA53}"/>
    <hyperlink ref="B3" r:id="rId2" xr:uid="{89F8C4CB-F58B-0C42-887A-1ABDCB796F67}"/>
  </hyperlinks>
  <pageMargins left="0.7" right="0.7" top="0.75" bottom="0.75" header="0.3" footer="0.3"/>
  <drawing r:id="rId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6671B-ED00-F445-A220-8AC152F2B057}">
  <sheetPr codeName="Sheet57">
    <tabColor rgb="FFFF0000"/>
  </sheetPr>
  <dimension ref="B2:D18"/>
  <sheetViews>
    <sheetView workbookViewId="0"/>
  </sheetViews>
  <sheetFormatPr baseColWidth="10" defaultColWidth="10.83203125" defaultRowHeight="24" x14ac:dyDescent="0.3"/>
  <cols>
    <col min="1" max="2" width="10.83203125" style="55"/>
    <col min="3" max="3" width="112" style="55" bestFit="1" customWidth="1"/>
    <col min="4" max="4" width="12.5" style="56" customWidth="1"/>
    <col min="5" max="16384" width="10.83203125" style="55"/>
  </cols>
  <sheetData>
    <row r="2" spans="2:4" x14ac:dyDescent="0.3">
      <c r="B2" s="54" t="s">
        <v>280</v>
      </c>
    </row>
    <row r="3" spans="2:4" x14ac:dyDescent="0.3">
      <c r="B3" s="54"/>
    </row>
    <row r="4" spans="2:4" x14ac:dyDescent="0.3">
      <c r="C4" s="55" t="s">
        <v>281</v>
      </c>
    </row>
    <row r="5" spans="2:4" x14ac:dyDescent="0.3">
      <c r="C5" s="55" t="s">
        <v>282</v>
      </c>
    </row>
    <row r="7" spans="2:4" x14ac:dyDescent="0.3">
      <c r="C7" s="55" t="s">
        <v>283</v>
      </c>
    </row>
    <row r="8" spans="2:4" x14ac:dyDescent="0.3">
      <c r="C8" s="55" t="s">
        <v>284</v>
      </c>
    </row>
    <row r="10" spans="2:4" x14ac:dyDescent="0.3">
      <c r="C10" s="55" t="s">
        <v>285</v>
      </c>
    </row>
    <row r="11" spans="2:4" x14ac:dyDescent="0.3">
      <c r="C11" s="57" t="s">
        <v>286</v>
      </c>
      <c r="D11" s="58" t="s">
        <v>287</v>
      </c>
    </row>
    <row r="12" spans="2:4" x14ac:dyDescent="0.3">
      <c r="C12" s="57" t="s">
        <v>288</v>
      </c>
      <c r="D12" s="58" t="s">
        <v>289</v>
      </c>
    </row>
    <row r="13" spans="2:4" x14ac:dyDescent="0.3">
      <c r="C13" s="57" t="s">
        <v>290</v>
      </c>
      <c r="D13" s="58" t="s">
        <v>291</v>
      </c>
    </row>
    <row r="14" spans="2:4" x14ac:dyDescent="0.3">
      <c r="C14" s="57" t="s">
        <v>292</v>
      </c>
      <c r="D14" s="58" t="s">
        <v>293</v>
      </c>
    </row>
    <row r="15" spans="2:4" x14ac:dyDescent="0.3">
      <c r="C15" s="57" t="s">
        <v>294</v>
      </c>
      <c r="D15" s="58" t="s">
        <v>295</v>
      </c>
    </row>
    <row r="16" spans="2:4" x14ac:dyDescent="0.3">
      <c r="C16" s="57" t="s">
        <v>296</v>
      </c>
      <c r="D16" s="58" t="s">
        <v>297</v>
      </c>
    </row>
    <row r="18" spans="2:2" x14ac:dyDescent="0.3">
      <c r="B18" s="55" t="s">
        <v>298</v>
      </c>
    </row>
  </sheetData>
  <hyperlinks>
    <hyperlink ref="D11" r:id="rId1" xr:uid="{804E4A0C-2957-B549-A79F-1630308A1793}"/>
    <hyperlink ref="D12" r:id="rId2" xr:uid="{03B1AC6D-71C3-7148-BE27-FBD57D40BDDB}"/>
    <hyperlink ref="D13" r:id="rId3" xr:uid="{E708D9FC-3882-9140-AB6A-530BF2BD4777}"/>
    <hyperlink ref="C11:D11" r:id="rId4" display="Taylor Series Introduction" xr:uid="{A17FE1AF-ACE6-2F48-8D7C-95EE22E38B27}"/>
    <hyperlink ref="C12:D12" r:id="rId5" display="Optional Math Example" xr:uid="{DEB2AD3A-7C32-B74E-A6BD-C76AD43EE3F5}"/>
    <hyperlink ref="C13:D13" r:id="rId6" display="Taylor Series in the context of Bonds" xr:uid="{B4EEF56E-AE17-AE44-93F7-645478EAFC7B}"/>
    <hyperlink ref="D16" r:id="rId7" xr:uid="{704B1A0C-B228-A044-81DC-EBF7768CD85C}"/>
    <hyperlink ref="D15" r:id="rId8" xr:uid="{9B04F1D2-D787-A445-A1E5-04611B0EE5D7}"/>
    <hyperlink ref="D14" r:id="rId9" xr:uid="{A628D22A-4EB6-A64D-831F-02E42062745C}"/>
    <hyperlink ref="C14:D14" r:id="rId10" display="Taylor Series in the context of Bonds 1" xr:uid="{AF31BD7E-521A-2043-A266-61E834D9D600}"/>
    <hyperlink ref="C15:D15" r:id="rId11" display="Taylor Series in the context of Bonds 2" xr:uid="{9E054573-0C69-7D41-AD40-3C33C048EDFA}"/>
    <hyperlink ref="C16:D16" r:id="rId12" display="Taylor Series in the context of Bonds 3" xr:uid="{B8AD47F3-EAFB-DF4F-AC1E-F146755C5B1F}"/>
  </hyperlinks>
  <pageMargins left="0.7" right="0.7" top="0.75" bottom="0.75" header="0.3" footer="0.3"/>
  <drawing r:id="rId1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1A125-BD91-5948-B1C5-C78D7C58802C}">
  <sheetPr codeName="Sheet50">
    <tabColor rgb="FF002060"/>
  </sheetPr>
  <dimension ref="A1"/>
  <sheetViews>
    <sheetView workbookViewId="0"/>
  </sheetViews>
  <sheetFormatPr baseColWidth="10" defaultRowHeight="26" x14ac:dyDescent="0.3"/>
  <cols>
    <col min="1" max="1" width="10.83203125" style="1"/>
    <col min="2" max="2" width="40.6640625" style="1" bestFit="1" customWidth="1"/>
    <col min="3" max="16384" width="10.83203125" style="1"/>
  </cols>
  <sheetData>
    <row r="1" spans="1:1" x14ac:dyDescent="0.3">
      <c r="A1" s="1" t="s">
        <v>572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5991C2-6EA9-DA49-8B00-6741EF8716A8}">
  <sheetPr codeName="Sheet1">
    <tabColor rgb="FFFF0000"/>
  </sheetPr>
  <dimension ref="B2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46" t="s">
        <v>531</v>
      </c>
    </row>
  </sheetData>
  <hyperlinks>
    <hyperlink ref="B2" r:id="rId1" xr:uid="{C5B98523-5638-A94E-BA30-1BAC238265A9}"/>
  </hyperlinks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6EFA13-B2AB-2548-A189-1C1D5A4E7658}">
  <sheetPr codeName="Sheet43">
    <tabColor rgb="FF002060"/>
  </sheetPr>
  <dimension ref="A1:A6"/>
  <sheetViews>
    <sheetView workbookViewId="0">
      <selection activeCell="A6" sqref="A6"/>
    </sheetView>
  </sheetViews>
  <sheetFormatPr baseColWidth="10" defaultRowHeight="26" x14ac:dyDescent="0.3"/>
  <cols>
    <col min="1" max="16384" width="10.83203125" style="104"/>
  </cols>
  <sheetData>
    <row r="1" spans="1:1" x14ac:dyDescent="0.3">
      <c r="A1" s="104" t="s">
        <v>691</v>
      </c>
    </row>
    <row r="2" spans="1:1" x14ac:dyDescent="0.3">
      <c r="A2" s="104" t="s">
        <v>692</v>
      </c>
    </row>
    <row r="3" spans="1:1" x14ac:dyDescent="0.3">
      <c r="A3" s="104" t="s">
        <v>693</v>
      </c>
    </row>
    <row r="4" spans="1:1" x14ac:dyDescent="0.3">
      <c r="A4" s="104" t="s">
        <v>694</v>
      </c>
    </row>
    <row r="5" spans="1:1" x14ac:dyDescent="0.3">
      <c r="A5" s="104" t="s">
        <v>695</v>
      </c>
    </row>
    <row r="6" spans="1:1" x14ac:dyDescent="0.3">
      <c r="A6" s="104" t="s">
        <v>1044</v>
      </c>
    </row>
  </sheetData>
  <phoneticPr fontId="6" type="noConversion"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C1BF6-C29D-3446-9F18-2E316C5E6FF8}">
  <sheetPr codeName="Sheet91">
    <tabColor rgb="FFFF0000"/>
  </sheetPr>
  <dimension ref="A1:G34"/>
  <sheetViews>
    <sheetView zoomScale="70" zoomScaleNormal="70" workbookViewId="0"/>
  </sheetViews>
  <sheetFormatPr baseColWidth="10" defaultColWidth="10.83203125" defaultRowHeight="24" x14ac:dyDescent="0.3"/>
  <cols>
    <col min="1" max="4" width="10.83203125" style="105"/>
    <col min="5" max="5" width="14.6640625" style="105" bestFit="1" customWidth="1"/>
    <col min="6" max="6" width="25.33203125" style="105" bestFit="1" customWidth="1"/>
    <col min="7" max="7" width="13.83203125" style="105" bestFit="1" customWidth="1"/>
    <col min="8" max="16384" width="10.83203125" style="105"/>
  </cols>
  <sheetData>
    <row r="1" spans="1:7" x14ac:dyDescent="0.3">
      <c r="A1" s="48" t="s">
        <v>261</v>
      </c>
      <c r="B1" s="49" t="s">
        <v>574</v>
      </c>
    </row>
    <row r="2" spans="1:7" x14ac:dyDescent="0.3">
      <c r="B2" s="105" t="s">
        <v>415</v>
      </c>
    </row>
    <row r="3" spans="1:7" x14ac:dyDescent="0.3">
      <c r="B3" s="106" t="s">
        <v>575</v>
      </c>
    </row>
    <row r="4" spans="1:7" x14ac:dyDescent="0.3">
      <c r="B4" s="106"/>
    </row>
    <row r="5" spans="1:7" x14ac:dyDescent="0.3">
      <c r="B5" s="105" t="s">
        <v>576</v>
      </c>
    </row>
    <row r="6" spans="1:7" x14ac:dyDescent="0.3">
      <c r="B6" s="105" t="s">
        <v>577</v>
      </c>
    </row>
    <row r="8" spans="1:7" x14ac:dyDescent="0.3">
      <c r="B8" s="105" t="s">
        <v>578</v>
      </c>
    </row>
    <row r="9" spans="1:7" x14ac:dyDescent="0.3">
      <c r="B9" s="105" t="s">
        <v>579</v>
      </c>
    </row>
    <row r="10" spans="1:7" x14ac:dyDescent="0.3">
      <c r="B10" s="106" t="s">
        <v>580</v>
      </c>
    </row>
    <row r="12" spans="1:7" x14ac:dyDescent="0.3">
      <c r="B12" s="105" t="s">
        <v>581</v>
      </c>
    </row>
    <row r="14" spans="1:7" s="107" customFormat="1" x14ac:dyDescent="0.3">
      <c r="B14" s="107" t="s">
        <v>324</v>
      </c>
      <c r="C14" s="107" t="s">
        <v>582</v>
      </c>
      <c r="D14" s="107" t="s">
        <v>583</v>
      </c>
      <c r="E14" s="107" t="s">
        <v>360</v>
      </c>
      <c r="F14" s="107" t="s">
        <v>584</v>
      </c>
      <c r="G14" s="107" t="s">
        <v>585</v>
      </c>
    </row>
    <row r="15" spans="1:7" x14ac:dyDescent="0.3">
      <c r="B15" s="105">
        <v>1</v>
      </c>
      <c r="C15" s="105">
        <v>40</v>
      </c>
      <c r="D15" s="105">
        <v>50</v>
      </c>
      <c r="E15" s="105" t="e">
        <f t="shared" ref="E15:E20" si="0">MAX(Stock-Strike,0)</f>
        <v>#NAME?</v>
      </c>
      <c r="F15" s="105">
        <v>5</v>
      </c>
      <c r="G15" s="105" t="e">
        <f t="shared" ref="G15:G20" si="1">Value_-PurchasePrice</f>
        <v>#NAME?</v>
      </c>
    </row>
    <row r="16" spans="1:7" x14ac:dyDescent="0.3">
      <c r="B16" s="105">
        <v>2</v>
      </c>
      <c r="C16" s="105">
        <v>45</v>
      </c>
      <c r="D16" s="105">
        <v>50</v>
      </c>
      <c r="E16" s="105" t="e">
        <f t="shared" si="0"/>
        <v>#NAME?</v>
      </c>
      <c r="F16" s="105">
        <v>5</v>
      </c>
      <c r="G16" s="105" t="e">
        <f t="shared" si="1"/>
        <v>#NAME?</v>
      </c>
    </row>
    <row r="17" spans="2:7" x14ac:dyDescent="0.3">
      <c r="B17" s="105">
        <v>3</v>
      </c>
      <c r="C17" s="105">
        <v>50</v>
      </c>
      <c r="D17" s="105">
        <v>50</v>
      </c>
      <c r="E17" s="105" t="e">
        <f t="shared" si="0"/>
        <v>#NAME?</v>
      </c>
      <c r="F17" s="105">
        <v>5</v>
      </c>
      <c r="G17" s="105" t="e">
        <f t="shared" si="1"/>
        <v>#NAME?</v>
      </c>
    </row>
    <row r="18" spans="2:7" x14ac:dyDescent="0.3">
      <c r="B18" s="105">
        <v>4</v>
      </c>
      <c r="C18" s="105">
        <v>55</v>
      </c>
      <c r="D18" s="105">
        <v>50</v>
      </c>
      <c r="E18" s="105" t="e">
        <f t="shared" si="0"/>
        <v>#NAME?</v>
      </c>
      <c r="F18" s="105">
        <v>5</v>
      </c>
      <c r="G18" s="105" t="e">
        <f t="shared" si="1"/>
        <v>#NAME?</v>
      </c>
    </row>
    <row r="19" spans="2:7" x14ac:dyDescent="0.3">
      <c r="B19" s="105">
        <v>5</v>
      </c>
      <c r="C19" s="105">
        <v>60</v>
      </c>
      <c r="D19" s="105">
        <v>50</v>
      </c>
      <c r="E19" s="105" t="e">
        <f t="shared" si="0"/>
        <v>#NAME?</v>
      </c>
      <c r="F19" s="105">
        <v>5</v>
      </c>
      <c r="G19" s="105" t="e">
        <f t="shared" si="1"/>
        <v>#NAME?</v>
      </c>
    </row>
    <row r="20" spans="2:7" x14ac:dyDescent="0.3">
      <c r="B20" s="105">
        <v>6</v>
      </c>
      <c r="C20" s="105">
        <v>65</v>
      </c>
      <c r="D20" s="105">
        <v>50</v>
      </c>
      <c r="E20" s="105" t="e">
        <f t="shared" si="0"/>
        <v>#NAME?</v>
      </c>
      <c r="F20" s="105">
        <v>5</v>
      </c>
      <c r="G20" s="105" t="e">
        <f t="shared" si="1"/>
        <v>#NAME?</v>
      </c>
    </row>
    <row r="22" spans="2:7" x14ac:dyDescent="0.3">
      <c r="B22" s="105" t="s">
        <v>586</v>
      </c>
    </row>
    <row r="33" spans="2:2" x14ac:dyDescent="0.3">
      <c r="B33" s="105" t="s">
        <v>587</v>
      </c>
    </row>
    <row r="34" spans="2:2" x14ac:dyDescent="0.3">
      <c r="B34" s="105" t="s">
        <v>588</v>
      </c>
    </row>
  </sheetData>
  <hyperlinks>
    <hyperlink ref="B10" r:id="rId1" xr:uid="{EF3CC31B-1E46-6741-AB45-0DDC25EBF238}"/>
    <hyperlink ref="B3" r:id="rId2" xr:uid="{95110155-9D3A-E84F-B258-40C7E60B1788}"/>
    <hyperlink ref="B1" r:id="rId3" xr:uid="{FF733234-7961-384E-8143-8B4168A1B1C9}"/>
    <hyperlink ref="A1:B1" r:id="rId4" display="Video:" xr:uid="{64644B4C-1D78-EE46-B086-10E593DB4865}"/>
  </hyperlinks>
  <pageMargins left="0.7" right="0.7" top="0.75" bottom="0.75" header="0.3" footer="0.3"/>
  <drawing r:id="rId5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04AB7B-1E68-B04F-92E5-9609D86B1239}">
  <sheetPr codeName="Sheet92">
    <tabColor rgb="FFFF0000"/>
  </sheetPr>
  <dimension ref="A1:C14"/>
  <sheetViews>
    <sheetView workbookViewId="0"/>
  </sheetViews>
  <sheetFormatPr baseColWidth="10" defaultColWidth="10.83203125" defaultRowHeight="24" x14ac:dyDescent="0.3"/>
  <cols>
    <col min="1" max="16384" width="10.83203125" style="105"/>
  </cols>
  <sheetData>
    <row r="1" spans="1:3" x14ac:dyDescent="0.3">
      <c r="A1" s="48" t="s">
        <v>261</v>
      </c>
      <c r="B1" s="49" t="s">
        <v>589</v>
      </c>
    </row>
    <row r="2" spans="1:3" x14ac:dyDescent="0.3">
      <c r="B2" s="105" t="s">
        <v>590</v>
      </c>
    </row>
    <row r="4" spans="1:3" x14ac:dyDescent="0.3">
      <c r="C4" s="105" t="s">
        <v>591</v>
      </c>
    </row>
    <row r="5" spans="1:3" x14ac:dyDescent="0.3">
      <c r="C5" s="105" t="s">
        <v>592</v>
      </c>
    </row>
    <row r="6" spans="1:3" x14ac:dyDescent="0.3">
      <c r="C6" s="105" t="s">
        <v>593</v>
      </c>
    </row>
    <row r="7" spans="1:3" x14ac:dyDescent="0.3">
      <c r="C7" s="105" t="s">
        <v>594</v>
      </c>
    </row>
    <row r="8" spans="1:3" x14ac:dyDescent="0.3">
      <c r="C8" s="105" t="s">
        <v>595</v>
      </c>
    </row>
    <row r="9" spans="1:3" x14ac:dyDescent="0.3">
      <c r="C9" s="105" t="s">
        <v>596</v>
      </c>
    </row>
    <row r="10" spans="1:3" x14ac:dyDescent="0.3">
      <c r="C10" s="105" t="s">
        <v>597</v>
      </c>
    </row>
    <row r="11" spans="1:3" x14ac:dyDescent="0.3">
      <c r="C11" s="105" t="s">
        <v>598</v>
      </c>
    </row>
    <row r="12" spans="1:3" x14ac:dyDescent="0.3">
      <c r="C12" s="105" t="s">
        <v>599</v>
      </c>
    </row>
    <row r="13" spans="1:3" x14ac:dyDescent="0.3">
      <c r="C13" s="105" t="s">
        <v>600</v>
      </c>
    </row>
    <row r="14" spans="1:3" x14ac:dyDescent="0.3">
      <c r="C14" s="105" t="s">
        <v>601</v>
      </c>
    </row>
  </sheetData>
  <hyperlinks>
    <hyperlink ref="B1" r:id="rId1" xr:uid="{A421FF60-8C17-D94C-A0DC-514D8B2AC2C9}"/>
    <hyperlink ref="A1:B1" r:id="rId2" display="Video:" xr:uid="{1F2EC434-EFC5-F540-84F6-5DDC5DC6AA08}"/>
  </hyperlinks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426570-1820-9D4D-B202-79B2E7CD64D6}">
  <sheetPr codeName="Sheet93">
    <tabColor rgb="FFFF0000"/>
  </sheetPr>
  <dimension ref="A1:E23"/>
  <sheetViews>
    <sheetView zoomScale="90" zoomScaleNormal="90" workbookViewId="0"/>
  </sheetViews>
  <sheetFormatPr baseColWidth="10" defaultColWidth="8.83203125" defaultRowHeight="26" x14ac:dyDescent="0.3"/>
  <cols>
    <col min="1" max="2" width="8.83203125" style="50"/>
    <col min="3" max="3" width="46.33203125" style="50" bestFit="1" customWidth="1"/>
    <col min="4" max="16384" width="8.83203125" style="50"/>
  </cols>
  <sheetData>
    <row r="1" spans="1:5" x14ac:dyDescent="0.3">
      <c r="A1" s="48" t="s">
        <v>261</v>
      </c>
      <c r="B1" s="49" t="s">
        <v>262</v>
      </c>
    </row>
    <row r="2" spans="1:5" x14ac:dyDescent="0.3">
      <c r="C2" s="51" t="s">
        <v>263</v>
      </c>
      <c r="D2" s="51"/>
      <c r="E2" s="51" t="s">
        <v>264</v>
      </c>
    </row>
    <row r="4" spans="1:5" x14ac:dyDescent="0.3">
      <c r="C4" s="50" t="s">
        <v>265</v>
      </c>
      <c r="E4" s="50" t="s">
        <v>602</v>
      </c>
    </row>
    <row r="12" spans="1:5" x14ac:dyDescent="0.3">
      <c r="C12" s="50" t="s">
        <v>268</v>
      </c>
      <c r="E12" s="50" t="s">
        <v>603</v>
      </c>
    </row>
    <row r="13" spans="1:5" x14ac:dyDescent="0.3">
      <c r="C13" s="50" t="s">
        <v>270</v>
      </c>
      <c r="E13" s="50" t="s">
        <v>604</v>
      </c>
    </row>
    <row r="14" spans="1:5" x14ac:dyDescent="0.3">
      <c r="C14" s="50" t="s">
        <v>272</v>
      </c>
      <c r="E14" s="50" t="s">
        <v>605</v>
      </c>
    </row>
    <row r="15" spans="1:5" x14ac:dyDescent="0.3">
      <c r="C15" s="50" t="s">
        <v>606</v>
      </c>
    </row>
    <row r="20" spans="3:3" x14ac:dyDescent="0.3">
      <c r="C20" s="52" t="s">
        <v>274</v>
      </c>
    </row>
    <row r="21" spans="3:3" x14ac:dyDescent="0.3">
      <c r="C21" s="53" t="s">
        <v>275</v>
      </c>
    </row>
    <row r="22" spans="3:3" x14ac:dyDescent="0.3">
      <c r="C22" s="53" t="s">
        <v>276</v>
      </c>
    </row>
    <row r="23" spans="3:3" x14ac:dyDescent="0.3">
      <c r="C23" s="53" t="s">
        <v>277</v>
      </c>
    </row>
  </sheetData>
  <hyperlinks>
    <hyperlink ref="C21" r:id="rId1" xr:uid="{735F5C37-28B2-B846-9DB6-999D552083B8}"/>
    <hyperlink ref="C22" r:id="rId2" xr:uid="{26CDA10D-559E-6047-B49B-C6A0AA51ED58}"/>
    <hyperlink ref="C23" r:id="rId3" xr:uid="{C6707A8D-757C-3C4C-8570-5D9716B4C691}"/>
    <hyperlink ref="B1" r:id="rId4" xr:uid="{E86A2F81-59D5-5947-9C36-76452DABC4B2}"/>
    <hyperlink ref="A1:B1" r:id="rId5" display="Video:" xr:uid="{5C1D03D1-FE50-434B-ADAD-0DFA58C0C081}"/>
  </hyperlinks>
  <pageMargins left="0.7" right="0.7" top="0.75" bottom="0.75" header="0.3" footer="0.3"/>
  <drawing r:id="rId6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531D6-7EF1-5C46-956C-263CBDEBD24A}">
  <sheetPr codeName="Sheet94">
    <tabColor rgb="FFFF0000"/>
  </sheetPr>
  <dimension ref="B2:B12"/>
  <sheetViews>
    <sheetView workbookViewId="0"/>
  </sheetViews>
  <sheetFormatPr baseColWidth="10" defaultRowHeight="26" x14ac:dyDescent="0.3"/>
  <cols>
    <col min="1" max="16384" width="10.83203125" style="104"/>
  </cols>
  <sheetData>
    <row r="2" spans="2:2" x14ac:dyDescent="0.3">
      <c r="B2" s="104" t="s">
        <v>607</v>
      </c>
    </row>
    <row r="3" spans="2:2" x14ac:dyDescent="0.3">
      <c r="B3" s="104" t="s">
        <v>608</v>
      </c>
    </row>
    <row r="5" spans="2:2" x14ac:dyDescent="0.3">
      <c r="B5" s="104" t="s">
        <v>609</v>
      </c>
    </row>
    <row r="6" spans="2:2" x14ac:dyDescent="0.3">
      <c r="B6" s="104" t="s">
        <v>610</v>
      </c>
    </row>
    <row r="8" spans="2:2" x14ac:dyDescent="0.3">
      <c r="B8" s="104" t="s">
        <v>611</v>
      </c>
    </row>
    <row r="9" spans="2:2" x14ac:dyDescent="0.3">
      <c r="B9" s="104" t="s">
        <v>612</v>
      </c>
    </row>
    <row r="11" spans="2:2" x14ac:dyDescent="0.3">
      <c r="B11" s="104" t="s">
        <v>611</v>
      </c>
    </row>
    <row r="12" spans="2:2" x14ac:dyDescent="0.3">
      <c r="B12" s="104" t="s">
        <v>613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C691EA-8F60-5B40-AD1B-BBA66A0A9E1D}">
  <sheetPr codeName="Sheet95">
    <tabColor rgb="FFFF0000"/>
  </sheetPr>
  <dimension ref="A1:H61"/>
  <sheetViews>
    <sheetView zoomScaleNormal="100" zoomScalePageLayoutView="130" workbookViewId="0"/>
  </sheetViews>
  <sheetFormatPr baseColWidth="10" defaultColWidth="8.83203125" defaultRowHeight="29" x14ac:dyDescent="0.35"/>
  <cols>
    <col min="1" max="2" width="8.83203125" style="108"/>
    <col min="3" max="3" width="15.1640625" style="108" customWidth="1"/>
    <col min="4" max="4" width="18.5" style="108" customWidth="1"/>
    <col min="5" max="5" width="16.6640625" style="108" customWidth="1"/>
    <col min="6" max="6" width="16.5" style="108" customWidth="1"/>
    <col min="7" max="7" width="17" style="108" customWidth="1"/>
    <col min="8" max="8" width="16" style="108" customWidth="1"/>
    <col min="9" max="16384" width="8.83203125" style="108"/>
  </cols>
  <sheetData>
    <row r="1" spans="1:4" x14ac:dyDescent="0.35">
      <c r="A1" s="48" t="s">
        <v>261</v>
      </c>
      <c r="B1" s="49" t="s">
        <v>614</v>
      </c>
    </row>
    <row r="4" spans="1:4" x14ac:dyDescent="0.35">
      <c r="B4" s="108" t="s">
        <v>615</v>
      </c>
    </row>
    <row r="5" spans="1:4" x14ac:dyDescent="0.35">
      <c r="B5" s="109" t="s">
        <v>616</v>
      </c>
    </row>
    <row r="8" spans="1:4" x14ac:dyDescent="0.35">
      <c r="B8" s="110"/>
    </row>
    <row r="14" spans="1:4" x14ac:dyDescent="0.35">
      <c r="D14" s="111" t="s">
        <v>617</v>
      </c>
    </row>
    <row r="15" spans="1:4" x14ac:dyDescent="0.35">
      <c r="C15" s="108" t="s">
        <v>618</v>
      </c>
      <c r="D15" s="108">
        <v>0.8</v>
      </c>
    </row>
    <row r="16" spans="1:4" x14ac:dyDescent="0.35">
      <c r="C16" s="108" t="s">
        <v>619</v>
      </c>
      <c r="D16" s="108">
        <v>0.2</v>
      </c>
    </row>
    <row r="18" spans="3:4" x14ac:dyDescent="0.35">
      <c r="C18" s="108" t="s">
        <v>620</v>
      </c>
      <c r="D18" s="108">
        <f>D15/D16</f>
        <v>4</v>
      </c>
    </row>
    <row r="20" spans="3:4" x14ac:dyDescent="0.35">
      <c r="C20" s="108" t="s">
        <v>621</v>
      </c>
    </row>
    <row r="22" spans="3:4" x14ac:dyDescent="0.35">
      <c r="D22" s="111" t="s">
        <v>617</v>
      </c>
    </row>
    <row r="23" spans="3:4" x14ac:dyDescent="0.35">
      <c r="C23" s="108" t="s">
        <v>618</v>
      </c>
      <c r="D23" s="108">
        <v>0.8</v>
      </c>
    </row>
    <row r="24" spans="3:4" x14ac:dyDescent="0.35">
      <c r="C24" s="108" t="s">
        <v>619</v>
      </c>
      <c r="D24" s="108">
        <v>0.2</v>
      </c>
    </row>
    <row r="26" spans="3:4" x14ac:dyDescent="0.35">
      <c r="C26" s="108" t="s">
        <v>620</v>
      </c>
      <c r="D26" s="108">
        <f>D23/D24</f>
        <v>4</v>
      </c>
    </row>
    <row r="28" spans="3:4" x14ac:dyDescent="0.35">
      <c r="C28" s="108" t="s">
        <v>622</v>
      </c>
    </row>
    <row r="30" spans="3:4" x14ac:dyDescent="0.35">
      <c r="C30" s="108" t="s">
        <v>623</v>
      </c>
      <c r="D30" s="108">
        <v>90000</v>
      </c>
    </row>
    <row r="31" spans="3:4" x14ac:dyDescent="0.35">
      <c r="C31" s="108" t="s">
        <v>624</v>
      </c>
      <c r="D31" s="108">
        <v>10000</v>
      </c>
    </row>
    <row r="33" spans="3:8" x14ac:dyDescent="0.35">
      <c r="D33" s="111" t="s">
        <v>617</v>
      </c>
    </row>
    <row r="34" spans="3:8" x14ac:dyDescent="0.35">
      <c r="C34" s="108" t="s">
        <v>618</v>
      </c>
      <c r="D34" s="108">
        <v>0.8</v>
      </c>
    </row>
    <row r="35" spans="3:8" x14ac:dyDescent="0.35">
      <c r="C35" s="108" t="s">
        <v>619</v>
      </c>
      <c r="D35" s="108">
        <v>0.2</v>
      </c>
    </row>
    <row r="37" spans="3:8" x14ac:dyDescent="0.35">
      <c r="C37" s="108" t="s">
        <v>620</v>
      </c>
      <c r="D37" s="108">
        <f>D34/D35</f>
        <v>4</v>
      </c>
    </row>
    <row r="39" spans="3:8" x14ac:dyDescent="0.35">
      <c r="C39" s="108" t="s">
        <v>621</v>
      </c>
    </row>
    <row r="41" spans="3:8" x14ac:dyDescent="0.35">
      <c r="C41" s="108" t="s">
        <v>623</v>
      </c>
      <c r="D41" s="108">
        <v>90000</v>
      </c>
    </row>
    <row r="42" spans="3:8" x14ac:dyDescent="0.35">
      <c r="C42" s="108" t="s">
        <v>624</v>
      </c>
      <c r="D42" s="108">
        <v>10000</v>
      </c>
    </row>
    <row r="43" spans="3:8" x14ac:dyDescent="0.35">
      <c r="H43" s="112"/>
    </row>
    <row r="44" spans="3:8" x14ac:dyDescent="0.35">
      <c r="D44" s="113" t="s">
        <v>625</v>
      </c>
      <c r="E44" s="113" t="s">
        <v>626</v>
      </c>
      <c r="F44" s="113" t="s">
        <v>585</v>
      </c>
      <c r="G44" s="113" t="s">
        <v>627</v>
      </c>
      <c r="H44" s="114" t="s">
        <v>628</v>
      </c>
    </row>
    <row r="45" spans="3:8" x14ac:dyDescent="0.35">
      <c r="C45" s="108" t="s">
        <v>629</v>
      </c>
      <c r="D45" s="108">
        <f>1+1/D37</f>
        <v>1.25</v>
      </c>
      <c r="E45" s="108">
        <f>D45*D41</f>
        <v>112500</v>
      </c>
      <c r="F45" s="108">
        <f>D41+D42-E45</f>
        <v>-12500</v>
      </c>
      <c r="G45" s="108">
        <f>F45*D34+F46*D35</f>
        <v>0</v>
      </c>
      <c r="H45" s="115">
        <f>SQRT(F45^2+F46^2)</f>
        <v>51538.820320220759</v>
      </c>
    </row>
    <row r="46" spans="3:8" x14ac:dyDescent="0.35">
      <c r="C46" s="108" t="s">
        <v>630</v>
      </c>
      <c r="D46" s="108">
        <f>1+D37</f>
        <v>5</v>
      </c>
      <c r="E46" s="108">
        <f>D46*D42</f>
        <v>50000</v>
      </c>
      <c r="F46" s="108">
        <f>D41+D42-E46</f>
        <v>50000</v>
      </c>
    </row>
    <row r="48" spans="3:8" x14ac:dyDescent="0.35">
      <c r="D48" s="111" t="s">
        <v>617</v>
      </c>
    </row>
    <row r="49" spans="3:8" x14ac:dyDescent="0.35">
      <c r="C49" s="108" t="s">
        <v>618</v>
      </c>
      <c r="D49" s="108">
        <f>D56/(D56+D57)</f>
        <v>0.9</v>
      </c>
    </row>
    <row r="50" spans="3:8" x14ac:dyDescent="0.35">
      <c r="C50" s="108" t="s">
        <v>619</v>
      </c>
      <c r="D50" s="108">
        <f>1-D49</f>
        <v>9.9999999999999978E-2</v>
      </c>
    </row>
    <row r="52" spans="3:8" x14ac:dyDescent="0.35">
      <c r="C52" s="108" t="s">
        <v>620</v>
      </c>
      <c r="D52" s="108">
        <f>D49/D50</f>
        <v>9.0000000000000018</v>
      </c>
    </row>
    <row r="54" spans="3:8" x14ac:dyDescent="0.35">
      <c r="C54" s="108" t="s">
        <v>621</v>
      </c>
    </row>
    <row r="56" spans="3:8" x14ac:dyDescent="0.35">
      <c r="C56" s="108" t="s">
        <v>623</v>
      </c>
      <c r="D56" s="108">
        <v>90000</v>
      </c>
    </row>
    <row r="57" spans="3:8" x14ac:dyDescent="0.35">
      <c r="C57" s="108" t="s">
        <v>624</v>
      </c>
      <c r="D57" s="108">
        <v>10000</v>
      </c>
    </row>
    <row r="59" spans="3:8" x14ac:dyDescent="0.35">
      <c r="D59" s="113" t="s">
        <v>625</v>
      </c>
      <c r="E59" s="113" t="s">
        <v>626</v>
      </c>
      <c r="F59" s="113" t="s">
        <v>585</v>
      </c>
      <c r="G59" s="113" t="s">
        <v>627</v>
      </c>
      <c r="H59" s="114" t="s">
        <v>628</v>
      </c>
    </row>
    <row r="60" spans="3:8" x14ac:dyDescent="0.35">
      <c r="C60" s="108" t="s">
        <v>629</v>
      </c>
      <c r="D60" s="108">
        <f>1+1/D52</f>
        <v>1.1111111111111112</v>
      </c>
      <c r="E60" s="108">
        <f>D60*D56</f>
        <v>100000</v>
      </c>
      <c r="F60" s="108">
        <f>D56+D57-E60</f>
        <v>0</v>
      </c>
      <c r="G60" s="108">
        <f>F60*D49+F61*D50</f>
        <v>0</v>
      </c>
      <c r="H60" s="115">
        <f>SQRT(F60^2+F61^2)</f>
        <v>0</v>
      </c>
    </row>
    <row r="61" spans="3:8" x14ac:dyDescent="0.35">
      <c r="C61" s="108" t="s">
        <v>630</v>
      </c>
      <c r="D61" s="108">
        <f>1+D52</f>
        <v>10.000000000000002</v>
      </c>
      <c r="E61" s="108">
        <f>D61*D57</f>
        <v>100000.00000000001</v>
      </c>
      <c r="F61" s="108">
        <f>D56+D57-E61</f>
        <v>0</v>
      </c>
    </row>
  </sheetData>
  <hyperlinks>
    <hyperlink ref="B5" r:id="rId1" xr:uid="{17BBE9BE-8718-D345-AF6E-F84FE37418B7}"/>
    <hyperlink ref="B1" r:id="rId2" xr:uid="{3C27F3FF-AF69-2340-B007-D49E62696CAA}"/>
    <hyperlink ref="A1:B1" r:id="rId3" display="Video:" xr:uid="{E37FBBE2-325F-5A47-921C-B17141FC405C}"/>
  </hyperlinks>
  <pageMargins left="0.7" right="0.7" top="0.75" bottom="0.75" header="0.3" footer="0.3"/>
  <drawing r:id="rId4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77BFF7-2E04-134E-ACDF-1C3BE693AFC6}">
  <sheetPr>
    <tabColor rgb="FFFF0000"/>
  </sheetPr>
  <dimension ref="B2:B4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1045</v>
      </c>
    </row>
    <row r="4" spans="2:2" x14ac:dyDescent="0.3">
      <c r="B4" s="46" t="s">
        <v>1046</v>
      </c>
    </row>
  </sheetData>
  <hyperlinks>
    <hyperlink ref="B4" r:id="rId1" xr:uid="{861074FE-1773-A247-8867-1D52E6FEFD4D}"/>
  </hyperlinks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E0C814-5B61-5746-A0CF-4B5939B4C32C}">
  <sheetPr codeName="Sheet96">
    <tabColor rgb="FF002060"/>
  </sheetPr>
  <dimension ref="A1:A5"/>
  <sheetViews>
    <sheetView workbookViewId="0">
      <selection activeCell="A3" sqref="A3"/>
    </sheetView>
  </sheetViews>
  <sheetFormatPr baseColWidth="10" defaultRowHeight="26" x14ac:dyDescent="0.3"/>
  <cols>
    <col min="1" max="16384" width="10.83203125" style="104"/>
  </cols>
  <sheetData>
    <row r="1" spans="1:1" x14ac:dyDescent="0.3">
      <c r="A1" s="104" t="s">
        <v>696</v>
      </c>
    </row>
    <row r="2" spans="1:1" x14ac:dyDescent="0.3">
      <c r="A2" s="104" t="s">
        <v>697</v>
      </c>
    </row>
    <row r="3" spans="1:1" x14ac:dyDescent="0.3">
      <c r="A3" s="104" t="s">
        <v>698</v>
      </c>
    </row>
    <row r="4" spans="1:1" x14ac:dyDescent="0.3">
      <c r="A4" s="104" t="s">
        <v>700</v>
      </c>
    </row>
    <row r="5" spans="1:1" x14ac:dyDescent="0.3">
      <c r="A5" s="104" t="s">
        <v>699</v>
      </c>
    </row>
  </sheetData>
  <phoneticPr fontId="6" type="noConversion"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F2F4E-AC89-014B-8BE9-D4F6A46F3BB0}">
  <sheetPr codeName="Sheet97">
    <tabColor rgb="FFFF0000"/>
  </sheetPr>
  <dimension ref="A1:I51"/>
  <sheetViews>
    <sheetView zoomScale="60" zoomScaleNormal="60" workbookViewId="0"/>
  </sheetViews>
  <sheetFormatPr baseColWidth="10" defaultColWidth="5.83203125" defaultRowHeight="26" x14ac:dyDescent="0.3"/>
  <cols>
    <col min="1" max="1" width="8.83203125" style="117" customWidth="1"/>
    <col min="2" max="4" width="5.83203125" style="117"/>
    <col min="5" max="5" width="9.33203125" style="117" customWidth="1"/>
    <col min="6" max="9" width="5.83203125" style="117"/>
    <col min="10" max="10" width="4" style="117" bestFit="1" customWidth="1"/>
    <col min="11" max="13" width="5.5" style="117" customWidth="1"/>
    <col min="14" max="14" width="4" style="117" bestFit="1" customWidth="1"/>
    <col min="15" max="17" width="5.83203125" style="117"/>
    <col min="18" max="18" width="4" style="117" bestFit="1" customWidth="1"/>
    <col min="19" max="21" width="4.5" style="117" customWidth="1"/>
    <col min="22" max="22" width="4" style="117" bestFit="1" customWidth="1"/>
    <col min="23" max="16384" width="5.83203125" style="117"/>
  </cols>
  <sheetData>
    <row r="1" spans="1:9" x14ac:dyDescent="0.3">
      <c r="A1" s="48" t="s">
        <v>261</v>
      </c>
      <c r="B1" s="116" t="s">
        <v>631</v>
      </c>
    </row>
    <row r="2" spans="1:9" x14ac:dyDescent="0.3">
      <c r="B2" s="118" t="s">
        <v>632</v>
      </c>
    </row>
    <row r="3" spans="1:9" x14ac:dyDescent="0.3">
      <c r="B3" s="48" t="s">
        <v>633</v>
      </c>
    </row>
    <row r="5" spans="1:9" ht="30" x14ac:dyDescent="0.4">
      <c r="B5" s="117" t="s">
        <v>634</v>
      </c>
      <c r="C5" s="117" t="s">
        <v>635</v>
      </c>
    </row>
    <row r="6" spans="1:9" ht="30" x14ac:dyDescent="0.4">
      <c r="B6" s="117" t="s">
        <v>636</v>
      </c>
      <c r="C6" s="117" t="s">
        <v>637</v>
      </c>
    </row>
    <row r="7" spans="1:9" ht="30" x14ac:dyDescent="0.4">
      <c r="B7" s="117" t="s">
        <v>638</v>
      </c>
      <c r="C7" s="117" t="s">
        <v>639</v>
      </c>
    </row>
    <row r="15" spans="1:9" x14ac:dyDescent="0.3">
      <c r="C15" s="117" t="s">
        <v>640</v>
      </c>
      <c r="I15" s="117" t="s">
        <v>641</v>
      </c>
    </row>
    <row r="16" spans="1:9" ht="31" x14ac:dyDescent="0.4">
      <c r="C16" s="117" t="s">
        <v>642</v>
      </c>
      <c r="I16" s="117" t="s">
        <v>643</v>
      </c>
    </row>
    <row r="18" spans="3:6" x14ac:dyDescent="0.3">
      <c r="C18" s="117" t="s">
        <v>644</v>
      </c>
    </row>
    <row r="19" spans="3:6" ht="30" x14ac:dyDescent="0.4">
      <c r="D19" s="117" t="s">
        <v>645</v>
      </c>
    </row>
    <row r="20" spans="3:6" ht="30" x14ac:dyDescent="0.4">
      <c r="D20" s="117" t="s">
        <v>646</v>
      </c>
    </row>
    <row r="22" spans="3:6" x14ac:dyDescent="0.3">
      <c r="C22" s="117" t="s">
        <v>647</v>
      </c>
    </row>
    <row r="23" spans="3:6" ht="31" x14ac:dyDescent="0.4">
      <c r="D23" s="117" t="s">
        <v>648</v>
      </c>
    </row>
    <row r="24" spans="3:6" ht="31" x14ac:dyDescent="0.4">
      <c r="D24" s="117" t="s">
        <v>649</v>
      </c>
    </row>
    <row r="26" spans="3:6" x14ac:dyDescent="0.3">
      <c r="C26" s="117" t="s">
        <v>650</v>
      </c>
    </row>
    <row r="28" spans="3:6" ht="31" thickBot="1" x14ac:dyDescent="0.45">
      <c r="D28" s="117" t="s">
        <v>651</v>
      </c>
      <c r="E28" s="119" t="s">
        <v>652</v>
      </c>
    </row>
    <row r="29" spans="3:6" x14ac:dyDescent="0.3">
      <c r="E29" s="120" t="s">
        <v>653</v>
      </c>
    </row>
    <row r="31" spans="3:6" ht="31" thickBot="1" x14ac:dyDescent="0.45">
      <c r="D31" s="117" t="s">
        <v>654</v>
      </c>
      <c r="E31" s="119" t="s">
        <v>655</v>
      </c>
      <c r="F31" s="119"/>
    </row>
    <row r="32" spans="3:6" ht="29" x14ac:dyDescent="0.3">
      <c r="E32" s="117" t="s">
        <v>656</v>
      </c>
    </row>
    <row r="34" spans="3:9" x14ac:dyDescent="0.3">
      <c r="C34" s="117" t="s">
        <v>657</v>
      </c>
    </row>
    <row r="36" spans="3:9" ht="31" x14ac:dyDescent="0.4">
      <c r="D36" s="117" t="s">
        <v>642</v>
      </c>
    </row>
    <row r="37" spans="3:9" ht="32" thickBot="1" x14ac:dyDescent="0.45">
      <c r="D37" s="117" t="s">
        <v>642</v>
      </c>
      <c r="E37" s="119" t="s">
        <v>652</v>
      </c>
      <c r="F37" s="121" t="s">
        <v>658</v>
      </c>
      <c r="G37" s="117" t="s">
        <v>659</v>
      </c>
      <c r="H37" s="119" t="s">
        <v>655</v>
      </c>
      <c r="I37" s="119"/>
    </row>
    <row r="38" spans="3:9" ht="29" x14ac:dyDescent="0.3">
      <c r="E38" s="120" t="s">
        <v>653</v>
      </c>
      <c r="H38" s="117" t="s">
        <v>656</v>
      </c>
    </row>
    <row r="39" spans="3:9" x14ac:dyDescent="0.3">
      <c r="D39" s="117" t="s">
        <v>660</v>
      </c>
      <c r="E39" s="120"/>
    </row>
    <row r="40" spans="3:9" x14ac:dyDescent="0.3">
      <c r="E40" s="120"/>
    </row>
    <row r="41" spans="3:9" ht="30" x14ac:dyDescent="0.4">
      <c r="C41" s="117" t="s">
        <v>661</v>
      </c>
      <c r="E41" s="120"/>
    </row>
    <row r="42" spans="3:9" ht="31" x14ac:dyDescent="0.4">
      <c r="D42" s="117" t="s">
        <v>662</v>
      </c>
      <c r="E42" s="117" t="s">
        <v>663</v>
      </c>
      <c r="F42" s="120"/>
    </row>
    <row r="43" spans="3:9" x14ac:dyDescent="0.3">
      <c r="D43" s="117" t="s">
        <v>664</v>
      </c>
      <c r="F43" s="120"/>
    </row>
    <row r="44" spans="3:9" ht="30" thickBot="1" x14ac:dyDescent="0.35">
      <c r="D44" s="117" t="s">
        <v>665</v>
      </c>
      <c r="E44" s="119" t="s">
        <v>666</v>
      </c>
      <c r="F44" s="122"/>
    </row>
    <row r="45" spans="3:9" x14ac:dyDescent="0.3">
      <c r="E45" s="123" t="s">
        <v>667</v>
      </c>
      <c r="F45" s="120"/>
    </row>
    <row r="47" spans="3:9" x14ac:dyDescent="0.3">
      <c r="C47" s="117" t="s">
        <v>668</v>
      </c>
    </row>
    <row r="48" spans="3:9" x14ac:dyDescent="0.3">
      <c r="C48" s="117" t="s">
        <v>669</v>
      </c>
    </row>
    <row r="49" spans="3:4" x14ac:dyDescent="0.3">
      <c r="C49" s="117" t="s">
        <v>670</v>
      </c>
    </row>
    <row r="51" spans="3:4" x14ac:dyDescent="0.3">
      <c r="D51" s="117" t="s">
        <v>671</v>
      </c>
    </row>
  </sheetData>
  <hyperlinks>
    <hyperlink ref="B1" r:id="rId1" xr:uid="{BE725F69-2A5C-5B42-ABB1-760960964700}"/>
    <hyperlink ref="A1:B1" r:id="rId2" display="Video:" xr:uid="{99CE241B-4AD5-5542-9F77-F13F032E5E98}"/>
  </hyperlinks>
  <pageMargins left="0.7" right="0.7" top="0.75" bottom="0.75" header="0.3" footer="0.3"/>
  <drawing r:id="rId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66132-0CF5-C548-B98E-EAF827510369}">
  <sheetPr codeName="Sheet98">
    <tabColor rgb="FFFF0000"/>
  </sheetPr>
  <dimension ref="A1:D31"/>
  <sheetViews>
    <sheetView zoomScale="80" zoomScaleNormal="80" workbookViewId="0"/>
  </sheetViews>
  <sheetFormatPr baseColWidth="10" defaultColWidth="10.83203125" defaultRowHeight="24" x14ac:dyDescent="0.3"/>
  <cols>
    <col min="1" max="16384" width="10.83203125" style="105"/>
  </cols>
  <sheetData>
    <row r="1" spans="1:3" x14ac:dyDescent="0.3">
      <c r="A1" s="124"/>
      <c r="B1" s="125"/>
    </row>
    <row r="2" spans="1:3" x14ac:dyDescent="0.3">
      <c r="B2" s="118" t="s">
        <v>632</v>
      </c>
    </row>
    <row r="3" spans="1:3" x14ac:dyDescent="0.3">
      <c r="B3" s="105" t="s">
        <v>672</v>
      </c>
    </row>
    <row r="16" spans="1:3" x14ac:dyDescent="0.3">
      <c r="C16" s="105" t="s">
        <v>673</v>
      </c>
    </row>
    <row r="18" spans="3:4" x14ac:dyDescent="0.3">
      <c r="C18" s="105" t="s">
        <v>674</v>
      </c>
    </row>
    <row r="19" spans="3:4" x14ac:dyDescent="0.3">
      <c r="C19" s="105" t="s">
        <v>675</v>
      </c>
    </row>
    <row r="20" spans="3:4" x14ac:dyDescent="0.3">
      <c r="C20" s="105" t="s">
        <v>676</v>
      </c>
    </row>
    <row r="21" spans="3:4" ht="33" x14ac:dyDescent="0.35">
      <c r="C21" s="126"/>
      <c r="D21" s="126" t="s">
        <v>677</v>
      </c>
    </row>
    <row r="22" spans="3:4" s="126" customFormat="1" ht="33" x14ac:dyDescent="0.35">
      <c r="D22" s="126" t="s">
        <v>678</v>
      </c>
    </row>
    <row r="23" spans="3:4" x14ac:dyDescent="0.3">
      <c r="C23" s="105" t="s">
        <v>679</v>
      </c>
    </row>
    <row r="24" spans="3:4" s="117" customFormat="1" ht="26" x14ac:dyDescent="0.3"/>
    <row r="25" spans="3:4" s="117" customFormat="1" ht="26" x14ac:dyDescent="0.3"/>
    <row r="26" spans="3:4" s="117" customFormat="1" ht="26" x14ac:dyDescent="0.3"/>
    <row r="27" spans="3:4" s="117" customFormat="1" ht="26" x14ac:dyDescent="0.3"/>
    <row r="28" spans="3:4" s="117" customFormat="1" ht="26" x14ac:dyDescent="0.3"/>
    <row r="29" spans="3:4" s="117" customFormat="1" ht="26" x14ac:dyDescent="0.3"/>
    <row r="30" spans="3:4" s="117" customFormat="1" ht="26" x14ac:dyDescent="0.3"/>
    <row r="31" spans="3:4" s="117" customFormat="1" ht="26" x14ac:dyDescent="0.3"/>
  </sheetData>
  <pageMargins left="0.7" right="0.7" top="0.75" bottom="0.75" header="0.3" footer="0.3"/>
  <drawing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6E2118-8F9C-5F45-9828-4B0E52EF51EE}">
  <sheetPr codeName="Sheet99">
    <tabColor rgb="FFFF0000"/>
  </sheetPr>
  <dimension ref="A1:J36"/>
  <sheetViews>
    <sheetView workbookViewId="0"/>
  </sheetViews>
  <sheetFormatPr baseColWidth="10" defaultColWidth="8.83203125" defaultRowHeight="26" x14ac:dyDescent="0.3"/>
  <cols>
    <col min="1" max="1" width="8.83203125" style="129"/>
    <col min="2" max="6" width="14.1640625" style="129" bestFit="1" customWidth="1"/>
    <col min="7" max="7" width="14.33203125" style="129" bestFit="1" customWidth="1"/>
    <col min="8" max="8" width="9" style="129" bestFit="1" customWidth="1"/>
    <col min="9" max="11" width="9.83203125" style="129" bestFit="1" customWidth="1"/>
    <col min="12" max="16384" width="8.83203125" style="129"/>
  </cols>
  <sheetData>
    <row r="1" spans="1:7" x14ac:dyDescent="0.3">
      <c r="A1" s="127" t="s">
        <v>680</v>
      </c>
      <c r="B1" s="128"/>
    </row>
    <row r="4" spans="1:7" ht="30" x14ac:dyDescent="0.4">
      <c r="B4" s="129" t="s">
        <v>681</v>
      </c>
      <c r="C4" s="42">
        <v>67</v>
      </c>
    </row>
    <row r="5" spans="1:7" x14ac:dyDescent="0.3">
      <c r="B5" s="129" t="s">
        <v>199</v>
      </c>
      <c r="C5" s="42">
        <v>72</v>
      </c>
    </row>
    <row r="6" spans="1:7" x14ac:dyDescent="0.3">
      <c r="B6" s="129" t="s">
        <v>682</v>
      </c>
      <c r="C6" s="42">
        <f>EXP(20% * SQRT(T/n))</f>
        <v>1.0935646911485417</v>
      </c>
    </row>
    <row r="7" spans="1:7" x14ac:dyDescent="0.3">
      <c r="B7" s="129" t="s">
        <v>82</v>
      </c>
      <c r="C7" s="42">
        <f>EXP(-20% * SQRT(T/n))</f>
        <v>0.914440643607217</v>
      </c>
    </row>
    <row r="8" spans="1:7" x14ac:dyDescent="0.3">
      <c r="B8" s="129" t="s">
        <v>5</v>
      </c>
      <c r="C8" s="42">
        <v>0.49328459600000002</v>
      </c>
    </row>
    <row r="9" spans="1:7" x14ac:dyDescent="0.3">
      <c r="B9" s="129" t="s">
        <v>76</v>
      </c>
      <c r="C9" s="130">
        <v>1.15E-2</v>
      </c>
    </row>
    <row r="10" spans="1:7" x14ac:dyDescent="0.3">
      <c r="B10" s="129" t="s">
        <v>683</v>
      </c>
      <c r="C10" s="42">
        <v>1</v>
      </c>
    </row>
    <row r="12" spans="1:7" x14ac:dyDescent="0.3">
      <c r="B12" s="129" t="s">
        <v>143</v>
      </c>
      <c r="C12" s="129">
        <v>5</v>
      </c>
    </row>
    <row r="14" spans="1:7" x14ac:dyDescent="0.3">
      <c r="B14" s="50">
        <v>0</v>
      </c>
      <c r="C14" s="50">
        <v>1</v>
      </c>
      <c r="D14" s="50">
        <v>2</v>
      </c>
      <c r="E14" s="50">
        <v>3</v>
      </c>
      <c r="F14" s="50">
        <v>4</v>
      </c>
      <c r="G14" s="50">
        <v>5</v>
      </c>
    </row>
    <row r="15" spans="1:7" x14ac:dyDescent="0.3">
      <c r="B15" s="131">
        <f>S0</f>
        <v>67</v>
      </c>
      <c r="C15" s="131">
        <f t="shared" ref="C15:G15" si="0">IF(B15="",IF(B11="","",B11*d),B15*u)</f>
        <v>73.2688343069523</v>
      </c>
      <c r="D15" s="131">
        <f t="shared" si="0"/>
        <v>80.124210159695963</v>
      </c>
      <c r="E15" s="131">
        <f t="shared" si="0"/>
        <v>87.621007136808757</v>
      </c>
      <c r="F15" s="131">
        <f t="shared" si="0"/>
        <v>95.819239607688431</v>
      </c>
      <c r="G15" s="131">
        <f t="shared" si="0"/>
        <v>104.78453716766991</v>
      </c>
    </row>
    <row r="16" spans="1:7" x14ac:dyDescent="0.3">
      <c r="B16" s="131"/>
      <c r="C16" s="131">
        <f t="shared" ref="C16:C24" si="1">IF(B16="",IF(B15="","",B15*d),B16*u)</f>
        <v>61.267523121683539</v>
      </c>
      <c r="D16" s="131">
        <f t="shared" ref="D16:D24" si="2">IF(C16="",IF(C15="","",C15*d),C16*u)</f>
        <v>67</v>
      </c>
      <c r="E16" s="131">
        <f t="shared" ref="E16:E24" si="3">IF(D16="",IF(D15="","",D15*d),D16*u)</f>
        <v>73.2688343069523</v>
      </c>
      <c r="F16" s="131">
        <f t="shared" ref="F16:F24" si="4">IF(E16="",IF(E15="","",E15*d),E16*u)</f>
        <v>80.124210159695963</v>
      </c>
      <c r="G16" s="131">
        <f t="shared" ref="G16:G24" si="5">IF(F16="",IF(F15="","",F15*d),F16*u)</f>
        <v>87.621007136808757</v>
      </c>
    </row>
    <row r="17" spans="2:10" x14ac:dyDescent="0.3">
      <c r="B17" s="131"/>
      <c r="C17" s="131" t="str">
        <f t="shared" si="1"/>
        <v/>
      </c>
      <c r="D17" s="131">
        <f t="shared" si="2"/>
        <v>56.02551327561234</v>
      </c>
      <c r="E17" s="131">
        <f t="shared" si="3"/>
        <v>61.267523121683531</v>
      </c>
      <c r="F17" s="131">
        <f t="shared" si="4"/>
        <v>66.999999999999986</v>
      </c>
      <c r="G17" s="131">
        <f t="shared" si="5"/>
        <v>73.268834306952286</v>
      </c>
    </row>
    <row r="18" spans="2:10" x14ac:dyDescent="0.3">
      <c r="B18" s="131"/>
      <c r="C18" s="131" t="str">
        <f t="shared" si="1"/>
        <v/>
      </c>
      <c r="D18" s="131" t="str">
        <f t="shared" si="2"/>
        <v/>
      </c>
      <c r="E18" s="131">
        <f t="shared" si="3"/>
        <v>51.232006418175629</v>
      </c>
      <c r="F18" s="131">
        <f t="shared" si="4"/>
        <v>56.02551327561234</v>
      </c>
      <c r="G18" s="131">
        <f t="shared" si="5"/>
        <v>61.267523121683531</v>
      </c>
    </row>
    <row r="19" spans="2:10" x14ac:dyDescent="0.3">
      <c r="B19" s="131"/>
      <c r="C19" s="131" t="str">
        <f t="shared" si="1"/>
        <v/>
      </c>
      <c r="D19" s="131" t="str">
        <f t="shared" si="2"/>
        <v/>
      </c>
      <c r="E19" s="131" t="str">
        <f t="shared" si="3"/>
        <v/>
      </c>
      <c r="F19" s="131">
        <f t="shared" si="4"/>
        <v>46.848628922325595</v>
      </c>
      <c r="G19" s="131">
        <f t="shared" si="5"/>
        <v>51.232006418175629</v>
      </c>
    </row>
    <row r="20" spans="2:10" x14ac:dyDescent="0.3">
      <c r="B20" s="131"/>
      <c r="C20" s="131" t="str">
        <f t="shared" si="1"/>
        <v/>
      </c>
      <c r="D20" s="131" t="str">
        <f t="shared" si="2"/>
        <v/>
      </c>
      <c r="E20" s="131" t="str">
        <f t="shared" si="3"/>
        <v/>
      </c>
      <c r="F20" s="131" t="str">
        <f t="shared" si="4"/>
        <v/>
      </c>
      <c r="G20" s="131">
        <f t="shared" si="5"/>
        <v>42.840290383847098</v>
      </c>
    </row>
    <row r="21" spans="2:10" x14ac:dyDescent="0.3">
      <c r="C21" s="129" t="str">
        <f t="shared" si="1"/>
        <v/>
      </c>
      <c r="D21" s="129" t="str">
        <f t="shared" si="2"/>
        <v/>
      </c>
      <c r="E21" s="129" t="str">
        <f t="shared" si="3"/>
        <v/>
      </c>
      <c r="F21" s="129" t="str">
        <f t="shared" si="4"/>
        <v/>
      </c>
      <c r="G21" s="129" t="str">
        <f t="shared" si="5"/>
        <v/>
      </c>
    </row>
    <row r="22" spans="2:10" x14ac:dyDescent="0.3">
      <c r="C22" s="129" t="str">
        <f t="shared" si="1"/>
        <v/>
      </c>
      <c r="D22" s="129" t="str">
        <f t="shared" si="2"/>
        <v/>
      </c>
      <c r="E22" s="129" t="str">
        <f t="shared" si="3"/>
        <v/>
      </c>
      <c r="F22" s="129" t="str">
        <f t="shared" si="4"/>
        <v/>
      </c>
      <c r="G22" s="129" t="str">
        <f t="shared" si="5"/>
        <v/>
      </c>
    </row>
    <row r="23" spans="2:10" x14ac:dyDescent="0.3">
      <c r="C23" s="129" t="str">
        <f t="shared" si="1"/>
        <v/>
      </c>
      <c r="D23" s="129" t="str">
        <f t="shared" si="2"/>
        <v/>
      </c>
      <c r="E23" s="129" t="str">
        <f t="shared" si="3"/>
        <v/>
      </c>
      <c r="F23" s="129" t="str">
        <f t="shared" si="4"/>
        <v/>
      </c>
      <c r="G23" s="129" t="str">
        <f t="shared" si="5"/>
        <v/>
      </c>
    </row>
    <row r="24" spans="2:10" x14ac:dyDescent="0.3">
      <c r="C24" s="129" t="str">
        <f t="shared" si="1"/>
        <v/>
      </c>
      <c r="D24" s="129" t="str">
        <f t="shared" si="2"/>
        <v/>
      </c>
      <c r="E24" s="129" t="str">
        <f t="shared" si="3"/>
        <v/>
      </c>
      <c r="F24" s="129" t="str">
        <f t="shared" si="4"/>
        <v/>
      </c>
      <c r="G24" s="129" t="str">
        <f t="shared" si="5"/>
        <v/>
      </c>
    </row>
    <row r="25" spans="2:10" x14ac:dyDescent="0.3">
      <c r="B25" s="50">
        <v>0</v>
      </c>
      <c r="C25" s="50">
        <v>1</v>
      </c>
      <c r="D25" s="50">
        <v>2</v>
      </c>
      <c r="E25" s="50">
        <v>3</v>
      </c>
      <c r="F25" s="50">
        <v>4</v>
      </c>
      <c r="G25" s="50">
        <v>5</v>
      </c>
    </row>
    <row r="26" spans="2:10" x14ac:dyDescent="0.3">
      <c r="B26" s="131">
        <f>IF(C27="","",(C26*p+C27*(1-p))/(EXP(r_*(T/n))))</f>
        <v>3.6496996022856374</v>
      </c>
      <c r="C26" s="131">
        <f>IF(D27="","",(D26*p+D27*(1-p))/(EXP(r_*(T/n))))</f>
        <v>6.1602256340620656</v>
      </c>
      <c r="D26" s="131">
        <f>IF(E27="","",(E26*p+E27*(1-p))/(EXP(r_*(T/n))))</f>
        <v>10.12532313802271</v>
      </c>
      <c r="E26" s="131">
        <f>IF(F27="","",(F26*p+F27*(1-p))/(EXP(r_*(T/n))))</f>
        <v>16.038386020497189</v>
      </c>
      <c r="F26" s="131">
        <f>IF(G27="","",(G26*p+G27*(1-p))/(EXP(r_*(T/n))))</f>
        <v>24.032174498805883</v>
      </c>
      <c r="G26" s="131">
        <f t="shared" ref="G26" si="6">MAX(G15-X,0)</f>
        <v>32.78453716766991</v>
      </c>
    </row>
    <row r="27" spans="2:10" x14ac:dyDescent="0.3">
      <c r="B27" s="131"/>
      <c r="C27" s="131">
        <f t="shared" ref="C27:F31" si="7">IF(D28="","",(D27*p+D28*(1-p))/(EXP(r_*(T/n))))</f>
        <v>1.2223018171052735</v>
      </c>
      <c r="D27" s="131">
        <f t="shared" si="7"/>
        <v>2.3282191867356827</v>
      </c>
      <c r="E27" s="131">
        <f t="shared" si="7"/>
        <v>4.415001787968416</v>
      </c>
      <c r="F27" s="131">
        <f t="shared" si="7"/>
        <v>8.3293605058279976</v>
      </c>
      <c r="G27" s="131">
        <f t="shared" ref="G27" si="8">MAX(G16-X,0)</f>
        <v>15.621007136808757</v>
      </c>
      <c r="H27" s="131"/>
      <c r="I27" s="131"/>
      <c r="J27" s="131"/>
    </row>
    <row r="28" spans="2:10" x14ac:dyDescent="0.3">
      <c r="B28" s="131"/>
      <c r="C28" s="131" t="str">
        <f t="shared" si="7"/>
        <v/>
      </c>
      <c r="D28" s="131">
        <f t="shared" si="7"/>
        <v>0.15125193593801292</v>
      </c>
      <c r="E28" s="131">
        <f t="shared" si="7"/>
        <v>0.30732809617053408</v>
      </c>
      <c r="F28" s="131">
        <f t="shared" si="7"/>
        <v>0.62445851096090044</v>
      </c>
      <c r="G28" s="131">
        <f t="shared" ref="G28" si="9">MAX(G17-X,0)</f>
        <v>1.2688343069522858</v>
      </c>
      <c r="H28" s="131"/>
      <c r="I28" s="131"/>
      <c r="J28" s="131"/>
    </row>
    <row r="29" spans="2:10" x14ac:dyDescent="0.3">
      <c r="B29" s="131"/>
      <c r="C29" s="131" t="str">
        <f t="shared" si="7"/>
        <v/>
      </c>
      <c r="D29" s="131" t="str">
        <f t="shared" si="7"/>
        <v/>
      </c>
      <c r="E29" s="131">
        <f t="shared" si="7"/>
        <v>0</v>
      </c>
      <c r="F29" s="131">
        <f t="shared" si="7"/>
        <v>0</v>
      </c>
      <c r="G29" s="131">
        <f t="shared" ref="G29" si="10">MAX(G18-X,0)</f>
        <v>0</v>
      </c>
      <c r="H29" s="131"/>
      <c r="I29" s="131"/>
      <c r="J29" s="131"/>
    </row>
    <row r="30" spans="2:10" x14ac:dyDescent="0.3">
      <c r="B30" s="131"/>
      <c r="C30" s="131" t="str">
        <f t="shared" si="7"/>
        <v/>
      </c>
      <c r="D30" s="131" t="str">
        <f t="shared" si="7"/>
        <v/>
      </c>
      <c r="E30" s="131" t="str">
        <f t="shared" si="7"/>
        <v/>
      </c>
      <c r="F30" s="131">
        <f t="shared" si="7"/>
        <v>0</v>
      </c>
      <c r="G30" s="131">
        <f t="shared" ref="G30" si="11">MAX(G19-X,0)</f>
        <v>0</v>
      </c>
      <c r="H30" s="131"/>
      <c r="I30" s="131"/>
      <c r="J30" s="131"/>
    </row>
    <row r="31" spans="2:10" x14ac:dyDescent="0.3">
      <c r="B31" s="131"/>
      <c r="C31" s="131" t="str">
        <f t="shared" si="7"/>
        <v/>
      </c>
      <c r="D31" s="131" t="str">
        <f t="shared" si="7"/>
        <v/>
      </c>
      <c r="E31" s="131" t="str">
        <f t="shared" si="7"/>
        <v/>
      </c>
      <c r="F31" s="131" t="str">
        <f t="shared" si="7"/>
        <v/>
      </c>
      <c r="G31" s="131">
        <f t="shared" ref="G31" si="12">MAX(G20-X,0)</f>
        <v>0</v>
      </c>
      <c r="H31" s="131"/>
      <c r="I31" s="131"/>
      <c r="J31" s="131"/>
    </row>
    <row r="32" spans="2:10" x14ac:dyDescent="0.3">
      <c r="C32" s="131"/>
      <c r="D32" s="131"/>
      <c r="E32" s="131"/>
      <c r="F32" s="131"/>
      <c r="H32" s="131"/>
      <c r="I32" s="131"/>
      <c r="J32" s="131"/>
    </row>
    <row r="33" spans="3:10" x14ac:dyDescent="0.3">
      <c r="C33" s="131"/>
      <c r="D33" s="131"/>
      <c r="E33" s="131"/>
      <c r="F33" s="131"/>
      <c r="H33" s="131"/>
      <c r="I33" s="131"/>
      <c r="J33" s="131"/>
    </row>
    <row r="34" spans="3:10" x14ac:dyDescent="0.3">
      <c r="C34" s="131"/>
      <c r="D34" s="131"/>
      <c r="E34" s="131"/>
      <c r="F34" s="131"/>
      <c r="H34" s="131"/>
      <c r="I34" s="131"/>
      <c r="J34" s="131"/>
    </row>
    <row r="35" spans="3:10" x14ac:dyDescent="0.3">
      <c r="C35" s="131"/>
      <c r="D35" s="131"/>
      <c r="E35" s="131"/>
      <c r="F35" s="131"/>
      <c r="H35" s="131"/>
      <c r="I35" s="131"/>
      <c r="J35" s="131"/>
    </row>
    <row r="36" spans="3:10" x14ac:dyDescent="0.3">
      <c r="C36" s="131"/>
      <c r="D36" s="131"/>
      <c r="E36" s="131"/>
      <c r="F36" s="131"/>
      <c r="H36" s="131"/>
      <c r="I36" s="131"/>
      <c r="J36" s="131"/>
    </row>
  </sheetData>
  <pageMargins left="0.7" right="0.7" top="0.75" bottom="0.75" header="0.3" footer="0.3"/>
  <drawing r:id="rId1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50731C-61EB-D144-967B-0A05961B1F2B}">
  <sheetPr codeName="Sheet100">
    <tabColor rgb="FFFF0000"/>
  </sheetPr>
  <dimension ref="A1:B18"/>
  <sheetViews>
    <sheetView workbookViewId="0"/>
  </sheetViews>
  <sheetFormatPr baseColWidth="10" defaultColWidth="8.83203125" defaultRowHeight="26" x14ac:dyDescent="0.3"/>
  <cols>
    <col min="1" max="2" width="8.83203125" style="50"/>
    <col min="3" max="3" width="46.33203125" style="50" bestFit="1" customWidth="1"/>
    <col min="4" max="16384" width="8.83203125" style="50"/>
  </cols>
  <sheetData>
    <row r="1" spans="1:2" x14ac:dyDescent="0.3">
      <c r="A1" s="48" t="s">
        <v>261</v>
      </c>
      <c r="B1" s="49" t="s">
        <v>684</v>
      </c>
    </row>
    <row r="2" spans="1:2" x14ac:dyDescent="0.3">
      <c r="B2" s="50" t="s">
        <v>685</v>
      </c>
    </row>
    <row r="4" spans="1:2" x14ac:dyDescent="0.3">
      <c r="B4" s="50" t="s">
        <v>253</v>
      </c>
    </row>
    <row r="17" spans="2:2" x14ac:dyDescent="0.3">
      <c r="B17" s="50" t="s">
        <v>686</v>
      </c>
    </row>
    <row r="18" spans="2:2" x14ac:dyDescent="0.3">
      <c r="B18" s="132" t="s">
        <v>687</v>
      </c>
    </row>
  </sheetData>
  <hyperlinks>
    <hyperlink ref="B18" r:id="rId1" xr:uid="{CDA73B3B-4247-6F49-BB0F-4FDB6FA1CAD2}"/>
    <hyperlink ref="B1" r:id="rId2" xr:uid="{EFC07F1E-118D-3C40-A80D-B2F58505B074}"/>
    <hyperlink ref="A1:B1" r:id="rId3" display="Video:" xr:uid="{1209E6B4-098A-2D4A-8D66-300D238B2199}"/>
  </hyperlinks>
  <pageMargins left="0.7" right="0.7" top="0.75" bottom="0.75" header="0.3" footer="0.3"/>
  <drawing r:id="rId4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AE59DE-BA21-994D-A582-B3BA71F24B48}">
  <sheetPr codeName="Sheet101">
    <tabColor rgb="FFFF0000"/>
  </sheetPr>
  <dimension ref="A1:BS162"/>
  <sheetViews>
    <sheetView workbookViewId="0"/>
  </sheetViews>
  <sheetFormatPr baseColWidth="10" defaultColWidth="8.83203125" defaultRowHeight="16" x14ac:dyDescent="0.2"/>
  <cols>
    <col min="1" max="1" width="8.83203125" style="133"/>
    <col min="2" max="2" width="9" style="133" bestFit="1" customWidth="1"/>
    <col min="3" max="3" width="9.6640625" style="133" bestFit="1" customWidth="1"/>
    <col min="4" max="8" width="9" style="133" bestFit="1" customWidth="1"/>
    <col min="9" max="11" width="9.83203125" style="133" bestFit="1" customWidth="1"/>
    <col min="12" max="16384" width="8.83203125" style="133"/>
  </cols>
  <sheetData>
    <row r="1" spans="1:3" x14ac:dyDescent="0.2">
      <c r="A1" s="133" t="s">
        <v>680</v>
      </c>
    </row>
    <row r="4" spans="1:3" x14ac:dyDescent="0.2">
      <c r="B4" s="134" t="s">
        <v>688</v>
      </c>
      <c r="C4" s="135">
        <v>0.27</v>
      </c>
    </row>
    <row r="6" spans="1:3" ht="18" x14ac:dyDescent="0.25">
      <c r="B6" s="133" t="s">
        <v>689</v>
      </c>
      <c r="C6" s="133">
        <v>775</v>
      </c>
    </row>
    <row r="7" spans="1:3" x14ac:dyDescent="0.2">
      <c r="B7" s="133" t="s">
        <v>199</v>
      </c>
      <c r="C7" s="133">
        <v>760</v>
      </c>
    </row>
    <row r="8" spans="1:3" x14ac:dyDescent="0.2">
      <c r="B8" s="133" t="s">
        <v>682</v>
      </c>
      <c r="C8" s="133">
        <f>EXP(s * SQRT(T/n))</f>
        <v>1.0232500920312226</v>
      </c>
    </row>
    <row r="9" spans="1:3" x14ac:dyDescent="0.2">
      <c r="B9" s="133" t="s">
        <v>82</v>
      </c>
      <c r="C9" s="133">
        <f>EXP(-s * SQRT(T/n))</f>
        <v>0.97727819209371436</v>
      </c>
    </row>
    <row r="10" spans="1:3" x14ac:dyDescent="0.2">
      <c r="B10" s="133" t="s">
        <v>5</v>
      </c>
      <c r="C10" s="133">
        <f>(EXP((r_-0)*(T/n))-d)/(u-d)</f>
        <v>0.49551531766352203</v>
      </c>
    </row>
    <row r="11" spans="1:3" x14ac:dyDescent="0.2">
      <c r="B11" s="133" t="s">
        <v>76</v>
      </c>
      <c r="C11" s="136">
        <v>8.0000000000000002E-3</v>
      </c>
    </row>
    <row r="12" spans="1:3" x14ac:dyDescent="0.2">
      <c r="B12" s="133" t="s">
        <v>683</v>
      </c>
      <c r="C12" s="133">
        <v>0.5</v>
      </c>
    </row>
    <row r="14" spans="1:3" x14ac:dyDescent="0.2">
      <c r="B14" s="133" t="s">
        <v>143</v>
      </c>
      <c r="C14" s="133">
        <v>69</v>
      </c>
    </row>
    <row r="16" spans="1:3" x14ac:dyDescent="0.2">
      <c r="B16" s="133" t="s">
        <v>690</v>
      </c>
      <c r="C16" s="137">
        <f>B93</f>
        <v>67.61778770589936</v>
      </c>
    </row>
    <row r="20" spans="2:71" x14ac:dyDescent="0.2">
      <c r="C20" s="133">
        <v>1</v>
      </c>
      <c r="D20" s="133">
        <v>2</v>
      </c>
      <c r="E20" s="133">
        <v>3</v>
      </c>
      <c r="F20" s="133">
        <v>4</v>
      </c>
      <c r="G20" s="133">
        <v>5</v>
      </c>
      <c r="H20" s="133">
        <v>6</v>
      </c>
      <c r="I20" s="133">
        <v>7</v>
      </c>
      <c r="J20" s="133">
        <v>8</v>
      </c>
      <c r="K20" s="133">
        <v>9</v>
      </c>
      <c r="L20" s="133">
        <v>10</v>
      </c>
      <c r="M20" s="133">
        <v>11</v>
      </c>
      <c r="N20" s="133">
        <v>12</v>
      </c>
      <c r="O20" s="133">
        <v>13</v>
      </c>
      <c r="P20" s="133">
        <v>14</v>
      </c>
      <c r="Q20" s="133">
        <v>15</v>
      </c>
      <c r="R20" s="133">
        <v>16</v>
      </c>
      <c r="S20" s="133">
        <v>17</v>
      </c>
      <c r="T20" s="133">
        <v>18</v>
      </c>
      <c r="U20" s="133">
        <v>19</v>
      </c>
      <c r="V20" s="133">
        <v>20</v>
      </c>
      <c r="W20" s="133">
        <v>21</v>
      </c>
      <c r="X20" s="133">
        <v>22</v>
      </c>
      <c r="Y20" s="133">
        <v>23</v>
      </c>
      <c r="Z20" s="133">
        <v>24</v>
      </c>
      <c r="AA20" s="133">
        <v>25</v>
      </c>
      <c r="AB20" s="133">
        <v>26</v>
      </c>
      <c r="AC20" s="133">
        <v>27</v>
      </c>
      <c r="AD20" s="133">
        <v>28</v>
      </c>
      <c r="AE20" s="133">
        <v>29</v>
      </c>
      <c r="AF20" s="133">
        <v>30</v>
      </c>
      <c r="AG20" s="133">
        <v>31</v>
      </c>
      <c r="AH20" s="133">
        <v>32</v>
      </c>
      <c r="AI20" s="133">
        <v>33</v>
      </c>
      <c r="AJ20" s="133">
        <v>34</v>
      </c>
      <c r="AK20" s="133">
        <v>35</v>
      </c>
      <c r="AL20" s="133">
        <v>36</v>
      </c>
      <c r="AM20" s="133">
        <v>37</v>
      </c>
      <c r="AN20" s="133">
        <v>38</v>
      </c>
      <c r="AO20" s="133">
        <v>39</v>
      </c>
      <c r="AP20" s="133">
        <v>40</v>
      </c>
      <c r="AQ20" s="133">
        <v>41</v>
      </c>
      <c r="AR20" s="133">
        <v>42</v>
      </c>
      <c r="AS20" s="133">
        <v>43</v>
      </c>
      <c r="AT20" s="133">
        <v>44</v>
      </c>
      <c r="AU20" s="133">
        <v>45</v>
      </c>
      <c r="AV20" s="133">
        <v>46</v>
      </c>
      <c r="AW20" s="133">
        <v>47</v>
      </c>
      <c r="AX20" s="133">
        <v>48</v>
      </c>
      <c r="AY20" s="133">
        <v>49</v>
      </c>
      <c r="AZ20" s="133">
        <v>50</v>
      </c>
      <c r="BA20" s="133">
        <v>51</v>
      </c>
      <c r="BB20" s="133">
        <v>52</v>
      </c>
      <c r="BC20" s="133">
        <v>53</v>
      </c>
      <c r="BD20" s="133">
        <v>54</v>
      </c>
      <c r="BE20" s="133">
        <v>55</v>
      </c>
      <c r="BF20" s="133">
        <v>56</v>
      </c>
      <c r="BG20" s="133">
        <v>57</v>
      </c>
      <c r="BH20" s="133">
        <v>58</v>
      </c>
      <c r="BI20" s="133">
        <v>59</v>
      </c>
      <c r="BJ20" s="133">
        <v>60</v>
      </c>
      <c r="BK20" s="133">
        <v>61</v>
      </c>
      <c r="BL20" s="133">
        <v>62</v>
      </c>
      <c r="BM20" s="133">
        <v>63</v>
      </c>
      <c r="BN20" s="133">
        <v>64</v>
      </c>
      <c r="BO20" s="133">
        <v>65</v>
      </c>
      <c r="BP20" s="133">
        <v>66</v>
      </c>
      <c r="BQ20" s="133">
        <v>67</v>
      </c>
      <c r="BR20" s="133">
        <v>68</v>
      </c>
      <c r="BS20" s="133">
        <v>69</v>
      </c>
    </row>
    <row r="21" spans="2:71" x14ac:dyDescent="0.2">
      <c r="B21" s="133">
        <f>S0</f>
        <v>775</v>
      </c>
      <c r="C21" s="138">
        <f t="shared" ref="C21:AH21" si="0">IF(B21="",IF(B15="","",B15*d),B21*u)</f>
        <v>793.01882132419757</v>
      </c>
      <c r="D21" s="138">
        <f t="shared" si="0"/>
        <v>811.45658190247684</v>
      </c>
      <c r="E21" s="138">
        <f t="shared" si="0"/>
        <v>830.32302211105082</v>
      </c>
      <c r="F21" s="138">
        <f t="shared" si="0"/>
        <v>849.62810879077563</v>
      </c>
      <c r="G21" s="138">
        <f t="shared" si="0"/>
        <v>869.38204051247476</v>
      </c>
      <c r="H21" s="138">
        <f t="shared" si="0"/>
        <v>889.59525296468189</v>
      </c>
      <c r="I21" s="138">
        <f t="shared" si="0"/>
        <v>910.27842446664954</v>
      </c>
      <c r="J21" s="138">
        <f t="shared" si="0"/>
        <v>931.44248160953543</v>
      </c>
      <c r="K21" s="138">
        <f t="shared" si="0"/>
        <v>953.09860502874756</v>
      </c>
      <c r="L21" s="138">
        <f t="shared" si="0"/>
        <v>975.25823531049582</v>
      </c>
      <c r="M21" s="138">
        <f t="shared" si="0"/>
        <v>997.93307903567268</v>
      </c>
      <c r="N21" s="138">
        <f t="shared" si="0"/>
        <v>1021.1351149642535</v>
      </c>
      <c r="O21" s="138">
        <f t="shared" si="0"/>
        <v>1044.8766003634855</v>
      </c>
      <c r="P21" s="138">
        <f t="shared" si="0"/>
        <v>1069.1700774832077</v>
      </c>
      <c r="Q21" s="138">
        <f t="shared" si="0"/>
        <v>1094.0283801817218</v>
      </c>
      <c r="R21" s="138">
        <f t="shared" si="0"/>
        <v>1119.4646407057162</v>
      </c>
      <c r="S21" s="138">
        <f t="shared" si="0"/>
        <v>1145.4922966278236</v>
      </c>
      <c r="T21" s="138">
        <f t="shared" si="0"/>
        <v>1172.1250979454771</v>
      </c>
      <c r="U21" s="138">
        <f t="shared" si="0"/>
        <v>1199.3771143448153</v>
      </c>
      <c r="V21" s="138">
        <f t="shared" si="0"/>
        <v>1227.2627426334745</v>
      </c>
      <c r="W21" s="138">
        <f t="shared" si="0"/>
        <v>1255.7967143461935</v>
      </c>
      <c r="X21" s="138">
        <f t="shared" si="0"/>
        <v>1284.9941035272495</v>
      </c>
      <c r="Y21" s="138">
        <f t="shared" si="0"/>
        <v>1314.8703346938364</v>
      </c>
      <c r="Z21" s="138">
        <f t="shared" si="0"/>
        <v>1345.4411909845926</v>
      </c>
      <c r="AA21" s="138">
        <f t="shared" si="0"/>
        <v>1376.7228224975822</v>
      </c>
      <c r="AB21" s="138">
        <f t="shared" si="0"/>
        <v>1408.7317548221356</v>
      </c>
      <c r="AC21" s="138">
        <f t="shared" si="0"/>
        <v>1441.484897769056</v>
      </c>
      <c r="AD21" s="138">
        <f t="shared" si="0"/>
        <v>1474.9995543038042</v>
      </c>
      <c r="AE21" s="138">
        <f t="shared" si="0"/>
        <v>1509.29342968738</v>
      </c>
      <c r="AF21" s="138">
        <f t="shared" si="0"/>
        <v>1544.3846408297313</v>
      </c>
      <c r="AG21" s="138">
        <f t="shared" si="0"/>
        <v>1580.2917258606292</v>
      </c>
      <c r="AH21" s="138">
        <f t="shared" si="0"/>
        <v>1617.0336539230684</v>
      </c>
      <c r="AI21" s="138">
        <f t="shared" ref="AI21:BS21" si="1">IF(AH21="",IF(AH15="","",AH15*d),AH21*u)</f>
        <v>1654.629835194364</v>
      </c>
      <c r="AJ21" s="138">
        <f t="shared" si="1"/>
        <v>1693.1001311402397</v>
      </c>
      <c r="AK21" s="138">
        <f t="shared" si="1"/>
        <v>1732.4648650073254</v>
      </c>
      <c r="AL21" s="138">
        <f t="shared" si="1"/>
        <v>1772.7448325596054</v>
      </c>
      <c r="AM21" s="138">
        <f t="shared" si="1"/>
        <v>1813.9613130644905</v>
      </c>
      <c r="AN21" s="138">
        <f t="shared" si="1"/>
        <v>1856.1360805343172</v>
      </c>
      <c r="AO21" s="138">
        <f t="shared" si="1"/>
        <v>1899.291415229213</v>
      </c>
      <c r="AP21" s="138">
        <f t="shared" si="1"/>
        <v>1943.4501154274033</v>
      </c>
      <c r="AQ21" s="138">
        <f t="shared" si="1"/>
        <v>1988.6355094691805</v>
      </c>
      <c r="AR21" s="138">
        <f t="shared" si="1"/>
        <v>2034.8714680808962</v>
      </c>
      <c r="AS21" s="138">
        <f t="shared" si="1"/>
        <v>2082.1824169854863</v>
      </c>
      <c r="AT21" s="138">
        <f t="shared" si="1"/>
        <v>2130.5933498061922</v>
      </c>
      <c r="AU21" s="138">
        <f t="shared" si="1"/>
        <v>2180.1298412702972</v>
      </c>
      <c r="AV21" s="138">
        <f t="shared" si="1"/>
        <v>2230.8180607198465</v>
      </c>
      <c r="AW21" s="138">
        <f t="shared" si="1"/>
        <v>2282.6847859364966</v>
      </c>
      <c r="AX21" s="138">
        <f t="shared" si="1"/>
        <v>2335.7574172877921</v>
      </c>
      <c r="AY21" s="138">
        <f t="shared" si="1"/>
        <v>2390.0639922023443</v>
      </c>
      <c r="AZ21" s="138">
        <f t="shared" si="1"/>
        <v>2445.6331999815602</v>
      </c>
      <c r="BA21" s="138">
        <f t="shared" si="1"/>
        <v>2502.4943969557448</v>
      </c>
      <c r="BB21" s="138">
        <f t="shared" si="1"/>
        <v>2560.677621992585</v>
      </c>
      <c r="BC21" s="138">
        <f t="shared" si="1"/>
        <v>2620.2136123662049</v>
      </c>
      <c r="BD21" s="138">
        <f t="shared" si="1"/>
        <v>2681.1338199951815</v>
      </c>
      <c r="BE21" s="138">
        <f t="shared" si="1"/>
        <v>2743.4704280580931</v>
      </c>
      <c r="BF21" s="138">
        <f t="shared" si="1"/>
        <v>2807.2563679953814</v>
      </c>
      <c r="BG21" s="138">
        <f t="shared" si="1"/>
        <v>2872.5253369065099</v>
      </c>
      <c r="BH21" s="138">
        <f t="shared" si="1"/>
        <v>2939.3118153516052</v>
      </c>
      <c r="BI21" s="138">
        <f t="shared" si="1"/>
        <v>3007.6510855669903</v>
      </c>
      <c r="BJ21" s="138">
        <f t="shared" si="1"/>
        <v>3077.5792501042297</v>
      </c>
      <c r="BK21" s="138">
        <f t="shared" si="1"/>
        <v>3149.1332509025342</v>
      </c>
      <c r="BL21" s="138">
        <f t="shared" si="1"/>
        <v>3222.3508888046013</v>
      </c>
      <c r="BM21" s="138">
        <f t="shared" si="1"/>
        <v>3297.2708435262002</v>
      </c>
      <c r="BN21" s="138">
        <f t="shared" si="1"/>
        <v>3373.9326940900514</v>
      </c>
      <c r="BO21" s="138">
        <f t="shared" si="1"/>
        <v>3452.376939734796</v>
      </c>
      <c r="BP21" s="138">
        <f t="shared" si="1"/>
        <v>3532.6450213101007</v>
      </c>
      <c r="BQ21" s="138">
        <f t="shared" si="1"/>
        <v>3614.7793431692012</v>
      </c>
      <c r="BR21" s="138">
        <f t="shared" si="1"/>
        <v>3698.8232955704475</v>
      </c>
      <c r="BS21" s="138">
        <f t="shared" si="1"/>
        <v>3784.8212775996908</v>
      </c>
    </row>
    <row r="22" spans="2:71" x14ac:dyDescent="0.2">
      <c r="C22" s="138">
        <f t="shared" ref="C22:C84" si="2">IF(B22="",IF(B21="","",B21*d),B22*u)</f>
        <v>757.39059887262863</v>
      </c>
      <c r="D22" s="138">
        <f t="shared" ref="D22:D84" si="3">IF(C22="",IF(C21="","",C21*d),C22*u)</f>
        <v>775.00000000000011</v>
      </c>
      <c r="E22" s="138">
        <f t="shared" ref="E22:E84" si="4">IF(D22="",IF(D21="","",D21*d),D22*u)</f>
        <v>793.01882132419769</v>
      </c>
      <c r="F22" s="138">
        <f t="shared" ref="F22:F84" si="5">IF(E22="",IF(E21="","",E21*d),E22*u)</f>
        <v>811.45658190247696</v>
      </c>
      <c r="G22" s="138">
        <f t="shared" ref="G22:G84" si="6">IF(F22="",IF(F21="","",F21*d),F22*u)</f>
        <v>830.32302211105093</v>
      </c>
      <c r="H22" s="138">
        <f t="shared" ref="H22:H84" si="7">IF(G22="",IF(G21="","",G21*d),G22*u)</f>
        <v>849.62810879077574</v>
      </c>
      <c r="I22" s="138">
        <f t="shared" ref="I22:I84" si="8">IF(H22="",IF(H21="","",H21*d),H22*u)</f>
        <v>869.38204051247487</v>
      </c>
      <c r="J22" s="138">
        <f t="shared" ref="J22:J84" si="9">IF(I22="",IF(I21="","",I21*d),I22*u)</f>
        <v>889.595252964682</v>
      </c>
      <c r="K22" s="138">
        <f t="shared" ref="K22:K84" si="10">IF(J22="",IF(J21="","",J21*d),J22*u)</f>
        <v>910.27842446664965</v>
      </c>
      <c r="L22" s="138">
        <f t="shared" ref="L22:L84" si="11">IF(K22="",IF(K21="","",K21*d),K22*u)</f>
        <v>931.44248160953555</v>
      </c>
      <c r="M22" s="138">
        <f t="shared" ref="M22:M84" si="12">IF(L22="",IF(L21="","",L21*d),L22*u)</f>
        <v>953.09860502874767</v>
      </c>
      <c r="N22" s="138">
        <f t="shared" ref="N22:N84" si="13">IF(M22="",IF(M21="","",M21*d),M22*u)</f>
        <v>975.25823531049593</v>
      </c>
      <c r="O22" s="138">
        <f t="shared" ref="O22:O84" si="14">IF(N22="",IF(N21="","",N21*d),N22*u)</f>
        <v>997.93307903567279</v>
      </c>
      <c r="P22" s="138">
        <f t="shared" ref="P22:P84" si="15">IF(O22="",IF(O21="","",O21*d),O22*u)</f>
        <v>1021.1351149642536</v>
      </c>
      <c r="Q22" s="138">
        <f t="shared" ref="Q22:Q84" si="16">IF(P22="",IF(P21="","",P21*d),P22*u)</f>
        <v>1044.8766003634855</v>
      </c>
      <c r="R22" s="138">
        <f t="shared" ref="R22:R84" si="17">IF(Q22="",IF(Q21="","",Q21*d),Q22*u)</f>
        <v>1069.1700774832077</v>
      </c>
      <c r="S22" s="138">
        <f t="shared" ref="S22:S84" si="18">IF(R22="",IF(R21="","",R21*d),R22*u)</f>
        <v>1094.0283801817218</v>
      </c>
      <c r="T22" s="138">
        <f t="shared" ref="T22:T84" si="19">IF(S22="",IF(S21="","",S21*d),S22*u)</f>
        <v>1119.4646407057162</v>
      </c>
      <c r="U22" s="138">
        <f t="shared" ref="U22:U84" si="20">IF(T22="",IF(T21="","",T21*d),T22*u)</f>
        <v>1145.4922966278236</v>
      </c>
      <c r="V22" s="138">
        <f t="shared" ref="V22:V84" si="21">IF(U22="",IF(U21="","",U21*d),U22*u)</f>
        <v>1172.1250979454771</v>
      </c>
      <c r="W22" s="138">
        <f t="shared" ref="W22:W84" si="22">IF(V22="",IF(V21="","",V21*d),V22*u)</f>
        <v>1199.3771143448153</v>
      </c>
      <c r="X22" s="138">
        <f t="shared" ref="X22:X84" si="23">IF(W22="",IF(W21="","",W21*d),W22*u)</f>
        <v>1227.2627426334745</v>
      </c>
      <c r="Y22" s="138">
        <f t="shared" ref="Y22:Y84" si="24">IF(X22="",IF(X21="","",X21*d),X22*u)</f>
        <v>1255.7967143461935</v>
      </c>
      <c r="Z22" s="138">
        <f t="shared" ref="Z22:Z84" si="25">IF(Y22="",IF(Y21="","",Y21*d),Y22*u)</f>
        <v>1284.9941035272495</v>
      </c>
      <c r="AA22" s="138">
        <f t="shared" ref="AA22:AA84" si="26">IF(Z22="",IF(Z21="","",Z21*d),Z22*u)</f>
        <v>1314.8703346938364</v>
      </c>
      <c r="AB22" s="138">
        <f t="shared" ref="AB22:AB84" si="27">IF(AA22="",IF(AA21="","",AA21*d),AA22*u)</f>
        <v>1345.4411909845926</v>
      </c>
      <c r="AC22" s="138">
        <f t="shared" ref="AC22:AC84" si="28">IF(AB22="",IF(AB21="","",AB21*d),AB22*u)</f>
        <v>1376.7228224975822</v>
      </c>
      <c r="AD22" s="138">
        <f t="shared" ref="AD22:AD84" si="29">IF(AC22="",IF(AC21="","",AC21*d),AC22*u)</f>
        <v>1408.7317548221356</v>
      </c>
      <c r="AE22" s="138">
        <f t="shared" ref="AE22:AE84" si="30">IF(AD22="",IF(AD21="","",AD21*d),AD22*u)</f>
        <v>1441.484897769056</v>
      </c>
      <c r="AF22" s="138">
        <f t="shared" ref="AF22:AF84" si="31">IF(AE22="",IF(AE21="","",AE21*d),AE22*u)</f>
        <v>1474.9995543038042</v>
      </c>
      <c r="AG22" s="138">
        <f t="shared" ref="AG22:AG84" si="32">IF(AF22="",IF(AF21="","",AF21*d),AF22*u)</f>
        <v>1509.29342968738</v>
      </c>
      <c r="AH22" s="138">
        <f t="shared" ref="AH22:AH84" si="33">IF(AG22="",IF(AG21="","",AG21*d),AG22*u)</f>
        <v>1544.3846408297313</v>
      </c>
      <c r="AI22" s="138">
        <f t="shared" ref="AI22:AI84" si="34">IF(AH22="",IF(AH21="","",AH21*d),AH22*u)</f>
        <v>1580.2917258606292</v>
      </c>
      <c r="AJ22" s="138">
        <f t="shared" ref="AJ22:AJ84" si="35">IF(AI22="",IF(AI21="","",AI21*d),AI22*u)</f>
        <v>1617.0336539230684</v>
      </c>
      <c r="AK22" s="138">
        <f t="shared" ref="AK22:AK84" si="36">IF(AJ22="",IF(AJ21="","",AJ21*d),AJ22*u)</f>
        <v>1654.629835194364</v>
      </c>
      <c r="AL22" s="138">
        <f t="shared" ref="AL22:AL84" si="37">IF(AK22="",IF(AK21="","",AK21*d),AK22*u)</f>
        <v>1693.1001311402397</v>
      </c>
      <c r="AM22" s="138">
        <f t="shared" ref="AM22:AM84" si="38">IF(AL22="",IF(AL21="","",AL21*d),AL22*u)</f>
        <v>1732.4648650073254</v>
      </c>
      <c r="AN22" s="138">
        <f t="shared" ref="AN22:AN84" si="39">IF(AM22="",IF(AM21="","",AM21*d),AM22*u)</f>
        <v>1772.7448325596054</v>
      </c>
      <c r="AO22" s="138">
        <f t="shared" ref="AO22:AO84" si="40">IF(AN22="",IF(AN21="","",AN21*d),AN22*u)</f>
        <v>1813.9613130644905</v>
      </c>
      <c r="AP22" s="138">
        <f t="shared" ref="AP22:AP84" si="41">IF(AO22="",IF(AO21="","",AO21*d),AO22*u)</f>
        <v>1856.1360805343172</v>
      </c>
      <c r="AQ22" s="138">
        <f t="shared" ref="AQ22:AQ84" si="42">IF(AP22="",IF(AP21="","",AP21*d),AP22*u)</f>
        <v>1899.291415229213</v>
      </c>
      <c r="AR22" s="138">
        <f t="shared" ref="AR22:AR84" si="43">IF(AQ22="",IF(AQ21="","",AQ21*d),AQ22*u)</f>
        <v>1943.4501154274033</v>
      </c>
      <c r="AS22" s="138">
        <f t="shared" ref="AS22:AS84" si="44">IF(AR22="",IF(AR21="","",AR21*d),AR22*u)</f>
        <v>1988.6355094691805</v>
      </c>
      <c r="AT22" s="138">
        <f t="shared" ref="AT22:AT84" si="45">IF(AS22="",IF(AS21="","",AS21*d),AS22*u)</f>
        <v>2034.8714680808962</v>
      </c>
      <c r="AU22" s="138">
        <f t="shared" ref="AU22:AU84" si="46">IF(AT22="",IF(AT21="","",AT21*d),AT22*u)</f>
        <v>2082.1824169854863</v>
      </c>
      <c r="AV22" s="138">
        <f t="shared" ref="AV22:AV84" si="47">IF(AU22="",IF(AU21="","",AU21*d),AU22*u)</f>
        <v>2130.5933498061922</v>
      </c>
      <c r="AW22" s="138">
        <f t="shared" ref="AW22:AW84" si="48">IF(AV22="",IF(AV21="","",AV21*d),AV22*u)</f>
        <v>2180.1298412702972</v>
      </c>
      <c r="AX22" s="138">
        <f t="shared" ref="AX22:AX84" si="49">IF(AW22="",IF(AW21="","",AW21*d),AW22*u)</f>
        <v>2230.8180607198465</v>
      </c>
      <c r="AY22" s="138">
        <f t="shared" ref="AY22:AY84" si="50">IF(AX22="",IF(AX21="","",AX21*d),AX22*u)</f>
        <v>2282.6847859364966</v>
      </c>
      <c r="AZ22" s="138">
        <f t="shared" ref="AZ22:AZ84" si="51">IF(AY22="",IF(AY21="","",AY21*d),AY22*u)</f>
        <v>2335.7574172877921</v>
      </c>
      <c r="BA22" s="138">
        <f t="shared" ref="BA22:BA84" si="52">IF(AZ22="",IF(AZ21="","",AZ21*d),AZ22*u)</f>
        <v>2390.0639922023443</v>
      </c>
      <c r="BB22" s="138">
        <f t="shared" ref="BB22:BB84" si="53">IF(BA22="",IF(BA21="","",BA21*d),BA22*u)</f>
        <v>2445.6331999815602</v>
      </c>
      <c r="BC22" s="138">
        <f t="shared" ref="BC22:BC84" si="54">IF(BB22="",IF(BB21="","",BB21*d),BB22*u)</f>
        <v>2502.4943969557448</v>
      </c>
      <c r="BD22" s="138">
        <f t="shared" ref="BD22:BD84" si="55">IF(BC22="",IF(BC21="","",BC21*d),BC22*u)</f>
        <v>2560.677621992585</v>
      </c>
      <c r="BE22" s="138">
        <f t="shared" ref="BE22:BE84" si="56">IF(BD22="",IF(BD21="","",BD21*d),BD22*u)</f>
        <v>2620.2136123662049</v>
      </c>
      <c r="BF22" s="138">
        <f t="shared" ref="BF22:BF84" si="57">IF(BE22="",IF(BE21="","",BE21*d),BE22*u)</f>
        <v>2681.1338199951815</v>
      </c>
      <c r="BG22" s="138">
        <f t="shared" ref="BG22:BG84" si="58">IF(BF22="",IF(BF21="","",BF21*d),BF22*u)</f>
        <v>2743.4704280580931</v>
      </c>
      <c r="BH22" s="138">
        <f t="shared" ref="BH22:BH84" si="59">IF(BG22="",IF(BG21="","",BG21*d),BG22*u)</f>
        <v>2807.2563679953814</v>
      </c>
      <c r="BI22" s="138">
        <f t="shared" ref="BI22:BJ84" si="60">IF(BH22="",IF(BH21="","",BH21*d),BH22*u)</f>
        <v>2872.5253369065099</v>
      </c>
      <c r="BJ22" s="138">
        <f t="shared" si="60"/>
        <v>2939.3118153516052</v>
      </c>
      <c r="BK22" s="138">
        <f t="shared" ref="BK22:BK84" si="61">IF(BJ22="",IF(BJ21="","",BJ21*d),BJ22*u)</f>
        <v>3007.6510855669903</v>
      </c>
      <c r="BL22" s="138">
        <f t="shared" ref="BL22:BL84" si="62">IF(BK22="",IF(BK21="","",BK21*d),BK22*u)</f>
        <v>3077.5792501042297</v>
      </c>
      <c r="BM22" s="138">
        <f t="shared" ref="BM22:BM84" si="63">IF(BL22="",IF(BL21="","",BL21*d),BL22*u)</f>
        <v>3149.1332509025342</v>
      </c>
      <c r="BN22" s="138">
        <f t="shared" ref="BN22:BN84" si="64">IF(BM22="",IF(BM21="","",BM21*d),BM22*u)</f>
        <v>3222.3508888046013</v>
      </c>
      <c r="BO22" s="138">
        <f t="shared" ref="BO22:BO84" si="65">IF(BN22="",IF(BN21="","",BN21*d),BN22*u)</f>
        <v>3297.2708435262002</v>
      </c>
      <c r="BP22" s="138">
        <f t="shared" ref="BP22:BP84" si="66">IF(BO22="",IF(BO21="","",BO21*d),BO22*u)</f>
        <v>3373.9326940900514</v>
      </c>
      <c r="BQ22" s="138">
        <f t="shared" ref="BQ22:BQ84" si="67">IF(BP22="",IF(BP21="","",BP21*d),BP22*u)</f>
        <v>3452.376939734796</v>
      </c>
      <c r="BR22" s="138">
        <f t="shared" ref="BR22:BR84" si="68">IF(BQ22="",IF(BQ21="","",BQ21*d),BQ22*u)</f>
        <v>3532.6450213101007</v>
      </c>
      <c r="BS22" s="138">
        <f t="shared" ref="BS22:BS84" si="69">IF(BR22="",IF(BR21="","",BR21*d),BR22*u)</f>
        <v>3614.7793431692012</v>
      </c>
    </row>
    <row r="23" spans="2:71" x14ac:dyDescent="0.2">
      <c r="C23" s="138" t="str">
        <f t="shared" si="2"/>
        <v/>
      </c>
      <c r="D23" s="138">
        <f t="shared" si="3"/>
        <v>740.18131517501809</v>
      </c>
      <c r="E23" s="138">
        <f t="shared" si="4"/>
        <v>757.39059887262863</v>
      </c>
      <c r="F23" s="138">
        <f t="shared" si="5"/>
        <v>775.00000000000011</v>
      </c>
      <c r="G23" s="138">
        <f t="shared" si="6"/>
        <v>793.01882132419769</v>
      </c>
      <c r="H23" s="138">
        <f t="shared" si="7"/>
        <v>811.45658190247696</v>
      </c>
      <c r="I23" s="138">
        <f t="shared" si="8"/>
        <v>830.32302211105093</v>
      </c>
      <c r="J23" s="138">
        <f t="shared" si="9"/>
        <v>849.62810879077574</v>
      </c>
      <c r="K23" s="138">
        <f t="shared" si="10"/>
        <v>869.38204051247487</v>
      </c>
      <c r="L23" s="138">
        <f t="shared" si="11"/>
        <v>889.595252964682</v>
      </c>
      <c r="M23" s="138">
        <f t="shared" si="12"/>
        <v>910.27842446664965</v>
      </c>
      <c r="N23" s="138">
        <f t="shared" si="13"/>
        <v>931.44248160953555</v>
      </c>
      <c r="O23" s="138">
        <f t="shared" si="14"/>
        <v>953.09860502874767</v>
      </c>
      <c r="P23" s="138">
        <f t="shared" si="15"/>
        <v>975.25823531049593</v>
      </c>
      <c r="Q23" s="138">
        <f t="shared" si="16"/>
        <v>997.93307903567279</v>
      </c>
      <c r="R23" s="138">
        <f t="shared" si="17"/>
        <v>1021.1351149642536</v>
      </c>
      <c r="S23" s="138">
        <f t="shared" si="18"/>
        <v>1044.8766003634855</v>
      </c>
      <c r="T23" s="138">
        <f t="shared" si="19"/>
        <v>1069.1700774832077</v>
      </c>
      <c r="U23" s="138">
        <f t="shared" si="20"/>
        <v>1094.0283801817218</v>
      </c>
      <c r="V23" s="138">
        <f t="shared" si="21"/>
        <v>1119.4646407057162</v>
      </c>
      <c r="W23" s="138">
        <f t="shared" si="22"/>
        <v>1145.4922966278236</v>
      </c>
      <c r="X23" s="138">
        <f t="shared" si="23"/>
        <v>1172.1250979454771</v>
      </c>
      <c r="Y23" s="138">
        <f t="shared" si="24"/>
        <v>1199.3771143448153</v>
      </c>
      <c r="Z23" s="138">
        <f t="shared" si="25"/>
        <v>1227.2627426334745</v>
      </c>
      <c r="AA23" s="138">
        <f t="shared" si="26"/>
        <v>1255.7967143461935</v>
      </c>
      <c r="AB23" s="138">
        <f t="shared" si="27"/>
        <v>1284.9941035272495</v>
      </c>
      <c r="AC23" s="138">
        <f t="shared" si="28"/>
        <v>1314.8703346938364</v>
      </c>
      <c r="AD23" s="138">
        <f t="shared" si="29"/>
        <v>1345.4411909845926</v>
      </c>
      <c r="AE23" s="138">
        <f t="shared" si="30"/>
        <v>1376.7228224975822</v>
      </c>
      <c r="AF23" s="138">
        <f t="shared" si="31"/>
        <v>1408.7317548221356</v>
      </c>
      <c r="AG23" s="138">
        <f t="shared" si="32"/>
        <v>1441.484897769056</v>
      </c>
      <c r="AH23" s="138">
        <f t="shared" si="33"/>
        <v>1474.9995543038042</v>
      </c>
      <c r="AI23" s="138">
        <f t="shared" si="34"/>
        <v>1509.29342968738</v>
      </c>
      <c r="AJ23" s="138">
        <f t="shared" si="35"/>
        <v>1544.3846408297313</v>
      </c>
      <c r="AK23" s="138">
        <f t="shared" si="36"/>
        <v>1580.2917258606292</v>
      </c>
      <c r="AL23" s="138">
        <f t="shared" si="37"/>
        <v>1617.0336539230684</v>
      </c>
      <c r="AM23" s="138">
        <f t="shared" si="38"/>
        <v>1654.629835194364</v>
      </c>
      <c r="AN23" s="138">
        <f t="shared" si="39"/>
        <v>1693.1001311402397</v>
      </c>
      <c r="AO23" s="138">
        <f t="shared" si="40"/>
        <v>1732.4648650073254</v>
      </c>
      <c r="AP23" s="138">
        <f t="shared" si="41"/>
        <v>1772.7448325596054</v>
      </c>
      <c r="AQ23" s="138">
        <f t="shared" si="42"/>
        <v>1813.9613130644905</v>
      </c>
      <c r="AR23" s="138">
        <f t="shared" si="43"/>
        <v>1856.1360805343172</v>
      </c>
      <c r="AS23" s="138">
        <f t="shared" si="44"/>
        <v>1899.291415229213</v>
      </c>
      <c r="AT23" s="138">
        <f t="shared" si="45"/>
        <v>1943.4501154274033</v>
      </c>
      <c r="AU23" s="138">
        <f t="shared" si="46"/>
        <v>1988.6355094691805</v>
      </c>
      <c r="AV23" s="138">
        <f t="shared" si="47"/>
        <v>2034.8714680808962</v>
      </c>
      <c r="AW23" s="138">
        <f t="shared" si="48"/>
        <v>2082.1824169854863</v>
      </c>
      <c r="AX23" s="138">
        <f t="shared" si="49"/>
        <v>2130.5933498061922</v>
      </c>
      <c r="AY23" s="138">
        <f t="shared" si="50"/>
        <v>2180.1298412702972</v>
      </c>
      <c r="AZ23" s="138">
        <f t="shared" si="51"/>
        <v>2230.8180607198465</v>
      </c>
      <c r="BA23" s="138">
        <f t="shared" si="52"/>
        <v>2282.6847859364966</v>
      </c>
      <c r="BB23" s="138">
        <f t="shared" si="53"/>
        <v>2335.7574172877921</v>
      </c>
      <c r="BC23" s="138">
        <f t="shared" si="54"/>
        <v>2390.0639922023443</v>
      </c>
      <c r="BD23" s="138">
        <f t="shared" si="55"/>
        <v>2445.6331999815602</v>
      </c>
      <c r="BE23" s="138">
        <f t="shared" si="56"/>
        <v>2502.4943969557448</v>
      </c>
      <c r="BF23" s="138">
        <f t="shared" si="57"/>
        <v>2560.677621992585</v>
      </c>
      <c r="BG23" s="138">
        <f t="shared" si="58"/>
        <v>2620.2136123662049</v>
      </c>
      <c r="BH23" s="138">
        <f t="shared" si="59"/>
        <v>2681.1338199951815</v>
      </c>
      <c r="BI23" s="138">
        <f t="shared" si="60"/>
        <v>2743.4704280580931</v>
      </c>
      <c r="BJ23" s="138">
        <f t="shared" si="60"/>
        <v>2807.2563679953814</v>
      </c>
      <c r="BK23" s="138">
        <f t="shared" si="61"/>
        <v>2872.5253369065099</v>
      </c>
      <c r="BL23" s="138">
        <f t="shared" si="62"/>
        <v>2939.3118153516052</v>
      </c>
      <c r="BM23" s="138">
        <f t="shared" si="63"/>
        <v>3007.6510855669903</v>
      </c>
      <c r="BN23" s="138">
        <f t="shared" si="64"/>
        <v>3077.5792501042297</v>
      </c>
      <c r="BO23" s="138">
        <f t="shared" si="65"/>
        <v>3149.1332509025342</v>
      </c>
      <c r="BP23" s="138">
        <f t="shared" si="66"/>
        <v>3222.3508888046013</v>
      </c>
      <c r="BQ23" s="138">
        <f t="shared" si="67"/>
        <v>3297.2708435262002</v>
      </c>
      <c r="BR23" s="138">
        <f t="shared" si="68"/>
        <v>3373.9326940900514</v>
      </c>
      <c r="BS23" s="138">
        <f t="shared" si="69"/>
        <v>3452.376939734796</v>
      </c>
    </row>
    <row r="24" spans="2:71" x14ac:dyDescent="0.2">
      <c r="C24" s="138" t="str">
        <f t="shared" si="2"/>
        <v/>
      </c>
      <c r="D24" s="138" t="str">
        <f t="shared" si="3"/>
        <v/>
      </c>
      <c r="E24" s="138">
        <f t="shared" si="4"/>
        <v>723.36305751578948</v>
      </c>
      <c r="F24" s="138">
        <f t="shared" si="5"/>
        <v>740.1813151750182</v>
      </c>
      <c r="G24" s="138">
        <f t="shared" si="6"/>
        <v>757.39059887262874</v>
      </c>
      <c r="H24" s="138">
        <f t="shared" si="7"/>
        <v>775.00000000000023</v>
      </c>
      <c r="I24" s="138">
        <f t="shared" si="8"/>
        <v>793.0188213241978</v>
      </c>
      <c r="J24" s="138">
        <f t="shared" si="9"/>
        <v>811.45658190247707</v>
      </c>
      <c r="K24" s="138">
        <f t="shared" si="10"/>
        <v>830.32302211105105</v>
      </c>
      <c r="L24" s="138">
        <f t="shared" si="11"/>
        <v>849.62810879077585</v>
      </c>
      <c r="M24" s="138">
        <f t="shared" si="12"/>
        <v>869.38204051247499</v>
      </c>
      <c r="N24" s="138">
        <f t="shared" si="13"/>
        <v>889.59525296468212</v>
      </c>
      <c r="O24" s="138">
        <f t="shared" si="14"/>
        <v>910.27842446664977</v>
      </c>
      <c r="P24" s="138">
        <f t="shared" si="15"/>
        <v>931.44248160953566</v>
      </c>
      <c r="Q24" s="138">
        <f t="shared" si="16"/>
        <v>953.09860502874778</v>
      </c>
      <c r="R24" s="138">
        <f t="shared" si="17"/>
        <v>975.25823531049605</v>
      </c>
      <c r="S24" s="138">
        <f t="shared" si="18"/>
        <v>997.9330790356729</v>
      </c>
      <c r="T24" s="138">
        <f t="shared" si="19"/>
        <v>1021.1351149642537</v>
      </c>
      <c r="U24" s="138">
        <f t="shared" si="20"/>
        <v>1044.8766003634857</v>
      </c>
      <c r="V24" s="138">
        <f t="shared" si="21"/>
        <v>1069.1700774832079</v>
      </c>
      <c r="W24" s="138">
        <f t="shared" si="22"/>
        <v>1094.028380181722</v>
      </c>
      <c r="X24" s="138">
        <f t="shared" si="23"/>
        <v>1119.4646407057164</v>
      </c>
      <c r="Y24" s="138">
        <f t="shared" si="24"/>
        <v>1145.4922966278239</v>
      </c>
      <c r="Z24" s="138">
        <f t="shared" si="25"/>
        <v>1172.1250979454774</v>
      </c>
      <c r="AA24" s="138">
        <f t="shared" si="26"/>
        <v>1199.3771143448155</v>
      </c>
      <c r="AB24" s="138">
        <f t="shared" si="27"/>
        <v>1227.2627426334748</v>
      </c>
      <c r="AC24" s="138">
        <f t="shared" si="28"/>
        <v>1255.7967143461938</v>
      </c>
      <c r="AD24" s="138">
        <f t="shared" si="29"/>
        <v>1284.9941035272498</v>
      </c>
      <c r="AE24" s="138">
        <f t="shared" si="30"/>
        <v>1314.8703346938366</v>
      </c>
      <c r="AF24" s="138">
        <f t="shared" si="31"/>
        <v>1345.4411909845928</v>
      </c>
      <c r="AG24" s="138">
        <f t="shared" si="32"/>
        <v>1376.7228224975825</v>
      </c>
      <c r="AH24" s="138">
        <f t="shared" si="33"/>
        <v>1408.7317548221358</v>
      </c>
      <c r="AI24" s="138">
        <f t="shared" si="34"/>
        <v>1441.4848977690563</v>
      </c>
      <c r="AJ24" s="138">
        <f t="shared" si="35"/>
        <v>1474.9995543038044</v>
      </c>
      <c r="AK24" s="138">
        <f t="shared" si="36"/>
        <v>1509.2934296873802</v>
      </c>
      <c r="AL24" s="138">
        <f t="shared" si="37"/>
        <v>1544.3846408297316</v>
      </c>
      <c r="AM24" s="138">
        <f t="shared" si="38"/>
        <v>1580.2917258606294</v>
      </c>
      <c r="AN24" s="138">
        <f t="shared" si="39"/>
        <v>1617.0336539230686</v>
      </c>
      <c r="AO24" s="138">
        <f t="shared" si="40"/>
        <v>1654.6298351943642</v>
      </c>
      <c r="AP24" s="138">
        <f t="shared" si="41"/>
        <v>1693.1001311402399</v>
      </c>
      <c r="AQ24" s="138">
        <f t="shared" si="42"/>
        <v>1732.4648650073257</v>
      </c>
      <c r="AR24" s="138">
        <f t="shared" si="43"/>
        <v>1772.7448325596056</v>
      </c>
      <c r="AS24" s="138">
        <f t="shared" si="44"/>
        <v>1813.9613130644907</v>
      </c>
      <c r="AT24" s="138">
        <f t="shared" si="45"/>
        <v>1856.1360805343177</v>
      </c>
      <c r="AU24" s="138">
        <f t="shared" si="46"/>
        <v>1899.2914152292135</v>
      </c>
      <c r="AV24" s="138">
        <f t="shared" si="47"/>
        <v>1943.4501154274037</v>
      </c>
      <c r="AW24" s="138">
        <f t="shared" si="48"/>
        <v>1988.6355094691812</v>
      </c>
      <c r="AX24" s="138">
        <f t="shared" si="49"/>
        <v>2034.8714680808971</v>
      </c>
      <c r="AY24" s="138">
        <f t="shared" si="50"/>
        <v>2082.1824169854872</v>
      </c>
      <c r="AZ24" s="138">
        <f t="shared" si="51"/>
        <v>2130.5933498061931</v>
      </c>
      <c r="BA24" s="138">
        <f t="shared" si="52"/>
        <v>2180.1298412702981</v>
      </c>
      <c r="BB24" s="138">
        <f t="shared" si="53"/>
        <v>2230.8180607198474</v>
      </c>
      <c r="BC24" s="138">
        <f t="shared" si="54"/>
        <v>2282.6847859364975</v>
      </c>
      <c r="BD24" s="138">
        <f t="shared" si="55"/>
        <v>2335.757417287793</v>
      </c>
      <c r="BE24" s="138">
        <f t="shared" si="56"/>
        <v>2390.0639922023452</v>
      </c>
      <c r="BF24" s="138">
        <f t="shared" si="57"/>
        <v>2445.6331999815611</v>
      </c>
      <c r="BG24" s="138">
        <f t="shared" si="58"/>
        <v>2502.4943969557457</v>
      </c>
      <c r="BH24" s="138">
        <f t="shared" si="59"/>
        <v>2560.677621992586</v>
      </c>
      <c r="BI24" s="138">
        <f t="shared" si="60"/>
        <v>2620.2136123662058</v>
      </c>
      <c r="BJ24" s="138">
        <f t="shared" si="60"/>
        <v>2681.1338199951824</v>
      </c>
      <c r="BK24" s="138">
        <f t="shared" si="61"/>
        <v>2743.4704280580941</v>
      </c>
      <c r="BL24" s="138">
        <f t="shared" si="62"/>
        <v>2807.2563679953823</v>
      </c>
      <c r="BM24" s="138">
        <f t="shared" si="63"/>
        <v>2872.5253369065108</v>
      </c>
      <c r="BN24" s="138">
        <f t="shared" si="64"/>
        <v>2939.3118153516061</v>
      </c>
      <c r="BO24" s="138">
        <f t="shared" si="65"/>
        <v>3007.6510855669912</v>
      </c>
      <c r="BP24" s="138">
        <f t="shared" si="66"/>
        <v>3077.5792501042306</v>
      </c>
      <c r="BQ24" s="138">
        <f t="shared" si="67"/>
        <v>3149.1332509025351</v>
      </c>
      <c r="BR24" s="138">
        <f t="shared" si="68"/>
        <v>3222.3508888046022</v>
      </c>
      <c r="BS24" s="138">
        <f t="shared" si="69"/>
        <v>3297.2708435262011</v>
      </c>
    </row>
    <row r="25" spans="2:71" x14ac:dyDescent="0.2">
      <c r="C25" s="138" t="str">
        <f t="shared" si="2"/>
        <v/>
      </c>
      <c r="D25" s="138" t="str">
        <f t="shared" si="3"/>
        <v/>
      </c>
      <c r="E25" s="138" t="str">
        <f t="shared" si="4"/>
        <v/>
      </c>
      <c r="F25" s="138">
        <f t="shared" si="5"/>
        <v>706.92694107641228</v>
      </c>
      <c r="G25" s="138">
        <f t="shared" si="6"/>
        <v>723.36305751578959</v>
      </c>
      <c r="H25" s="138">
        <f t="shared" si="7"/>
        <v>740.18131517501831</v>
      </c>
      <c r="I25" s="138">
        <f t="shared" si="8"/>
        <v>757.39059887262886</v>
      </c>
      <c r="J25" s="138">
        <f t="shared" si="9"/>
        <v>775.00000000000034</v>
      </c>
      <c r="K25" s="138">
        <f t="shared" si="10"/>
        <v>793.01882132419792</v>
      </c>
      <c r="L25" s="138">
        <f t="shared" si="11"/>
        <v>811.45658190247718</v>
      </c>
      <c r="M25" s="138">
        <f t="shared" si="12"/>
        <v>830.32302211105116</v>
      </c>
      <c r="N25" s="138">
        <f t="shared" si="13"/>
        <v>849.62810879077597</v>
      </c>
      <c r="O25" s="138">
        <f t="shared" si="14"/>
        <v>869.3820405124751</v>
      </c>
      <c r="P25" s="138">
        <f t="shared" si="15"/>
        <v>889.59525296468223</v>
      </c>
      <c r="Q25" s="138">
        <f t="shared" si="16"/>
        <v>910.27842446664988</v>
      </c>
      <c r="R25" s="138">
        <f t="shared" si="17"/>
        <v>931.44248160953589</v>
      </c>
      <c r="S25" s="138">
        <f t="shared" si="18"/>
        <v>953.09860502874801</v>
      </c>
      <c r="T25" s="138">
        <f t="shared" si="19"/>
        <v>975.25823531049627</v>
      </c>
      <c r="U25" s="138">
        <f t="shared" si="20"/>
        <v>997.93307903567313</v>
      </c>
      <c r="V25" s="138">
        <f t="shared" si="21"/>
        <v>1021.1351149642539</v>
      </c>
      <c r="W25" s="138">
        <f t="shared" si="22"/>
        <v>1044.876600363486</v>
      </c>
      <c r="X25" s="138">
        <f t="shared" si="23"/>
        <v>1069.1700774832082</v>
      </c>
      <c r="Y25" s="138">
        <f t="shared" si="24"/>
        <v>1094.0283801817222</v>
      </c>
      <c r="Z25" s="138">
        <f t="shared" si="25"/>
        <v>1119.4646407057166</v>
      </c>
      <c r="AA25" s="138">
        <f t="shared" si="26"/>
        <v>1145.4922966278241</v>
      </c>
      <c r="AB25" s="138">
        <f t="shared" si="27"/>
        <v>1172.1250979454776</v>
      </c>
      <c r="AC25" s="138">
        <f t="shared" si="28"/>
        <v>1199.3771143448157</v>
      </c>
      <c r="AD25" s="138">
        <f t="shared" si="29"/>
        <v>1227.262742633475</v>
      </c>
      <c r="AE25" s="138">
        <f t="shared" si="30"/>
        <v>1255.796714346194</v>
      </c>
      <c r="AF25" s="138">
        <f t="shared" si="31"/>
        <v>1284.99410352725</v>
      </c>
      <c r="AG25" s="138">
        <f t="shared" si="32"/>
        <v>1314.8703346938369</v>
      </c>
      <c r="AH25" s="138">
        <f t="shared" si="33"/>
        <v>1345.441190984593</v>
      </c>
      <c r="AI25" s="138">
        <f t="shared" si="34"/>
        <v>1376.7228224975827</v>
      </c>
      <c r="AJ25" s="138">
        <f t="shared" si="35"/>
        <v>1408.7317548221361</v>
      </c>
      <c r="AK25" s="138">
        <f t="shared" si="36"/>
        <v>1441.4848977690565</v>
      </c>
      <c r="AL25" s="138">
        <f t="shared" si="37"/>
        <v>1474.9995543038046</v>
      </c>
      <c r="AM25" s="138">
        <f t="shared" si="38"/>
        <v>1509.2934296873805</v>
      </c>
      <c r="AN25" s="138">
        <f t="shared" si="39"/>
        <v>1544.3846408297318</v>
      </c>
      <c r="AO25" s="138">
        <f t="shared" si="40"/>
        <v>1580.2917258606299</v>
      </c>
      <c r="AP25" s="138">
        <f t="shared" si="41"/>
        <v>1617.0336539230691</v>
      </c>
      <c r="AQ25" s="138">
        <f t="shared" si="42"/>
        <v>1654.6298351943647</v>
      </c>
      <c r="AR25" s="138">
        <f t="shared" si="43"/>
        <v>1693.1001311402404</v>
      </c>
      <c r="AS25" s="138">
        <f t="shared" si="44"/>
        <v>1732.4648650073261</v>
      </c>
      <c r="AT25" s="138">
        <f t="shared" si="45"/>
        <v>1772.7448325596063</v>
      </c>
      <c r="AU25" s="138">
        <f t="shared" si="46"/>
        <v>1813.9613130644914</v>
      </c>
      <c r="AV25" s="138">
        <f t="shared" si="47"/>
        <v>1856.1360805343184</v>
      </c>
      <c r="AW25" s="138">
        <f t="shared" si="48"/>
        <v>1899.2914152292142</v>
      </c>
      <c r="AX25" s="138">
        <f t="shared" si="49"/>
        <v>1943.4501154274044</v>
      </c>
      <c r="AY25" s="138">
        <f t="shared" si="50"/>
        <v>1988.6355094691819</v>
      </c>
      <c r="AZ25" s="138">
        <f t="shared" si="51"/>
        <v>2034.8714680808978</v>
      </c>
      <c r="BA25" s="138">
        <f t="shared" si="52"/>
        <v>2082.1824169854876</v>
      </c>
      <c r="BB25" s="138">
        <f t="shared" si="53"/>
        <v>2130.5933498061936</v>
      </c>
      <c r="BC25" s="138">
        <f t="shared" si="54"/>
        <v>2180.1298412702986</v>
      </c>
      <c r="BD25" s="138">
        <f t="shared" si="55"/>
        <v>2230.8180607198478</v>
      </c>
      <c r="BE25" s="138">
        <f t="shared" si="56"/>
        <v>2282.684785936498</v>
      </c>
      <c r="BF25" s="138">
        <f t="shared" si="57"/>
        <v>2335.7574172877935</v>
      </c>
      <c r="BG25" s="138">
        <f t="shared" si="58"/>
        <v>2390.0639922023456</v>
      </c>
      <c r="BH25" s="138">
        <f t="shared" si="59"/>
        <v>2445.6331999815616</v>
      </c>
      <c r="BI25" s="138">
        <f t="shared" si="60"/>
        <v>2502.4943969557462</v>
      </c>
      <c r="BJ25" s="138">
        <f t="shared" si="60"/>
        <v>2560.6776219925864</v>
      </c>
      <c r="BK25" s="138">
        <f t="shared" si="61"/>
        <v>2620.2136123662062</v>
      </c>
      <c r="BL25" s="138">
        <f t="shared" si="62"/>
        <v>2681.1338199951829</v>
      </c>
      <c r="BM25" s="138">
        <f t="shared" si="63"/>
        <v>2743.4704280580945</v>
      </c>
      <c r="BN25" s="138">
        <f t="shared" si="64"/>
        <v>2807.2563679953828</v>
      </c>
      <c r="BO25" s="138">
        <f t="shared" si="65"/>
        <v>2872.5253369065113</v>
      </c>
      <c r="BP25" s="138">
        <f t="shared" si="66"/>
        <v>2939.3118153516066</v>
      </c>
      <c r="BQ25" s="138">
        <f t="shared" si="67"/>
        <v>3007.6510855669917</v>
      </c>
      <c r="BR25" s="138">
        <f t="shared" si="68"/>
        <v>3077.5792501042311</v>
      </c>
      <c r="BS25" s="138">
        <f t="shared" si="69"/>
        <v>3149.1332509025356</v>
      </c>
    </row>
    <row r="26" spans="2:71" x14ac:dyDescent="0.2">
      <c r="C26" s="138" t="str">
        <f t="shared" si="2"/>
        <v/>
      </c>
      <c r="D26" s="138" t="str">
        <f t="shared" si="3"/>
        <v/>
      </c>
      <c r="E26" s="138" t="str">
        <f t="shared" si="4"/>
        <v/>
      </c>
      <c r="F26" s="138" t="str">
        <f t="shared" si="5"/>
        <v/>
      </c>
      <c r="G26" s="138">
        <f t="shared" si="6"/>
        <v>690.86428291749598</v>
      </c>
      <c r="H26" s="138">
        <f t="shared" si="7"/>
        <v>706.92694107641239</v>
      </c>
      <c r="I26" s="138">
        <f t="shared" si="8"/>
        <v>723.36305751578971</v>
      </c>
      <c r="J26" s="138">
        <f t="shared" si="9"/>
        <v>740.18131517501843</v>
      </c>
      <c r="K26" s="138">
        <f t="shared" si="10"/>
        <v>757.39059887262897</v>
      </c>
      <c r="L26" s="138">
        <f t="shared" si="11"/>
        <v>775.00000000000045</v>
      </c>
      <c r="M26" s="138">
        <f t="shared" si="12"/>
        <v>793.01882132419803</v>
      </c>
      <c r="N26" s="138">
        <f t="shared" si="13"/>
        <v>811.4565819024773</v>
      </c>
      <c r="O26" s="138">
        <f t="shared" si="14"/>
        <v>830.32302211105127</v>
      </c>
      <c r="P26" s="138">
        <f t="shared" si="15"/>
        <v>849.62810879077608</v>
      </c>
      <c r="Q26" s="138">
        <f t="shared" si="16"/>
        <v>869.38204051247521</v>
      </c>
      <c r="R26" s="138">
        <f t="shared" si="17"/>
        <v>889.59525296468235</v>
      </c>
      <c r="S26" s="138">
        <f t="shared" si="18"/>
        <v>910.27842446664999</v>
      </c>
      <c r="T26" s="138">
        <f t="shared" si="19"/>
        <v>931.442481609536</v>
      </c>
      <c r="U26" s="138">
        <f t="shared" si="20"/>
        <v>953.09860502874812</v>
      </c>
      <c r="V26" s="138">
        <f t="shared" si="21"/>
        <v>975.25823531049639</v>
      </c>
      <c r="W26" s="138">
        <f t="shared" si="22"/>
        <v>997.93307903567325</v>
      </c>
      <c r="X26" s="138">
        <f t="shared" si="23"/>
        <v>1021.1351149642541</v>
      </c>
      <c r="Y26" s="138">
        <f t="shared" si="24"/>
        <v>1044.876600363486</v>
      </c>
      <c r="Z26" s="138">
        <f t="shared" si="25"/>
        <v>1069.1700774832082</v>
      </c>
      <c r="AA26" s="138">
        <f t="shared" si="26"/>
        <v>1094.0283801817222</v>
      </c>
      <c r="AB26" s="138">
        <f t="shared" si="27"/>
        <v>1119.4646407057166</v>
      </c>
      <c r="AC26" s="138">
        <f t="shared" si="28"/>
        <v>1145.4922966278241</v>
      </c>
      <c r="AD26" s="138">
        <f t="shared" si="29"/>
        <v>1172.1250979454776</v>
      </c>
      <c r="AE26" s="138">
        <f t="shared" si="30"/>
        <v>1199.3771143448157</v>
      </c>
      <c r="AF26" s="138">
        <f t="shared" si="31"/>
        <v>1227.262742633475</v>
      </c>
      <c r="AG26" s="138">
        <f t="shared" si="32"/>
        <v>1255.796714346194</v>
      </c>
      <c r="AH26" s="138">
        <f t="shared" si="33"/>
        <v>1284.99410352725</v>
      </c>
      <c r="AI26" s="138">
        <f t="shared" si="34"/>
        <v>1314.8703346938369</v>
      </c>
      <c r="AJ26" s="138">
        <f t="shared" si="35"/>
        <v>1345.441190984593</v>
      </c>
      <c r="AK26" s="138">
        <f t="shared" si="36"/>
        <v>1376.7228224975827</v>
      </c>
      <c r="AL26" s="138">
        <f t="shared" si="37"/>
        <v>1408.7317548221361</v>
      </c>
      <c r="AM26" s="138">
        <f t="shared" si="38"/>
        <v>1441.4848977690565</v>
      </c>
      <c r="AN26" s="138">
        <f t="shared" si="39"/>
        <v>1474.9995543038046</v>
      </c>
      <c r="AO26" s="138">
        <f t="shared" si="40"/>
        <v>1509.2934296873805</v>
      </c>
      <c r="AP26" s="138">
        <f t="shared" si="41"/>
        <v>1544.3846408297318</v>
      </c>
      <c r="AQ26" s="138">
        <f t="shared" si="42"/>
        <v>1580.2917258606299</v>
      </c>
      <c r="AR26" s="138">
        <f t="shared" si="43"/>
        <v>1617.0336539230691</v>
      </c>
      <c r="AS26" s="138">
        <f t="shared" si="44"/>
        <v>1654.6298351943647</v>
      </c>
      <c r="AT26" s="138">
        <f t="shared" si="45"/>
        <v>1693.1001311402404</v>
      </c>
      <c r="AU26" s="138">
        <f t="shared" si="46"/>
        <v>1732.4648650073261</v>
      </c>
      <c r="AV26" s="138">
        <f t="shared" si="47"/>
        <v>1772.7448325596063</v>
      </c>
      <c r="AW26" s="138">
        <f t="shared" si="48"/>
        <v>1813.9613130644914</v>
      </c>
      <c r="AX26" s="138">
        <f t="shared" si="49"/>
        <v>1856.1360805343184</v>
      </c>
      <c r="AY26" s="138">
        <f t="shared" si="50"/>
        <v>1899.2914152292142</v>
      </c>
      <c r="AZ26" s="138">
        <f t="shared" si="51"/>
        <v>1943.4501154274044</v>
      </c>
      <c r="BA26" s="138">
        <f t="shared" si="52"/>
        <v>1988.6355094691819</v>
      </c>
      <c r="BB26" s="138">
        <f t="shared" si="53"/>
        <v>2034.8714680808978</v>
      </c>
      <c r="BC26" s="138">
        <f t="shared" si="54"/>
        <v>2082.1824169854876</v>
      </c>
      <c r="BD26" s="138">
        <f t="shared" si="55"/>
        <v>2130.5933498061936</v>
      </c>
      <c r="BE26" s="138">
        <f t="shared" si="56"/>
        <v>2180.1298412702986</v>
      </c>
      <c r="BF26" s="138">
        <f t="shared" si="57"/>
        <v>2230.8180607198478</v>
      </c>
      <c r="BG26" s="138">
        <f t="shared" si="58"/>
        <v>2282.684785936498</v>
      </c>
      <c r="BH26" s="138">
        <f t="shared" si="59"/>
        <v>2335.7574172877935</v>
      </c>
      <c r="BI26" s="138">
        <f t="shared" si="60"/>
        <v>2390.0639922023456</v>
      </c>
      <c r="BJ26" s="138">
        <f t="shared" si="60"/>
        <v>2445.6331999815616</v>
      </c>
      <c r="BK26" s="138">
        <f t="shared" si="61"/>
        <v>2502.4943969557462</v>
      </c>
      <c r="BL26" s="138">
        <f t="shared" si="62"/>
        <v>2560.6776219925864</v>
      </c>
      <c r="BM26" s="138">
        <f t="shared" si="63"/>
        <v>2620.2136123662062</v>
      </c>
      <c r="BN26" s="138">
        <f t="shared" si="64"/>
        <v>2681.1338199951829</v>
      </c>
      <c r="BO26" s="138">
        <f t="shared" si="65"/>
        <v>2743.4704280580945</v>
      </c>
      <c r="BP26" s="138">
        <f t="shared" si="66"/>
        <v>2807.2563679953828</v>
      </c>
      <c r="BQ26" s="138">
        <f t="shared" si="67"/>
        <v>2872.5253369065113</v>
      </c>
      <c r="BR26" s="138">
        <f t="shared" si="68"/>
        <v>2939.3118153516066</v>
      </c>
      <c r="BS26" s="138">
        <f t="shared" si="69"/>
        <v>3007.6510855669917</v>
      </c>
    </row>
    <row r="27" spans="2:71" x14ac:dyDescent="0.2">
      <c r="C27" s="138" t="str">
        <f t="shared" si="2"/>
        <v/>
      </c>
      <c r="D27" s="138" t="str">
        <f t="shared" si="3"/>
        <v/>
      </c>
      <c r="E27" s="138" t="str">
        <f t="shared" si="4"/>
        <v/>
      </c>
      <c r="F27" s="138" t="str">
        <f t="shared" si="5"/>
        <v/>
      </c>
      <c r="G27" s="138" t="str">
        <f t="shared" si="6"/>
        <v/>
      </c>
      <c r="H27" s="138">
        <f t="shared" si="7"/>
        <v>675.16659739173087</v>
      </c>
      <c r="I27" s="138">
        <f t="shared" si="8"/>
        <v>690.8642829174961</v>
      </c>
      <c r="J27" s="138">
        <f t="shared" si="9"/>
        <v>706.9269410764125</v>
      </c>
      <c r="K27" s="138">
        <f t="shared" si="10"/>
        <v>723.36305751578982</v>
      </c>
      <c r="L27" s="138">
        <f t="shared" si="11"/>
        <v>740.18131517501854</v>
      </c>
      <c r="M27" s="138">
        <f t="shared" si="12"/>
        <v>757.39059887262908</v>
      </c>
      <c r="N27" s="138">
        <f t="shared" si="13"/>
        <v>775.00000000000057</v>
      </c>
      <c r="O27" s="138">
        <f t="shared" si="14"/>
        <v>793.01882132419814</v>
      </c>
      <c r="P27" s="138">
        <f t="shared" si="15"/>
        <v>811.45658190247741</v>
      </c>
      <c r="Q27" s="138">
        <f t="shared" si="16"/>
        <v>830.32302211105139</v>
      </c>
      <c r="R27" s="138">
        <f t="shared" si="17"/>
        <v>849.6281087907762</v>
      </c>
      <c r="S27" s="138">
        <f t="shared" si="18"/>
        <v>869.38204051247533</v>
      </c>
      <c r="T27" s="138">
        <f t="shared" si="19"/>
        <v>889.59525296468246</v>
      </c>
      <c r="U27" s="138">
        <f t="shared" si="20"/>
        <v>910.27842446665011</v>
      </c>
      <c r="V27" s="138">
        <f t="shared" si="21"/>
        <v>931.44248160953612</v>
      </c>
      <c r="W27" s="138">
        <f t="shared" si="22"/>
        <v>953.09860502874824</v>
      </c>
      <c r="X27" s="138">
        <f t="shared" si="23"/>
        <v>975.2582353104965</v>
      </c>
      <c r="Y27" s="138">
        <f t="shared" si="24"/>
        <v>997.93307903567336</v>
      </c>
      <c r="Z27" s="138">
        <f t="shared" si="25"/>
        <v>1021.1351149642542</v>
      </c>
      <c r="AA27" s="138">
        <f t="shared" si="26"/>
        <v>1044.8766003634862</v>
      </c>
      <c r="AB27" s="138">
        <f t="shared" si="27"/>
        <v>1069.1700774832084</v>
      </c>
      <c r="AC27" s="138">
        <f t="shared" si="28"/>
        <v>1094.0283801817225</v>
      </c>
      <c r="AD27" s="138">
        <f t="shared" si="29"/>
        <v>1119.4646407057169</v>
      </c>
      <c r="AE27" s="138">
        <f t="shared" si="30"/>
        <v>1145.4922966278243</v>
      </c>
      <c r="AF27" s="138">
        <f t="shared" si="31"/>
        <v>1172.1250979454778</v>
      </c>
      <c r="AG27" s="138">
        <f t="shared" si="32"/>
        <v>1199.3771143448159</v>
      </c>
      <c r="AH27" s="138">
        <f t="shared" si="33"/>
        <v>1227.2627426334752</v>
      </c>
      <c r="AI27" s="138">
        <f t="shared" si="34"/>
        <v>1255.7967143461942</v>
      </c>
      <c r="AJ27" s="138">
        <f t="shared" si="35"/>
        <v>1284.9941035272502</v>
      </c>
      <c r="AK27" s="138">
        <f t="shared" si="36"/>
        <v>1314.8703346938373</v>
      </c>
      <c r="AL27" s="138">
        <f t="shared" si="37"/>
        <v>1345.4411909845935</v>
      </c>
      <c r="AM27" s="138">
        <f t="shared" si="38"/>
        <v>1376.7228224975831</v>
      </c>
      <c r="AN27" s="138">
        <f t="shared" si="39"/>
        <v>1408.7317548221365</v>
      </c>
      <c r="AO27" s="138">
        <f t="shared" si="40"/>
        <v>1441.4848977690569</v>
      </c>
      <c r="AP27" s="138">
        <f t="shared" si="41"/>
        <v>1474.9995543038051</v>
      </c>
      <c r="AQ27" s="138">
        <f t="shared" si="42"/>
        <v>1509.2934296873809</v>
      </c>
      <c r="AR27" s="138">
        <f t="shared" si="43"/>
        <v>1544.3846408297322</v>
      </c>
      <c r="AS27" s="138">
        <f t="shared" si="44"/>
        <v>1580.2917258606303</v>
      </c>
      <c r="AT27" s="138">
        <f t="shared" si="45"/>
        <v>1617.0336539230696</v>
      </c>
      <c r="AU27" s="138">
        <f t="shared" si="46"/>
        <v>1654.6298351943651</v>
      </c>
      <c r="AV27" s="138">
        <f t="shared" si="47"/>
        <v>1693.1001311402408</v>
      </c>
      <c r="AW27" s="138">
        <f t="shared" si="48"/>
        <v>1732.4648650073266</v>
      </c>
      <c r="AX27" s="138">
        <f t="shared" si="49"/>
        <v>1772.7448325596067</v>
      </c>
      <c r="AY27" s="138">
        <f t="shared" si="50"/>
        <v>1813.9613130644918</v>
      </c>
      <c r="AZ27" s="138">
        <f t="shared" si="51"/>
        <v>1856.1360805343188</v>
      </c>
      <c r="BA27" s="138">
        <f t="shared" si="52"/>
        <v>1899.2914152292146</v>
      </c>
      <c r="BB27" s="138">
        <f t="shared" si="53"/>
        <v>1943.4501154274049</v>
      </c>
      <c r="BC27" s="138">
        <f t="shared" si="54"/>
        <v>1988.6355094691824</v>
      </c>
      <c r="BD27" s="138">
        <f t="shared" si="55"/>
        <v>2034.8714680808982</v>
      </c>
      <c r="BE27" s="138">
        <f t="shared" si="56"/>
        <v>2082.1824169854881</v>
      </c>
      <c r="BF27" s="138">
        <f t="shared" si="57"/>
        <v>2130.5933498061941</v>
      </c>
      <c r="BG27" s="138">
        <f t="shared" si="58"/>
        <v>2180.129841270299</v>
      </c>
      <c r="BH27" s="138">
        <f t="shared" si="59"/>
        <v>2230.8180607198483</v>
      </c>
      <c r="BI27" s="138">
        <f t="shared" si="60"/>
        <v>2282.6847859364984</v>
      </c>
      <c r="BJ27" s="138">
        <f t="shared" si="60"/>
        <v>2335.7574172877939</v>
      </c>
      <c r="BK27" s="138">
        <f t="shared" si="61"/>
        <v>2390.0639922023461</v>
      </c>
      <c r="BL27" s="138">
        <f t="shared" si="62"/>
        <v>2445.633199981562</v>
      </c>
      <c r="BM27" s="138">
        <f t="shared" si="63"/>
        <v>2502.4943969557467</v>
      </c>
      <c r="BN27" s="138">
        <f t="shared" si="64"/>
        <v>2560.6776219925869</v>
      </c>
      <c r="BO27" s="138">
        <f t="shared" si="65"/>
        <v>2620.2136123662067</v>
      </c>
      <c r="BP27" s="138">
        <f t="shared" si="66"/>
        <v>2681.1338199951833</v>
      </c>
      <c r="BQ27" s="138">
        <f t="shared" si="67"/>
        <v>2743.470428058095</v>
      </c>
      <c r="BR27" s="138">
        <f t="shared" si="68"/>
        <v>2807.2563679953832</v>
      </c>
      <c r="BS27" s="138">
        <f t="shared" si="69"/>
        <v>2872.5253369065117</v>
      </c>
    </row>
    <row r="28" spans="2:71" x14ac:dyDescent="0.2">
      <c r="C28" s="138" t="str">
        <f t="shared" si="2"/>
        <v/>
      </c>
      <c r="D28" s="138" t="str">
        <f t="shared" si="3"/>
        <v/>
      </c>
      <c r="E28" s="138" t="str">
        <f t="shared" si="4"/>
        <v/>
      </c>
      <c r="F28" s="138" t="str">
        <f t="shared" si="5"/>
        <v/>
      </c>
      <c r="G28" s="138" t="str">
        <f t="shared" si="6"/>
        <v/>
      </c>
      <c r="H28" s="138" t="str">
        <f t="shared" si="7"/>
        <v/>
      </c>
      <c r="I28" s="138">
        <f t="shared" si="8"/>
        <v>659.82559166105546</v>
      </c>
      <c r="J28" s="138">
        <f t="shared" si="9"/>
        <v>675.16659739173087</v>
      </c>
      <c r="K28" s="138">
        <f t="shared" si="10"/>
        <v>690.8642829174961</v>
      </c>
      <c r="L28" s="138">
        <f t="shared" si="11"/>
        <v>706.9269410764125</v>
      </c>
      <c r="M28" s="138">
        <f t="shared" si="12"/>
        <v>723.36305751578982</v>
      </c>
      <c r="N28" s="138">
        <f t="shared" si="13"/>
        <v>740.18131517501854</v>
      </c>
      <c r="O28" s="138">
        <f t="shared" si="14"/>
        <v>757.39059887262908</v>
      </c>
      <c r="P28" s="138">
        <f t="shared" si="15"/>
        <v>775.00000000000057</v>
      </c>
      <c r="Q28" s="138">
        <f t="shared" si="16"/>
        <v>793.01882132419814</v>
      </c>
      <c r="R28" s="138">
        <f t="shared" si="17"/>
        <v>811.45658190247741</v>
      </c>
      <c r="S28" s="138">
        <f t="shared" si="18"/>
        <v>830.32302211105139</v>
      </c>
      <c r="T28" s="138">
        <f t="shared" si="19"/>
        <v>849.6281087907762</v>
      </c>
      <c r="U28" s="138">
        <f t="shared" si="20"/>
        <v>869.38204051247533</v>
      </c>
      <c r="V28" s="138">
        <f t="shared" si="21"/>
        <v>889.59525296468246</v>
      </c>
      <c r="W28" s="138">
        <f t="shared" si="22"/>
        <v>910.27842446665011</v>
      </c>
      <c r="X28" s="138">
        <f t="shared" si="23"/>
        <v>931.44248160953612</v>
      </c>
      <c r="Y28" s="138">
        <f t="shared" si="24"/>
        <v>953.09860502874824</v>
      </c>
      <c r="Z28" s="138">
        <f t="shared" si="25"/>
        <v>975.2582353104965</v>
      </c>
      <c r="AA28" s="138">
        <f t="shared" si="26"/>
        <v>997.93307903567336</v>
      </c>
      <c r="AB28" s="138">
        <f t="shared" si="27"/>
        <v>1021.1351149642542</v>
      </c>
      <c r="AC28" s="138">
        <f t="shared" si="28"/>
        <v>1044.8766003634862</v>
      </c>
      <c r="AD28" s="138">
        <f t="shared" si="29"/>
        <v>1069.1700774832084</v>
      </c>
      <c r="AE28" s="138">
        <f t="shared" si="30"/>
        <v>1094.0283801817225</v>
      </c>
      <c r="AF28" s="138">
        <f t="shared" si="31"/>
        <v>1119.4646407057169</v>
      </c>
      <c r="AG28" s="138">
        <f t="shared" si="32"/>
        <v>1145.4922966278243</v>
      </c>
      <c r="AH28" s="138">
        <f t="shared" si="33"/>
        <v>1172.1250979454778</v>
      </c>
      <c r="AI28" s="138">
        <f t="shared" si="34"/>
        <v>1199.3771143448159</v>
      </c>
      <c r="AJ28" s="138">
        <f t="shared" si="35"/>
        <v>1227.2627426334752</v>
      </c>
      <c r="AK28" s="138">
        <f t="shared" si="36"/>
        <v>1255.7967143461942</v>
      </c>
      <c r="AL28" s="138">
        <f t="shared" si="37"/>
        <v>1284.9941035272502</v>
      </c>
      <c r="AM28" s="138">
        <f t="shared" si="38"/>
        <v>1314.8703346938373</v>
      </c>
      <c r="AN28" s="138">
        <f t="shared" si="39"/>
        <v>1345.4411909845935</v>
      </c>
      <c r="AO28" s="138">
        <f t="shared" si="40"/>
        <v>1376.7228224975831</v>
      </c>
      <c r="AP28" s="138">
        <f t="shared" si="41"/>
        <v>1408.7317548221365</v>
      </c>
      <c r="AQ28" s="138">
        <f t="shared" si="42"/>
        <v>1441.4848977690569</v>
      </c>
      <c r="AR28" s="138">
        <f t="shared" si="43"/>
        <v>1474.9995543038051</v>
      </c>
      <c r="AS28" s="138">
        <f t="shared" si="44"/>
        <v>1509.2934296873809</v>
      </c>
      <c r="AT28" s="138">
        <f t="shared" si="45"/>
        <v>1544.3846408297322</v>
      </c>
      <c r="AU28" s="138">
        <f t="shared" si="46"/>
        <v>1580.2917258606303</v>
      </c>
      <c r="AV28" s="138">
        <f t="shared" si="47"/>
        <v>1617.0336539230696</v>
      </c>
      <c r="AW28" s="138">
        <f t="shared" si="48"/>
        <v>1654.6298351943651</v>
      </c>
      <c r="AX28" s="138">
        <f t="shared" si="49"/>
        <v>1693.1001311402408</v>
      </c>
      <c r="AY28" s="138">
        <f t="shared" si="50"/>
        <v>1732.4648650073266</v>
      </c>
      <c r="AZ28" s="138">
        <f t="shared" si="51"/>
        <v>1772.7448325596067</v>
      </c>
      <c r="BA28" s="138">
        <f t="shared" si="52"/>
        <v>1813.9613130644918</v>
      </c>
      <c r="BB28" s="138">
        <f t="shared" si="53"/>
        <v>1856.1360805343188</v>
      </c>
      <c r="BC28" s="138">
        <f t="shared" si="54"/>
        <v>1899.2914152292146</v>
      </c>
      <c r="BD28" s="138">
        <f t="shared" si="55"/>
        <v>1943.4501154274049</v>
      </c>
      <c r="BE28" s="138">
        <f t="shared" si="56"/>
        <v>1988.6355094691824</v>
      </c>
      <c r="BF28" s="138">
        <f t="shared" si="57"/>
        <v>2034.8714680808982</v>
      </c>
      <c r="BG28" s="138">
        <f t="shared" si="58"/>
        <v>2082.1824169854881</v>
      </c>
      <c r="BH28" s="138">
        <f t="shared" si="59"/>
        <v>2130.5933498061941</v>
      </c>
      <c r="BI28" s="138">
        <f t="shared" si="60"/>
        <v>2180.129841270299</v>
      </c>
      <c r="BJ28" s="138">
        <f t="shared" si="60"/>
        <v>2230.8180607198483</v>
      </c>
      <c r="BK28" s="138">
        <f t="shared" si="61"/>
        <v>2282.6847859364984</v>
      </c>
      <c r="BL28" s="138">
        <f t="shared" si="62"/>
        <v>2335.7574172877939</v>
      </c>
      <c r="BM28" s="138">
        <f t="shared" si="63"/>
        <v>2390.0639922023461</v>
      </c>
      <c r="BN28" s="138">
        <f t="shared" si="64"/>
        <v>2445.633199981562</v>
      </c>
      <c r="BO28" s="138">
        <f t="shared" si="65"/>
        <v>2502.4943969557467</v>
      </c>
      <c r="BP28" s="138">
        <f t="shared" si="66"/>
        <v>2560.6776219925869</v>
      </c>
      <c r="BQ28" s="138">
        <f t="shared" si="67"/>
        <v>2620.2136123662067</v>
      </c>
      <c r="BR28" s="138">
        <f t="shared" si="68"/>
        <v>2681.1338199951833</v>
      </c>
      <c r="BS28" s="138">
        <f t="shared" si="69"/>
        <v>2743.470428058095</v>
      </c>
    </row>
    <row r="29" spans="2:71" x14ac:dyDescent="0.2">
      <c r="C29" s="138" t="str">
        <f t="shared" si="2"/>
        <v/>
      </c>
      <c r="D29" s="138" t="str">
        <f t="shared" si="3"/>
        <v/>
      </c>
      <c r="E29" s="138" t="str">
        <f t="shared" si="4"/>
        <v/>
      </c>
      <c r="F29" s="138" t="str">
        <f t="shared" si="5"/>
        <v/>
      </c>
      <c r="G29" s="138" t="str">
        <f t="shared" si="6"/>
        <v/>
      </c>
      <c r="H29" s="138" t="str">
        <f t="shared" si="7"/>
        <v/>
      </c>
      <c r="I29" s="138" t="str">
        <f t="shared" si="8"/>
        <v/>
      </c>
      <c r="J29" s="138">
        <f t="shared" si="9"/>
        <v>644.83316131568165</v>
      </c>
      <c r="K29" s="138">
        <f t="shared" si="10"/>
        <v>659.82559166105546</v>
      </c>
      <c r="L29" s="138">
        <f t="shared" si="11"/>
        <v>675.16659739173087</v>
      </c>
      <c r="M29" s="138">
        <f t="shared" si="12"/>
        <v>690.8642829174961</v>
      </c>
      <c r="N29" s="138">
        <f t="shared" si="13"/>
        <v>706.9269410764125</v>
      </c>
      <c r="O29" s="138">
        <f t="shared" si="14"/>
        <v>723.36305751578982</v>
      </c>
      <c r="P29" s="138">
        <f t="shared" si="15"/>
        <v>740.18131517501854</v>
      </c>
      <c r="Q29" s="138">
        <f t="shared" si="16"/>
        <v>757.39059887262908</v>
      </c>
      <c r="R29" s="138">
        <f t="shared" si="17"/>
        <v>775.00000000000057</v>
      </c>
      <c r="S29" s="138">
        <f t="shared" si="18"/>
        <v>793.01882132419814</v>
      </c>
      <c r="T29" s="138">
        <f t="shared" si="19"/>
        <v>811.45658190247741</v>
      </c>
      <c r="U29" s="138">
        <f t="shared" si="20"/>
        <v>830.32302211105139</v>
      </c>
      <c r="V29" s="138">
        <f t="shared" si="21"/>
        <v>849.6281087907762</v>
      </c>
      <c r="W29" s="138">
        <f t="shared" si="22"/>
        <v>869.38204051247533</v>
      </c>
      <c r="X29" s="138">
        <f t="shared" si="23"/>
        <v>889.59525296468246</v>
      </c>
      <c r="Y29" s="138">
        <f t="shared" si="24"/>
        <v>910.27842446665011</v>
      </c>
      <c r="Z29" s="138">
        <f t="shared" si="25"/>
        <v>931.44248160953612</v>
      </c>
      <c r="AA29" s="138">
        <f t="shared" si="26"/>
        <v>953.09860502874824</v>
      </c>
      <c r="AB29" s="138">
        <f t="shared" si="27"/>
        <v>975.2582353104965</v>
      </c>
      <c r="AC29" s="138">
        <f t="shared" si="28"/>
        <v>997.93307903567336</v>
      </c>
      <c r="AD29" s="138">
        <f t="shared" si="29"/>
        <v>1021.1351149642542</v>
      </c>
      <c r="AE29" s="138">
        <f t="shared" si="30"/>
        <v>1044.8766003634862</v>
      </c>
      <c r="AF29" s="138">
        <f t="shared" si="31"/>
        <v>1069.1700774832084</v>
      </c>
      <c r="AG29" s="138">
        <f t="shared" si="32"/>
        <v>1094.0283801817225</v>
      </c>
      <c r="AH29" s="138">
        <f t="shared" si="33"/>
        <v>1119.4646407057169</v>
      </c>
      <c r="AI29" s="138">
        <f t="shared" si="34"/>
        <v>1145.4922966278243</v>
      </c>
      <c r="AJ29" s="138">
        <f t="shared" si="35"/>
        <v>1172.1250979454778</v>
      </c>
      <c r="AK29" s="138">
        <f t="shared" si="36"/>
        <v>1199.3771143448159</v>
      </c>
      <c r="AL29" s="138">
        <f t="shared" si="37"/>
        <v>1227.2627426334752</v>
      </c>
      <c r="AM29" s="138">
        <f t="shared" si="38"/>
        <v>1255.7967143461942</v>
      </c>
      <c r="AN29" s="138">
        <f t="shared" si="39"/>
        <v>1284.9941035272502</v>
      </c>
      <c r="AO29" s="138">
        <f t="shared" si="40"/>
        <v>1314.8703346938373</v>
      </c>
      <c r="AP29" s="138">
        <f t="shared" si="41"/>
        <v>1345.4411909845935</v>
      </c>
      <c r="AQ29" s="138">
        <f t="shared" si="42"/>
        <v>1376.7228224975831</v>
      </c>
      <c r="AR29" s="138">
        <f t="shared" si="43"/>
        <v>1408.7317548221365</v>
      </c>
      <c r="AS29" s="138">
        <f t="shared" si="44"/>
        <v>1441.4848977690569</v>
      </c>
      <c r="AT29" s="138">
        <f t="shared" si="45"/>
        <v>1474.9995543038051</v>
      </c>
      <c r="AU29" s="138">
        <f t="shared" si="46"/>
        <v>1509.2934296873809</v>
      </c>
      <c r="AV29" s="138">
        <f t="shared" si="47"/>
        <v>1544.3846408297322</v>
      </c>
      <c r="AW29" s="138">
        <f t="shared" si="48"/>
        <v>1580.2917258606303</v>
      </c>
      <c r="AX29" s="138">
        <f t="shared" si="49"/>
        <v>1617.0336539230696</v>
      </c>
      <c r="AY29" s="138">
        <f t="shared" si="50"/>
        <v>1654.6298351943651</v>
      </c>
      <c r="AZ29" s="138">
        <f t="shared" si="51"/>
        <v>1693.1001311402408</v>
      </c>
      <c r="BA29" s="138">
        <f t="shared" si="52"/>
        <v>1732.4648650073266</v>
      </c>
      <c r="BB29" s="138">
        <f t="shared" si="53"/>
        <v>1772.7448325596067</v>
      </c>
      <c r="BC29" s="138">
        <f t="shared" si="54"/>
        <v>1813.9613130644918</v>
      </c>
      <c r="BD29" s="138">
        <f t="shared" si="55"/>
        <v>1856.1360805343188</v>
      </c>
      <c r="BE29" s="138">
        <f t="shared" si="56"/>
        <v>1899.2914152292146</v>
      </c>
      <c r="BF29" s="138">
        <f t="shared" si="57"/>
        <v>1943.4501154274049</v>
      </c>
      <c r="BG29" s="138">
        <f t="shared" si="58"/>
        <v>1988.6355094691824</v>
      </c>
      <c r="BH29" s="138">
        <f t="shared" si="59"/>
        <v>2034.8714680808982</v>
      </c>
      <c r="BI29" s="138">
        <f t="shared" si="60"/>
        <v>2082.1824169854881</v>
      </c>
      <c r="BJ29" s="138">
        <f t="shared" si="60"/>
        <v>2130.5933498061941</v>
      </c>
      <c r="BK29" s="138">
        <f t="shared" si="61"/>
        <v>2180.129841270299</v>
      </c>
      <c r="BL29" s="138">
        <f t="shared" si="62"/>
        <v>2230.8180607198483</v>
      </c>
      <c r="BM29" s="138">
        <f t="shared" si="63"/>
        <v>2282.6847859364984</v>
      </c>
      <c r="BN29" s="138">
        <f t="shared" si="64"/>
        <v>2335.7574172877939</v>
      </c>
      <c r="BO29" s="138">
        <f t="shared" si="65"/>
        <v>2390.0639922023461</v>
      </c>
      <c r="BP29" s="138">
        <f t="shared" si="66"/>
        <v>2445.633199981562</v>
      </c>
      <c r="BQ29" s="138">
        <f t="shared" si="67"/>
        <v>2502.4943969557467</v>
      </c>
      <c r="BR29" s="138">
        <f t="shared" si="68"/>
        <v>2560.6776219925869</v>
      </c>
      <c r="BS29" s="138">
        <f t="shared" si="69"/>
        <v>2620.2136123662067</v>
      </c>
    </row>
    <row r="30" spans="2:71" x14ac:dyDescent="0.2">
      <c r="C30" s="138" t="str">
        <f t="shared" si="2"/>
        <v/>
      </c>
      <c r="D30" s="138" t="str">
        <f t="shared" si="3"/>
        <v/>
      </c>
      <c r="E30" s="138" t="str">
        <f t="shared" si="4"/>
        <v/>
      </c>
      <c r="F30" s="138" t="str">
        <f t="shared" si="5"/>
        <v/>
      </c>
      <c r="G30" s="138" t="str">
        <f t="shared" si="6"/>
        <v/>
      </c>
      <c r="H30" s="138" t="str">
        <f t="shared" si="7"/>
        <v/>
      </c>
      <c r="I30" s="138" t="str">
        <f t="shared" si="8"/>
        <v/>
      </c>
      <c r="J30" s="138" t="str">
        <f t="shared" si="9"/>
        <v/>
      </c>
      <c r="K30" s="138">
        <f t="shared" si="10"/>
        <v>630.18138609266384</v>
      </c>
      <c r="L30" s="138">
        <f t="shared" si="11"/>
        <v>644.83316131568176</v>
      </c>
      <c r="M30" s="138">
        <f t="shared" si="12"/>
        <v>659.82559166105557</v>
      </c>
      <c r="N30" s="138">
        <f t="shared" si="13"/>
        <v>675.16659739173099</v>
      </c>
      <c r="O30" s="138">
        <f t="shared" si="14"/>
        <v>690.86428291749621</v>
      </c>
      <c r="P30" s="138">
        <f t="shared" si="15"/>
        <v>706.92694107641262</v>
      </c>
      <c r="Q30" s="138">
        <f t="shared" si="16"/>
        <v>723.36305751578993</v>
      </c>
      <c r="R30" s="138">
        <f t="shared" si="17"/>
        <v>740.18131517501865</v>
      </c>
      <c r="S30" s="138">
        <f t="shared" si="18"/>
        <v>757.3905988726292</v>
      </c>
      <c r="T30" s="138">
        <f t="shared" si="19"/>
        <v>775.00000000000068</v>
      </c>
      <c r="U30" s="138">
        <f t="shared" si="20"/>
        <v>793.01882132419826</v>
      </c>
      <c r="V30" s="138">
        <f t="shared" si="21"/>
        <v>811.45658190247752</v>
      </c>
      <c r="W30" s="138">
        <f t="shared" si="22"/>
        <v>830.3230221110515</v>
      </c>
      <c r="X30" s="138">
        <f t="shared" si="23"/>
        <v>849.62810879077631</v>
      </c>
      <c r="Y30" s="138">
        <f t="shared" si="24"/>
        <v>869.38204051247544</v>
      </c>
      <c r="Z30" s="138">
        <f t="shared" si="25"/>
        <v>889.59525296468257</v>
      </c>
      <c r="AA30" s="138">
        <f t="shared" si="26"/>
        <v>910.27842446665022</v>
      </c>
      <c r="AB30" s="138">
        <f t="shared" si="27"/>
        <v>931.44248160953623</v>
      </c>
      <c r="AC30" s="138">
        <f t="shared" si="28"/>
        <v>953.09860502874835</v>
      </c>
      <c r="AD30" s="138">
        <f t="shared" si="29"/>
        <v>975.25823531049662</v>
      </c>
      <c r="AE30" s="138">
        <f t="shared" si="30"/>
        <v>997.93307903567347</v>
      </c>
      <c r="AF30" s="138">
        <f t="shared" si="31"/>
        <v>1021.1351149642543</v>
      </c>
      <c r="AG30" s="138">
        <f t="shared" si="32"/>
        <v>1044.8766003634862</v>
      </c>
      <c r="AH30" s="138">
        <f t="shared" si="33"/>
        <v>1069.1700774832084</v>
      </c>
      <c r="AI30" s="138">
        <f t="shared" si="34"/>
        <v>1094.0283801817225</v>
      </c>
      <c r="AJ30" s="138">
        <f t="shared" si="35"/>
        <v>1119.4646407057169</v>
      </c>
      <c r="AK30" s="138">
        <f t="shared" si="36"/>
        <v>1145.4922966278243</v>
      </c>
      <c r="AL30" s="138">
        <f t="shared" si="37"/>
        <v>1172.1250979454778</v>
      </c>
      <c r="AM30" s="138">
        <f t="shared" si="38"/>
        <v>1199.3771143448159</v>
      </c>
      <c r="AN30" s="138">
        <f t="shared" si="39"/>
        <v>1227.2627426334752</v>
      </c>
      <c r="AO30" s="138">
        <f t="shared" si="40"/>
        <v>1255.7967143461942</v>
      </c>
      <c r="AP30" s="138">
        <f t="shared" si="41"/>
        <v>1284.9941035272502</v>
      </c>
      <c r="AQ30" s="138">
        <f t="shared" si="42"/>
        <v>1314.8703346938373</v>
      </c>
      <c r="AR30" s="138">
        <f t="shared" si="43"/>
        <v>1345.4411909845935</v>
      </c>
      <c r="AS30" s="138">
        <f t="shared" si="44"/>
        <v>1376.7228224975831</v>
      </c>
      <c r="AT30" s="138">
        <f t="shared" si="45"/>
        <v>1408.7317548221365</v>
      </c>
      <c r="AU30" s="138">
        <f t="shared" si="46"/>
        <v>1441.4848977690569</v>
      </c>
      <c r="AV30" s="138">
        <f t="shared" si="47"/>
        <v>1474.9995543038051</v>
      </c>
      <c r="AW30" s="138">
        <f t="shared" si="48"/>
        <v>1509.2934296873809</v>
      </c>
      <c r="AX30" s="138">
        <f t="shared" si="49"/>
        <v>1544.3846408297322</v>
      </c>
      <c r="AY30" s="138">
        <f t="shared" si="50"/>
        <v>1580.2917258606303</v>
      </c>
      <c r="AZ30" s="138">
        <f t="shared" si="51"/>
        <v>1617.0336539230696</v>
      </c>
      <c r="BA30" s="138">
        <f t="shared" si="52"/>
        <v>1654.6298351943651</v>
      </c>
      <c r="BB30" s="138">
        <f t="shared" si="53"/>
        <v>1693.1001311402408</v>
      </c>
      <c r="BC30" s="138">
        <f t="shared" si="54"/>
        <v>1732.4648650073266</v>
      </c>
      <c r="BD30" s="138">
        <f t="shared" si="55"/>
        <v>1772.7448325596067</v>
      </c>
      <c r="BE30" s="138">
        <f t="shared" si="56"/>
        <v>1813.9613130644918</v>
      </c>
      <c r="BF30" s="138">
        <f t="shared" si="57"/>
        <v>1856.1360805343188</v>
      </c>
      <c r="BG30" s="138">
        <f t="shared" si="58"/>
        <v>1899.2914152292146</v>
      </c>
      <c r="BH30" s="138">
        <f t="shared" si="59"/>
        <v>1943.4501154274049</v>
      </c>
      <c r="BI30" s="138">
        <f t="shared" si="60"/>
        <v>1988.6355094691824</v>
      </c>
      <c r="BJ30" s="138">
        <f t="shared" si="60"/>
        <v>2034.8714680808982</v>
      </c>
      <c r="BK30" s="138">
        <f t="shared" si="61"/>
        <v>2082.1824169854881</v>
      </c>
      <c r="BL30" s="138">
        <f t="shared" si="62"/>
        <v>2130.5933498061941</v>
      </c>
      <c r="BM30" s="138">
        <f t="shared" si="63"/>
        <v>2180.129841270299</v>
      </c>
      <c r="BN30" s="138">
        <f t="shared" si="64"/>
        <v>2230.8180607198483</v>
      </c>
      <c r="BO30" s="138">
        <f t="shared" si="65"/>
        <v>2282.6847859364984</v>
      </c>
      <c r="BP30" s="138">
        <f t="shared" si="66"/>
        <v>2335.7574172877939</v>
      </c>
      <c r="BQ30" s="138">
        <f t="shared" si="67"/>
        <v>2390.0639922023461</v>
      </c>
      <c r="BR30" s="138">
        <f t="shared" si="68"/>
        <v>2445.633199981562</v>
      </c>
      <c r="BS30" s="138">
        <f t="shared" si="69"/>
        <v>2502.4943969557467</v>
      </c>
    </row>
    <row r="31" spans="2:71" x14ac:dyDescent="0.2">
      <c r="C31" s="138" t="str">
        <f t="shared" si="2"/>
        <v/>
      </c>
      <c r="D31" s="138" t="str">
        <f t="shared" si="3"/>
        <v/>
      </c>
      <c r="E31" s="138" t="str">
        <f t="shared" si="4"/>
        <v/>
      </c>
      <c r="F31" s="138" t="str">
        <f t="shared" si="5"/>
        <v/>
      </c>
      <c r="G31" s="138" t="str">
        <f t="shared" si="6"/>
        <v/>
      </c>
      <c r="H31" s="138" t="str">
        <f t="shared" si="7"/>
        <v/>
      </c>
      <c r="I31" s="138" t="str">
        <f t="shared" si="8"/>
        <v/>
      </c>
      <c r="J31" s="138" t="str">
        <f t="shared" si="9"/>
        <v/>
      </c>
      <c r="K31" s="138" t="str">
        <f t="shared" si="10"/>
        <v/>
      </c>
      <c r="L31" s="138">
        <f t="shared" si="11"/>
        <v>615.86252569174951</v>
      </c>
      <c r="M31" s="138">
        <f t="shared" si="12"/>
        <v>630.18138609266396</v>
      </c>
      <c r="N31" s="138">
        <f t="shared" si="13"/>
        <v>644.83316131568188</v>
      </c>
      <c r="O31" s="138">
        <f t="shared" si="14"/>
        <v>659.82559166105568</v>
      </c>
      <c r="P31" s="138">
        <f t="shared" si="15"/>
        <v>675.1665973917311</v>
      </c>
      <c r="Q31" s="138">
        <f t="shared" si="16"/>
        <v>690.86428291749633</v>
      </c>
      <c r="R31" s="138">
        <f t="shared" si="17"/>
        <v>706.92694107641273</v>
      </c>
      <c r="S31" s="138">
        <f t="shared" si="18"/>
        <v>723.36305751579005</v>
      </c>
      <c r="T31" s="138">
        <f t="shared" si="19"/>
        <v>740.18131517501877</v>
      </c>
      <c r="U31" s="138">
        <f t="shared" si="20"/>
        <v>757.39059887262931</v>
      </c>
      <c r="V31" s="138">
        <f t="shared" si="21"/>
        <v>775.0000000000008</v>
      </c>
      <c r="W31" s="138">
        <f t="shared" si="22"/>
        <v>793.01882132419837</v>
      </c>
      <c r="X31" s="138">
        <f t="shared" si="23"/>
        <v>811.45658190247764</v>
      </c>
      <c r="Y31" s="138">
        <f t="shared" si="24"/>
        <v>830.32302211105161</v>
      </c>
      <c r="Z31" s="138">
        <f t="shared" si="25"/>
        <v>849.62810879077642</v>
      </c>
      <c r="AA31" s="138">
        <f t="shared" si="26"/>
        <v>869.38204051247567</v>
      </c>
      <c r="AB31" s="138">
        <f t="shared" si="27"/>
        <v>889.5952529646828</v>
      </c>
      <c r="AC31" s="138">
        <f t="shared" si="28"/>
        <v>910.27842446665045</v>
      </c>
      <c r="AD31" s="138">
        <f t="shared" si="29"/>
        <v>931.44248160953646</v>
      </c>
      <c r="AE31" s="138">
        <f t="shared" si="30"/>
        <v>953.09860502874858</v>
      </c>
      <c r="AF31" s="138">
        <f t="shared" si="31"/>
        <v>975.25823531049684</v>
      </c>
      <c r="AG31" s="138">
        <f t="shared" si="32"/>
        <v>997.9330790356737</v>
      </c>
      <c r="AH31" s="138">
        <f t="shared" si="33"/>
        <v>1021.1351149642545</v>
      </c>
      <c r="AI31" s="138">
        <f t="shared" si="34"/>
        <v>1044.8766003634864</v>
      </c>
      <c r="AJ31" s="138">
        <f t="shared" si="35"/>
        <v>1069.1700774832086</v>
      </c>
      <c r="AK31" s="138">
        <f t="shared" si="36"/>
        <v>1094.0283801817227</v>
      </c>
      <c r="AL31" s="138">
        <f t="shared" si="37"/>
        <v>1119.4646407057171</v>
      </c>
      <c r="AM31" s="138">
        <f t="shared" si="38"/>
        <v>1145.4922966278245</v>
      </c>
      <c r="AN31" s="138">
        <f t="shared" si="39"/>
        <v>1172.125097945478</v>
      </c>
      <c r="AO31" s="138">
        <f t="shared" si="40"/>
        <v>1199.3771143448162</v>
      </c>
      <c r="AP31" s="138">
        <f t="shared" si="41"/>
        <v>1227.2627426334755</v>
      </c>
      <c r="AQ31" s="138">
        <f t="shared" si="42"/>
        <v>1255.7967143461944</v>
      </c>
      <c r="AR31" s="138">
        <f t="shared" si="43"/>
        <v>1284.9941035272504</v>
      </c>
      <c r="AS31" s="138">
        <f t="shared" si="44"/>
        <v>1314.8703346938375</v>
      </c>
      <c r="AT31" s="138">
        <f t="shared" si="45"/>
        <v>1345.4411909845937</v>
      </c>
      <c r="AU31" s="138">
        <f t="shared" si="46"/>
        <v>1376.7228224975834</v>
      </c>
      <c r="AV31" s="138">
        <f t="shared" si="47"/>
        <v>1408.7317548221367</v>
      </c>
      <c r="AW31" s="138">
        <f t="shared" si="48"/>
        <v>1441.4848977690572</v>
      </c>
      <c r="AX31" s="138">
        <f t="shared" si="49"/>
        <v>1474.9995543038053</v>
      </c>
      <c r="AY31" s="138">
        <f t="shared" si="50"/>
        <v>1509.2934296873811</v>
      </c>
      <c r="AZ31" s="138">
        <f t="shared" si="51"/>
        <v>1544.3846408297325</v>
      </c>
      <c r="BA31" s="138">
        <f t="shared" si="52"/>
        <v>1580.2917258606305</v>
      </c>
      <c r="BB31" s="138">
        <f t="shared" si="53"/>
        <v>1617.0336539230698</v>
      </c>
      <c r="BC31" s="138">
        <f t="shared" si="54"/>
        <v>1654.6298351943653</v>
      </c>
      <c r="BD31" s="138">
        <f t="shared" si="55"/>
        <v>1693.100131140241</v>
      </c>
      <c r="BE31" s="138">
        <f t="shared" si="56"/>
        <v>1732.4648650073268</v>
      </c>
      <c r="BF31" s="138">
        <f t="shared" si="57"/>
        <v>1772.7448325596069</v>
      </c>
      <c r="BG31" s="138">
        <f t="shared" si="58"/>
        <v>1813.9613130644921</v>
      </c>
      <c r="BH31" s="138">
        <f t="shared" si="59"/>
        <v>1856.136080534319</v>
      </c>
      <c r="BI31" s="138">
        <f t="shared" si="60"/>
        <v>1899.2914152292149</v>
      </c>
      <c r="BJ31" s="138">
        <f t="shared" si="60"/>
        <v>1943.4501154274051</v>
      </c>
      <c r="BK31" s="138">
        <f t="shared" si="61"/>
        <v>1988.6355094691826</v>
      </c>
      <c r="BL31" s="138">
        <f t="shared" si="62"/>
        <v>2034.8714680808985</v>
      </c>
      <c r="BM31" s="138">
        <f t="shared" si="63"/>
        <v>2082.1824169854885</v>
      </c>
      <c r="BN31" s="138">
        <f t="shared" si="64"/>
        <v>2130.593349806195</v>
      </c>
      <c r="BO31" s="138">
        <f t="shared" si="65"/>
        <v>2180.1298412702999</v>
      </c>
      <c r="BP31" s="138">
        <f t="shared" si="66"/>
        <v>2230.8180607198492</v>
      </c>
      <c r="BQ31" s="138">
        <f t="shared" si="67"/>
        <v>2282.6847859364993</v>
      </c>
      <c r="BR31" s="138">
        <f t="shared" si="68"/>
        <v>2335.7574172877949</v>
      </c>
      <c r="BS31" s="138">
        <f t="shared" si="69"/>
        <v>2390.063992202347</v>
      </c>
    </row>
    <row r="32" spans="2:71" x14ac:dyDescent="0.2">
      <c r="C32" s="138" t="str">
        <f t="shared" si="2"/>
        <v/>
      </c>
      <c r="D32" s="138" t="str">
        <f t="shared" si="3"/>
        <v/>
      </c>
      <c r="E32" s="138" t="str">
        <f t="shared" si="4"/>
        <v/>
      </c>
      <c r="F32" s="138" t="str">
        <f t="shared" si="5"/>
        <v/>
      </c>
      <c r="G32" s="138" t="str">
        <f t="shared" si="6"/>
        <v/>
      </c>
      <c r="H32" s="138" t="str">
        <f t="shared" si="7"/>
        <v/>
      </c>
      <c r="I32" s="138" t="str">
        <f t="shared" si="8"/>
        <v/>
      </c>
      <c r="J32" s="138" t="str">
        <f t="shared" si="9"/>
        <v/>
      </c>
      <c r="K32" s="138" t="str">
        <f t="shared" si="10"/>
        <v/>
      </c>
      <c r="L32" s="138" t="str">
        <f t="shared" si="11"/>
        <v/>
      </c>
      <c r="M32" s="138">
        <f t="shared" si="12"/>
        <v>601.86901568630162</v>
      </c>
      <c r="N32" s="138">
        <f t="shared" si="13"/>
        <v>615.86252569174951</v>
      </c>
      <c r="O32" s="138">
        <f t="shared" si="14"/>
        <v>630.18138609266396</v>
      </c>
      <c r="P32" s="138">
        <f t="shared" si="15"/>
        <v>644.83316131568188</v>
      </c>
      <c r="Q32" s="138">
        <f t="shared" si="16"/>
        <v>659.82559166105568</v>
      </c>
      <c r="R32" s="138">
        <f t="shared" si="17"/>
        <v>675.1665973917311</v>
      </c>
      <c r="S32" s="138">
        <f t="shared" si="18"/>
        <v>690.86428291749633</v>
      </c>
      <c r="T32" s="138">
        <f t="shared" si="19"/>
        <v>706.92694107641273</v>
      </c>
      <c r="U32" s="138">
        <f t="shared" si="20"/>
        <v>723.36305751579005</v>
      </c>
      <c r="V32" s="138">
        <f t="shared" si="21"/>
        <v>740.18131517501877</v>
      </c>
      <c r="W32" s="138">
        <f t="shared" si="22"/>
        <v>757.39059887262931</v>
      </c>
      <c r="X32" s="138">
        <f t="shared" si="23"/>
        <v>775.0000000000008</v>
      </c>
      <c r="Y32" s="138">
        <f t="shared" si="24"/>
        <v>793.01882132419837</v>
      </c>
      <c r="Z32" s="138">
        <f t="shared" si="25"/>
        <v>811.45658190247764</v>
      </c>
      <c r="AA32" s="138">
        <f t="shared" si="26"/>
        <v>830.32302211105161</v>
      </c>
      <c r="AB32" s="138">
        <f t="shared" si="27"/>
        <v>849.62810879077642</v>
      </c>
      <c r="AC32" s="138">
        <f t="shared" si="28"/>
        <v>869.38204051247567</v>
      </c>
      <c r="AD32" s="138">
        <f t="shared" si="29"/>
        <v>889.5952529646828</v>
      </c>
      <c r="AE32" s="138">
        <f t="shared" si="30"/>
        <v>910.27842446665045</v>
      </c>
      <c r="AF32" s="138">
        <f t="shared" si="31"/>
        <v>931.44248160953646</v>
      </c>
      <c r="AG32" s="138">
        <f t="shared" si="32"/>
        <v>953.09860502874858</v>
      </c>
      <c r="AH32" s="138">
        <f t="shared" si="33"/>
        <v>975.25823531049684</v>
      </c>
      <c r="AI32" s="138">
        <f t="shared" si="34"/>
        <v>997.9330790356737</v>
      </c>
      <c r="AJ32" s="138">
        <f t="shared" si="35"/>
        <v>1021.1351149642545</v>
      </c>
      <c r="AK32" s="138">
        <f t="shared" si="36"/>
        <v>1044.8766003634864</v>
      </c>
      <c r="AL32" s="138">
        <f t="shared" si="37"/>
        <v>1069.1700774832086</v>
      </c>
      <c r="AM32" s="138">
        <f t="shared" si="38"/>
        <v>1094.0283801817227</v>
      </c>
      <c r="AN32" s="138">
        <f t="shared" si="39"/>
        <v>1119.4646407057171</v>
      </c>
      <c r="AO32" s="138">
        <f t="shared" si="40"/>
        <v>1145.4922966278245</v>
      </c>
      <c r="AP32" s="138">
        <f t="shared" si="41"/>
        <v>1172.125097945478</v>
      </c>
      <c r="AQ32" s="138">
        <f t="shared" si="42"/>
        <v>1199.3771143448162</v>
      </c>
      <c r="AR32" s="138">
        <f t="shared" si="43"/>
        <v>1227.2627426334755</v>
      </c>
      <c r="AS32" s="138">
        <f t="shared" si="44"/>
        <v>1255.7967143461944</v>
      </c>
      <c r="AT32" s="138">
        <f t="shared" si="45"/>
        <v>1284.9941035272504</v>
      </c>
      <c r="AU32" s="138">
        <f t="shared" si="46"/>
        <v>1314.8703346938375</v>
      </c>
      <c r="AV32" s="138">
        <f t="shared" si="47"/>
        <v>1345.4411909845937</v>
      </c>
      <c r="AW32" s="138">
        <f t="shared" si="48"/>
        <v>1376.7228224975834</v>
      </c>
      <c r="AX32" s="138">
        <f t="shared" si="49"/>
        <v>1408.7317548221367</v>
      </c>
      <c r="AY32" s="138">
        <f t="shared" si="50"/>
        <v>1441.4848977690572</v>
      </c>
      <c r="AZ32" s="138">
        <f t="shared" si="51"/>
        <v>1474.9995543038053</v>
      </c>
      <c r="BA32" s="138">
        <f t="shared" si="52"/>
        <v>1509.2934296873811</v>
      </c>
      <c r="BB32" s="138">
        <f t="shared" si="53"/>
        <v>1544.3846408297325</v>
      </c>
      <c r="BC32" s="138">
        <f t="shared" si="54"/>
        <v>1580.2917258606305</v>
      </c>
      <c r="BD32" s="138">
        <f t="shared" si="55"/>
        <v>1617.0336539230698</v>
      </c>
      <c r="BE32" s="138">
        <f t="shared" si="56"/>
        <v>1654.6298351943653</v>
      </c>
      <c r="BF32" s="138">
        <f t="shared" si="57"/>
        <v>1693.100131140241</v>
      </c>
      <c r="BG32" s="138">
        <f t="shared" si="58"/>
        <v>1732.4648650073268</v>
      </c>
      <c r="BH32" s="138">
        <f t="shared" si="59"/>
        <v>1772.7448325596069</v>
      </c>
      <c r="BI32" s="138">
        <f t="shared" si="60"/>
        <v>1813.9613130644921</v>
      </c>
      <c r="BJ32" s="138">
        <f t="shared" si="60"/>
        <v>1856.136080534319</v>
      </c>
      <c r="BK32" s="138">
        <f t="shared" si="61"/>
        <v>1899.2914152292149</v>
      </c>
      <c r="BL32" s="138">
        <f t="shared" si="62"/>
        <v>1943.4501154274051</v>
      </c>
      <c r="BM32" s="138">
        <f t="shared" si="63"/>
        <v>1988.6355094691826</v>
      </c>
      <c r="BN32" s="138">
        <f t="shared" si="64"/>
        <v>2034.8714680808985</v>
      </c>
      <c r="BO32" s="138">
        <f t="shared" si="65"/>
        <v>2082.1824169854885</v>
      </c>
      <c r="BP32" s="138">
        <f t="shared" si="66"/>
        <v>2130.593349806195</v>
      </c>
      <c r="BQ32" s="138">
        <f t="shared" si="67"/>
        <v>2180.1298412702999</v>
      </c>
      <c r="BR32" s="138">
        <f t="shared" si="68"/>
        <v>2230.8180607198492</v>
      </c>
      <c r="BS32" s="138">
        <f t="shared" si="69"/>
        <v>2282.6847859364993</v>
      </c>
    </row>
    <row r="33" spans="3:71" x14ac:dyDescent="0.2">
      <c r="C33" s="138" t="str">
        <f t="shared" si="2"/>
        <v/>
      </c>
      <c r="D33" s="138" t="str">
        <f t="shared" si="3"/>
        <v/>
      </c>
      <c r="E33" s="138" t="str">
        <f t="shared" si="4"/>
        <v/>
      </c>
      <c r="F33" s="138" t="str">
        <f t="shared" si="5"/>
        <v/>
      </c>
      <c r="G33" s="138" t="str">
        <f t="shared" si="6"/>
        <v/>
      </c>
      <c r="H33" s="138" t="str">
        <f t="shared" si="7"/>
        <v/>
      </c>
      <c r="I33" s="138" t="str">
        <f t="shared" si="8"/>
        <v/>
      </c>
      <c r="J33" s="138" t="str">
        <f t="shared" si="9"/>
        <v/>
      </c>
      <c r="K33" s="138" t="str">
        <f t="shared" si="10"/>
        <v/>
      </c>
      <c r="L33" s="138" t="str">
        <f t="shared" si="11"/>
        <v/>
      </c>
      <c r="M33" s="138" t="str">
        <f t="shared" si="12"/>
        <v/>
      </c>
      <c r="N33" s="138">
        <f t="shared" si="13"/>
        <v>588.19346352713228</v>
      </c>
      <c r="O33" s="138">
        <f t="shared" si="14"/>
        <v>601.86901568630174</v>
      </c>
      <c r="P33" s="138">
        <f t="shared" si="15"/>
        <v>615.86252569174962</v>
      </c>
      <c r="Q33" s="138">
        <f t="shared" si="16"/>
        <v>630.18138609266407</v>
      </c>
      <c r="R33" s="138">
        <f t="shared" si="17"/>
        <v>644.83316131568199</v>
      </c>
      <c r="S33" s="138">
        <f t="shared" si="18"/>
        <v>659.8255916610558</v>
      </c>
      <c r="T33" s="138">
        <f t="shared" si="19"/>
        <v>675.16659739173122</v>
      </c>
      <c r="U33" s="138">
        <f t="shared" si="20"/>
        <v>690.86428291749644</v>
      </c>
      <c r="V33" s="138">
        <f t="shared" si="21"/>
        <v>706.92694107641285</v>
      </c>
      <c r="W33" s="138">
        <f t="shared" si="22"/>
        <v>723.36305751579016</v>
      </c>
      <c r="X33" s="138">
        <f t="shared" si="23"/>
        <v>740.18131517501888</v>
      </c>
      <c r="Y33" s="138">
        <f t="shared" si="24"/>
        <v>757.39059887262943</v>
      </c>
      <c r="Z33" s="138">
        <f t="shared" si="25"/>
        <v>775.00000000000091</v>
      </c>
      <c r="AA33" s="138">
        <f t="shared" si="26"/>
        <v>793.01882132419848</v>
      </c>
      <c r="AB33" s="138">
        <f t="shared" si="27"/>
        <v>811.45658190247775</v>
      </c>
      <c r="AC33" s="138">
        <f t="shared" si="28"/>
        <v>830.32302211105173</v>
      </c>
      <c r="AD33" s="138">
        <f t="shared" si="29"/>
        <v>849.62810879077654</v>
      </c>
      <c r="AE33" s="138">
        <f t="shared" si="30"/>
        <v>869.38204051247578</v>
      </c>
      <c r="AF33" s="138">
        <f t="shared" si="31"/>
        <v>889.59525296468303</v>
      </c>
      <c r="AG33" s="138">
        <f t="shared" si="32"/>
        <v>910.27842446665068</v>
      </c>
      <c r="AH33" s="138">
        <f t="shared" si="33"/>
        <v>931.44248160953669</v>
      </c>
      <c r="AI33" s="138">
        <f t="shared" si="34"/>
        <v>953.09860502874881</v>
      </c>
      <c r="AJ33" s="138">
        <f t="shared" si="35"/>
        <v>975.25823531049718</v>
      </c>
      <c r="AK33" s="138">
        <f t="shared" si="36"/>
        <v>997.93307903567404</v>
      </c>
      <c r="AL33" s="138">
        <f t="shared" si="37"/>
        <v>1021.1351149642549</v>
      </c>
      <c r="AM33" s="138">
        <f t="shared" si="38"/>
        <v>1044.8766003634869</v>
      </c>
      <c r="AN33" s="138">
        <f t="shared" si="39"/>
        <v>1069.1700774832091</v>
      </c>
      <c r="AO33" s="138">
        <f t="shared" si="40"/>
        <v>1094.0283801817232</v>
      </c>
      <c r="AP33" s="138">
        <f t="shared" si="41"/>
        <v>1119.4646407057176</v>
      </c>
      <c r="AQ33" s="138">
        <f t="shared" si="42"/>
        <v>1145.492296627825</v>
      </c>
      <c r="AR33" s="138">
        <f t="shared" si="43"/>
        <v>1172.1250979454785</v>
      </c>
      <c r="AS33" s="138">
        <f t="shared" si="44"/>
        <v>1199.3771143448166</v>
      </c>
      <c r="AT33" s="138">
        <f t="shared" si="45"/>
        <v>1227.2627426334759</v>
      </c>
      <c r="AU33" s="138">
        <f t="shared" si="46"/>
        <v>1255.7967143461949</v>
      </c>
      <c r="AV33" s="138">
        <f t="shared" si="47"/>
        <v>1284.9941035272509</v>
      </c>
      <c r="AW33" s="138">
        <f t="shared" si="48"/>
        <v>1314.870334693838</v>
      </c>
      <c r="AX33" s="138">
        <f t="shared" si="49"/>
        <v>1345.4411909845942</v>
      </c>
      <c r="AY33" s="138">
        <f t="shared" si="50"/>
        <v>1376.7228224975838</v>
      </c>
      <c r="AZ33" s="138">
        <f t="shared" si="51"/>
        <v>1408.7317548221372</v>
      </c>
      <c r="BA33" s="138">
        <f t="shared" si="52"/>
        <v>1441.4848977690576</v>
      </c>
      <c r="BB33" s="138">
        <f t="shared" si="53"/>
        <v>1474.9995543038058</v>
      </c>
      <c r="BC33" s="138">
        <f t="shared" si="54"/>
        <v>1509.2934296873816</v>
      </c>
      <c r="BD33" s="138">
        <f t="shared" si="55"/>
        <v>1544.3846408297329</v>
      </c>
      <c r="BE33" s="138">
        <f t="shared" si="56"/>
        <v>1580.291725860631</v>
      </c>
      <c r="BF33" s="138">
        <f t="shared" si="57"/>
        <v>1617.0336539230702</v>
      </c>
      <c r="BG33" s="138">
        <f t="shared" si="58"/>
        <v>1654.6298351943658</v>
      </c>
      <c r="BH33" s="138">
        <f t="shared" si="59"/>
        <v>1693.1001311402415</v>
      </c>
      <c r="BI33" s="138">
        <f t="shared" si="60"/>
        <v>1732.4648650073273</v>
      </c>
      <c r="BJ33" s="138">
        <f t="shared" si="60"/>
        <v>1772.7448325596074</v>
      </c>
      <c r="BK33" s="138">
        <f t="shared" si="61"/>
        <v>1813.9613130644927</v>
      </c>
      <c r="BL33" s="138">
        <f t="shared" si="62"/>
        <v>1856.1360805343197</v>
      </c>
      <c r="BM33" s="138">
        <f t="shared" si="63"/>
        <v>1899.2914152292155</v>
      </c>
      <c r="BN33" s="138">
        <f t="shared" si="64"/>
        <v>1943.450115427406</v>
      </c>
      <c r="BO33" s="138">
        <f t="shared" si="65"/>
        <v>1988.6355094691835</v>
      </c>
      <c r="BP33" s="138">
        <f t="shared" si="66"/>
        <v>2034.8714680808994</v>
      </c>
      <c r="BQ33" s="138">
        <f t="shared" si="67"/>
        <v>2082.1824169854895</v>
      </c>
      <c r="BR33" s="138">
        <f t="shared" si="68"/>
        <v>2130.5933498061959</v>
      </c>
      <c r="BS33" s="138">
        <f t="shared" si="69"/>
        <v>2180.1298412703009</v>
      </c>
    </row>
    <row r="34" spans="3:71" x14ac:dyDescent="0.2">
      <c r="C34" s="138" t="str">
        <f t="shared" si="2"/>
        <v/>
      </c>
      <c r="D34" s="138" t="str">
        <f t="shared" si="3"/>
        <v/>
      </c>
      <c r="E34" s="138" t="str">
        <f t="shared" si="4"/>
        <v/>
      </c>
      <c r="F34" s="138" t="str">
        <f t="shared" si="5"/>
        <v/>
      </c>
      <c r="G34" s="138" t="str">
        <f t="shared" si="6"/>
        <v/>
      </c>
      <c r="H34" s="138" t="str">
        <f t="shared" si="7"/>
        <v/>
      </c>
      <c r="I34" s="138" t="str">
        <f t="shared" si="8"/>
        <v/>
      </c>
      <c r="J34" s="138" t="str">
        <f t="shared" si="9"/>
        <v/>
      </c>
      <c r="K34" s="138" t="str">
        <f t="shared" si="10"/>
        <v/>
      </c>
      <c r="L34" s="138" t="str">
        <f t="shared" si="11"/>
        <v/>
      </c>
      <c r="M34" s="138" t="str">
        <f t="shared" si="12"/>
        <v/>
      </c>
      <c r="N34" s="138" t="str">
        <f t="shared" si="13"/>
        <v/>
      </c>
      <c r="O34" s="138">
        <f t="shared" si="14"/>
        <v>574.82864463713599</v>
      </c>
      <c r="P34" s="138">
        <f t="shared" si="15"/>
        <v>588.19346352713239</v>
      </c>
      <c r="Q34" s="138">
        <f t="shared" si="16"/>
        <v>601.86901568630185</v>
      </c>
      <c r="R34" s="138">
        <f t="shared" si="17"/>
        <v>615.86252569174974</v>
      </c>
      <c r="S34" s="138">
        <f t="shared" si="18"/>
        <v>630.18138609266418</v>
      </c>
      <c r="T34" s="138">
        <f t="shared" si="19"/>
        <v>644.8331613156821</v>
      </c>
      <c r="U34" s="138">
        <f t="shared" si="20"/>
        <v>659.82559166105591</v>
      </c>
      <c r="V34" s="138">
        <f t="shared" si="21"/>
        <v>675.16659739173144</v>
      </c>
      <c r="W34" s="138">
        <f t="shared" si="22"/>
        <v>690.86428291749667</v>
      </c>
      <c r="X34" s="138">
        <f t="shared" si="23"/>
        <v>706.92694107641307</v>
      </c>
      <c r="Y34" s="138">
        <f t="shared" si="24"/>
        <v>723.36305751579039</v>
      </c>
      <c r="Z34" s="138">
        <f t="shared" si="25"/>
        <v>740.18131517501911</v>
      </c>
      <c r="AA34" s="138">
        <f t="shared" si="26"/>
        <v>757.39059887262977</v>
      </c>
      <c r="AB34" s="138">
        <f t="shared" si="27"/>
        <v>775.00000000000125</v>
      </c>
      <c r="AC34" s="138">
        <f t="shared" si="28"/>
        <v>793.01882132419883</v>
      </c>
      <c r="AD34" s="138">
        <f t="shared" si="29"/>
        <v>811.45658190247809</v>
      </c>
      <c r="AE34" s="138">
        <f t="shared" si="30"/>
        <v>830.32302211105207</v>
      </c>
      <c r="AF34" s="138">
        <f t="shared" si="31"/>
        <v>849.62810879077699</v>
      </c>
      <c r="AG34" s="138">
        <f t="shared" si="32"/>
        <v>869.38204051247624</v>
      </c>
      <c r="AH34" s="138">
        <f t="shared" si="33"/>
        <v>889.59525296468348</v>
      </c>
      <c r="AI34" s="138">
        <f t="shared" si="34"/>
        <v>910.27842446665113</v>
      </c>
      <c r="AJ34" s="138">
        <f t="shared" si="35"/>
        <v>931.44248160953714</v>
      </c>
      <c r="AK34" s="138">
        <f t="shared" si="36"/>
        <v>953.09860502874926</v>
      </c>
      <c r="AL34" s="138">
        <f t="shared" si="37"/>
        <v>975.25823531049764</v>
      </c>
      <c r="AM34" s="138">
        <f t="shared" si="38"/>
        <v>997.9330790356745</v>
      </c>
      <c r="AN34" s="138">
        <f t="shared" si="39"/>
        <v>1021.1351149642553</v>
      </c>
      <c r="AO34" s="138">
        <f t="shared" si="40"/>
        <v>1044.8766003634873</v>
      </c>
      <c r="AP34" s="138">
        <f t="shared" si="41"/>
        <v>1069.1700774832095</v>
      </c>
      <c r="AQ34" s="138">
        <f t="shared" si="42"/>
        <v>1094.0283801817236</v>
      </c>
      <c r="AR34" s="138">
        <f t="shared" si="43"/>
        <v>1119.464640705718</v>
      </c>
      <c r="AS34" s="138">
        <f t="shared" si="44"/>
        <v>1145.4922966278255</v>
      </c>
      <c r="AT34" s="138">
        <f t="shared" si="45"/>
        <v>1172.125097945479</v>
      </c>
      <c r="AU34" s="138">
        <f t="shared" si="46"/>
        <v>1199.3771143448173</v>
      </c>
      <c r="AV34" s="138">
        <f t="shared" si="47"/>
        <v>1227.2627426334766</v>
      </c>
      <c r="AW34" s="138">
        <f t="shared" si="48"/>
        <v>1255.7967143461956</v>
      </c>
      <c r="AX34" s="138">
        <f t="shared" si="49"/>
        <v>1284.9941035272516</v>
      </c>
      <c r="AY34" s="138">
        <f t="shared" si="50"/>
        <v>1314.8703346938387</v>
      </c>
      <c r="AZ34" s="138">
        <f t="shared" si="51"/>
        <v>1345.4411909845949</v>
      </c>
      <c r="BA34" s="138">
        <f t="shared" si="52"/>
        <v>1376.7228224975845</v>
      </c>
      <c r="BB34" s="138">
        <f t="shared" si="53"/>
        <v>1408.7317548221379</v>
      </c>
      <c r="BC34" s="138">
        <f t="shared" si="54"/>
        <v>1441.4848977690583</v>
      </c>
      <c r="BD34" s="138">
        <f t="shared" si="55"/>
        <v>1474.9995543038065</v>
      </c>
      <c r="BE34" s="138">
        <f t="shared" si="56"/>
        <v>1509.2934296873823</v>
      </c>
      <c r="BF34" s="138">
        <f t="shared" si="57"/>
        <v>1544.3846408297336</v>
      </c>
      <c r="BG34" s="138">
        <f t="shared" si="58"/>
        <v>1580.2917258606317</v>
      </c>
      <c r="BH34" s="138">
        <f t="shared" si="59"/>
        <v>1617.0336539230709</v>
      </c>
      <c r="BI34" s="138">
        <f t="shared" si="60"/>
        <v>1654.6298351943665</v>
      </c>
      <c r="BJ34" s="138">
        <f t="shared" si="60"/>
        <v>1693.1001311402422</v>
      </c>
      <c r="BK34" s="138">
        <f t="shared" si="61"/>
        <v>1732.4648650073279</v>
      </c>
      <c r="BL34" s="138">
        <f t="shared" si="62"/>
        <v>1772.7448325596081</v>
      </c>
      <c r="BM34" s="138">
        <f t="shared" si="63"/>
        <v>1813.9613130644934</v>
      </c>
      <c r="BN34" s="138">
        <f t="shared" si="64"/>
        <v>1856.1360805343204</v>
      </c>
      <c r="BO34" s="138">
        <f t="shared" si="65"/>
        <v>1899.2914152292162</v>
      </c>
      <c r="BP34" s="138">
        <f t="shared" si="66"/>
        <v>1943.4501154274067</v>
      </c>
      <c r="BQ34" s="138">
        <f t="shared" si="67"/>
        <v>1988.6355094691842</v>
      </c>
      <c r="BR34" s="138">
        <f t="shared" si="68"/>
        <v>2034.8714680809001</v>
      </c>
      <c r="BS34" s="138">
        <f t="shared" si="69"/>
        <v>2082.1824169854899</v>
      </c>
    </row>
    <row r="35" spans="3:71" x14ac:dyDescent="0.2">
      <c r="C35" s="138" t="str">
        <f t="shared" si="2"/>
        <v/>
      </c>
      <c r="D35" s="138" t="str">
        <f t="shared" si="3"/>
        <v/>
      </c>
      <c r="E35" s="138" t="str">
        <f t="shared" si="4"/>
        <v/>
      </c>
      <c r="F35" s="138" t="str">
        <f t="shared" si="5"/>
        <v/>
      </c>
      <c r="G35" s="138" t="str">
        <f t="shared" si="6"/>
        <v/>
      </c>
      <c r="H35" s="138" t="str">
        <f t="shared" si="7"/>
        <v/>
      </c>
      <c r="I35" s="138" t="str">
        <f t="shared" si="8"/>
        <v/>
      </c>
      <c r="J35" s="138" t="str">
        <f t="shared" si="9"/>
        <v/>
      </c>
      <c r="K35" s="138" t="str">
        <f t="shared" si="10"/>
        <v/>
      </c>
      <c r="L35" s="138" t="str">
        <f t="shared" si="11"/>
        <v/>
      </c>
      <c r="M35" s="138" t="str">
        <f t="shared" si="12"/>
        <v/>
      </c>
      <c r="N35" s="138" t="str">
        <f t="shared" si="13"/>
        <v/>
      </c>
      <c r="O35" s="138" t="str">
        <f t="shared" si="14"/>
        <v/>
      </c>
      <c r="P35" s="138">
        <f t="shared" si="15"/>
        <v>561.76749859466042</v>
      </c>
      <c r="Q35" s="138">
        <f t="shared" si="16"/>
        <v>574.82864463713599</v>
      </c>
      <c r="R35" s="138">
        <f t="shared" si="17"/>
        <v>588.19346352713239</v>
      </c>
      <c r="S35" s="138">
        <f t="shared" si="18"/>
        <v>601.86901568630185</v>
      </c>
      <c r="T35" s="138">
        <f t="shared" si="19"/>
        <v>615.86252569174974</v>
      </c>
      <c r="U35" s="138">
        <f t="shared" si="20"/>
        <v>630.18138609266418</v>
      </c>
      <c r="V35" s="138">
        <f t="shared" si="21"/>
        <v>644.8331613156821</v>
      </c>
      <c r="W35" s="138">
        <f t="shared" si="22"/>
        <v>659.82559166105591</v>
      </c>
      <c r="X35" s="138">
        <f t="shared" si="23"/>
        <v>675.16659739173144</v>
      </c>
      <c r="Y35" s="138">
        <f t="shared" si="24"/>
        <v>690.86428291749667</v>
      </c>
      <c r="Z35" s="138">
        <f t="shared" si="25"/>
        <v>706.92694107641307</v>
      </c>
      <c r="AA35" s="138">
        <f t="shared" si="26"/>
        <v>723.36305751579039</v>
      </c>
      <c r="AB35" s="138">
        <f t="shared" si="27"/>
        <v>740.18131517501911</v>
      </c>
      <c r="AC35" s="138">
        <f t="shared" si="28"/>
        <v>757.39059887262977</v>
      </c>
      <c r="AD35" s="138">
        <f t="shared" si="29"/>
        <v>775.00000000000125</v>
      </c>
      <c r="AE35" s="138">
        <f t="shared" si="30"/>
        <v>793.01882132419883</v>
      </c>
      <c r="AF35" s="138">
        <f t="shared" si="31"/>
        <v>811.45658190247809</v>
      </c>
      <c r="AG35" s="138">
        <f t="shared" si="32"/>
        <v>830.32302211105207</v>
      </c>
      <c r="AH35" s="138">
        <f t="shared" si="33"/>
        <v>849.62810879077699</v>
      </c>
      <c r="AI35" s="138">
        <f t="shared" si="34"/>
        <v>869.38204051247624</v>
      </c>
      <c r="AJ35" s="138">
        <f t="shared" si="35"/>
        <v>889.59525296468348</v>
      </c>
      <c r="AK35" s="138">
        <f t="shared" si="36"/>
        <v>910.27842446665113</v>
      </c>
      <c r="AL35" s="138">
        <f t="shared" si="37"/>
        <v>931.44248160953714</v>
      </c>
      <c r="AM35" s="138">
        <f t="shared" si="38"/>
        <v>953.09860502874926</v>
      </c>
      <c r="AN35" s="138">
        <f t="shared" si="39"/>
        <v>975.25823531049764</v>
      </c>
      <c r="AO35" s="138">
        <f t="shared" si="40"/>
        <v>997.9330790356745</v>
      </c>
      <c r="AP35" s="138">
        <f t="shared" si="41"/>
        <v>1021.1351149642553</v>
      </c>
      <c r="AQ35" s="138">
        <f t="shared" si="42"/>
        <v>1044.8766003634873</v>
      </c>
      <c r="AR35" s="138">
        <f t="shared" si="43"/>
        <v>1069.1700774832095</v>
      </c>
      <c r="AS35" s="138">
        <f t="shared" si="44"/>
        <v>1094.0283801817236</v>
      </c>
      <c r="AT35" s="138">
        <f t="shared" si="45"/>
        <v>1119.464640705718</v>
      </c>
      <c r="AU35" s="138">
        <f t="shared" si="46"/>
        <v>1145.4922966278255</v>
      </c>
      <c r="AV35" s="138">
        <f t="shared" si="47"/>
        <v>1172.125097945479</v>
      </c>
      <c r="AW35" s="138">
        <f t="shared" si="48"/>
        <v>1199.3771143448173</v>
      </c>
      <c r="AX35" s="138">
        <f t="shared" si="49"/>
        <v>1227.2627426334766</v>
      </c>
      <c r="AY35" s="138">
        <f t="shared" si="50"/>
        <v>1255.7967143461956</v>
      </c>
      <c r="AZ35" s="138">
        <f t="shared" si="51"/>
        <v>1284.9941035272516</v>
      </c>
      <c r="BA35" s="138">
        <f t="shared" si="52"/>
        <v>1314.8703346938387</v>
      </c>
      <c r="BB35" s="138">
        <f t="shared" si="53"/>
        <v>1345.4411909845949</v>
      </c>
      <c r="BC35" s="138">
        <f t="shared" si="54"/>
        <v>1376.7228224975845</v>
      </c>
      <c r="BD35" s="138">
        <f t="shared" si="55"/>
        <v>1408.7317548221379</v>
      </c>
      <c r="BE35" s="138">
        <f t="shared" si="56"/>
        <v>1441.4848977690583</v>
      </c>
      <c r="BF35" s="138">
        <f t="shared" si="57"/>
        <v>1474.9995543038065</v>
      </c>
      <c r="BG35" s="138">
        <f t="shared" si="58"/>
        <v>1509.2934296873823</v>
      </c>
      <c r="BH35" s="138">
        <f t="shared" si="59"/>
        <v>1544.3846408297336</v>
      </c>
      <c r="BI35" s="138">
        <f t="shared" si="60"/>
        <v>1580.2917258606317</v>
      </c>
      <c r="BJ35" s="138">
        <f t="shared" si="60"/>
        <v>1617.0336539230709</v>
      </c>
      <c r="BK35" s="138">
        <f t="shared" si="61"/>
        <v>1654.6298351943665</v>
      </c>
      <c r="BL35" s="138">
        <f t="shared" si="62"/>
        <v>1693.1001311402422</v>
      </c>
      <c r="BM35" s="138">
        <f t="shared" si="63"/>
        <v>1732.4648650073279</v>
      </c>
      <c r="BN35" s="138">
        <f t="shared" si="64"/>
        <v>1772.7448325596081</v>
      </c>
      <c r="BO35" s="138">
        <f t="shared" si="65"/>
        <v>1813.9613130644934</v>
      </c>
      <c r="BP35" s="138">
        <f t="shared" si="66"/>
        <v>1856.1360805343204</v>
      </c>
      <c r="BQ35" s="138">
        <f t="shared" si="67"/>
        <v>1899.2914152292162</v>
      </c>
      <c r="BR35" s="138">
        <f t="shared" si="68"/>
        <v>1943.4501154274067</v>
      </c>
      <c r="BS35" s="138">
        <f t="shared" si="69"/>
        <v>1988.6355094691842</v>
      </c>
    </row>
    <row r="36" spans="3:71" x14ac:dyDescent="0.2">
      <c r="C36" s="138" t="str">
        <f t="shared" si="2"/>
        <v/>
      </c>
      <c r="D36" s="138" t="str">
        <f t="shared" si="3"/>
        <v/>
      </c>
      <c r="E36" s="138" t="str">
        <f t="shared" si="4"/>
        <v/>
      </c>
      <c r="F36" s="138" t="str">
        <f t="shared" si="5"/>
        <v/>
      </c>
      <c r="G36" s="138" t="str">
        <f t="shared" si="6"/>
        <v/>
      </c>
      <c r="H36" s="138" t="str">
        <f t="shared" si="7"/>
        <v/>
      </c>
      <c r="I36" s="138" t="str">
        <f t="shared" si="8"/>
        <v/>
      </c>
      <c r="J36" s="138" t="str">
        <f t="shared" si="9"/>
        <v/>
      </c>
      <c r="K36" s="138" t="str">
        <f t="shared" si="10"/>
        <v/>
      </c>
      <c r="L36" s="138" t="str">
        <f t="shared" si="11"/>
        <v/>
      </c>
      <c r="M36" s="138" t="str">
        <f t="shared" si="12"/>
        <v/>
      </c>
      <c r="N36" s="138" t="str">
        <f t="shared" si="13"/>
        <v/>
      </c>
      <c r="O36" s="138" t="str">
        <f t="shared" si="14"/>
        <v/>
      </c>
      <c r="P36" s="138" t="str">
        <f t="shared" si="15"/>
        <v/>
      </c>
      <c r="Q36" s="138">
        <f t="shared" si="16"/>
        <v>549.00312540359801</v>
      </c>
      <c r="R36" s="138">
        <f t="shared" si="17"/>
        <v>561.76749859466054</v>
      </c>
      <c r="S36" s="138">
        <f t="shared" si="18"/>
        <v>574.82864463713611</v>
      </c>
      <c r="T36" s="138">
        <f t="shared" si="19"/>
        <v>588.19346352713251</v>
      </c>
      <c r="U36" s="138">
        <f t="shared" si="20"/>
        <v>601.86901568630196</v>
      </c>
      <c r="V36" s="138">
        <f t="shared" si="21"/>
        <v>615.86252569174985</v>
      </c>
      <c r="W36" s="138">
        <f t="shared" si="22"/>
        <v>630.1813860926643</v>
      </c>
      <c r="X36" s="138">
        <f t="shared" si="23"/>
        <v>644.83316131568222</v>
      </c>
      <c r="Y36" s="138">
        <f t="shared" si="24"/>
        <v>659.82559166105602</v>
      </c>
      <c r="Z36" s="138">
        <f t="shared" si="25"/>
        <v>675.16659739173156</v>
      </c>
      <c r="AA36" s="138">
        <f t="shared" si="26"/>
        <v>690.86428291749678</v>
      </c>
      <c r="AB36" s="138">
        <f t="shared" si="27"/>
        <v>706.92694107641319</v>
      </c>
      <c r="AC36" s="138">
        <f t="shared" si="28"/>
        <v>723.3630575157905</v>
      </c>
      <c r="AD36" s="138">
        <f t="shared" si="29"/>
        <v>740.18131517501922</v>
      </c>
      <c r="AE36" s="138">
        <f t="shared" si="30"/>
        <v>757.39059887262988</v>
      </c>
      <c r="AF36" s="138">
        <f t="shared" si="31"/>
        <v>775.00000000000136</v>
      </c>
      <c r="AG36" s="138">
        <f t="shared" si="32"/>
        <v>793.01882132419894</v>
      </c>
      <c r="AH36" s="138">
        <f t="shared" si="33"/>
        <v>811.45658190247832</v>
      </c>
      <c r="AI36" s="138">
        <f t="shared" si="34"/>
        <v>830.3230221110523</v>
      </c>
      <c r="AJ36" s="138">
        <f t="shared" si="35"/>
        <v>849.62810879077722</v>
      </c>
      <c r="AK36" s="138">
        <f t="shared" si="36"/>
        <v>869.38204051247646</v>
      </c>
      <c r="AL36" s="138">
        <f t="shared" si="37"/>
        <v>889.59525296468371</v>
      </c>
      <c r="AM36" s="138">
        <f t="shared" si="38"/>
        <v>910.27842446665136</v>
      </c>
      <c r="AN36" s="138">
        <f t="shared" si="39"/>
        <v>931.44248160953737</v>
      </c>
      <c r="AO36" s="138">
        <f t="shared" si="40"/>
        <v>953.09860502874949</v>
      </c>
      <c r="AP36" s="138">
        <f t="shared" si="41"/>
        <v>975.25823531049787</v>
      </c>
      <c r="AQ36" s="138">
        <f t="shared" si="42"/>
        <v>997.93307903567472</v>
      </c>
      <c r="AR36" s="138">
        <f t="shared" si="43"/>
        <v>1021.1351149642555</v>
      </c>
      <c r="AS36" s="138">
        <f t="shared" si="44"/>
        <v>1044.8766003634876</v>
      </c>
      <c r="AT36" s="138">
        <f t="shared" si="45"/>
        <v>1069.1700774832098</v>
      </c>
      <c r="AU36" s="138">
        <f t="shared" si="46"/>
        <v>1094.0283801817238</v>
      </c>
      <c r="AV36" s="138">
        <f t="shared" si="47"/>
        <v>1119.4646407057182</v>
      </c>
      <c r="AW36" s="138">
        <f t="shared" si="48"/>
        <v>1145.4922966278257</v>
      </c>
      <c r="AX36" s="138">
        <f t="shared" si="49"/>
        <v>1172.1250979454792</v>
      </c>
      <c r="AY36" s="138">
        <f t="shared" si="50"/>
        <v>1199.3771143448175</v>
      </c>
      <c r="AZ36" s="138">
        <f t="shared" si="51"/>
        <v>1227.2627426334768</v>
      </c>
      <c r="BA36" s="138">
        <f t="shared" si="52"/>
        <v>1255.7967143461958</v>
      </c>
      <c r="BB36" s="138">
        <f t="shared" si="53"/>
        <v>1284.9941035272518</v>
      </c>
      <c r="BC36" s="138">
        <f t="shared" si="54"/>
        <v>1314.8703346938389</v>
      </c>
      <c r="BD36" s="138">
        <f t="shared" si="55"/>
        <v>1345.4411909845951</v>
      </c>
      <c r="BE36" s="138">
        <f t="shared" si="56"/>
        <v>1376.7228224975847</v>
      </c>
      <c r="BF36" s="138">
        <f t="shared" si="57"/>
        <v>1408.7317548221381</v>
      </c>
      <c r="BG36" s="138">
        <f t="shared" si="58"/>
        <v>1441.4848977690585</v>
      </c>
      <c r="BH36" s="138">
        <f t="shared" si="59"/>
        <v>1474.9995543038067</v>
      </c>
      <c r="BI36" s="138">
        <f t="shared" si="60"/>
        <v>1509.2934296873825</v>
      </c>
      <c r="BJ36" s="138">
        <f t="shared" si="60"/>
        <v>1544.3846408297338</v>
      </c>
      <c r="BK36" s="138">
        <f t="shared" si="61"/>
        <v>1580.2917258606319</v>
      </c>
      <c r="BL36" s="138">
        <f t="shared" si="62"/>
        <v>1617.0336539230714</v>
      </c>
      <c r="BM36" s="138">
        <f t="shared" si="63"/>
        <v>1654.6298351943669</v>
      </c>
      <c r="BN36" s="138">
        <f t="shared" si="64"/>
        <v>1693.1001311402426</v>
      </c>
      <c r="BO36" s="138">
        <f t="shared" si="65"/>
        <v>1732.4648650073284</v>
      </c>
      <c r="BP36" s="138">
        <f t="shared" si="66"/>
        <v>1772.7448325596085</v>
      </c>
      <c r="BQ36" s="138">
        <f t="shared" si="67"/>
        <v>1813.9613130644939</v>
      </c>
      <c r="BR36" s="138">
        <f t="shared" si="68"/>
        <v>1856.1360805343209</v>
      </c>
      <c r="BS36" s="138">
        <f t="shared" si="69"/>
        <v>1899.2914152292167</v>
      </c>
    </row>
    <row r="37" spans="3:71" x14ac:dyDescent="0.2">
      <c r="C37" s="138" t="str">
        <f t="shared" si="2"/>
        <v/>
      </c>
      <c r="D37" s="138" t="str">
        <f t="shared" si="3"/>
        <v/>
      </c>
      <c r="E37" s="138" t="str">
        <f t="shared" si="4"/>
        <v/>
      </c>
      <c r="F37" s="138" t="str">
        <f t="shared" si="5"/>
        <v/>
      </c>
      <c r="G37" s="138" t="str">
        <f t="shared" si="6"/>
        <v/>
      </c>
      <c r="H37" s="138" t="str">
        <f t="shared" si="7"/>
        <v/>
      </c>
      <c r="I37" s="138" t="str">
        <f t="shared" si="8"/>
        <v/>
      </c>
      <c r="J37" s="138" t="str">
        <f t="shared" si="9"/>
        <v/>
      </c>
      <c r="K37" s="138" t="str">
        <f t="shared" si="10"/>
        <v/>
      </c>
      <c r="L37" s="138" t="str">
        <f t="shared" si="11"/>
        <v/>
      </c>
      <c r="M37" s="138" t="str">
        <f t="shared" si="12"/>
        <v/>
      </c>
      <c r="N37" s="138" t="str">
        <f t="shared" si="13"/>
        <v/>
      </c>
      <c r="O37" s="138" t="str">
        <f t="shared" si="14"/>
        <v/>
      </c>
      <c r="P37" s="138" t="str">
        <f t="shared" si="15"/>
        <v/>
      </c>
      <c r="Q37" s="138" t="str">
        <f t="shared" si="16"/>
        <v/>
      </c>
      <c r="R37" s="138">
        <f t="shared" si="17"/>
        <v>536.52878184822703</v>
      </c>
      <c r="S37" s="138">
        <f t="shared" si="18"/>
        <v>549.00312540359812</v>
      </c>
      <c r="T37" s="138">
        <f t="shared" si="19"/>
        <v>561.76749859466065</v>
      </c>
      <c r="U37" s="138">
        <f t="shared" si="20"/>
        <v>574.82864463713622</v>
      </c>
      <c r="V37" s="138">
        <f t="shared" si="21"/>
        <v>588.19346352713262</v>
      </c>
      <c r="W37" s="138">
        <f t="shared" si="22"/>
        <v>601.86901568630208</v>
      </c>
      <c r="X37" s="138">
        <f t="shared" si="23"/>
        <v>615.86252569174997</v>
      </c>
      <c r="Y37" s="138">
        <f t="shared" si="24"/>
        <v>630.18138609266441</v>
      </c>
      <c r="Z37" s="138">
        <f t="shared" si="25"/>
        <v>644.83316131568233</v>
      </c>
      <c r="AA37" s="138">
        <f t="shared" si="26"/>
        <v>659.82559166105614</v>
      </c>
      <c r="AB37" s="138">
        <f t="shared" si="27"/>
        <v>675.16659739173167</v>
      </c>
      <c r="AC37" s="138">
        <f t="shared" si="28"/>
        <v>690.86428291749689</v>
      </c>
      <c r="AD37" s="138">
        <f t="shared" si="29"/>
        <v>706.9269410764133</v>
      </c>
      <c r="AE37" s="138">
        <f t="shared" si="30"/>
        <v>723.36305751579062</v>
      </c>
      <c r="AF37" s="138">
        <f t="shared" si="31"/>
        <v>740.18131517501934</v>
      </c>
      <c r="AG37" s="138">
        <f t="shared" si="32"/>
        <v>757.39059887262999</v>
      </c>
      <c r="AH37" s="138">
        <f t="shared" si="33"/>
        <v>775.00000000000148</v>
      </c>
      <c r="AI37" s="138">
        <f t="shared" si="34"/>
        <v>793.01882132419905</v>
      </c>
      <c r="AJ37" s="138">
        <f t="shared" si="35"/>
        <v>811.45658190247843</v>
      </c>
      <c r="AK37" s="138">
        <f t="shared" si="36"/>
        <v>830.32302211105241</v>
      </c>
      <c r="AL37" s="138">
        <f t="shared" si="37"/>
        <v>849.62810879077733</v>
      </c>
      <c r="AM37" s="138">
        <f t="shared" si="38"/>
        <v>869.38204051247658</v>
      </c>
      <c r="AN37" s="138">
        <f t="shared" si="39"/>
        <v>889.59525296468382</v>
      </c>
      <c r="AO37" s="138">
        <f t="shared" si="40"/>
        <v>910.27842446665147</v>
      </c>
      <c r="AP37" s="138">
        <f t="shared" si="41"/>
        <v>931.44248160953748</v>
      </c>
      <c r="AQ37" s="138">
        <f t="shared" si="42"/>
        <v>953.0986050287496</v>
      </c>
      <c r="AR37" s="138">
        <f t="shared" si="43"/>
        <v>975.25823531049798</v>
      </c>
      <c r="AS37" s="138">
        <f t="shared" si="44"/>
        <v>997.93307903567484</v>
      </c>
      <c r="AT37" s="138">
        <f t="shared" si="45"/>
        <v>1021.1351149642556</v>
      </c>
      <c r="AU37" s="138">
        <f t="shared" si="46"/>
        <v>1044.8766003634878</v>
      </c>
      <c r="AV37" s="138">
        <f t="shared" si="47"/>
        <v>1069.17007748321</v>
      </c>
      <c r="AW37" s="138">
        <f t="shared" si="48"/>
        <v>1094.0283801817241</v>
      </c>
      <c r="AX37" s="138">
        <f t="shared" si="49"/>
        <v>1119.4646407057185</v>
      </c>
      <c r="AY37" s="138">
        <f t="shared" si="50"/>
        <v>1145.4922966278259</v>
      </c>
      <c r="AZ37" s="138">
        <f t="shared" si="51"/>
        <v>1172.1250979454794</v>
      </c>
      <c r="BA37" s="138">
        <f t="shared" si="52"/>
        <v>1199.3771143448178</v>
      </c>
      <c r="BB37" s="138">
        <f t="shared" si="53"/>
        <v>1227.262742633477</v>
      </c>
      <c r="BC37" s="138">
        <f t="shared" si="54"/>
        <v>1255.796714346196</v>
      </c>
      <c r="BD37" s="138">
        <f t="shared" si="55"/>
        <v>1284.994103527252</v>
      </c>
      <c r="BE37" s="138">
        <f t="shared" si="56"/>
        <v>1314.8703346938391</v>
      </c>
      <c r="BF37" s="138">
        <f t="shared" si="57"/>
        <v>1345.4411909845953</v>
      </c>
      <c r="BG37" s="138">
        <f t="shared" si="58"/>
        <v>1376.722822497585</v>
      </c>
      <c r="BH37" s="138">
        <f t="shared" si="59"/>
        <v>1408.7317548221383</v>
      </c>
      <c r="BI37" s="138">
        <f t="shared" si="60"/>
        <v>1441.4848977690588</v>
      </c>
      <c r="BJ37" s="138">
        <f t="shared" si="60"/>
        <v>1474.9995543038069</v>
      </c>
      <c r="BK37" s="138">
        <f t="shared" si="61"/>
        <v>1509.2934296873827</v>
      </c>
      <c r="BL37" s="138">
        <f t="shared" si="62"/>
        <v>1544.3846408297341</v>
      </c>
      <c r="BM37" s="138">
        <f t="shared" si="63"/>
        <v>1580.2917258606321</v>
      </c>
      <c r="BN37" s="138">
        <f t="shared" si="64"/>
        <v>1617.0336539230716</v>
      </c>
      <c r="BO37" s="138">
        <f t="shared" si="65"/>
        <v>1654.6298351943672</v>
      </c>
      <c r="BP37" s="138">
        <f t="shared" si="66"/>
        <v>1693.1001311402429</v>
      </c>
      <c r="BQ37" s="138">
        <f t="shared" si="67"/>
        <v>1732.4648650073286</v>
      </c>
      <c r="BR37" s="138">
        <f t="shared" si="68"/>
        <v>1772.7448325596088</v>
      </c>
      <c r="BS37" s="138">
        <f t="shared" si="69"/>
        <v>1813.9613130644941</v>
      </c>
    </row>
    <row r="38" spans="3:71" x14ac:dyDescent="0.2">
      <c r="C38" s="138" t="str">
        <f t="shared" si="2"/>
        <v/>
      </c>
      <c r="D38" s="138" t="str">
        <f t="shared" si="3"/>
        <v/>
      </c>
      <c r="E38" s="138" t="str">
        <f t="shared" si="4"/>
        <v/>
      </c>
      <c r="F38" s="138" t="str">
        <f t="shared" si="5"/>
        <v/>
      </c>
      <c r="G38" s="138" t="str">
        <f t="shared" si="6"/>
        <v/>
      </c>
      <c r="H38" s="138" t="str">
        <f t="shared" si="7"/>
        <v/>
      </c>
      <c r="I38" s="138" t="str">
        <f t="shared" si="8"/>
        <v/>
      </c>
      <c r="J38" s="138" t="str">
        <f t="shared" si="9"/>
        <v/>
      </c>
      <c r="K38" s="138" t="str">
        <f t="shared" si="10"/>
        <v/>
      </c>
      <c r="L38" s="138" t="str">
        <f t="shared" si="11"/>
        <v/>
      </c>
      <c r="M38" s="138" t="str">
        <f t="shared" si="12"/>
        <v/>
      </c>
      <c r="N38" s="138" t="str">
        <f t="shared" si="13"/>
        <v/>
      </c>
      <c r="O38" s="138" t="str">
        <f t="shared" si="14"/>
        <v/>
      </c>
      <c r="P38" s="138" t="str">
        <f t="shared" si="15"/>
        <v/>
      </c>
      <c r="Q38" s="138" t="str">
        <f t="shared" si="16"/>
        <v/>
      </c>
      <c r="R38" s="138" t="str">
        <f t="shared" si="17"/>
        <v/>
      </c>
      <c r="S38" s="138">
        <f t="shared" si="18"/>
        <v>524.33787793087822</v>
      </c>
      <c r="T38" s="138">
        <f t="shared" si="19"/>
        <v>536.52878184822714</v>
      </c>
      <c r="U38" s="138">
        <f t="shared" si="20"/>
        <v>549.00312540359823</v>
      </c>
      <c r="V38" s="138">
        <f t="shared" si="21"/>
        <v>561.76749859466076</v>
      </c>
      <c r="W38" s="138">
        <f t="shared" si="22"/>
        <v>574.82864463713634</v>
      </c>
      <c r="X38" s="138">
        <f t="shared" si="23"/>
        <v>588.19346352713274</v>
      </c>
      <c r="Y38" s="138">
        <f t="shared" si="24"/>
        <v>601.86901568630219</v>
      </c>
      <c r="Z38" s="138">
        <f t="shared" si="25"/>
        <v>615.86252569175008</v>
      </c>
      <c r="AA38" s="138">
        <f t="shared" si="26"/>
        <v>630.18138609266452</v>
      </c>
      <c r="AB38" s="138">
        <f t="shared" si="27"/>
        <v>644.83316131568245</v>
      </c>
      <c r="AC38" s="138">
        <f t="shared" si="28"/>
        <v>659.82559166105625</v>
      </c>
      <c r="AD38" s="138">
        <f t="shared" si="29"/>
        <v>675.16659739173178</v>
      </c>
      <c r="AE38" s="138">
        <f t="shared" si="30"/>
        <v>690.86428291749701</v>
      </c>
      <c r="AF38" s="138">
        <f t="shared" si="31"/>
        <v>706.92694107641341</v>
      </c>
      <c r="AG38" s="138">
        <f t="shared" si="32"/>
        <v>723.36305751579073</v>
      </c>
      <c r="AH38" s="138">
        <f t="shared" si="33"/>
        <v>740.18131517501945</v>
      </c>
      <c r="AI38" s="138">
        <f t="shared" si="34"/>
        <v>757.39059887263011</v>
      </c>
      <c r="AJ38" s="138">
        <f t="shared" si="35"/>
        <v>775.00000000000159</v>
      </c>
      <c r="AK38" s="138">
        <f t="shared" si="36"/>
        <v>793.01882132419917</v>
      </c>
      <c r="AL38" s="138">
        <f t="shared" si="37"/>
        <v>811.45658190247855</v>
      </c>
      <c r="AM38" s="138">
        <f t="shared" si="38"/>
        <v>830.32302211105252</v>
      </c>
      <c r="AN38" s="138">
        <f t="shared" si="39"/>
        <v>849.62810879077745</v>
      </c>
      <c r="AO38" s="138">
        <f t="shared" si="40"/>
        <v>869.38204051247669</v>
      </c>
      <c r="AP38" s="138">
        <f t="shared" si="41"/>
        <v>889.59525296468394</v>
      </c>
      <c r="AQ38" s="138">
        <f t="shared" si="42"/>
        <v>910.27842446665159</v>
      </c>
      <c r="AR38" s="138">
        <f t="shared" si="43"/>
        <v>931.44248160953759</v>
      </c>
      <c r="AS38" s="138">
        <f t="shared" si="44"/>
        <v>953.09860502874972</v>
      </c>
      <c r="AT38" s="138">
        <f t="shared" si="45"/>
        <v>975.25823531049809</v>
      </c>
      <c r="AU38" s="138">
        <f t="shared" si="46"/>
        <v>997.93307903567495</v>
      </c>
      <c r="AV38" s="138">
        <f t="shared" si="47"/>
        <v>1021.1351149642558</v>
      </c>
      <c r="AW38" s="138">
        <f t="shared" si="48"/>
        <v>1044.8766003634878</v>
      </c>
      <c r="AX38" s="138">
        <f t="shared" si="49"/>
        <v>1069.17007748321</v>
      </c>
      <c r="AY38" s="138">
        <f t="shared" si="50"/>
        <v>1094.0283801817241</v>
      </c>
      <c r="AZ38" s="138">
        <f t="shared" si="51"/>
        <v>1119.4646407057185</v>
      </c>
      <c r="BA38" s="138">
        <f t="shared" si="52"/>
        <v>1145.4922966278259</v>
      </c>
      <c r="BB38" s="138">
        <f t="shared" si="53"/>
        <v>1172.1250979454794</v>
      </c>
      <c r="BC38" s="138">
        <f t="shared" si="54"/>
        <v>1199.3771143448178</v>
      </c>
      <c r="BD38" s="138">
        <f t="shared" si="55"/>
        <v>1227.262742633477</v>
      </c>
      <c r="BE38" s="138">
        <f t="shared" si="56"/>
        <v>1255.796714346196</v>
      </c>
      <c r="BF38" s="138">
        <f t="shared" si="57"/>
        <v>1284.994103527252</v>
      </c>
      <c r="BG38" s="138">
        <f t="shared" si="58"/>
        <v>1314.8703346938391</v>
      </c>
      <c r="BH38" s="138">
        <f t="shared" si="59"/>
        <v>1345.4411909845953</v>
      </c>
      <c r="BI38" s="138">
        <f t="shared" si="60"/>
        <v>1376.722822497585</v>
      </c>
      <c r="BJ38" s="138">
        <f t="shared" si="60"/>
        <v>1408.7317548221383</v>
      </c>
      <c r="BK38" s="138">
        <f t="shared" si="61"/>
        <v>1441.4848977690588</v>
      </c>
      <c r="BL38" s="138">
        <f t="shared" si="62"/>
        <v>1474.9995543038069</v>
      </c>
      <c r="BM38" s="138">
        <f t="shared" si="63"/>
        <v>1509.2934296873827</v>
      </c>
      <c r="BN38" s="138">
        <f t="shared" si="64"/>
        <v>1544.3846408297341</v>
      </c>
      <c r="BO38" s="138">
        <f t="shared" si="65"/>
        <v>1580.2917258606321</v>
      </c>
      <c r="BP38" s="138">
        <f t="shared" si="66"/>
        <v>1617.0336539230716</v>
      </c>
      <c r="BQ38" s="138">
        <f t="shared" si="67"/>
        <v>1654.6298351943672</v>
      </c>
      <c r="BR38" s="138">
        <f t="shared" si="68"/>
        <v>1693.1001311402429</v>
      </c>
      <c r="BS38" s="138">
        <f t="shared" si="69"/>
        <v>1732.4648650073286</v>
      </c>
    </row>
    <row r="39" spans="3:71" x14ac:dyDescent="0.2">
      <c r="C39" s="138" t="str">
        <f t="shared" si="2"/>
        <v/>
      </c>
      <c r="D39" s="138" t="str">
        <f t="shared" si="3"/>
        <v/>
      </c>
      <c r="E39" s="138" t="str">
        <f t="shared" si="4"/>
        <v/>
      </c>
      <c r="F39" s="138" t="str">
        <f t="shared" si="5"/>
        <v/>
      </c>
      <c r="G39" s="138" t="str">
        <f t="shared" si="6"/>
        <v/>
      </c>
      <c r="H39" s="138" t="str">
        <f t="shared" si="7"/>
        <v/>
      </c>
      <c r="I39" s="138" t="str">
        <f t="shared" si="8"/>
        <v/>
      </c>
      <c r="J39" s="138" t="str">
        <f t="shared" si="9"/>
        <v/>
      </c>
      <c r="K39" s="138" t="str">
        <f t="shared" si="10"/>
        <v/>
      </c>
      <c r="L39" s="138" t="str">
        <f t="shared" si="11"/>
        <v/>
      </c>
      <c r="M39" s="138" t="str">
        <f t="shared" si="12"/>
        <v/>
      </c>
      <c r="N39" s="138" t="str">
        <f t="shared" si="13"/>
        <v/>
      </c>
      <c r="O39" s="138" t="str">
        <f t="shared" si="14"/>
        <v/>
      </c>
      <c r="P39" s="138" t="str">
        <f t="shared" si="15"/>
        <v/>
      </c>
      <c r="Q39" s="138" t="str">
        <f t="shared" si="16"/>
        <v/>
      </c>
      <c r="R39" s="138" t="str">
        <f t="shared" si="17"/>
        <v/>
      </c>
      <c r="S39" s="138" t="str">
        <f t="shared" si="18"/>
        <v/>
      </c>
      <c r="T39" s="138">
        <f t="shared" si="19"/>
        <v>512.42397339054332</v>
      </c>
      <c r="U39" s="138">
        <f t="shared" si="20"/>
        <v>524.33787793087822</v>
      </c>
      <c r="V39" s="138">
        <f t="shared" si="21"/>
        <v>536.52878184822714</v>
      </c>
      <c r="W39" s="138">
        <f t="shared" si="22"/>
        <v>549.00312540359823</v>
      </c>
      <c r="X39" s="138">
        <f t="shared" si="23"/>
        <v>561.76749859466076</v>
      </c>
      <c r="Y39" s="138">
        <f t="shared" si="24"/>
        <v>574.82864463713634</v>
      </c>
      <c r="Z39" s="138">
        <f t="shared" si="25"/>
        <v>588.19346352713274</v>
      </c>
      <c r="AA39" s="138">
        <f t="shared" si="26"/>
        <v>601.86901568630219</v>
      </c>
      <c r="AB39" s="138">
        <f t="shared" si="27"/>
        <v>615.86252569175008</v>
      </c>
      <c r="AC39" s="138">
        <f t="shared" si="28"/>
        <v>630.18138609266452</v>
      </c>
      <c r="AD39" s="138">
        <f t="shared" si="29"/>
        <v>644.83316131568245</v>
      </c>
      <c r="AE39" s="138">
        <f t="shared" si="30"/>
        <v>659.82559166105625</v>
      </c>
      <c r="AF39" s="138">
        <f t="shared" si="31"/>
        <v>675.16659739173178</v>
      </c>
      <c r="AG39" s="138">
        <f t="shared" si="32"/>
        <v>690.86428291749701</v>
      </c>
      <c r="AH39" s="138">
        <f t="shared" si="33"/>
        <v>706.92694107641341</v>
      </c>
      <c r="AI39" s="138">
        <f t="shared" si="34"/>
        <v>723.36305751579073</v>
      </c>
      <c r="AJ39" s="138">
        <f t="shared" si="35"/>
        <v>740.18131517501945</v>
      </c>
      <c r="AK39" s="138">
        <f t="shared" si="36"/>
        <v>757.39059887263011</v>
      </c>
      <c r="AL39" s="138">
        <f t="shared" si="37"/>
        <v>775.00000000000159</v>
      </c>
      <c r="AM39" s="138">
        <f t="shared" si="38"/>
        <v>793.01882132419917</v>
      </c>
      <c r="AN39" s="138">
        <f t="shared" si="39"/>
        <v>811.45658190247855</v>
      </c>
      <c r="AO39" s="138">
        <f t="shared" si="40"/>
        <v>830.32302211105252</v>
      </c>
      <c r="AP39" s="138">
        <f t="shared" si="41"/>
        <v>849.62810879077745</v>
      </c>
      <c r="AQ39" s="138">
        <f t="shared" si="42"/>
        <v>869.38204051247669</v>
      </c>
      <c r="AR39" s="138">
        <f t="shared" si="43"/>
        <v>889.59525296468394</v>
      </c>
      <c r="AS39" s="138">
        <f t="shared" si="44"/>
        <v>910.27842446665159</v>
      </c>
      <c r="AT39" s="138">
        <f t="shared" si="45"/>
        <v>931.44248160953759</v>
      </c>
      <c r="AU39" s="138">
        <f t="shared" si="46"/>
        <v>953.09860502874972</v>
      </c>
      <c r="AV39" s="138">
        <f t="shared" si="47"/>
        <v>975.25823531049809</v>
      </c>
      <c r="AW39" s="138">
        <f t="shared" si="48"/>
        <v>997.93307903567495</v>
      </c>
      <c r="AX39" s="138">
        <f t="shared" si="49"/>
        <v>1021.1351149642558</v>
      </c>
      <c r="AY39" s="138">
        <f t="shared" si="50"/>
        <v>1044.8766003634878</v>
      </c>
      <c r="AZ39" s="138">
        <f t="shared" si="51"/>
        <v>1069.17007748321</v>
      </c>
      <c r="BA39" s="138">
        <f t="shared" si="52"/>
        <v>1094.0283801817241</v>
      </c>
      <c r="BB39" s="138">
        <f t="shared" si="53"/>
        <v>1119.4646407057185</v>
      </c>
      <c r="BC39" s="138">
        <f t="shared" si="54"/>
        <v>1145.4922966278259</v>
      </c>
      <c r="BD39" s="138">
        <f t="shared" si="55"/>
        <v>1172.1250979454794</v>
      </c>
      <c r="BE39" s="138">
        <f t="shared" si="56"/>
        <v>1199.3771143448178</v>
      </c>
      <c r="BF39" s="138">
        <f t="shared" si="57"/>
        <v>1227.262742633477</v>
      </c>
      <c r="BG39" s="138">
        <f t="shared" si="58"/>
        <v>1255.796714346196</v>
      </c>
      <c r="BH39" s="138">
        <f t="shared" si="59"/>
        <v>1284.994103527252</v>
      </c>
      <c r="BI39" s="138">
        <f t="shared" si="60"/>
        <v>1314.8703346938391</v>
      </c>
      <c r="BJ39" s="138">
        <f t="shared" si="60"/>
        <v>1345.4411909845953</v>
      </c>
      <c r="BK39" s="138">
        <f t="shared" si="61"/>
        <v>1376.722822497585</v>
      </c>
      <c r="BL39" s="138">
        <f t="shared" si="62"/>
        <v>1408.7317548221383</v>
      </c>
      <c r="BM39" s="138">
        <f t="shared" si="63"/>
        <v>1441.4848977690588</v>
      </c>
      <c r="BN39" s="138">
        <f t="shared" si="64"/>
        <v>1474.9995543038069</v>
      </c>
      <c r="BO39" s="138">
        <f t="shared" si="65"/>
        <v>1509.2934296873827</v>
      </c>
      <c r="BP39" s="138">
        <f t="shared" si="66"/>
        <v>1544.3846408297341</v>
      </c>
      <c r="BQ39" s="138">
        <f t="shared" si="67"/>
        <v>1580.2917258606321</v>
      </c>
      <c r="BR39" s="138">
        <f t="shared" si="68"/>
        <v>1617.0336539230716</v>
      </c>
      <c r="BS39" s="138">
        <f t="shared" si="69"/>
        <v>1654.6298351943672</v>
      </c>
    </row>
    <row r="40" spans="3:71" x14ac:dyDescent="0.2">
      <c r="C40" s="138" t="str">
        <f t="shared" si="2"/>
        <v/>
      </c>
      <c r="D40" s="138" t="str">
        <f t="shared" si="3"/>
        <v/>
      </c>
      <c r="E40" s="138" t="str">
        <f t="shared" si="4"/>
        <v/>
      </c>
      <c r="F40" s="138" t="str">
        <f t="shared" si="5"/>
        <v/>
      </c>
      <c r="G40" s="138" t="str">
        <f t="shared" si="6"/>
        <v/>
      </c>
      <c r="H40" s="138" t="str">
        <f t="shared" si="7"/>
        <v/>
      </c>
      <c r="I40" s="138" t="str">
        <f t="shared" si="8"/>
        <v/>
      </c>
      <c r="J40" s="138" t="str">
        <f t="shared" si="9"/>
        <v/>
      </c>
      <c r="K40" s="138" t="str">
        <f t="shared" si="10"/>
        <v/>
      </c>
      <c r="L40" s="138" t="str">
        <f t="shared" si="11"/>
        <v/>
      </c>
      <c r="M40" s="138" t="str">
        <f t="shared" si="12"/>
        <v/>
      </c>
      <c r="N40" s="138" t="str">
        <f t="shared" si="13"/>
        <v/>
      </c>
      <c r="O40" s="138" t="str">
        <f t="shared" si="14"/>
        <v/>
      </c>
      <c r="P40" s="138" t="str">
        <f t="shared" si="15"/>
        <v/>
      </c>
      <c r="Q40" s="138" t="str">
        <f t="shared" si="16"/>
        <v/>
      </c>
      <c r="R40" s="138" t="str">
        <f t="shared" si="17"/>
        <v/>
      </c>
      <c r="S40" s="138" t="str">
        <f t="shared" si="18"/>
        <v/>
      </c>
      <c r="T40" s="138" t="str">
        <f t="shared" si="19"/>
        <v/>
      </c>
      <c r="U40" s="138">
        <f t="shared" si="20"/>
        <v>500.78077430058778</v>
      </c>
      <c r="V40" s="138">
        <f t="shared" si="21"/>
        <v>512.42397339054332</v>
      </c>
      <c r="W40" s="138">
        <f t="shared" si="22"/>
        <v>524.33787793087822</v>
      </c>
      <c r="X40" s="138">
        <f t="shared" si="23"/>
        <v>536.52878184822714</v>
      </c>
      <c r="Y40" s="138">
        <f t="shared" si="24"/>
        <v>549.00312540359823</v>
      </c>
      <c r="Z40" s="138">
        <f t="shared" si="25"/>
        <v>561.76749859466076</v>
      </c>
      <c r="AA40" s="138">
        <f t="shared" si="26"/>
        <v>574.82864463713634</v>
      </c>
      <c r="AB40" s="138">
        <f t="shared" si="27"/>
        <v>588.19346352713274</v>
      </c>
      <c r="AC40" s="138">
        <f t="shared" si="28"/>
        <v>601.86901568630219</v>
      </c>
      <c r="AD40" s="138">
        <f t="shared" si="29"/>
        <v>615.86252569175008</v>
      </c>
      <c r="AE40" s="138">
        <f t="shared" si="30"/>
        <v>630.18138609266452</v>
      </c>
      <c r="AF40" s="138">
        <f t="shared" si="31"/>
        <v>644.83316131568245</v>
      </c>
      <c r="AG40" s="138">
        <f t="shared" si="32"/>
        <v>659.82559166105625</v>
      </c>
      <c r="AH40" s="138">
        <f t="shared" si="33"/>
        <v>675.16659739173178</v>
      </c>
      <c r="AI40" s="138">
        <f t="shared" si="34"/>
        <v>690.86428291749701</v>
      </c>
      <c r="AJ40" s="138">
        <f t="shared" si="35"/>
        <v>706.92694107641341</v>
      </c>
      <c r="AK40" s="138">
        <f t="shared" si="36"/>
        <v>723.36305751579073</v>
      </c>
      <c r="AL40" s="138">
        <f t="shared" si="37"/>
        <v>740.18131517501945</v>
      </c>
      <c r="AM40" s="138">
        <f t="shared" si="38"/>
        <v>757.39059887263011</v>
      </c>
      <c r="AN40" s="138">
        <f t="shared" si="39"/>
        <v>775.00000000000159</v>
      </c>
      <c r="AO40" s="138">
        <f t="shared" si="40"/>
        <v>793.01882132419917</v>
      </c>
      <c r="AP40" s="138">
        <f t="shared" si="41"/>
        <v>811.45658190247855</v>
      </c>
      <c r="AQ40" s="138">
        <f t="shared" si="42"/>
        <v>830.32302211105252</v>
      </c>
      <c r="AR40" s="138">
        <f t="shared" si="43"/>
        <v>849.62810879077745</v>
      </c>
      <c r="AS40" s="138">
        <f t="shared" si="44"/>
        <v>869.38204051247669</v>
      </c>
      <c r="AT40" s="138">
        <f t="shared" si="45"/>
        <v>889.59525296468394</v>
      </c>
      <c r="AU40" s="138">
        <f t="shared" si="46"/>
        <v>910.27842446665159</v>
      </c>
      <c r="AV40" s="138">
        <f t="shared" si="47"/>
        <v>931.44248160953759</v>
      </c>
      <c r="AW40" s="138">
        <f t="shared" si="48"/>
        <v>953.09860502874972</v>
      </c>
      <c r="AX40" s="138">
        <f t="shared" si="49"/>
        <v>975.25823531049809</v>
      </c>
      <c r="AY40" s="138">
        <f t="shared" si="50"/>
        <v>997.93307903567495</v>
      </c>
      <c r="AZ40" s="138">
        <f t="shared" si="51"/>
        <v>1021.1351149642558</v>
      </c>
      <c r="BA40" s="138">
        <f t="shared" si="52"/>
        <v>1044.8766003634878</v>
      </c>
      <c r="BB40" s="138">
        <f t="shared" si="53"/>
        <v>1069.17007748321</v>
      </c>
      <c r="BC40" s="138">
        <f t="shared" si="54"/>
        <v>1094.0283801817241</v>
      </c>
      <c r="BD40" s="138">
        <f t="shared" si="55"/>
        <v>1119.4646407057185</v>
      </c>
      <c r="BE40" s="138">
        <f t="shared" si="56"/>
        <v>1145.4922966278259</v>
      </c>
      <c r="BF40" s="138">
        <f t="shared" si="57"/>
        <v>1172.1250979454794</v>
      </c>
      <c r="BG40" s="138">
        <f t="shared" si="58"/>
        <v>1199.3771143448178</v>
      </c>
      <c r="BH40" s="138">
        <f t="shared" si="59"/>
        <v>1227.262742633477</v>
      </c>
      <c r="BI40" s="138">
        <f t="shared" si="60"/>
        <v>1255.796714346196</v>
      </c>
      <c r="BJ40" s="138">
        <f t="shared" si="60"/>
        <v>1284.994103527252</v>
      </c>
      <c r="BK40" s="138">
        <f t="shared" si="61"/>
        <v>1314.8703346938391</v>
      </c>
      <c r="BL40" s="138">
        <f t="shared" si="62"/>
        <v>1345.4411909845953</v>
      </c>
      <c r="BM40" s="138">
        <f t="shared" si="63"/>
        <v>1376.722822497585</v>
      </c>
      <c r="BN40" s="138">
        <f t="shared" si="64"/>
        <v>1408.7317548221383</v>
      </c>
      <c r="BO40" s="138">
        <f t="shared" si="65"/>
        <v>1441.4848977690588</v>
      </c>
      <c r="BP40" s="138">
        <f t="shared" si="66"/>
        <v>1474.9995543038069</v>
      </c>
      <c r="BQ40" s="138">
        <f t="shared" si="67"/>
        <v>1509.2934296873827</v>
      </c>
      <c r="BR40" s="138">
        <f t="shared" si="68"/>
        <v>1544.3846408297341</v>
      </c>
      <c r="BS40" s="138">
        <f t="shared" si="69"/>
        <v>1580.2917258606321</v>
      </c>
    </row>
    <row r="41" spans="3:71" x14ac:dyDescent="0.2">
      <c r="C41" s="138" t="str">
        <f t="shared" si="2"/>
        <v/>
      </c>
      <c r="D41" s="138" t="str">
        <f t="shared" si="3"/>
        <v/>
      </c>
      <c r="E41" s="138" t="str">
        <f t="shared" si="4"/>
        <v/>
      </c>
      <c r="F41" s="138" t="str">
        <f t="shared" si="5"/>
        <v/>
      </c>
      <c r="G41" s="138" t="str">
        <f t="shared" si="6"/>
        <v/>
      </c>
      <c r="H41" s="138" t="str">
        <f t="shared" si="7"/>
        <v/>
      </c>
      <c r="I41" s="138" t="str">
        <f t="shared" si="8"/>
        <v/>
      </c>
      <c r="J41" s="138" t="str">
        <f t="shared" si="9"/>
        <v/>
      </c>
      <c r="K41" s="138" t="str">
        <f t="shared" si="10"/>
        <v/>
      </c>
      <c r="L41" s="138" t="str">
        <f t="shared" si="11"/>
        <v/>
      </c>
      <c r="M41" s="138" t="str">
        <f t="shared" si="12"/>
        <v/>
      </c>
      <c r="N41" s="138" t="str">
        <f t="shared" si="13"/>
        <v/>
      </c>
      <c r="O41" s="138" t="str">
        <f t="shared" si="14"/>
        <v/>
      </c>
      <c r="P41" s="138" t="str">
        <f t="shared" si="15"/>
        <v/>
      </c>
      <c r="Q41" s="138" t="str">
        <f t="shared" si="16"/>
        <v/>
      </c>
      <c r="R41" s="138" t="str">
        <f t="shared" si="17"/>
        <v/>
      </c>
      <c r="S41" s="138" t="str">
        <f t="shared" si="18"/>
        <v/>
      </c>
      <c r="T41" s="138" t="str">
        <f t="shared" si="19"/>
        <v/>
      </c>
      <c r="U41" s="138" t="str">
        <f t="shared" si="20"/>
        <v/>
      </c>
      <c r="V41" s="138">
        <f t="shared" si="21"/>
        <v>489.40212974376885</v>
      </c>
      <c r="W41" s="138">
        <f t="shared" si="22"/>
        <v>500.78077430058784</v>
      </c>
      <c r="X41" s="138">
        <f t="shared" si="23"/>
        <v>512.42397339054344</v>
      </c>
      <c r="Y41" s="138">
        <f t="shared" si="24"/>
        <v>524.33787793087834</v>
      </c>
      <c r="Z41" s="138">
        <f t="shared" si="25"/>
        <v>536.52878184822725</v>
      </c>
      <c r="AA41" s="138">
        <f t="shared" si="26"/>
        <v>549.00312540359835</v>
      </c>
      <c r="AB41" s="138">
        <f t="shared" si="27"/>
        <v>561.76749859466088</v>
      </c>
      <c r="AC41" s="138">
        <f t="shared" si="28"/>
        <v>574.82864463713645</v>
      </c>
      <c r="AD41" s="138">
        <f t="shared" si="29"/>
        <v>588.19346352713285</v>
      </c>
      <c r="AE41" s="138">
        <f t="shared" si="30"/>
        <v>601.8690156863023</v>
      </c>
      <c r="AF41" s="138">
        <f t="shared" si="31"/>
        <v>615.86252569175019</v>
      </c>
      <c r="AG41" s="138">
        <f t="shared" si="32"/>
        <v>630.18138609266464</v>
      </c>
      <c r="AH41" s="138">
        <f t="shared" si="33"/>
        <v>644.83316131568256</v>
      </c>
      <c r="AI41" s="138">
        <f t="shared" si="34"/>
        <v>659.82559166105636</v>
      </c>
      <c r="AJ41" s="138">
        <f t="shared" si="35"/>
        <v>675.1665973917319</v>
      </c>
      <c r="AK41" s="138">
        <f t="shared" si="36"/>
        <v>690.86428291749712</v>
      </c>
      <c r="AL41" s="138">
        <f t="shared" si="37"/>
        <v>706.92694107641353</v>
      </c>
      <c r="AM41" s="138">
        <f t="shared" si="38"/>
        <v>723.36305751579084</v>
      </c>
      <c r="AN41" s="138">
        <f t="shared" si="39"/>
        <v>740.18131517501956</v>
      </c>
      <c r="AO41" s="138">
        <f t="shared" si="40"/>
        <v>757.39059887263022</v>
      </c>
      <c r="AP41" s="138">
        <f t="shared" si="41"/>
        <v>775.00000000000171</v>
      </c>
      <c r="AQ41" s="138">
        <f t="shared" si="42"/>
        <v>793.01882132419928</v>
      </c>
      <c r="AR41" s="138">
        <f t="shared" si="43"/>
        <v>811.45658190247866</v>
      </c>
      <c r="AS41" s="138">
        <f t="shared" si="44"/>
        <v>830.32302211105264</v>
      </c>
      <c r="AT41" s="138">
        <f t="shared" si="45"/>
        <v>849.62810879077756</v>
      </c>
      <c r="AU41" s="138">
        <f t="shared" si="46"/>
        <v>869.38204051247681</v>
      </c>
      <c r="AV41" s="138">
        <f t="shared" si="47"/>
        <v>889.59525296468405</v>
      </c>
      <c r="AW41" s="138">
        <f t="shared" si="48"/>
        <v>910.2784244666517</v>
      </c>
      <c r="AX41" s="138">
        <f t="shared" si="49"/>
        <v>931.44248160953771</v>
      </c>
      <c r="AY41" s="138">
        <f t="shared" si="50"/>
        <v>953.09860502874983</v>
      </c>
      <c r="AZ41" s="138">
        <f t="shared" si="51"/>
        <v>975.25823531049821</v>
      </c>
      <c r="BA41" s="138">
        <f t="shared" si="52"/>
        <v>997.93307903567506</v>
      </c>
      <c r="BB41" s="138">
        <f t="shared" si="53"/>
        <v>1021.1351149642559</v>
      </c>
      <c r="BC41" s="138">
        <f t="shared" si="54"/>
        <v>1044.876600363488</v>
      </c>
      <c r="BD41" s="138">
        <f t="shared" si="55"/>
        <v>1069.1700774832102</v>
      </c>
      <c r="BE41" s="138">
        <f t="shared" si="56"/>
        <v>1094.0283801817243</v>
      </c>
      <c r="BF41" s="138">
        <f t="shared" si="57"/>
        <v>1119.4646407057187</v>
      </c>
      <c r="BG41" s="138">
        <f t="shared" si="58"/>
        <v>1145.4922966278261</v>
      </c>
      <c r="BH41" s="138">
        <f t="shared" si="59"/>
        <v>1172.1250979454796</v>
      </c>
      <c r="BI41" s="138">
        <f t="shared" si="60"/>
        <v>1199.377114344818</v>
      </c>
      <c r="BJ41" s="138">
        <f t="shared" si="60"/>
        <v>1227.2627426334773</v>
      </c>
      <c r="BK41" s="138">
        <f t="shared" si="61"/>
        <v>1255.7967143461963</v>
      </c>
      <c r="BL41" s="138">
        <f t="shared" si="62"/>
        <v>1284.9941035272523</v>
      </c>
      <c r="BM41" s="138">
        <f t="shared" si="63"/>
        <v>1314.8703346938394</v>
      </c>
      <c r="BN41" s="138">
        <f t="shared" si="64"/>
        <v>1345.4411909845956</v>
      </c>
      <c r="BO41" s="138">
        <f t="shared" si="65"/>
        <v>1376.7228224975852</v>
      </c>
      <c r="BP41" s="138">
        <f t="shared" si="66"/>
        <v>1408.7317548221386</v>
      </c>
      <c r="BQ41" s="138">
        <f t="shared" si="67"/>
        <v>1441.484897769059</v>
      </c>
      <c r="BR41" s="138">
        <f t="shared" si="68"/>
        <v>1474.9995543038071</v>
      </c>
      <c r="BS41" s="138">
        <f t="shared" si="69"/>
        <v>1509.293429687383</v>
      </c>
    </row>
    <row r="42" spans="3:71" x14ac:dyDescent="0.2">
      <c r="C42" s="138" t="str">
        <f t="shared" si="2"/>
        <v/>
      </c>
      <c r="D42" s="138" t="str">
        <f t="shared" si="3"/>
        <v/>
      </c>
      <c r="E42" s="138" t="str">
        <f t="shared" si="4"/>
        <v/>
      </c>
      <c r="F42" s="138" t="str">
        <f t="shared" si="5"/>
        <v/>
      </c>
      <c r="G42" s="138" t="str">
        <f t="shared" si="6"/>
        <v/>
      </c>
      <c r="H42" s="138" t="str">
        <f t="shared" si="7"/>
        <v/>
      </c>
      <c r="I42" s="138" t="str">
        <f t="shared" si="8"/>
        <v/>
      </c>
      <c r="J42" s="138" t="str">
        <f t="shared" si="9"/>
        <v/>
      </c>
      <c r="K42" s="138" t="str">
        <f t="shared" si="10"/>
        <v/>
      </c>
      <c r="L42" s="138" t="str">
        <f t="shared" si="11"/>
        <v/>
      </c>
      <c r="M42" s="138" t="str">
        <f t="shared" si="12"/>
        <v/>
      </c>
      <c r="N42" s="138" t="str">
        <f t="shared" si="13"/>
        <v/>
      </c>
      <c r="O42" s="138" t="str">
        <f t="shared" si="14"/>
        <v/>
      </c>
      <c r="P42" s="138" t="str">
        <f t="shared" si="15"/>
        <v/>
      </c>
      <c r="Q42" s="138" t="str">
        <f t="shared" si="16"/>
        <v/>
      </c>
      <c r="R42" s="138" t="str">
        <f t="shared" si="17"/>
        <v/>
      </c>
      <c r="S42" s="138" t="str">
        <f t="shared" si="18"/>
        <v/>
      </c>
      <c r="T42" s="138" t="str">
        <f t="shared" si="19"/>
        <v/>
      </c>
      <c r="U42" s="138" t="str">
        <f t="shared" si="20"/>
        <v/>
      </c>
      <c r="V42" s="138" t="str">
        <f t="shared" si="21"/>
        <v/>
      </c>
      <c r="W42" s="138">
        <f t="shared" si="22"/>
        <v>478.28202856280387</v>
      </c>
      <c r="X42" s="138">
        <f t="shared" si="23"/>
        <v>489.40212974376891</v>
      </c>
      <c r="Y42" s="138">
        <f t="shared" si="24"/>
        <v>500.78077430058789</v>
      </c>
      <c r="Z42" s="138">
        <f t="shared" si="25"/>
        <v>512.42397339054344</v>
      </c>
      <c r="AA42" s="138">
        <f t="shared" si="26"/>
        <v>524.33787793087834</v>
      </c>
      <c r="AB42" s="138">
        <f t="shared" si="27"/>
        <v>536.52878184822725</v>
      </c>
      <c r="AC42" s="138">
        <f t="shared" si="28"/>
        <v>549.00312540359835</v>
      </c>
      <c r="AD42" s="138">
        <f t="shared" si="29"/>
        <v>561.76749859466088</v>
      </c>
      <c r="AE42" s="138">
        <f t="shared" si="30"/>
        <v>574.82864463713645</v>
      </c>
      <c r="AF42" s="138">
        <f t="shared" si="31"/>
        <v>588.19346352713285</v>
      </c>
      <c r="AG42" s="138">
        <f t="shared" si="32"/>
        <v>601.8690156863023</v>
      </c>
      <c r="AH42" s="138">
        <f t="shared" si="33"/>
        <v>615.86252569175019</v>
      </c>
      <c r="AI42" s="138">
        <f t="shared" si="34"/>
        <v>630.18138609266464</v>
      </c>
      <c r="AJ42" s="138">
        <f t="shared" si="35"/>
        <v>644.83316131568256</v>
      </c>
      <c r="AK42" s="138">
        <f t="shared" si="36"/>
        <v>659.82559166105636</v>
      </c>
      <c r="AL42" s="138">
        <f t="shared" si="37"/>
        <v>675.1665973917319</v>
      </c>
      <c r="AM42" s="138">
        <f t="shared" si="38"/>
        <v>690.86428291749712</v>
      </c>
      <c r="AN42" s="138">
        <f t="shared" si="39"/>
        <v>706.92694107641353</v>
      </c>
      <c r="AO42" s="138">
        <f t="shared" si="40"/>
        <v>723.36305751579084</v>
      </c>
      <c r="AP42" s="138">
        <f t="shared" si="41"/>
        <v>740.18131517501956</v>
      </c>
      <c r="AQ42" s="138">
        <f t="shared" si="42"/>
        <v>757.39059887263022</v>
      </c>
      <c r="AR42" s="138">
        <f t="shared" si="43"/>
        <v>775.00000000000171</v>
      </c>
      <c r="AS42" s="138">
        <f t="shared" si="44"/>
        <v>793.01882132419928</v>
      </c>
      <c r="AT42" s="138">
        <f t="shared" si="45"/>
        <v>811.45658190247866</v>
      </c>
      <c r="AU42" s="138">
        <f t="shared" si="46"/>
        <v>830.32302211105264</v>
      </c>
      <c r="AV42" s="138">
        <f t="shared" si="47"/>
        <v>849.62810879077756</v>
      </c>
      <c r="AW42" s="138">
        <f t="shared" si="48"/>
        <v>869.38204051247681</v>
      </c>
      <c r="AX42" s="138">
        <f t="shared" si="49"/>
        <v>889.59525296468405</v>
      </c>
      <c r="AY42" s="138">
        <f t="shared" si="50"/>
        <v>910.2784244666517</v>
      </c>
      <c r="AZ42" s="138">
        <f t="shared" si="51"/>
        <v>931.44248160953771</v>
      </c>
      <c r="BA42" s="138">
        <f t="shared" si="52"/>
        <v>953.09860502874983</v>
      </c>
      <c r="BB42" s="138">
        <f t="shared" si="53"/>
        <v>975.25823531049821</v>
      </c>
      <c r="BC42" s="138">
        <f t="shared" si="54"/>
        <v>997.93307903567506</v>
      </c>
      <c r="BD42" s="138">
        <f t="shared" si="55"/>
        <v>1021.1351149642559</v>
      </c>
      <c r="BE42" s="138">
        <f t="shared" si="56"/>
        <v>1044.876600363488</v>
      </c>
      <c r="BF42" s="138">
        <f t="shared" si="57"/>
        <v>1069.1700774832102</v>
      </c>
      <c r="BG42" s="138">
        <f t="shared" si="58"/>
        <v>1094.0283801817243</v>
      </c>
      <c r="BH42" s="138">
        <f t="shared" si="59"/>
        <v>1119.4646407057187</v>
      </c>
      <c r="BI42" s="138">
        <f t="shared" si="60"/>
        <v>1145.4922966278261</v>
      </c>
      <c r="BJ42" s="138">
        <f t="shared" si="60"/>
        <v>1172.1250979454796</v>
      </c>
      <c r="BK42" s="138">
        <f t="shared" si="61"/>
        <v>1199.377114344818</v>
      </c>
      <c r="BL42" s="138">
        <f t="shared" si="62"/>
        <v>1227.2627426334773</v>
      </c>
      <c r="BM42" s="138">
        <f t="shared" si="63"/>
        <v>1255.7967143461963</v>
      </c>
      <c r="BN42" s="138">
        <f t="shared" si="64"/>
        <v>1284.9941035272523</v>
      </c>
      <c r="BO42" s="138">
        <f t="shared" si="65"/>
        <v>1314.8703346938394</v>
      </c>
      <c r="BP42" s="138">
        <f t="shared" si="66"/>
        <v>1345.4411909845956</v>
      </c>
      <c r="BQ42" s="138">
        <f t="shared" si="67"/>
        <v>1376.7228224975852</v>
      </c>
      <c r="BR42" s="138">
        <f t="shared" si="68"/>
        <v>1408.7317548221386</v>
      </c>
      <c r="BS42" s="138">
        <f t="shared" si="69"/>
        <v>1441.484897769059</v>
      </c>
    </row>
    <row r="43" spans="3:71" x14ac:dyDescent="0.2">
      <c r="C43" s="138" t="str">
        <f t="shared" si="2"/>
        <v/>
      </c>
      <c r="D43" s="138" t="str">
        <f t="shared" si="3"/>
        <v/>
      </c>
      <c r="E43" s="138" t="str">
        <f t="shared" si="4"/>
        <v/>
      </c>
      <c r="F43" s="138" t="str">
        <f t="shared" si="5"/>
        <v/>
      </c>
      <c r="G43" s="138" t="str">
        <f t="shared" si="6"/>
        <v/>
      </c>
      <c r="H43" s="138" t="str">
        <f t="shared" si="7"/>
        <v/>
      </c>
      <c r="I43" s="138" t="str">
        <f t="shared" si="8"/>
        <v/>
      </c>
      <c r="J43" s="138" t="str">
        <f t="shared" si="9"/>
        <v/>
      </c>
      <c r="K43" s="138" t="str">
        <f t="shared" si="10"/>
        <v/>
      </c>
      <c r="L43" s="138" t="str">
        <f t="shared" si="11"/>
        <v/>
      </c>
      <c r="M43" s="138" t="str">
        <f t="shared" si="12"/>
        <v/>
      </c>
      <c r="N43" s="138" t="str">
        <f t="shared" si="13"/>
        <v/>
      </c>
      <c r="O43" s="138" t="str">
        <f t="shared" si="14"/>
        <v/>
      </c>
      <c r="P43" s="138" t="str">
        <f t="shared" si="15"/>
        <v/>
      </c>
      <c r="Q43" s="138" t="str">
        <f t="shared" si="16"/>
        <v/>
      </c>
      <c r="R43" s="138" t="str">
        <f t="shared" si="17"/>
        <v/>
      </c>
      <c r="S43" s="138" t="str">
        <f t="shared" si="18"/>
        <v/>
      </c>
      <c r="T43" s="138" t="str">
        <f t="shared" si="19"/>
        <v/>
      </c>
      <c r="U43" s="138" t="str">
        <f t="shared" si="20"/>
        <v/>
      </c>
      <c r="V43" s="138" t="str">
        <f t="shared" si="21"/>
        <v/>
      </c>
      <c r="W43" s="138" t="str">
        <f t="shared" si="22"/>
        <v/>
      </c>
      <c r="X43" s="138">
        <f t="shared" si="23"/>
        <v>467.4145961847712</v>
      </c>
      <c r="Y43" s="138">
        <f t="shared" si="24"/>
        <v>478.28202856280387</v>
      </c>
      <c r="Z43" s="138">
        <f t="shared" si="25"/>
        <v>489.40212974376891</v>
      </c>
      <c r="AA43" s="138">
        <f t="shared" si="26"/>
        <v>500.78077430058789</v>
      </c>
      <c r="AB43" s="138">
        <f t="shared" si="27"/>
        <v>512.42397339054344</v>
      </c>
      <c r="AC43" s="138">
        <f t="shared" si="28"/>
        <v>524.33787793087834</v>
      </c>
      <c r="AD43" s="138">
        <f t="shared" si="29"/>
        <v>536.52878184822725</v>
      </c>
      <c r="AE43" s="138">
        <f t="shared" si="30"/>
        <v>549.00312540359835</v>
      </c>
      <c r="AF43" s="138">
        <f t="shared" si="31"/>
        <v>561.76749859466088</v>
      </c>
      <c r="AG43" s="138">
        <f t="shared" si="32"/>
        <v>574.82864463713645</v>
      </c>
      <c r="AH43" s="138">
        <f t="shared" si="33"/>
        <v>588.19346352713285</v>
      </c>
      <c r="AI43" s="138">
        <f t="shared" si="34"/>
        <v>601.8690156863023</v>
      </c>
      <c r="AJ43" s="138">
        <f t="shared" si="35"/>
        <v>615.86252569175019</v>
      </c>
      <c r="AK43" s="138">
        <f t="shared" si="36"/>
        <v>630.18138609266464</v>
      </c>
      <c r="AL43" s="138">
        <f t="shared" si="37"/>
        <v>644.83316131568256</v>
      </c>
      <c r="AM43" s="138">
        <f t="shared" si="38"/>
        <v>659.82559166105636</v>
      </c>
      <c r="AN43" s="138">
        <f t="shared" si="39"/>
        <v>675.1665973917319</v>
      </c>
      <c r="AO43" s="138">
        <f t="shared" si="40"/>
        <v>690.86428291749712</v>
      </c>
      <c r="AP43" s="138">
        <f t="shared" si="41"/>
        <v>706.92694107641353</v>
      </c>
      <c r="AQ43" s="138">
        <f t="shared" si="42"/>
        <v>723.36305751579084</v>
      </c>
      <c r="AR43" s="138">
        <f t="shared" si="43"/>
        <v>740.18131517501956</v>
      </c>
      <c r="AS43" s="138">
        <f t="shared" si="44"/>
        <v>757.39059887263022</v>
      </c>
      <c r="AT43" s="138">
        <f t="shared" si="45"/>
        <v>775.00000000000171</v>
      </c>
      <c r="AU43" s="138">
        <f t="shared" si="46"/>
        <v>793.01882132419928</v>
      </c>
      <c r="AV43" s="138">
        <f t="shared" si="47"/>
        <v>811.45658190247866</v>
      </c>
      <c r="AW43" s="138">
        <f t="shared" si="48"/>
        <v>830.32302211105264</v>
      </c>
      <c r="AX43" s="138">
        <f t="shared" si="49"/>
        <v>849.62810879077756</v>
      </c>
      <c r="AY43" s="138">
        <f t="shared" si="50"/>
        <v>869.38204051247681</v>
      </c>
      <c r="AZ43" s="138">
        <f t="shared" si="51"/>
        <v>889.59525296468405</v>
      </c>
      <c r="BA43" s="138">
        <f t="shared" si="52"/>
        <v>910.2784244666517</v>
      </c>
      <c r="BB43" s="138">
        <f t="shared" si="53"/>
        <v>931.44248160953771</v>
      </c>
      <c r="BC43" s="138">
        <f t="shared" si="54"/>
        <v>953.09860502874983</v>
      </c>
      <c r="BD43" s="138">
        <f t="shared" si="55"/>
        <v>975.25823531049821</v>
      </c>
      <c r="BE43" s="138">
        <f t="shared" si="56"/>
        <v>997.93307903567506</v>
      </c>
      <c r="BF43" s="138">
        <f t="shared" si="57"/>
        <v>1021.1351149642559</v>
      </c>
      <c r="BG43" s="138">
        <f t="shared" si="58"/>
        <v>1044.876600363488</v>
      </c>
      <c r="BH43" s="138">
        <f t="shared" si="59"/>
        <v>1069.1700774832102</v>
      </c>
      <c r="BI43" s="138">
        <f t="shared" si="60"/>
        <v>1094.0283801817243</v>
      </c>
      <c r="BJ43" s="138">
        <f t="shared" si="60"/>
        <v>1119.4646407057187</v>
      </c>
      <c r="BK43" s="138">
        <f t="shared" si="61"/>
        <v>1145.4922966278261</v>
      </c>
      <c r="BL43" s="138">
        <f t="shared" si="62"/>
        <v>1172.1250979454796</v>
      </c>
      <c r="BM43" s="138">
        <f t="shared" si="63"/>
        <v>1199.377114344818</v>
      </c>
      <c r="BN43" s="138">
        <f t="shared" si="64"/>
        <v>1227.2627426334773</v>
      </c>
      <c r="BO43" s="138">
        <f t="shared" si="65"/>
        <v>1255.7967143461963</v>
      </c>
      <c r="BP43" s="138">
        <f t="shared" si="66"/>
        <v>1284.9941035272523</v>
      </c>
      <c r="BQ43" s="138">
        <f t="shared" si="67"/>
        <v>1314.8703346938394</v>
      </c>
      <c r="BR43" s="138">
        <f t="shared" si="68"/>
        <v>1345.4411909845956</v>
      </c>
      <c r="BS43" s="138">
        <f t="shared" si="69"/>
        <v>1376.7228224975852</v>
      </c>
    </row>
    <row r="44" spans="3:71" x14ac:dyDescent="0.2">
      <c r="C44" s="138" t="str">
        <f t="shared" si="2"/>
        <v/>
      </c>
      <c r="D44" s="138" t="str">
        <f t="shared" si="3"/>
        <v/>
      </c>
      <c r="E44" s="138" t="str">
        <f t="shared" si="4"/>
        <v/>
      </c>
      <c r="F44" s="138" t="str">
        <f t="shared" si="5"/>
        <v/>
      </c>
      <c r="G44" s="138" t="str">
        <f t="shared" si="6"/>
        <v/>
      </c>
      <c r="H44" s="138" t="str">
        <f t="shared" si="7"/>
        <v/>
      </c>
      <c r="I44" s="138" t="str">
        <f t="shared" si="8"/>
        <v/>
      </c>
      <c r="J44" s="138" t="str">
        <f t="shared" si="9"/>
        <v/>
      </c>
      <c r="K44" s="138" t="str">
        <f t="shared" si="10"/>
        <v/>
      </c>
      <c r="L44" s="138" t="str">
        <f t="shared" si="11"/>
        <v/>
      </c>
      <c r="M44" s="138" t="str">
        <f t="shared" si="12"/>
        <v/>
      </c>
      <c r="N44" s="138" t="str">
        <f t="shared" si="13"/>
        <v/>
      </c>
      <c r="O44" s="138" t="str">
        <f t="shared" si="14"/>
        <v/>
      </c>
      <c r="P44" s="138" t="str">
        <f t="shared" si="15"/>
        <v/>
      </c>
      <c r="Q44" s="138" t="str">
        <f t="shared" si="16"/>
        <v/>
      </c>
      <c r="R44" s="138" t="str">
        <f t="shared" si="17"/>
        <v/>
      </c>
      <c r="S44" s="138" t="str">
        <f t="shared" si="18"/>
        <v/>
      </c>
      <c r="T44" s="138" t="str">
        <f t="shared" si="19"/>
        <v/>
      </c>
      <c r="U44" s="138" t="str">
        <f t="shared" si="20"/>
        <v/>
      </c>
      <c r="V44" s="138" t="str">
        <f t="shared" si="21"/>
        <v/>
      </c>
      <c r="W44" s="138" t="str">
        <f t="shared" si="22"/>
        <v/>
      </c>
      <c r="X44" s="138" t="str">
        <f t="shared" si="23"/>
        <v/>
      </c>
      <c r="Y44" s="138">
        <f t="shared" si="24"/>
        <v>456.79409151766674</v>
      </c>
      <c r="Z44" s="138">
        <f t="shared" si="25"/>
        <v>467.41459618477126</v>
      </c>
      <c r="AA44" s="138">
        <f t="shared" si="26"/>
        <v>478.28202856280393</v>
      </c>
      <c r="AB44" s="138">
        <f t="shared" si="27"/>
        <v>489.40212974376897</v>
      </c>
      <c r="AC44" s="138">
        <f t="shared" si="28"/>
        <v>500.78077430058795</v>
      </c>
      <c r="AD44" s="138">
        <f t="shared" si="29"/>
        <v>512.42397339054355</v>
      </c>
      <c r="AE44" s="138">
        <f t="shared" si="30"/>
        <v>524.33787793087845</v>
      </c>
      <c r="AF44" s="138">
        <f t="shared" si="31"/>
        <v>536.52878184822737</v>
      </c>
      <c r="AG44" s="138">
        <f t="shared" si="32"/>
        <v>549.00312540359846</v>
      </c>
      <c r="AH44" s="138">
        <f t="shared" si="33"/>
        <v>561.76749859466099</v>
      </c>
      <c r="AI44" s="138">
        <f t="shared" si="34"/>
        <v>574.82864463713656</v>
      </c>
      <c r="AJ44" s="138">
        <f t="shared" si="35"/>
        <v>588.19346352713296</v>
      </c>
      <c r="AK44" s="138">
        <f t="shared" si="36"/>
        <v>601.86901568630242</v>
      </c>
      <c r="AL44" s="138">
        <f t="shared" si="37"/>
        <v>615.86252569175031</v>
      </c>
      <c r="AM44" s="138">
        <f t="shared" si="38"/>
        <v>630.18138609266475</v>
      </c>
      <c r="AN44" s="138">
        <f t="shared" si="39"/>
        <v>644.83316131568267</v>
      </c>
      <c r="AO44" s="138">
        <f t="shared" si="40"/>
        <v>659.82559166105648</v>
      </c>
      <c r="AP44" s="138">
        <f t="shared" si="41"/>
        <v>675.16659739173201</v>
      </c>
      <c r="AQ44" s="138">
        <f t="shared" si="42"/>
        <v>690.86428291749723</v>
      </c>
      <c r="AR44" s="138">
        <f t="shared" si="43"/>
        <v>706.92694107641364</v>
      </c>
      <c r="AS44" s="138">
        <f t="shared" si="44"/>
        <v>723.36305751579096</v>
      </c>
      <c r="AT44" s="138">
        <f t="shared" si="45"/>
        <v>740.18131517501968</v>
      </c>
      <c r="AU44" s="138">
        <f t="shared" si="46"/>
        <v>757.39059887263033</v>
      </c>
      <c r="AV44" s="138">
        <f t="shared" si="47"/>
        <v>775.00000000000182</v>
      </c>
      <c r="AW44" s="138">
        <f t="shared" si="48"/>
        <v>793.01882132419939</v>
      </c>
      <c r="AX44" s="138">
        <f t="shared" si="49"/>
        <v>811.45658190247877</v>
      </c>
      <c r="AY44" s="138">
        <f t="shared" si="50"/>
        <v>830.32302211105275</v>
      </c>
      <c r="AZ44" s="138">
        <f t="shared" si="51"/>
        <v>849.62810879077767</v>
      </c>
      <c r="BA44" s="138">
        <f t="shared" si="52"/>
        <v>869.38204051247692</v>
      </c>
      <c r="BB44" s="138">
        <f t="shared" si="53"/>
        <v>889.59525296468416</v>
      </c>
      <c r="BC44" s="138">
        <f t="shared" si="54"/>
        <v>910.27842446665181</v>
      </c>
      <c r="BD44" s="138">
        <f t="shared" si="55"/>
        <v>931.44248160953782</v>
      </c>
      <c r="BE44" s="138">
        <f t="shared" si="56"/>
        <v>953.09860502874994</v>
      </c>
      <c r="BF44" s="138">
        <f t="shared" si="57"/>
        <v>975.25823531049832</v>
      </c>
      <c r="BG44" s="138">
        <f t="shared" si="58"/>
        <v>997.93307903567518</v>
      </c>
      <c r="BH44" s="138">
        <f t="shared" si="59"/>
        <v>1021.135114964256</v>
      </c>
      <c r="BI44" s="138">
        <f t="shared" si="60"/>
        <v>1044.876600363488</v>
      </c>
      <c r="BJ44" s="138">
        <f t="shared" si="60"/>
        <v>1069.1700774832102</v>
      </c>
      <c r="BK44" s="138">
        <f t="shared" si="61"/>
        <v>1094.0283801817243</v>
      </c>
      <c r="BL44" s="138">
        <f t="shared" si="62"/>
        <v>1119.4646407057187</v>
      </c>
      <c r="BM44" s="138">
        <f t="shared" si="63"/>
        <v>1145.4922966278261</v>
      </c>
      <c r="BN44" s="138">
        <f t="shared" si="64"/>
        <v>1172.1250979454796</v>
      </c>
      <c r="BO44" s="138">
        <f t="shared" si="65"/>
        <v>1199.377114344818</v>
      </c>
      <c r="BP44" s="138">
        <f t="shared" si="66"/>
        <v>1227.2627426334773</v>
      </c>
      <c r="BQ44" s="138">
        <f t="shared" si="67"/>
        <v>1255.7967143461963</v>
      </c>
      <c r="BR44" s="138">
        <f t="shared" si="68"/>
        <v>1284.9941035272523</v>
      </c>
      <c r="BS44" s="138">
        <f t="shared" si="69"/>
        <v>1314.8703346938394</v>
      </c>
    </row>
    <row r="45" spans="3:71" x14ac:dyDescent="0.2">
      <c r="C45" s="138" t="str">
        <f t="shared" si="2"/>
        <v/>
      </c>
      <c r="D45" s="138" t="str">
        <f t="shared" si="3"/>
        <v/>
      </c>
      <c r="E45" s="138" t="str">
        <f t="shared" si="4"/>
        <v/>
      </c>
      <c r="F45" s="138" t="str">
        <f t="shared" si="5"/>
        <v/>
      </c>
      <c r="G45" s="138" t="str">
        <f t="shared" si="6"/>
        <v/>
      </c>
      <c r="H45" s="138" t="str">
        <f t="shared" si="7"/>
        <v/>
      </c>
      <c r="I45" s="138" t="str">
        <f t="shared" si="8"/>
        <v/>
      </c>
      <c r="J45" s="138" t="str">
        <f t="shared" si="9"/>
        <v/>
      </c>
      <c r="K45" s="138" t="str">
        <f t="shared" si="10"/>
        <v/>
      </c>
      <c r="L45" s="138" t="str">
        <f t="shared" si="11"/>
        <v/>
      </c>
      <c r="M45" s="138" t="str">
        <f t="shared" si="12"/>
        <v/>
      </c>
      <c r="N45" s="138" t="str">
        <f t="shared" si="13"/>
        <v/>
      </c>
      <c r="O45" s="138" t="str">
        <f t="shared" si="14"/>
        <v/>
      </c>
      <c r="P45" s="138" t="str">
        <f t="shared" si="15"/>
        <v/>
      </c>
      <c r="Q45" s="138" t="str">
        <f t="shared" si="16"/>
        <v/>
      </c>
      <c r="R45" s="138" t="str">
        <f t="shared" si="17"/>
        <v/>
      </c>
      <c r="S45" s="138" t="str">
        <f t="shared" si="18"/>
        <v/>
      </c>
      <c r="T45" s="138" t="str">
        <f t="shared" si="19"/>
        <v/>
      </c>
      <c r="U45" s="138" t="str">
        <f t="shared" si="20"/>
        <v/>
      </c>
      <c r="V45" s="138" t="str">
        <f t="shared" si="21"/>
        <v/>
      </c>
      <c r="W45" s="138" t="str">
        <f t="shared" si="22"/>
        <v/>
      </c>
      <c r="X45" s="138" t="str">
        <f t="shared" si="23"/>
        <v/>
      </c>
      <c r="Y45" s="138" t="str">
        <f t="shared" si="24"/>
        <v/>
      </c>
      <c r="Z45" s="138">
        <f t="shared" si="25"/>
        <v>446.41490391747607</v>
      </c>
      <c r="AA45" s="138">
        <f t="shared" si="26"/>
        <v>456.7940915176668</v>
      </c>
      <c r="AB45" s="138">
        <f t="shared" si="27"/>
        <v>467.41459618477131</v>
      </c>
      <c r="AC45" s="138">
        <f t="shared" si="28"/>
        <v>478.28202856280399</v>
      </c>
      <c r="AD45" s="138">
        <f t="shared" si="29"/>
        <v>489.40212974376902</v>
      </c>
      <c r="AE45" s="138">
        <f t="shared" si="30"/>
        <v>500.78077430058801</v>
      </c>
      <c r="AF45" s="138">
        <f t="shared" si="31"/>
        <v>512.42397339054367</v>
      </c>
      <c r="AG45" s="138">
        <f t="shared" si="32"/>
        <v>524.33787793087856</v>
      </c>
      <c r="AH45" s="138">
        <f t="shared" si="33"/>
        <v>536.52878184822748</v>
      </c>
      <c r="AI45" s="138">
        <f t="shared" si="34"/>
        <v>549.00312540359857</v>
      </c>
      <c r="AJ45" s="138">
        <f t="shared" si="35"/>
        <v>561.76749859466111</v>
      </c>
      <c r="AK45" s="138">
        <f t="shared" si="36"/>
        <v>574.82864463713668</v>
      </c>
      <c r="AL45" s="138">
        <f t="shared" si="37"/>
        <v>588.19346352713308</v>
      </c>
      <c r="AM45" s="138">
        <f t="shared" si="38"/>
        <v>601.86901568630253</v>
      </c>
      <c r="AN45" s="138">
        <f t="shared" si="39"/>
        <v>615.86252569175042</v>
      </c>
      <c r="AO45" s="138">
        <f t="shared" si="40"/>
        <v>630.18138609266487</v>
      </c>
      <c r="AP45" s="138">
        <f t="shared" si="41"/>
        <v>644.83316131568279</v>
      </c>
      <c r="AQ45" s="138">
        <f t="shared" si="42"/>
        <v>659.82559166105659</v>
      </c>
      <c r="AR45" s="138">
        <f t="shared" si="43"/>
        <v>675.16659739173213</v>
      </c>
      <c r="AS45" s="138">
        <f t="shared" si="44"/>
        <v>690.86428291749735</v>
      </c>
      <c r="AT45" s="138">
        <f t="shared" si="45"/>
        <v>706.92694107641375</v>
      </c>
      <c r="AU45" s="138">
        <f t="shared" si="46"/>
        <v>723.36305751579107</v>
      </c>
      <c r="AV45" s="138">
        <f t="shared" si="47"/>
        <v>740.18131517501979</v>
      </c>
      <c r="AW45" s="138">
        <f t="shared" si="48"/>
        <v>757.39059887263045</v>
      </c>
      <c r="AX45" s="138">
        <f t="shared" si="49"/>
        <v>775.00000000000193</v>
      </c>
      <c r="AY45" s="138">
        <f t="shared" si="50"/>
        <v>793.01882132419951</v>
      </c>
      <c r="AZ45" s="138">
        <f t="shared" si="51"/>
        <v>811.45658190247889</v>
      </c>
      <c r="BA45" s="138">
        <f t="shared" si="52"/>
        <v>830.32302211105286</v>
      </c>
      <c r="BB45" s="138">
        <f t="shared" si="53"/>
        <v>849.62810879077779</v>
      </c>
      <c r="BC45" s="138">
        <f t="shared" si="54"/>
        <v>869.38204051247703</v>
      </c>
      <c r="BD45" s="138">
        <f t="shared" si="55"/>
        <v>889.59525296468428</v>
      </c>
      <c r="BE45" s="138">
        <f t="shared" si="56"/>
        <v>910.27842446665193</v>
      </c>
      <c r="BF45" s="138">
        <f t="shared" si="57"/>
        <v>931.44248160953794</v>
      </c>
      <c r="BG45" s="138">
        <f t="shared" si="58"/>
        <v>953.09860502875006</v>
      </c>
      <c r="BH45" s="138">
        <f t="shared" si="59"/>
        <v>975.25823531049843</v>
      </c>
      <c r="BI45" s="138">
        <f t="shared" si="60"/>
        <v>997.93307903567529</v>
      </c>
      <c r="BJ45" s="138">
        <f t="shared" si="60"/>
        <v>1021.1351149642561</v>
      </c>
      <c r="BK45" s="138">
        <f t="shared" si="61"/>
        <v>1044.8766003634883</v>
      </c>
      <c r="BL45" s="138">
        <f t="shared" si="62"/>
        <v>1069.1700774832104</v>
      </c>
      <c r="BM45" s="138">
        <f t="shared" si="63"/>
        <v>1094.0283801817245</v>
      </c>
      <c r="BN45" s="138">
        <f t="shared" si="64"/>
        <v>1119.4646407057191</v>
      </c>
      <c r="BO45" s="138">
        <f t="shared" si="65"/>
        <v>1145.4922966278266</v>
      </c>
      <c r="BP45" s="138">
        <f t="shared" si="66"/>
        <v>1172.1250979454801</v>
      </c>
      <c r="BQ45" s="138">
        <f t="shared" si="67"/>
        <v>1199.3771143448184</v>
      </c>
      <c r="BR45" s="138">
        <f t="shared" si="68"/>
        <v>1227.2627426334777</v>
      </c>
      <c r="BS45" s="138">
        <f t="shared" si="69"/>
        <v>1255.7967143461967</v>
      </c>
    </row>
    <row r="46" spans="3:71" x14ac:dyDescent="0.2">
      <c r="C46" s="138" t="str">
        <f t="shared" si="2"/>
        <v/>
      </c>
      <c r="D46" s="138" t="str">
        <f t="shared" si="3"/>
        <v/>
      </c>
      <c r="E46" s="138" t="str">
        <f t="shared" si="4"/>
        <v/>
      </c>
      <c r="F46" s="138" t="str">
        <f t="shared" si="5"/>
        <v/>
      </c>
      <c r="G46" s="138" t="str">
        <f t="shared" si="6"/>
        <v/>
      </c>
      <c r="H46" s="138" t="str">
        <f t="shared" si="7"/>
        <v/>
      </c>
      <c r="I46" s="138" t="str">
        <f t="shared" si="8"/>
        <v/>
      </c>
      <c r="J46" s="138" t="str">
        <f t="shared" si="9"/>
        <v/>
      </c>
      <c r="K46" s="138" t="str">
        <f t="shared" si="10"/>
        <v/>
      </c>
      <c r="L46" s="138" t="str">
        <f t="shared" si="11"/>
        <v/>
      </c>
      <c r="M46" s="138" t="str">
        <f t="shared" si="12"/>
        <v/>
      </c>
      <c r="N46" s="138" t="str">
        <f t="shared" si="13"/>
        <v/>
      </c>
      <c r="O46" s="138" t="str">
        <f t="shared" si="14"/>
        <v/>
      </c>
      <c r="P46" s="138" t="str">
        <f t="shared" si="15"/>
        <v/>
      </c>
      <c r="Q46" s="138" t="str">
        <f t="shared" si="16"/>
        <v/>
      </c>
      <c r="R46" s="138" t="str">
        <f t="shared" si="17"/>
        <v/>
      </c>
      <c r="S46" s="138" t="str">
        <f t="shared" si="18"/>
        <v/>
      </c>
      <c r="T46" s="138" t="str">
        <f t="shared" si="19"/>
        <v/>
      </c>
      <c r="U46" s="138" t="str">
        <f t="shared" si="20"/>
        <v/>
      </c>
      <c r="V46" s="138" t="str">
        <f t="shared" si="21"/>
        <v/>
      </c>
      <c r="W46" s="138" t="str">
        <f t="shared" si="22"/>
        <v/>
      </c>
      <c r="X46" s="138" t="str">
        <f t="shared" si="23"/>
        <v/>
      </c>
      <c r="Y46" s="138" t="str">
        <f t="shared" si="24"/>
        <v/>
      </c>
      <c r="Z46" s="138" t="str">
        <f t="shared" si="25"/>
        <v/>
      </c>
      <c r="AA46" s="138">
        <f t="shared" si="26"/>
        <v>436.27155022416019</v>
      </c>
      <c r="AB46" s="138">
        <f t="shared" si="27"/>
        <v>446.41490391747607</v>
      </c>
      <c r="AC46" s="138">
        <f t="shared" si="28"/>
        <v>456.7940915176668</v>
      </c>
      <c r="AD46" s="138">
        <f t="shared" si="29"/>
        <v>467.41459618477131</v>
      </c>
      <c r="AE46" s="138">
        <f t="shared" si="30"/>
        <v>478.28202856280399</v>
      </c>
      <c r="AF46" s="138">
        <f t="shared" si="31"/>
        <v>489.40212974376902</v>
      </c>
      <c r="AG46" s="138">
        <f t="shared" si="32"/>
        <v>500.78077430058801</v>
      </c>
      <c r="AH46" s="138">
        <f t="shared" si="33"/>
        <v>512.42397339054367</v>
      </c>
      <c r="AI46" s="138">
        <f t="shared" si="34"/>
        <v>524.33787793087856</v>
      </c>
      <c r="AJ46" s="138">
        <f t="shared" si="35"/>
        <v>536.52878184822748</v>
      </c>
      <c r="AK46" s="138">
        <f t="shared" si="36"/>
        <v>549.00312540359857</v>
      </c>
      <c r="AL46" s="138">
        <f t="shared" si="37"/>
        <v>561.76749859466111</v>
      </c>
      <c r="AM46" s="138">
        <f t="shared" si="38"/>
        <v>574.82864463713668</v>
      </c>
      <c r="AN46" s="138">
        <f t="shared" si="39"/>
        <v>588.19346352713308</v>
      </c>
      <c r="AO46" s="138">
        <f t="shared" si="40"/>
        <v>601.86901568630253</v>
      </c>
      <c r="AP46" s="138">
        <f t="shared" si="41"/>
        <v>615.86252569175042</v>
      </c>
      <c r="AQ46" s="138">
        <f t="shared" si="42"/>
        <v>630.18138609266487</v>
      </c>
      <c r="AR46" s="138">
        <f t="shared" si="43"/>
        <v>644.83316131568279</v>
      </c>
      <c r="AS46" s="138">
        <f t="shared" si="44"/>
        <v>659.82559166105659</v>
      </c>
      <c r="AT46" s="138">
        <f t="shared" si="45"/>
        <v>675.16659739173213</v>
      </c>
      <c r="AU46" s="138">
        <f t="shared" si="46"/>
        <v>690.86428291749735</v>
      </c>
      <c r="AV46" s="138">
        <f t="shared" si="47"/>
        <v>706.92694107641375</v>
      </c>
      <c r="AW46" s="138">
        <f t="shared" si="48"/>
        <v>723.36305751579107</v>
      </c>
      <c r="AX46" s="138">
        <f t="shared" si="49"/>
        <v>740.18131517501979</v>
      </c>
      <c r="AY46" s="138">
        <f t="shared" si="50"/>
        <v>757.39059887263045</v>
      </c>
      <c r="AZ46" s="138">
        <f t="shared" si="51"/>
        <v>775.00000000000193</v>
      </c>
      <c r="BA46" s="138">
        <f t="shared" si="52"/>
        <v>793.01882132419951</v>
      </c>
      <c r="BB46" s="138">
        <f t="shared" si="53"/>
        <v>811.45658190247889</v>
      </c>
      <c r="BC46" s="138">
        <f t="shared" si="54"/>
        <v>830.32302211105286</v>
      </c>
      <c r="BD46" s="138">
        <f t="shared" si="55"/>
        <v>849.62810879077779</v>
      </c>
      <c r="BE46" s="138">
        <f t="shared" si="56"/>
        <v>869.38204051247703</v>
      </c>
      <c r="BF46" s="138">
        <f t="shared" si="57"/>
        <v>889.59525296468428</v>
      </c>
      <c r="BG46" s="138">
        <f t="shared" si="58"/>
        <v>910.27842446665193</v>
      </c>
      <c r="BH46" s="138">
        <f t="shared" si="59"/>
        <v>931.44248160953794</v>
      </c>
      <c r="BI46" s="138">
        <f t="shared" si="60"/>
        <v>953.09860502875006</v>
      </c>
      <c r="BJ46" s="138">
        <f t="shared" si="60"/>
        <v>975.25823531049843</v>
      </c>
      <c r="BK46" s="138">
        <f t="shared" si="61"/>
        <v>997.93307903567529</v>
      </c>
      <c r="BL46" s="138">
        <f t="shared" si="62"/>
        <v>1021.1351149642561</v>
      </c>
      <c r="BM46" s="138">
        <f t="shared" si="63"/>
        <v>1044.8766003634883</v>
      </c>
      <c r="BN46" s="138">
        <f t="shared" si="64"/>
        <v>1069.1700774832104</v>
      </c>
      <c r="BO46" s="138">
        <f t="shared" si="65"/>
        <v>1094.0283801817245</v>
      </c>
      <c r="BP46" s="138">
        <f t="shared" si="66"/>
        <v>1119.4646407057191</v>
      </c>
      <c r="BQ46" s="138">
        <f t="shared" si="67"/>
        <v>1145.4922966278266</v>
      </c>
      <c r="BR46" s="138">
        <f t="shared" si="68"/>
        <v>1172.1250979454801</v>
      </c>
      <c r="BS46" s="138">
        <f t="shared" si="69"/>
        <v>1199.3771143448184</v>
      </c>
    </row>
    <row r="47" spans="3:71" x14ac:dyDescent="0.2">
      <c r="C47" s="138" t="str">
        <f t="shared" si="2"/>
        <v/>
      </c>
      <c r="D47" s="138" t="str">
        <f t="shared" si="3"/>
        <v/>
      </c>
      <c r="E47" s="138" t="str">
        <f t="shared" si="4"/>
        <v/>
      </c>
      <c r="F47" s="138" t="str">
        <f t="shared" si="5"/>
        <v/>
      </c>
      <c r="G47" s="138" t="str">
        <f t="shared" si="6"/>
        <v/>
      </c>
      <c r="H47" s="138" t="str">
        <f t="shared" si="7"/>
        <v/>
      </c>
      <c r="I47" s="138" t="str">
        <f t="shared" si="8"/>
        <v/>
      </c>
      <c r="J47" s="138" t="str">
        <f t="shared" si="9"/>
        <v/>
      </c>
      <c r="K47" s="138" t="str">
        <f t="shared" si="10"/>
        <v/>
      </c>
      <c r="L47" s="138" t="str">
        <f t="shared" si="11"/>
        <v/>
      </c>
      <c r="M47" s="138" t="str">
        <f t="shared" si="12"/>
        <v/>
      </c>
      <c r="N47" s="138" t="str">
        <f t="shared" si="13"/>
        <v/>
      </c>
      <c r="O47" s="138" t="str">
        <f t="shared" si="14"/>
        <v/>
      </c>
      <c r="P47" s="138" t="str">
        <f t="shared" si="15"/>
        <v/>
      </c>
      <c r="Q47" s="138" t="str">
        <f t="shared" si="16"/>
        <v/>
      </c>
      <c r="R47" s="138" t="str">
        <f t="shared" si="17"/>
        <v/>
      </c>
      <c r="S47" s="138" t="str">
        <f t="shared" si="18"/>
        <v/>
      </c>
      <c r="T47" s="138" t="str">
        <f t="shared" si="19"/>
        <v/>
      </c>
      <c r="U47" s="138" t="str">
        <f t="shared" si="20"/>
        <v/>
      </c>
      <c r="V47" s="138" t="str">
        <f t="shared" si="21"/>
        <v/>
      </c>
      <c r="W47" s="138" t="str">
        <f t="shared" si="22"/>
        <v/>
      </c>
      <c r="X47" s="138" t="str">
        <f t="shared" si="23"/>
        <v/>
      </c>
      <c r="Y47" s="138" t="str">
        <f t="shared" si="24"/>
        <v/>
      </c>
      <c r="Z47" s="138" t="str">
        <f t="shared" si="25"/>
        <v/>
      </c>
      <c r="AA47" s="138" t="str">
        <f t="shared" si="26"/>
        <v/>
      </c>
      <c r="AB47" s="138">
        <f t="shared" si="27"/>
        <v>426.35867186498939</v>
      </c>
      <c r="AC47" s="138">
        <f t="shared" si="28"/>
        <v>436.27155022416025</v>
      </c>
      <c r="AD47" s="138">
        <f t="shared" si="29"/>
        <v>446.41490391747612</v>
      </c>
      <c r="AE47" s="138">
        <f t="shared" si="30"/>
        <v>456.79409151766686</v>
      </c>
      <c r="AF47" s="138">
        <f t="shared" si="31"/>
        <v>467.41459618477137</v>
      </c>
      <c r="AG47" s="138">
        <f t="shared" si="32"/>
        <v>478.28202856280404</v>
      </c>
      <c r="AH47" s="138">
        <f t="shared" si="33"/>
        <v>489.40212974376908</v>
      </c>
      <c r="AI47" s="138">
        <f t="shared" si="34"/>
        <v>500.78077430058806</v>
      </c>
      <c r="AJ47" s="138">
        <f t="shared" si="35"/>
        <v>512.42397339054367</v>
      </c>
      <c r="AK47" s="138">
        <f t="shared" si="36"/>
        <v>524.33787793087856</v>
      </c>
      <c r="AL47" s="138">
        <f t="shared" si="37"/>
        <v>536.52878184822748</v>
      </c>
      <c r="AM47" s="138">
        <f t="shared" si="38"/>
        <v>549.00312540359857</v>
      </c>
      <c r="AN47" s="138">
        <f t="shared" si="39"/>
        <v>561.76749859466111</v>
      </c>
      <c r="AO47" s="138">
        <f t="shared" si="40"/>
        <v>574.82864463713668</v>
      </c>
      <c r="AP47" s="138">
        <f t="shared" si="41"/>
        <v>588.19346352713308</v>
      </c>
      <c r="AQ47" s="138">
        <f t="shared" si="42"/>
        <v>601.86901568630253</v>
      </c>
      <c r="AR47" s="138">
        <f t="shared" si="43"/>
        <v>615.86252569175042</v>
      </c>
      <c r="AS47" s="138">
        <f t="shared" si="44"/>
        <v>630.18138609266487</v>
      </c>
      <c r="AT47" s="138">
        <f t="shared" si="45"/>
        <v>644.83316131568279</v>
      </c>
      <c r="AU47" s="138">
        <f t="shared" si="46"/>
        <v>659.82559166105659</v>
      </c>
      <c r="AV47" s="138">
        <f t="shared" si="47"/>
        <v>675.16659739173213</v>
      </c>
      <c r="AW47" s="138">
        <f t="shared" si="48"/>
        <v>690.86428291749735</v>
      </c>
      <c r="AX47" s="138">
        <f t="shared" si="49"/>
        <v>706.92694107641375</v>
      </c>
      <c r="AY47" s="138">
        <f t="shared" si="50"/>
        <v>723.36305751579107</v>
      </c>
      <c r="AZ47" s="138">
        <f t="shared" si="51"/>
        <v>740.18131517501979</v>
      </c>
      <c r="BA47" s="138">
        <f t="shared" si="52"/>
        <v>757.39059887263045</v>
      </c>
      <c r="BB47" s="138">
        <f t="shared" si="53"/>
        <v>775.00000000000193</v>
      </c>
      <c r="BC47" s="138">
        <f t="shared" si="54"/>
        <v>793.01882132419951</v>
      </c>
      <c r="BD47" s="138">
        <f t="shared" si="55"/>
        <v>811.45658190247889</v>
      </c>
      <c r="BE47" s="138">
        <f t="shared" si="56"/>
        <v>830.32302211105286</v>
      </c>
      <c r="BF47" s="138">
        <f t="shared" si="57"/>
        <v>849.62810879077779</v>
      </c>
      <c r="BG47" s="138">
        <f t="shared" si="58"/>
        <v>869.38204051247703</v>
      </c>
      <c r="BH47" s="138">
        <f t="shared" si="59"/>
        <v>889.59525296468428</v>
      </c>
      <c r="BI47" s="138">
        <f t="shared" si="60"/>
        <v>910.27842446665193</v>
      </c>
      <c r="BJ47" s="138">
        <f t="shared" si="60"/>
        <v>931.44248160953794</v>
      </c>
      <c r="BK47" s="138">
        <f t="shared" si="61"/>
        <v>953.09860502875006</v>
      </c>
      <c r="BL47" s="138">
        <f t="shared" si="62"/>
        <v>975.25823531049843</v>
      </c>
      <c r="BM47" s="138">
        <f t="shared" si="63"/>
        <v>997.93307903567529</v>
      </c>
      <c r="BN47" s="138">
        <f t="shared" si="64"/>
        <v>1021.1351149642561</v>
      </c>
      <c r="BO47" s="138">
        <f t="shared" si="65"/>
        <v>1044.8766003634883</v>
      </c>
      <c r="BP47" s="138">
        <f t="shared" si="66"/>
        <v>1069.1700774832104</v>
      </c>
      <c r="BQ47" s="138">
        <f t="shared" si="67"/>
        <v>1094.0283801817245</v>
      </c>
      <c r="BR47" s="138">
        <f t="shared" si="68"/>
        <v>1119.4646407057191</v>
      </c>
      <c r="BS47" s="138">
        <f t="shared" si="69"/>
        <v>1145.4922966278266</v>
      </c>
    </row>
    <row r="48" spans="3:71" x14ac:dyDescent="0.2">
      <c r="C48" s="138" t="str">
        <f t="shared" si="2"/>
        <v/>
      </c>
      <c r="D48" s="138" t="str">
        <f t="shared" si="3"/>
        <v/>
      </c>
      <c r="E48" s="138" t="str">
        <f t="shared" si="4"/>
        <v/>
      </c>
      <c r="F48" s="138" t="str">
        <f t="shared" si="5"/>
        <v/>
      </c>
      <c r="G48" s="138" t="str">
        <f t="shared" si="6"/>
        <v/>
      </c>
      <c r="H48" s="138" t="str">
        <f t="shared" si="7"/>
        <v/>
      </c>
      <c r="I48" s="138" t="str">
        <f t="shared" si="8"/>
        <v/>
      </c>
      <c r="J48" s="138" t="str">
        <f t="shared" si="9"/>
        <v/>
      </c>
      <c r="K48" s="138" t="str">
        <f t="shared" si="10"/>
        <v/>
      </c>
      <c r="L48" s="138" t="str">
        <f t="shared" si="11"/>
        <v/>
      </c>
      <c r="M48" s="138" t="str">
        <f t="shared" si="12"/>
        <v/>
      </c>
      <c r="N48" s="138" t="str">
        <f t="shared" si="13"/>
        <v/>
      </c>
      <c r="O48" s="138" t="str">
        <f t="shared" si="14"/>
        <v/>
      </c>
      <c r="P48" s="138" t="str">
        <f t="shared" si="15"/>
        <v/>
      </c>
      <c r="Q48" s="138" t="str">
        <f t="shared" si="16"/>
        <v/>
      </c>
      <c r="R48" s="138" t="str">
        <f t="shared" si="17"/>
        <v/>
      </c>
      <c r="S48" s="138" t="str">
        <f t="shared" si="18"/>
        <v/>
      </c>
      <c r="T48" s="138" t="str">
        <f t="shared" si="19"/>
        <v/>
      </c>
      <c r="U48" s="138" t="str">
        <f t="shared" si="20"/>
        <v/>
      </c>
      <c r="V48" s="138" t="str">
        <f t="shared" si="21"/>
        <v/>
      </c>
      <c r="W48" s="138" t="str">
        <f t="shared" si="22"/>
        <v/>
      </c>
      <c r="X48" s="138" t="str">
        <f t="shared" si="23"/>
        <v/>
      </c>
      <c r="Y48" s="138" t="str">
        <f t="shared" si="24"/>
        <v/>
      </c>
      <c r="Z48" s="138" t="str">
        <f t="shared" si="25"/>
        <v/>
      </c>
      <c r="AA48" s="138" t="str">
        <f t="shared" si="26"/>
        <v/>
      </c>
      <c r="AB48" s="138" t="str">
        <f t="shared" si="27"/>
        <v/>
      </c>
      <c r="AC48" s="138">
        <f t="shared" si="28"/>
        <v>416.67103202369401</v>
      </c>
      <c r="AD48" s="138">
        <f t="shared" si="29"/>
        <v>426.35867186498939</v>
      </c>
      <c r="AE48" s="138">
        <f t="shared" si="30"/>
        <v>436.27155022416025</v>
      </c>
      <c r="AF48" s="138">
        <f t="shared" si="31"/>
        <v>446.41490391747612</v>
      </c>
      <c r="AG48" s="138">
        <f t="shared" si="32"/>
        <v>456.79409151766686</v>
      </c>
      <c r="AH48" s="138">
        <f t="shared" si="33"/>
        <v>467.41459618477137</v>
      </c>
      <c r="AI48" s="138">
        <f t="shared" si="34"/>
        <v>478.28202856280404</v>
      </c>
      <c r="AJ48" s="138">
        <f t="shared" si="35"/>
        <v>489.40212974376908</v>
      </c>
      <c r="AK48" s="138">
        <f t="shared" si="36"/>
        <v>500.78077430058806</v>
      </c>
      <c r="AL48" s="138">
        <f t="shared" si="37"/>
        <v>512.42397339054367</v>
      </c>
      <c r="AM48" s="138">
        <f t="shared" si="38"/>
        <v>524.33787793087856</v>
      </c>
      <c r="AN48" s="138">
        <f t="shared" si="39"/>
        <v>536.52878184822748</v>
      </c>
      <c r="AO48" s="138">
        <f t="shared" si="40"/>
        <v>549.00312540359857</v>
      </c>
      <c r="AP48" s="138">
        <f t="shared" si="41"/>
        <v>561.76749859466111</v>
      </c>
      <c r="AQ48" s="138">
        <f t="shared" si="42"/>
        <v>574.82864463713668</v>
      </c>
      <c r="AR48" s="138">
        <f t="shared" si="43"/>
        <v>588.19346352713308</v>
      </c>
      <c r="AS48" s="138">
        <f t="shared" si="44"/>
        <v>601.86901568630253</v>
      </c>
      <c r="AT48" s="138">
        <f t="shared" si="45"/>
        <v>615.86252569175042</v>
      </c>
      <c r="AU48" s="138">
        <f t="shared" si="46"/>
        <v>630.18138609266487</v>
      </c>
      <c r="AV48" s="138">
        <f t="shared" si="47"/>
        <v>644.83316131568279</v>
      </c>
      <c r="AW48" s="138">
        <f t="shared" si="48"/>
        <v>659.82559166105659</v>
      </c>
      <c r="AX48" s="138">
        <f t="shared" si="49"/>
        <v>675.16659739173213</v>
      </c>
      <c r="AY48" s="138">
        <f t="shared" si="50"/>
        <v>690.86428291749735</v>
      </c>
      <c r="AZ48" s="138">
        <f t="shared" si="51"/>
        <v>706.92694107641375</v>
      </c>
      <c r="BA48" s="138">
        <f t="shared" si="52"/>
        <v>723.36305751579107</v>
      </c>
      <c r="BB48" s="138">
        <f t="shared" si="53"/>
        <v>740.18131517501979</v>
      </c>
      <c r="BC48" s="138">
        <f t="shared" si="54"/>
        <v>757.39059887263045</v>
      </c>
      <c r="BD48" s="138">
        <f t="shared" si="55"/>
        <v>775.00000000000193</v>
      </c>
      <c r="BE48" s="138">
        <f t="shared" si="56"/>
        <v>793.01882132419951</v>
      </c>
      <c r="BF48" s="138">
        <f t="shared" si="57"/>
        <v>811.45658190247889</v>
      </c>
      <c r="BG48" s="138">
        <f t="shared" si="58"/>
        <v>830.32302211105286</v>
      </c>
      <c r="BH48" s="138">
        <f t="shared" si="59"/>
        <v>849.62810879077779</v>
      </c>
      <c r="BI48" s="138">
        <f t="shared" si="60"/>
        <v>869.38204051247703</v>
      </c>
      <c r="BJ48" s="138">
        <f t="shared" si="60"/>
        <v>889.59525296468428</v>
      </c>
      <c r="BK48" s="138">
        <f t="shared" si="61"/>
        <v>910.27842446665193</v>
      </c>
      <c r="BL48" s="138">
        <f t="shared" si="62"/>
        <v>931.44248160953794</v>
      </c>
      <c r="BM48" s="138">
        <f t="shared" si="63"/>
        <v>953.09860502875006</v>
      </c>
      <c r="BN48" s="138">
        <f t="shared" si="64"/>
        <v>975.25823531049843</v>
      </c>
      <c r="BO48" s="138">
        <f t="shared" si="65"/>
        <v>997.93307903567529</v>
      </c>
      <c r="BP48" s="138">
        <f t="shared" si="66"/>
        <v>1021.1351149642561</v>
      </c>
      <c r="BQ48" s="138">
        <f t="shared" si="67"/>
        <v>1044.8766003634883</v>
      </c>
      <c r="BR48" s="138">
        <f t="shared" si="68"/>
        <v>1069.1700774832104</v>
      </c>
      <c r="BS48" s="138">
        <f t="shared" si="69"/>
        <v>1094.0283801817245</v>
      </c>
    </row>
    <row r="49" spans="3:71" x14ac:dyDescent="0.2">
      <c r="C49" s="138" t="str">
        <f t="shared" si="2"/>
        <v/>
      </c>
      <c r="D49" s="138" t="str">
        <f t="shared" si="3"/>
        <v/>
      </c>
      <c r="E49" s="138" t="str">
        <f t="shared" si="4"/>
        <v/>
      </c>
      <c r="F49" s="138" t="str">
        <f t="shared" si="5"/>
        <v/>
      </c>
      <c r="G49" s="138" t="str">
        <f t="shared" si="6"/>
        <v/>
      </c>
      <c r="H49" s="138" t="str">
        <f t="shared" si="7"/>
        <v/>
      </c>
      <c r="I49" s="138" t="str">
        <f t="shared" si="8"/>
        <v/>
      </c>
      <c r="J49" s="138" t="str">
        <f t="shared" si="9"/>
        <v/>
      </c>
      <c r="K49" s="138" t="str">
        <f t="shared" si="10"/>
        <v/>
      </c>
      <c r="L49" s="138" t="str">
        <f t="shared" si="11"/>
        <v/>
      </c>
      <c r="M49" s="138" t="str">
        <f t="shared" si="12"/>
        <v/>
      </c>
      <c r="N49" s="138" t="str">
        <f t="shared" si="13"/>
        <v/>
      </c>
      <c r="O49" s="138" t="str">
        <f t="shared" si="14"/>
        <v/>
      </c>
      <c r="P49" s="138" t="str">
        <f t="shared" si="15"/>
        <v/>
      </c>
      <c r="Q49" s="138" t="str">
        <f t="shared" si="16"/>
        <v/>
      </c>
      <c r="R49" s="138" t="str">
        <f t="shared" si="17"/>
        <v/>
      </c>
      <c r="S49" s="138" t="str">
        <f t="shared" si="18"/>
        <v/>
      </c>
      <c r="T49" s="138" t="str">
        <f t="shared" si="19"/>
        <v/>
      </c>
      <c r="U49" s="138" t="str">
        <f t="shared" si="20"/>
        <v/>
      </c>
      <c r="V49" s="138" t="str">
        <f t="shared" si="21"/>
        <v/>
      </c>
      <c r="W49" s="138" t="str">
        <f t="shared" si="22"/>
        <v/>
      </c>
      <c r="X49" s="138" t="str">
        <f t="shared" si="23"/>
        <v/>
      </c>
      <c r="Y49" s="138" t="str">
        <f t="shared" si="24"/>
        <v/>
      </c>
      <c r="Z49" s="138" t="str">
        <f t="shared" si="25"/>
        <v/>
      </c>
      <c r="AA49" s="138" t="str">
        <f t="shared" si="26"/>
        <v/>
      </c>
      <c r="AB49" s="138" t="str">
        <f t="shared" si="27"/>
        <v/>
      </c>
      <c r="AC49" s="138" t="str">
        <f t="shared" si="28"/>
        <v/>
      </c>
      <c r="AD49" s="138">
        <f t="shared" si="29"/>
        <v>407.20351287393783</v>
      </c>
      <c r="AE49" s="138">
        <f t="shared" si="30"/>
        <v>416.67103202369401</v>
      </c>
      <c r="AF49" s="138">
        <f t="shared" si="31"/>
        <v>426.35867186498939</v>
      </c>
      <c r="AG49" s="138">
        <f t="shared" si="32"/>
        <v>436.27155022416025</v>
      </c>
      <c r="AH49" s="138">
        <f t="shared" si="33"/>
        <v>446.41490391747612</v>
      </c>
      <c r="AI49" s="138">
        <f t="shared" si="34"/>
        <v>456.79409151766686</v>
      </c>
      <c r="AJ49" s="138">
        <f t="shared" si="35"/>
        <v>467.41459618477137</v>
      </c>
      <c r="AK49" s="138">
        <f t="shared" si="36"/>
        <v>478.28202856280404</v>
      </c>
      <c r="AL49" s="138">
        <f t="shared" si="37"/>
        <v>489.40212974376908</v>
      </c>
      <c r="AM49" s="138">
        <f t="shared" si="38"/>
        <v>500.78077430058806</v>
      </c>
      <c r="AN49" s="138">
        <f t="shared" si="39"/>
        <v>512.42397339054367</v>
      </c>
      <c r="AO49" s="138">
        <f t="shared" si="40"/>
        <v>524.33787793087856</v>
      </c>
      <c r="AP49" s="138">
        <f t="shared" si="41"/>
        <v>536.52878184822748</v>
      </c>
      <c r="AQ49" s="138">
        <f t="shared" si="42"/>
        <v>549.00312540359857</v>
      </c>
      <c r="AR49" s="138">
        <f t="shared" si="43"/>
        <v>561.76749859466111</v>
      </c>
      <c r="AS49" s="138">
        <f t="shared" si="44"/>
        <v>574.82864463713668</v>
      </c>
      <c r="AT49" s="138">
        <f t="shared" si="45"/>
        <v>588.19346352713308</v>
      </c>
      <c r="AU49" s="138">
        <f t="shared" si="46"/>
        <v>601.86901568630253</v>
      </c>
      <c r="AV49" s="138">
        <f t="shared" si="47"/>
        <v>615.86252569175042</v>
      </c>
      <c r="AW49" s="138">
        <f t="shared" si="48"/>
        <v>630.18138609266487</v>
      </c>
      <c r="AX49" s="138">
        <f t="shared" si="49"/>
        <v>644.83316131568279</v>
      </c>
      <c r="AY49" s="138">
        <f t="shared" si="50"/>
        <v>659.82559166105659</v>
      </c>
      <c r="AZ49" s="138">
        <f t="shared" si="51"/>
        <v>675.16659739173213</v>
      </c>
      <c r="BA49" s="138">
        <f t="shared" si="52"/>
        <v>690.86428291749735</v>
      </c>
      <c r="BB49" s="138">
        <f t="shared" si="53"/>
        <v>706.92694107641375</v>
      </c>
      <c r="BC49" s="138">
        <f t="shared" si="54"/>
        <v>723.36305751579107</v>
      </c>
      <c r="BD49" s="138">
        <f t="shared" si="55"/>
        <v>740.18131517501979</v>
      </c>
      <c r="BE49" s="138">
        <f t="shared" si="56"/>
        <v>757.39059887263045</v>
      </c>
      <c r="BF49" s="138">
        <f t="shared" si="57"/>
        <v>775.00000000000193</v>
      </c>
      <c r="BG49" s="138">
        <f t="shared" si="58"/>
        <v>793.01882132419951</v>
      </c>
      <c r="BH49" s="138">
        <f t="shared" si="59"/>
        <v>811.45658190247889</v>
      </c>
      <c r="BI49" s="138">
        <f t="shared" si="60"/>
        <v>830.32302211105286</v>
      </c>
      <c r="BJ49" s="138">
        <f t="shared" si="60"/>
        <v>849.62810879077779</v>
      </c>
      <c r="BK49" s="138">
        <f t="shared" si="61"/>
        <v>869.38204051247703</v>
      </c>
      <c r="BL49" s="138">
        <f t="shared" si="62"/>
        <v>889.59525296468428</v>
      </c>
      <c r="BM49" s="138">
        <f t="shared" si="63"/>
        <v>910.27842446665193</v>
      </c>
      <c r="BN49" s="138">
        <f t="shared" si="64"/>
        <v>931.44248160953794</v>
      </c>
      <c r="BO49" s="138">
        <f t="shared" si="65"/>
        <v>953.09860502875006</v>
      </c>
      <c r="BP49" s="138">
        <f t="shared" si="66"/>
        <v>975.25823531049843</v>
      </c>
      <c r="BQ49" s="138">
        <f t="shared" si="67"/>
        <v>997.93307903567529</v>
      </c>
      <c r="BR49" s="138">
        <f t="shared" si="68"/>
        <v>1021.1351149642561</v>
      </c>
      <c r="BS49" s="138">
        <f t="shared" si="69"/>
        <v>1044.8766003634883</v>
      </c>
    </row>
    <row r="50" spans="3:71" x14ac:dyDescent="0.2">
      <c r="C50" s="138" t="str">
        <f t="shared" si="2"/>
        <v/>
      </c>
      <c r="D50" s="138" t="str">
        <f t="shared" si="3"/>
        <v/>
      </c>
      <c r="E50" s="138" t="str">
        <f t="shared" si="4"/>
        <v/>
      </c>
      <c r="F50" s="138" t="str">
        <f t="shared" si="5"/>
        <v/>
      </c>
      <c r="G50" s="138" t="str">
        <f t="shared" si="6"/>
        <v/>
      </c>
      <c r="H50" s="138" t="str">
        <f t="shared" si="7"/>
        <v/>
      </c>
      <c r="I50" s="138" t="str">
        <f t="shared" si="8"/>
        <v/>
      </c>
      <c r="J50" s="138" t="str">
        <f t="shared" si="9"/>
        <v/>
      </c>
      <c r="K50" s="138" t="str">
        <f t="shared" si="10"/>
        <v/>
      </c>
      <c r="L50" s="138" t="str">
        <f t="shared" si="11"/>
        <v/>
      </c>
      <c r="M50" s="138" t="str">
        <f t="shared" si="12"/>
        <v/>
      </c>
      <c r="N50" s="138" t="str">
        <f t="shared" si="13"/>
        <v/>
      </c>
      <c r="O50" s="138" t="str">
        <f t="shared" si="14"/>
        <v/>
      </c>
      <c r="P50" s="138" t="str">
        <f t="shared" si="15"/>
        <v/>
      </c>
      <c r="Q50" s="138" t="str">
        <f t="shared" si="16"/>
        <v/>
      </c>
      <c r="R50" s="138" t="str">
        <f t="shared" si="17"/>
        <v/>
      </c>
      <c r="S50" s="138" t="str">
        <f t="shared" si="18"/>
        <v/>
      </c>
      <c r="T50" s="138" t="str">
        <f t="shared" si="19"/>
        <v/>
      </c>
      <c r="U50" s="138" t="str">
        <f t="shared" si="20"/>
        <v/>
      </c>
      <c r="V50" s="138" t="str">
        <f t="shared" si="21"/>
        <v/>
      </c>
      <c r="W50" s="138" t="str">
        <f t="shared" si="22"/>
        <v/>
      </c>
      <c r="X50" s="138" t="str">
        <f t="shared" si="23"/>
        <v/>
      </c>
      <c r="Y50" s="138" t="str">
        <f t="shared" si="24"/>
        <v/>
      </c>
      <c r="Z50" s="138" t="str">
        <f t="shared" si="25"/>
        <v/>
      </c>
      <c r="AA50" s="138" t="str">
        <f t="shared" si="26"/>
        <v/>
      </c>
      <c r="AB50" s="138" t="str">
        <f t="shared" si="27"/>
        <v/>
      </c>
      <c r="AC50" s="138" t="str">
        <f t="shared" si="28"/>
        <v/>
      </c>
      <c r="AD50" s="138" t="str">
        <f t="shared" si="29"/>
        <v/>
      </c>
      <c r="AE50" s="138">
        <f t="shared" si="30"/>
        <v>397.95111287565152</v>
      </c>
      <c r="AF50" s="138">
        <f t="shared" si="31"/>
        <v>407.20351287393788</v>
      </c>
      <c r="AG50" s="138">
        <f t="shared" si="32"/>
        <v>416.67103202369407</v>
      </c>
      <c r="AH50" s="138">
        <f t="shared" si="33"/>
        <v>426.35867186498945</v>
      </c>
      <c r="AI50" s="138">
        <f t="shared" si="34"/>
        <v>436.27155022416031</v>
      </c>
      <c r="AJ50" s="138">
        <f t="shared" si="35"/>
        <v>446.41490391747618</v>
      </c>
      <c r="AK50" s="138">
        <f t="shared" si="36"/>
        <v>456.79409151766691</v>
      </c>
      <c r="AL50" s="138">
        <f t="shared" si="37"/>
        <v>467.41459618477143</v>
      </c>
      <c r="AM50" s="138">
        <f t="shared" si="38"/>
        <v>478.2820285628041</v>
      </c>
      <c r="AN50" s="138">
        <f t="shared" si="39"/>
        <v>489.40212974376914</v>
      </c>
      <c r="AO50" s="138">
        <f t="shared" si="40"/>
        <v>500.78077430058812</v>
      </c>
      <c r="AP50" s="138">
        <f t="shared" si="41"/>
        <v>512.42397339054378</v>
      </c>
      <c r="AQ50" s="138">
        <f t="shared" si="42"/>
        <v>524.33787793087868</v>
      </c>
      <c r="AR50" s="138">
        <f t="shared" si="43"/>
        <v>536.5287818482276</v>
      </c>
      <c r="AS50" s="138">
        <f t="shared" si="44"/>
        <v>549.00312540359869</v>
      </c>
      <c r="AT50" s="138">
        <f t="shared" si="45"/>
        <v>561.76749859466122</v>
      </c>
      <c r="AU50" s="138">
        <f t="shared" si="46"/>
        <v>574.82864463713679</v>
      </c>
      <c r="AV50" s="138">
        <f t="shared" si="47"/>
        <v>588.19346352713319</v>
      </c>
      <c r="AW50" s="138">
        <f t="shared" si="48"/>
        <v>601.86901568630265</v>
      </c>
      <c r="AX50" s="138">
        <f t="shared" si="49"/>
        <v>615.86252569175053</v>
      </c>
      <c r="AY50" s="138">
        <f t="shared" si="50"/>
        <v>630.18138609266498</v>
      </c>
      <c r="AZ50" s="138">
        <f t="shared" si="51"/>
        <v>644.8331613156829</v>
      </c>
      <c r="BA50" s="138">
        <f t="shared" si="52"/>
        <v>659.82559166105671</v>
      </c>
      <c r="BB50" s="138">
        <f t="shared" si="53"/>
        <v>675.16659739173224</v>
      </c>
      <c r="BC50" s="138">
        <f t="shared" si="54"/>
        <v>690.86428291749746</v>
      </c>
      <c r="BD50" s="138">
        <f t="shared" si="55"/>
        <v>706.92694107641387</v>
      </c>
      <c r="BE50" s="138">
        <f t="shared" si="56"/>
        <v>723.36305751579118</v>
      </c>
      <c r="BF50" s="138">
        <f t="shared" si="57"/>
        <v>740.1813151750199</v>
      </c>
      <c r="BG50" s="138">
        <f t="shared" si="58"/>
        <v>757.39059887263056</v>
      </c>
      <c r="BH50" s="138">
        <f t="shared" si="59"/>
        <v>775.00000000000205</v>
      </c>
      <c r="BI50" s="138">
        <f t="shared" si="60"/>
        <v>793.01882132419962</v>
      </c>
      <c r="BJ50" s="138">
        <f t="shared" si="60"/>
        <v>811.456581902479</v>
      </c>
      <c r="BK50" s="138">
        <f t="shared" si="61"/>
        <v>830.32302211105298</v>
      </c>
      <c r="BL50" s="138">
        <f t="shared" si="62"/>
        <v>849.6281087907779</v>
      </c>
      <c r="BM50" s="138">
        <f t="shared" si="63"/>
        <v>869.38204051247715</v>
      </c>
      <c r="BN50" s="138">
        <f t="shared" si="64"/>
        <v>889.59525296468439</v>
      </c>
      <c r="BO50" s="138">
        <f t="shared" si="65"/>
        <v>910.27842446665204</v>
      </c>
      <c r="BP50" s="138">
        <f t="shared" si="66"/>
        <v>931.44248160953805</v>
      </c>
      <c r="BQ50" s="138">
        <f t="shared" si="67"/>
        <v>953.09860502875017</v>
      </c>
      <c r="BR50" s="138">
        <f t="shared" si="68"/>
        <v>975.25823531049855</v>
      </c>
      <c r="BS50" s="138">
        <f t="shared" si="69"/>
        <v>997.93307903567541</v>
      </c>
    </row>
    <row r="51" spans="3:71" x14ac:dyDescent="0.2">
      <c r="C51" s="138" t="str">
        <f t="shared" si="2"/>
        <v/>
      </c>
      <c r="D51" s="138" t="str">
        <f t="shared" si="3"/>
        <v/>
      </c>
      <c r="E51" s="138" t="str">
        <f t="shared" si="4"/>
        <v/>
      </c>
      <c r="F51" s="138" t="str">
        <f t="shared" si="5"/>
        <v/>
      </c>
      <c r="G51" s="138" t="str">
        <f t="shared" si="6"/>
        <v/>
      </c>
      <c r="H51" s="138" t="str">
        <f t="shared" si="7"/>
        <v/>
      </c>
      <c r="I51" s="138" t="str">
        <f t="shared" si="8"/>
        <v/>
      </c>
      <c r="J51" s="138" t="str">
        <f t="shared" si="9"/>
        <v/>
      </c>
      <c r="K51" s="138" t="str">
        <f t="shared" si="10"/>
        <v/>
      </c>
      <c r="L51" s="138" t="str">
        <f t="shared" si="11"/>
        <v/>
      </c>
      <c r="M51" s="138" t="str">
        <f t="shared" si="12"/>
        <v/>
      </c>
      <c r="N51" s="138" t="str">
        <f t="shared" si="13"/>
        <v/>
      </c>
      <c r="O51" s="138" t="str">
        <f t="shared" si="14"/>
        <v/>
      </c>
      <c r="P51" s="138" t="str">
        <f t="shared" si="15"/>
        <v/>
      </c>
      <c r="Q51" s="138" t="str">
        <f t="shared" si="16"/>
        <v/>
      </c>
      <c r="R51" s="138" t="str">
        <f t="shared" si="17"/>
        <v/>
      </c>
      <c r="S51" s="138" t="str">
        <f t="shared" si="18"/>
        <v/>
      </c>
      <c r="T51" s="138" t="str">
        <f t="shared" si="19"/>
        <v/>
      </c>
      <c r="U51" s="138" t="str">
        <f t="shared" si="20"/>
        <v/>
      </c>
      <c r="V51" s="138" t="str">
        <f t="shared" si="21"/>
        <v/>
      </c>
      <c r="W51" s="138" t="str">
        <f t="shared" si="22"/>
        <v/>
      </c>
      <c r="X51" s="138" t="str">
        <f t="shared" si="23"/>
        <v/>
      </c>
      <c r="Y51" s="138" t="str">
        <f t="shared" si="24"/>
        <v/>
      </c>
      <c r="Z51" s="138" t="str">
        <f t="shared" si="25"/>
        <v/>
      </c>
      <c r="AA51" s="138" t="str">
        <f t="shared" si="26"/>
        <v/>
      </c>
      <c r="AB51" s="138" t="str">
        <f t="shared" si="27"/>
        <v/>
      </c>
      <c r="AC51" s="138" t="str">
        <f t="shared" si="28"/>
        <v/>
      </c>
      <c r="AD51" s="138" t="str">
        <f t="shared" si="29"/>
        <v/>
      </c>
      <c r="AE51" s="138" t="str">
        <f t="shared" si="30"/>
        <v/>
      </c>
      <c r="AF51" s="138">
        <f t="shared" si="31"/>
        <v>388.90894413279835</v>
      </c>
      <c r="AG51" s="138">
        <f t="shared" si="32"/>
        <v>397.95111287565152</v>
      </c>
      <c r="AH51" s="138">
        <f t="shared" si="33"/>
        <v>407.20351287393788</v>
      </c>
      <c r="AI51" s="138">
        <f t="shared" si="34"/>
        <v>416.67103202369407</v>
      </c>
      <c r="AJ51" s="138">
        <f t="shared" si="35"/>
        <v>426.35867186498945</v>
      </c>
      <c r="AK51" s="138">
        <f t="shared" si="36"/>
        <v>436.27155022416031</v>
      </c>
      <c r="AL51" s="138">
        <f t="shared" si="37"/>
        <v>446.41490391747618</v>
      </c>
      <c r="AM51" s="138">
        <f t="shared" si="38"/>
        <v>456.79409151766691</v>
      </c>
      <c r="AN51" s="138">
        <f t="shared" si="39"/>
        <v>467.41459618477143</v>
      </c>
      <c r="AO51" s="138">
        <f t="shared" si="40"/>
        <v>478.2820285628041</v>
      </c>
      <c r="AP51" s="138">
        <f t="shared" si="41"/>
        <v>489.40212974376914</v>
      </c>
      <c r="AQ51" s="138">
        <f t="shared" si="42"/>
        <v>500.78077430058812</v>
      </c>
      <c r="AR51" s="138">
        <f t="shared" si="43"/>
        <v>512.42397339054378</v>
      </c>
      <c r="AS51" s="138">
        <f t="shared" si="44"/>
        <v>524.33787793087868</v>
      </c>
      <c r="AT51" s="138">
        <f t="shared" si="45"/>
        <v>536.5287818482276</v>
      </c>
      <c r="AU51" s="138">
        <f t="shared" si="46"/>
        <v>549.00312540359869</v>
      </c>
      <c r="AV51" s="138">
        <f t="shared" si="47"/>
        <v>561.76749859466122</v>
      </c>
      <c r="AW51" s="138">
        <f t="shared" si="48"/>
        <v>574.82864463713679</v>
      </c>
      <c r="AX51" s="138">
        <f t="shared" si="49"/>
        <v>588.19346352713319</v>
      </c>
      <c r="AY51" s="138">
        <f t="shared" si="50"/>
        <v>601.86901568630265</v>
      </c>
      <c r="AZ51" s="138">
        <f t="shared" si="51"/>
        <v>615.86252569175053</v>
      </c>
      <c r="BA51" s="138">
        <f t="shared" si="52"/>
        <v>630.18138609266498</v>
      </c>
      <c r="BB51" s="138">
        <f t="shared" si="53"/>
        <v>644.8331613156829</v>
      </c>
      <c r="BC51" s="138">
        <f t="shared" si="54"/>
        <v>659.82559166105671</v>
      </c>
      <c r="BD51" s="138">
        <f t="shared" si="55"/>
        <v>675.16659739173224</v>
      </c>
      <c r="BE51" s="138">
        <f t="shared" si="56"/>
        <v>690.86428291749746</v>
      </c>
      <c r="BF51" s="138">
        <f t="shared" si="57"/>
        <v>706.92694107641387</v>
      </c>
      <c r="BG51" s="138">
        <f t="shared" si="58"/>
        <v>723.36305751579118</v>
      </c>
      <c r="BH51" s="138">
        <f t="shared" si="59"/>
        <v>740.1813151750199</v>
      </c>
      <c r="BI51" s="138">
        <f t="shared" si="60"/>
        <v>757.39059887263056</v>
      </c>
      <c r="BJ51" s="138">
        <f t="shared" si="60"/>
        <v>775.00000000000205</v>
      </c>
      <c r="BK51" s="138">
        <f t="shared" si="61"/>
        <v>793.01882132419962</v>
      </c>
      <c r="BL51" s="138">
        <f t="shared" si="62"/>
        <v>811.456581902479</v>
      </c>
      <c r="BM51" s="138">
        <f t="shared" si="63"/>
        <v>830.32302211105298</v>
      </c>
      <c r="BN51" s="138">
        <f t="shared" si="64"/>
        <v>849.6281087907779</v>
      </c>
      <c r="BO51" s="138">
        <f t="shared" si="65"/>
        <v>869.38204051247715</v>
      </c>
      <c r="BP51" s="138">
        <f t="shared" si="66"/>
        <v>889.59525296468439</v>
      </c>
      <c r="BQ51" s="138">
        <f t="shared" si="67"/>
        <v>910.27842446665204</v>
      </c>
      <c r="BR51" s="138">
        <f t="shared" si="68"/>
        <v>931.44248160953805</v>
      </c>
      <c r="BS51" s="138">
        <f t="shared" si="69"/>
        <v>953.09860502875017</v>
      </c>
    </row>
    <row r="52" spans="3:71" x14ac:dyDescent="0.2">
      <c r="C52" s="138" t="str">
        <f t="shared" si="2"/>
        <v/>
      </c>
      <c r="D52" s="138" t="str">
        <f t="shared" si="3"/>
        <v/>
      </c>
      <c r="E52" s="138" t="str">
        <f t="shared" si="4"/>
        <v/>
      </c>
      <c r="F52" s="138" t="str">
        <f t="shared" si="5"/>
        <v/>
      </c>
      <c r="G52" s="138" t="str">
        <f t="shared" si="6"/>
        <v/>
      </c>
      <c r="H52" s="138" t="str">
        <f t="shared" si="7"/>
        <v/>
      </c>
      <c r="I52" s="138" t="str">
        <f t="shared" si="8"/>
        <v/>
      </c>
      <c r="J52" s="138" t="str">
        <f t="shared" si="9"/>
        <v/>
      </c>
      <c r="K52" s="138" t="str">
        <f t="shared" si="10"/>
        <v/>
      </c>
      <c r="L52" s="138" t="str">
        <f t="shared" si="11"/>
        <v/>
      </c>
      <c r="M52" s="138" t="str">
        <f t="shared" si="12"/>
        <v/>
      </c>
      <c r="N52" s="138" t="str">
        <f t="shared" si="13"/>
        <v/>
      </c>
      <c r="O52" s="138" t="str">
        <f t="shared" si="14"/>
        <v/>
      </c>
      <c r="P52" s="138" t="str">
        <f t="shared" si="15"/>
        <v/>
      </c>
      <c r="Q52" s="138" t="str">
        <f t="shared" si="16"/>
        <v/>
      </c>
      <c r="R52" s="138" t="str">
        <f t="shared" si="17"/>
        <v/>
      </c>
      <c r="S52" s="138" t="str">
        <f t="shared" si="18"/>
        <v/>
      </c>
      <c r="T52" s="138" t="str">
        <f t="shared" si="19"/>
        <v/>
      </c>
      <c r="U52" s="138" t="str">
        <f t="shared" si="20"/>
        <v/>
      </c>
      <c r="V52" s="138" t="str">
        <f t="shared" si="21"/>
        <v/>
      </c>
      <c r="W52" s="138" t="str">
        <f t="shared" si="22"/>
        <v/>
      </c>
      <c r="X52" s="138" t="str">
        <f t="shared" si="23"/>
        <v/>
      </c>
      <c r="Y52" s="138" t="str">
        <f t="shared" si="24"/>
        <v/>
      </c>
      <c r="Z52" s="138" t="str">
        <f t="shared" si="25"/>
        <v/>
      </c>
      <c r="AA52" s="138" t="str">
        <f t="shared" si="26"/>
        <v/>
      </c>
      <c r="AB52" s="138" t="str">
        <f t="shared" si="27"/>
        <v/>
      </c>
      <c r="AC52" s="138" t="str">
        <f t="shared" si="28"/>
        <v/>
      </c>
      <c r="AD52" s="138" t="str">
        <f t="shared" si="29"/>
        <v/>
      </c>
      <c r="AE52" s="138" t="str">
        <f t="shared" si="30"/>
        <v/>
      </c>
      <c r="AF52" s="138" t="str">
        <f t="shared" si="31"/>
        <v/>
      </c>
      <c r="AG52" s="138">
        <f t="shared" si="32"/>
        <v>380.07222981117656</v>
      </c>
      <c r="AH52" s="138">
        <f t="shared" si="33"/>
        <v>388.90894413279841</v>
      </c>
      <c r="AI52" s="138">
        <f t="shared" si="34"/>
        <v>397.95111287565157</v>
      </c>
      <c r="AJ52" s="138">
        <f t="shared" si="35"/>
        <v>407.20351287393794</v>
      </c>
      <c r="AK52" s="138">
        <f t="shared" si="36"/>
        <v>416.67103202369412</v>
      </c>
      <c r="AL52" s="138">
        <f t="shared" si="37"/>
        <v>426.3586718649895</v>
      </c>
      <c r="AM52" s="138">
        <f t="shared" si="38"/>
        <v>436.27155022416036</v>
      </c>
      <c r="AN52" s="138">
        <f t="shared" si="39"/>
        <v>446.41490391747624</v>
      </c>
      <c r="AO52" s="138">
        <f t="shared" si="40"/>
        <v>456.79409151766697</v>
      </c>
      <c r="AP52" s="138">
        <f t="shared" si="41"/>
        <v>467.41459618477148</v>
      </c>
      <c r="AQ52" s="138">
        <f t="shared" si="42"/>
        <v>478.28202856280416</v>
      </c>
      <c r="AR52" s="138">
        <f t="shared" si="43"/>
        <v>489.40212974376919</v>
      </c>
      <c r="AS52" s="138">
        <f t="shared" si="44"/>
        <v>500.78077430058818</v>
      </c>
      <c r="AT52" s="138">
        <f t="shared" si="45"/>
        <v>512.42397339054378</v>
      </c>
      <c r="AU52" s="138">
        <f t="shared" si="46"/>
        <v>524.33787793087868</v>
      </c>
      <c r="AV52" s="138">
        <f t="shared" si="47"/>
        <v>536.5287818482276</v>
      </c>
      <c r="AW52" s="138">
        <f t="shared" si="48"/>
        <v>549.00312540359869</v>
      </c>
      <c r="AX52" s="138">
        <f t="shared" si="49"/>
        <v>561.76749859466122</v>
      </c>
      <c r="AY52" s="138">
        <f t="shared" si="50"/>
        <v>574.82864463713679</v>
      </c>
      <c r="AZ52" s="138">
        <f t="shared" si="51"/>
        <v>588.19346352713319</v>
      </c>
      <c r="BA52" s="138">
        <f t="shared" si="52"/>
        <v>601.86901568630265</v>
      </c>
      <c r="BB52" s="138">
        <f t="shared" si="53"/>
        <v>615.86252569175053</v>
      </c>
      <c r="BC52" s="138">
        <f t="shared" si="54"/>
        <v>630.18138609266498</v>
      </c>
      <c r="BD52" s="138">
        <f t="shared" si="55"/>
        <v>644.8331613156829</v>
      </c>
      <c r="BE52" s="138">
        <f t="shared" si="56"/>
        <v>659.82559166105671</v>
      </c>
      <c r="BF52" s="138">
        <f t="shared" si="57"/>
        <v>675.16659739173224</v>
      </c>
      <c r="BG52" s="138">
        <f t="shared" si="58"/>
        <v>690.86428291749746</v>
      </c>
      <c r="BH52" s="138">
        <f t="shared" si="59"/>
        <v>706.92694107641387</v>
      </c>
      <c r="BI52" s="138">
        <f t="shared" si="60"/>
        <v>723.36305751579118</v>
      </c>
      <c r="BJ52" s="138">
        <f t="shared" si="60"/>
        <v>740.1813151750199</v>
      </c>
      <c r="BK52" s="138">
        <f t="shared" si="61"/>
        <v>757.39059887263056</v>
      </c>
      <c r="BL52" s="138">
        <f t="shared" si="62"/>
        <v>775.00000000000205</v>
      </c>
      <c r="BM52" s="138">
        <f t="shared" si="63"/>
        <v>793.01882132419962</v>
      </c>
      <c r="BN52" s="138">
        <f t="shared" si="64"/>
        <v>811.456581902479</v>
      </c>
      <c r="BO52" s="138">
        <f t="shared" si="65"/>
        <v>830.32302211105298</v>
      </c>
      <c r="BP52" s="138">
        <f t="shared" si="66"/>
        <v>849.6281087907779</v>
      </c>
      <c r="BQ52" s="138">
        <f t="shared" si="67"/>
        <v>869.38204051247715</v>
      </c>
      <c r="BR52" s="138">
        <f t="shared" si="68"/>
        <v>889.59525296468439</v>
      </c>
      <c r="BS52" s="138">
        <f t="shared" si="69"/>
        <v>910.27842446665204</v>
      </c>
    </row>
    <row r="53" spans="3:71" x14ac:dyDescent="0.2">
      <c r="C53" s="138" t="str">
        <f t="shared" si="2"/>
        <v/>
      </c>
      <c r="D53" s="138" t="str">
        <f t="shared" si="3"/>
        <v/>
      </c>
      <c r="E53" s="138" t="str">
        <f t="shared" si="4"/>
        <v/>
      </c>
      <c r="F53" s="138" t="str">
        <f t="shared" si="5"/>
        <v/>
      </c>
      <c r="G53" s="138" t="str">
        <f t="shared" si="6"/>
        <v/>
      </c>
      <c r="H53" s="138" t="str">
        <f t="shared" si="7"/>
        <v/>
      </c>
      <c r="I53" s="138" t="str">
        <f t="shared" si="8"/>
        <v/>
      </c>
      <c r="J53" s="138" t="str">
        <f t="shared" si="9"/>
        <v/>
      </c>
      <c r="K53" s="138" t="str">
        <f t="shared" si="10"/>
        <v/>
      </c>
      <c r="L53" s="138" t="str">
        <f t="shared" si="11"/>
        <v/>
      </c>
      <c r="M53" s="138" t="str">
        <f t="shared" si="12"/>
        <v/>
      </c>
      <c r="N53" s="138" t="str">
        <f t="shared" si="13"/>
        <v/>
      </c>
      <c r="O53" s="138" t="str">
        <f t="shared" si="14"/>
        <v/>
      </c>
      <c r="P53" s="138" t="str">
        <f t="shared" si="15"/>
        <v/>
      </c>
      <c r="Q53" s="138" t="str">
        <f t="shared" si="16"/>
        <v/>
      </c>
      <c r="R53" s="138" t="str">
        <f t="shared" si="17"/>
        <v/>
      </c>
      <c r="S53" s="138" t="str">
        <f t="shared" si="18"/>
        <v/>
      </c>
      <c r="T53" s="138" t="str">
        <f t="shared" si="19"/>
        <v/>
      </c>
      <c r="U53" s="138" t="str">
        <f t="shared" si="20"/>
        <v/>
      </c>
      <c r="V53" s="138" t="str">
        <f t="shared" si="21"/>
        <v/>
      </c>
      <c r="W53" s="138" t="str">
        <f t="shared" si="22"/>
        <v/>
      </c>
      <c r="X53" s="138" t="str">
        <f t="shared" si="23"/>
        <v/>
      </c>
      <c r="Y53" s="138" t="str">
        <f t="shared" si="24"/>
        <v/>
      </c>
      <c r="Z53" s="138" t="str">
        <f t="shared" si="25"/>
        <v/>
      </c>
      <c r="AA53" s="138" t="str">
        <f t="shared" si="26"/>
        <v/>
      </c>
      <c r="AB53" s="138" t="str">
        <f t="shared" si="27"/>
        <v/>
      </c>
      <c r="AC53" s="138" t="str">
        <f t="shared" si="28"/>
        <v/>
      </c>
      <c r="AD53" s="138" t="str">
        <f t="shared" si="29"/>
        <v/>
      </c>
      <c r="AE53" s="138" t="str">
        <f t="shared" si="30"/>
        <v/>
      </c>
      <c r="AF53" s="138" t="str">
        <f t="shared" si="31"/>
        <v/>
      </c>
      <c r="AG53" s="138" t="str">
        <f t="shared" si="32"/>
        <v/>
      </c>
      <c r="AH53" s="138">
        <f t="shared" si="33"/>
        <v>371.43630161489335</v>
      </c>
      <c r="AI53" s="138">
        <f t="shared" si="34"/>
        <v>380.07222981117661</v>
      </c>
      <c r="AJ53" s="138">
        <f t="shared" si="35"/>
        <v>388.90894413279847</v>
      </c>
      <c r="AK53" s="138">
        <f t="shared" si="36"/>
        <v>397.95111287565163</v>
      </c>
      <c r="AL53" s="138">
        <f t="shared" si="37"/>
        <v>407.203512873938</v>
      </c>
      <c r="AM53" s="138">
        <f t="shared" si="38"/>
        <v>416.67103202369418</v>
      </c>
      <c r="AN53" s="138">
        <f t="shared" si="39"/>
        <v>426.35867186498956</v>
      </c>
      <c r="AO53" s="138">
        <f t="shared" si="40"/>
        <v>436.27155022416042</v>
      </c>
      <c r="AP53" s="138">
        <f t="shared" si="41"/>
        <v>446.41490391747629</v>
      </c>
      <c r="AQ53" s="138">
        <f t="shared" si="42"/>
        <v>456.79409151766703</v>
      </c>
      <c r="AR53" s="138">
        <f t="shared" si="43"/>
        <v>467.41459618477154</v>
      </c>
      <c r="AS53" s="138">
        <f t="shared" si="44"/>
        <v>478.28202856280421</v>
      </c>
      <c r="AT53" s="138">
        <f t="shared" si="45"/>
        <v>489.40212974376925</v>
      </c>
      <c r="AU53" s="138">
        <f t="shared" si="46"/>
        <v>500.78077430058823</v>
      </c>
      <c r="AV53" s="138">
        <f t="shared" si="47"/>
        <v>512.42397339054389</v>
      </c>
      <c r="AW53" s="138">
        <f t="shared" si="48"/>
        <v>524.33787793087879</v>
      </c>
      <c r="AX53" s="138">
        <f t="shared" si="49"/>
        <v>536.52878184822771</v>
      </c>
      <c r="AY53" s="138">
        <f t="shared" si="50"/>
        <v>549.0031254035988</v>
      </c>
      <c r="AZ53" s="138">
        <f t="shared" si="51"/>
        <v>561.76749859466133</v>
      </c>
      <c r="BA53" s="138">
        <f t="shared" si="52"/>
        <v>574.8286446371369</v>
      </c>
      <c r="BB53" s="138">
        <f t="shared" si="53"/>
        <v>588.1934635271333</v>
      </c>
      <c r="BC53" s="138">
        <f t="shared" si="54"/>
        <v>601.86901568630276</v>
      </c>
      <c r="BD53" s="138">
        <f t="shared" si="55"/>
        <v>615.86252569175065</v>
      </c>
      <c r="BE53" s="138">
        <f t="shared" si="56"/>
        <v>630.18138609266509</v>
      </c>
      <c r="BF53" s="138">
        <f t="shared" si="57"/>
        <v>644.83316131568301</v>
      </c>
      <c r="BG53" s="138">
        <f t="shared" si="58"/>
        <v>659.82559166105693</v>
      </c>
      <c r="BH53" s="138">
        <f t="shared" si="59"/>
        <v>675.16659739173247</v>
      </c>
      <c r="BI53" s="138">
        <f t="shared" si="60"/>
        <v>690.86428291749769</v>
      </c>
      <c r="BJ53" s="138">
        <f t="shared" si="60"/>
        <v>706.9269410764141</v>
      </c>
      <c r="BK53" s="138">
        <f t="shared" si="61"/>
        <v>723.36305751579141</v>
      </c>
      <c r="BL53" s="138">
        <f t="shared" si="62"/>
        <v>740.18131517502013</v>
      </c>
      <c r="BM53" s="138">
        <f t="shared" si="63"/>
        <v>757.39059887263079</v>
      </c>
      <c r="BN53" s="138">
        <f t="shared" si="64"/>
        <v>775.00000000000227</v>
      </c>
      <c r="BO53" s="138">
        <f t="shared" si="65"/>
        <v>793.01882132419985</v>
      </c>
      <c r="BP53" s="138">
        <f t="shared" si="66"/>
        <v>811.45658190247923</v>
      </c>
      <c r="BQ53" s="138">
        <f t="shared" si="67"/>
        <v>830.32302211105321</v>
      </c>
      <c r="BR53" s="138">
        <f t="shared" si="68"/>
        <v>849.62810879077813</v>
      </c>
      <c r="BS53" s="138">
        <f t="shared" si="69"/>
        <v>869.38204051247737</v>
      </c>
    </row>
    <row r="54" spans="3:71" x14ac:dyDescent="0.2">
      <c r="C54" s="138" t="str">
        <f t="shared" si="2"/>
        <v/>
      </c>
      <c r="D54" s="138" t="str">
        <f t="shared" si="3"/>
        <v/>
      </c>
      <c r="E54" s="138" t="str">
        <f t="shared" si="4"/>
        <v/>
      </c>
      <c r="F54" s="138" t="str">
        <f t="shared" si="5"/>
        <v/>
      </c>
      <c r="G54" s="138" t="str">
        <f t="shared" si="6"/>
        <v/>
      </c>
      <c r="H54" s="138" t="str">
        <f t="shared" si="7"/>
        <v/>
      </c>
      <c r="I54" s="138" t="str">
        <f t="shared" si="8"/>
        <v/>
      </c>
      <c r="J54" s="138" t="str">
        <f t="shared" si="9"/>
        <v/>
      </c>
      <c r="K54" s="138" t="str">
        <f t="shared" si="10"/>
        <v/>
      </c>
      <c r="L54" s="138" t="str">
        <f t="shared" si="11"/>
        <v/>
      </c>
      <c r="M54" s="138" t="str">
        <f t="shared" si="12"/>
        <v/>
      </c>
      <c r="N54" s="138" t="str">
        <f t="shared" si="13"/>
        <v/>
      </c>
      <c r="O54" s="138" t="str">
        <f t="shared" si="14"/>
        <v/>
      </c>
      <c r="P54" s="138" t="str">
        <f t="shared" si="15"/>
        <v/>
      </c>
      <c r="Q54" s="138" t="str">
        <f t="shared" si="16"/>
        <v/>
      </c>
      <c r="R54" s="138" t="str">
        <f t="shared" si="17"/>
        <v/>
      </c>
      <c r="S54" s="138" t="str">
        <f t="shared" si="18"/>
        <v/>
      </c>
      <c r="T54" s="138" t="str">
        <f t="shared" si="19"/>
        <v/>
      </c>
      <c r="U54" s="138" t="str">
        <f t="shared" si="20"/>
        <v/>
      </c>
      <c r="V54" s="138" t="str">
        <f t="shared" si="21"/>
        <v/>
      </c>
      <c r="W54" s="138" t="str">
        <f t="shared" si="22"/>
        <v/>
      </c>
      <c r="X54" s="138" t="str">
        <f t="shared" si="23"/>
        <v/>
      </c>
      <c r="Y54" s="138" t="str">
        <f t="shared" si="24"/>
        <v/>
      </c>
      <c r="Z54" s="138" t="str">
        <f t="shared" si="25"/>
        <v/>
      </c>
      <c r="AA54" s="138" t="str">
        <f t="shared" si="26"/>
        <v/>
      </c>
      <c r="AB54" s="138" t="str">
        <f t="shared" si="27"/>
        <v/>
      </c>
      <c r="AC54" s="138" t="str">
        <f t="shared" si="28"/>
        <v/>
      </c>
      <c r="AD54" s="138" t="str">
        <f t="shared" si="29"/>
        <v/>
      </c>
      <c r="AE54" s="138" t="str">
        <f t="shared" si="30"/>
        <v/>
      </c>
      <c r="AF54" s="138" t="str">
        <f t="shared" si="31"/>
        <v/>
      </c>
      <c r="AG54" s="138" t="str">
        <f t="shared" si="32"/>
        <v/>
      </c>
      <c r="AH54" s="138" t="str">
        <f t="shared" si="33"/>
        <v/>
      </c>
      <c r="AI54" s="138">
        <f t="shared" si="34"/>
        <v>362.99659732017858</v>
      </c>
      <c r="AJ54" s="138">
        <f t="shared" si="35"/>
        <v>371.43630161489341</v>
      </c>
      <c r="AK54" s="138">
        <f t="shared" si="36"/>
        <v>380.07222981117667</v>
      </c>
      <c r="AL54" s="138">
        <f t="shared" si="37"/>
        <v>388.90894413279852</v>
      </c>
      <c r="AM54" s="138">
        <f t="shared" si="38"/>
        <v>397.95111287565169</v>
      </c>
      <c r="AN54" s="138">
        <f t="shared" si="39"/>
        <v>407.20351287393805</v>
      </c>
      <c r="AO54" s="138">
        <f t="shared" si="40"/>
        <v>416.67103202369424</v>
      </c>
      <c r="AP54" s="138">
        <f t="shared" si="41"/>
        <v>426.35867186498962</v>
      </c>
      <c r="AQ54" s="138">
        <f t="shared" si="42"/>
        <v>436.27155022416048</v>
      </c>
      <c r="AR54" s="138">
        <f t="shared" si="43"/>
        <v>446.41490391747635</v>
      </c>
      <c r="AS54" s="138">
        <f t="shared" si="44"/>
        <v>456.79409151766708</v>
      </c>
      <c r="AT54" s="138">
        <f t="shared" si="45"/>
        <v>467.4145961847716</v>
      </c>
      <c r="AU54" s="138">
        <f t="shared" si="46"/>
        <v>478.28202856280433</v>
      </c>
      <c r="AV54" s="138">
        <f t="shared" si="47"/>
        <v>489.40212974376936</v>
      </c>
      <c r="AW54" s="138">
        <f t="shared" si="48"/>
        <v>500.78077430058835</v>
      </c>
      <c r="AX54" s="138">
        <f t="shared" si="49"/>
        <v>512.42397339054401</v>
      </c>
      <c r="AY54" s="138">
        <f t="shared" si="50"/>
        <v>524.3378779308789</v>
      </c>
      <c r="AZ54" s="138">
        <f t="shared" si="51"/>
        <v>536.52878184822782</v>
      </c>
      <c r="BA54" s="138">
        <f t="shared" si="52"/>
        <v>549.00312540359891</v>
      </c>
      <c r="BB54" s="138">
        <f t="shared" si="53"/>
        <v>561.76749859466145</v>
      </c>
      <c r="BC54" s="138">
        <f t="shared" si="54"/>
        <v>574.82864463713702</v>
      </c>
      <c r="BD54" s="138">
        <f t="shared" si="55"/>
        <v>588.19346352713342</v>
      </c>
      <c r="BE54" s="138">
        <f t="shared" si="56"/>
        <v>601.86901568630287</v>
      </c>
      <c r="BF54" s="138">
        <f t="shared" si="57"/>
        <v>615.86252569175076</v>
      </c>
      <c r="BG54" s="138">
        <f t="shared" si="58"/>
        <v>630.18138609266521</v>
      </c>
      <c r="BH54" s="138">
        <f t="shared" si="59"/>
        <v>644.83316131568313</v>
      </c>
      <c r="BI54" s="138">
        <f t="shared" si="60"/>
        <v>659.82559166105705</v>
      </c>
      <c r="BJ54" s="138">
        <f t="shared" si="60"/>
        <v>675.16659739173258</v>
      </c>
      <c r="BK54" s="138">
        <f t="shared" si="61"/>
        <v>690.8642829174978</v>
      </c>
      <c r="BL54" s="138">
        <f t="shared" si="62"/>
        <v>706.92694107641421</v>
      </c>
      <c r="BM54" s="138">
        <f t="shared" si="63"/>
        <v>723.36305751579152</v>
      </c>
      <c r="BN54" s="138">
        <f t="shared" si="64"/>
        <v>740.18131517502025</v>
      </c>
      <c r="BO54" s="138">
        <f t="shared" si="65"/>
        <v>757.3905988726309</v>
      </c>
      <c r="BP54" s="138">
        <f t="shared" si="66"/>
        <v>775.00000000000239</v>
      </c>
      <c r="BQ54" s="138">
        <f t="shared" si="67"/>
        <v>793.01882132419996</v>
      </c>
      <c r="BR54" s="138">
        <f t="shared" si="68"/>
        <v>811.45658190247934</v>
      </c>
      <c r="BS54" s="138">
        <f t="shared" si="69"/>
        <v>830.32302211105332</v>
      </c>
    </row>
    <row r="55" spans="3:71" x14ac:dyDescent="0.2">
      <c r="C55" s="138" t="str">
        <f t="shared" si="2"/>
        <v/>
      </c>
      <c r="D55" s="138" t="str">
        <f t="shared" si="3"/>
        <v/>
      </c>
      <c r="E55" s="138" t="str">
        <f t="shared" si="4"/>
        <v/>
      </c>
      <c r="F55" s="138" t="str">
        <f t="shared" si="5"/>
        <v/>
      </c>
      <c r="G55" s="138" t="str">
        <f t="shared" si="6"/>
        <v/>
      </c>
      <c r="H55" s="138" t="str">
        <f t="shared" si="7"/>
        <v/>
      </c>
      <c r="I55" s="138" t="str">
        <f t="shared" si="8"/>
        <v/>
      </c>
      <c r="J55" s="138" t="str">
        <f t="shared" si="9"/>
        <v/>
      </c>
      <c r="K55" s="138" t="str">
        <f t="shared" si="10"/>
        <v/>
      </c>
      <c r="L55" s="138" t="str">
        <f t="shared" si="11"/>
        <v/>
      </c>
      <c r="M55" s="138" t="str">
        <f t="shared" si="12"/>
        <v/>
      </c>
      <c r="N55" s="138" t="str">
        <f t="shared" si="13"/>
        <v/>
      </c>
      <c r="O55" s="138" t="str">
        <f t="shared" si="14"/>
        <v/>
      </c>
      <c r="P55" s="138" t="str">
        <f t="shared" si="15"/>
        <v/>
      </c>
      <c r="Q55" s="138" t="str">
        <f t="shared" si="16"/>
        <v/>
      </c>
      <c r="R55" s="138" t="str">
        <f t="shared" si="17"/>
        <v/>
      </c>
      <c r="S55" s="138" t="str">
        <f t="shared" si="18"/>
        <v/>
      </c>
      <c r="T55" s="138" t="str">
        <f t="shared" si="19"/>
        <v/>
      </c>
      <c r="U55" s="138" t="str">
        <f t="shared" si="20"/>
        <v/>
      </c>
      <c r="V55" s="138" t="str">
        <f t="shared" si="21"/>
        <v/>
      </c>
      <c r="W55" s="138" t="str">
        <f t="shared" si="22"/>
        <v/>
      </c>
      <c r="X55" s="138" t="str">
        <f t="shared" si="23"/>
        <v/>
      </c>
      <c r="Y55" s="138" t="str">
        <f t="shared" si="24"/>
        <v/>
      </c>
      <c r="Z55" s="138" t="str">
        <f t="shared" si="25"/>
        <v/>
      </c>
      <c r="AA55" s="138" t="str">
        <f t="shared" si="26"/>
        <v/>
      </c>
      <c r="AB55" s="138" t="str">
        <f t="shared" si="27"/>
        <v/>
      </c>
      <c r="AC55" s="138" t="str">
        <f t="shared" si="28"/>
        <v/>
      </c>
      <c r="AD55" s="138" t="str">
        <f t="shared" si="29"/>
        <v/>
      </c>
      <c r="AE55" s="138" t="str">
        <f t="shared" si="30"/>
        <v/>
      </c>
      <c r="AF55" s="138" t="str">
        <f t="shared" si="31"/>
        <v/>
      </c>
      <c r="AG55" s="138" t="str">
        <f t="shared" si="32"/>
        <v/>
      </c>
      <c r="AH55" s="138" t="str">
        <f t="shared" si="33"/>
        <v/>
      </c>
      <c r="AI55" s="138" t="str">
        <f t="shared" si="34"/>
        <v/>
      </c>
      <c r="AJ55" s="138">
        <f t="shared" si="35"/>
        <v>354.74865836523418</v>
      </c>
      <c r="AK55" s="138">
        <f t="shared" si="36"/>
        <v>362.99659732017864</v>
      </c>
      <c r="AL55" s="138">
        <f t="shared" si="37"/>
        <v>371.43630161489347</v>
      </c>
      <c r="AM55" s="138">
        <f t="shared" si="38"/>
        <v>380.07222981117673</v>
      </c>
      <c r="AN55" s="138">
        <f t="shared" si="39"/>
        <v>388.90894413279858</v>
      </c>
      <c r="AO55" s="138">
        <f t="shared" si="40"/>
        <v>397.95111287565175</v>
      </c>
      <c r="AP55" s="138">
        <f t="shared" si="41"/>
        <v>407.20351287393811</v>
      </c>
      <c r="AQ55" s="138">
        <f t="shared" si="42"/>
        <v>416.67103202369429</v>
      </c>
      <c r="AR55" s="138">
        <f t="shared" si="43"/>
        <v>426.35867186498967</v>
      </c>
      <c r="AS55" s="138">
        <f t="shared" si="44"/>
        <v>436.27155022416053</v>
      </c>
      <c r="AT55" s="138">
        <f t="shared" si="45"/>
        <v>446.41490391747641</v>
      </c>
      <c r="AU55" s="138">
        <f t="shared" si="46"/>
        <v>456.79409151766714</v>
      </c>
      <c r="AV55" s="138">
        <f t="shared" si="47"/>
        <v>467.41459618477165</v>
      </c>
      <c r="AW55" s="138">
        <f t="shared" si="48"/>
        <v>478.28202856280438</v>
      </c>
      <c r="AX55" s="138">
        <f t="shared" si="49"/>
        <v>489.40212974376942</v>
      </c>
      <c r="AY55" s="138">
        <f t="shared" si="50"/>
        <v>500.7807743005884</v>
      </c>
      <c r="AZ55" s="138">
        <f t="shared" si="51"/>
        <v>512.42397339054401</v>
      </c>
      <c r="BA55" s="138">
        <f t="shared" si="52"/>
        <v>524.3378779308789</v>
      </c>
      <c r="BB55" s="138">
        <f t="shared" si="53"/>
        <v>536.52878184822782</v>
      </c>
      <c r="BC55" s="138">
        <f t="shared" si="54"/>
        <v>549.00312540359891</v>
      </c>
      <c r="BD55" s="138">
        <f t="shared" si="55"/>
        <v>561.76749859466145</v>
      </c>
      <c r="BE55" s="138">
        <f t="shared" si="56"/>
        <v>574.82864463713702</v>
      </c>
      <c r="BF55" s="138">
        <f t="shared" si="57"/>
        <v>588.19346352713342</v>
      </c>
      <c r="BG55" s="138">
        <f t="shared" si="58"/>
        <v>601.86901568630287</v>
      </c>
      <c r="BH55" s="138">
        <f t="shared" si="59"/>
        <v>615.86252569175076</v>
      </c>
      <c r="BI55" s="138">
        <f t="shared" si="60"/>
        <v>630.18138609266521</v>
      </c>
      <c r="BJ55" s="138">
        <f t="shared" si="60"/>
        <v>644.83316131568313</v>
      </c>
      <c r="BK55" s="138">
        <f t="shared" si="61"/>
        <v>659.82559166105705</v>
      </c>
      <c r="BL55" s="138">
        <f t="shared" si="62"/>
        <v>675.16659739173258</v>
      </c>
      <c r="BM55" s="138">
        <f t="shared" si="63"/>
        <v>690.8642829174978</v>
      </c>
      <c r="BN55" s="138">
        <f t="shared" si="64"/>
        <v>706.92694107641421</v>
      </c>
      <c r="BO55" s="138">
        <f t="shared" si="65"/>
        <v>723.36305751579152</v>
      </c>
      <c r="BP55" s="138">
        <f t="shared" si="66"/>
        <v>740.18131517502025</v>
      </c>
      <c r="BQ55" s="138">
        <f t="shared" si="67"/>
        <v>757.3905988726309</v>
      </c>
      <c r="BR55" s="138">
        <f t="shared" si="68"/>
        <v>775.00000000000239</v>
      </c>
      <c r="BS55" s="138">
        <f t="shared" si="69"/>
        <v>793.01882132419996</v>
      </c>
    </row>
    <row r="56" spans="3:71" x14ac:dyDescent="0.2">
      <c r="C56" s="138" t="str">
        <f t="shared" si="2"/>
        <v/>
      </c>
      <c r="D56" s="138" t="str">
        <f t="shared" si="3"/>
        <v/>
      </c>
      <c r="E56" s="138" t="str">
        <f t="shared" si="4"/>
        <v/>
      </c>
      <c r="F56" s="138" t="str">
        <f t="shared" si="5"/>
        <v/>
      </c>
      <c r="G56" s="138" t="str">
        <f t="shared" si="6"/>
        <v/>
      </c>
      <c r="H56" s="138" t="str">
        <f t="shared" si="7"/>
        <v/>
      </c>
      <c r="I56" s="138" t="str">
        <f t="shared" si="8"/>
        <v/>
      </c>
      <c r="J56" s="138" t="str">
        <f t="shared" si="9"/>
        <v/>
      </c>
      <c r="K56" s="138" t="str">
        <f t="shared" si="10"/>
        <v/>
      </c>
      <c r="L56" s="138" t="str">
        <f t="shared" si="11"/>
        <v/>
      </c>
      <c r="M56" s="138" t="str">
        <f t="shared" si="12"/>
        <v/>
      </c>
      <c r="N56" s="138" t="str">
        <f t="shared" si="13"/>
        <v/>
      </c>
      <c r="O56" s="138" t="str">
        <f t="shared" si="14"/>
        <v/>
      </c>
      <c r="P56" s="138" t="str">
        <f t="shared" si="15"/>
        <v/>
      </c>
      <c r="Q56" s="138" t="str">
        <f t="shared" si="16"/>
        <v/>
      </c>
      <c r="R56" s="138" t="str">
        <f t="shared" si="17"/>
        <v/>
      </c>
      <c r="S56" s="138" t="str">
        <f t="shared" si="18"/>
        <v/>
      </c>
      <c r="T56" s="138" t="str">
        <f t="shared" si="19"/>
        <v/>
      </c>
      <c r="U56" s="138" t="str">
        <f t="shared" si="20"/>
        <v/>
      </c>
      <c r="V56" s="138" t="str">
        <f t="shared" si="21"/>
        <v/>
      </c>
      <c r="W56" s="138" t="str">
        <f t="shared" si="22"/>
        <v/>
      </c>
      <c r="X56" s="138" t="str">
        <f t="shared" si="23"/>
        <v/>
      </c>
      <c r="Y56" s="138" t="str">
        <f t="shared" si="24"/>
        <v/>
      </c>
      <c r="Z56" s="138" t="str">
        <f t="shared" si="25"/>
        <v/>
      </c>
      <c r="AA56" s="138" t="str">
        <f t="shared" si="26"/>
        <v/>
      </c>
      <c r="AB56" s="138" t="str">
        <f t="shared" si="27"/>
        <v/>
      </c>
      <c r="AC56" s="138" t="str">
        <f t="shared" si="28"/>
        <v/>
      </c>
      <c r="AD56" s="138" t="str">
        <f t="shared" si="29"/>
        <v/>
      </c>
      <c r="AE56" s="138" t="str">
        <f t="shared" si="30"/>
        <v/>
      </c>
      <c r="AF56" s="138" t="str">
        <f t="shared" si="31"/>
        <v/>
      </c>
      <c r="AG56" s="138" t="str">
        <f t="shared" si="32"/>
        <v/>
      </c>
      <c r="AH56" s="138" t="str">
        <f t="shared" si="33"/>
        <v/>
      </c>
      <c r="AI56" s="138" t="str">
        <f t="shared" si="34"/>
        <v/>
      </c>
      <c r="AJ56" s="138" t="str">
        <f t="shared" si="35"/>
        <v/>
      </c>
      <c r="AK56" s="138">
        <f t="shared" si="36"/>
        <v>346.68812749484675</v>
      </c>
      <c r="AL56" s="138">
        <f t="shared" si="37"/>
        <v>354.74865836523418</v>
      </c>
      <c r="AM56" s="138">
        <f t="shared" si="38"/>
        <v>362.99659732017864</v>
      </c>
      <c r="AN56" s="138">
        <f t="shared" si="39"/>
        <v>371.43630161489347</v>
      </c>
      <c r="AO56" s="138">
        <f t="shared" si="40"/>
        <v>380.07222981117673</v>
      </c>
      <c r="AP56" s="138">
        <f t="shared" si="41"/>
        <v>388.90894413279858</v>
      </c>
      <c r="AQ56" s="138">
        <f t="shared" si="42"/>
        <v>397.95111287565175</v>
      </c>
      <c r="AR56" s="138">
        <f t="shared" si="43"/>
        <v>407.20351287393811</v>
      </c>
      <c r="AS56" s="138">
        <f t="shared" si="44"/>
        <v>416.67103202369429</v>
      </c>
      <c r="AT56" s="138">
        <f t="shared" si="45"/>
        <v>426.35867186498967</v>
      </c>
      <c r="AU56" s="138">
        <f t="shared" si="46"/>
        <v>436.27155022416053</v>
      </c>
      <c r="AV56" s="138">
        <f t="shared" si="47"/>
        <v>446.41490391747641</v>
      </c>
      <c r="AW56" s="138">
        <f t="shared" si="48"/>
        <v>456.79409151766714</v>
      </c>
      <c r="AX56" s="138">
        <f t="shared" si="49"/>
        <v>467.41459618477165</v>
      </c>
      <c r="AY56" s="138">
        <f t="shared" si="50"/>
        <v>478.28202856280438</v>
      </c>
      <c r="AZ56" s="138">
        <f t="shared" si="51"/>
        <v>489.40212974376942</v>
      </c>
      <c r="BA56" s="138">
        <f t="shared" si="52"/>
        <v>500.7807743005884</v>
      </c>
      <c r="BB56" s="138">
        <f t="shared" si="53"/>
        <v>512.42397339054401</v>
      </c>
      <c r="BC56" s="138">
        <f t="shared" si="54"/>
        <v>524.3378779308789</v>
      </c>
      <c r="BD56" s="138">
        <f t="shared" si="55"/>
        <v>536.52878184822782</v>
      </c>
      <c r="BE56" s="138">
        <f t="shared" si="56"/>
        <v>549.00312540359891</v>
      </c>
      <c r="BF56" s="138">
        <f t="shared" si="57"/>
        <v>561.76749859466145</v>
      </c>
      <c r="BG56" s="138">
        <f t="shared" si="58"/>
        <v>574.82864463713702</v>
      </c>
      <c r="BH56" s="138">
        <f t="shared" si="59"/>
        <v>588.19346352713342</v>
      </c>
      <c r="BI56" s="138">
        <f t="shared" si="60"/>
        <v>601.86901568630287</v>
      </c>
      <c r="BJ56" s="138">
        <f t="shared" si="60"/>
        <v>615.86252569175076</v>
      </c>
      <c r="BK56" s="138">
        <f t="shared" si="61"/>
        <v>630.18138609266521</v>
      </c>
      <c r="BL56" s="138">
        <f t="shared" si="62"/>
        <v>644.83316131568313</v>
      </c>
      <c r="BM56" s="138">
        <f t="shared" si="63"/>
        <v>659.82559166105705</v>
      </c>
      <c r="BN56" s="138">
        <f t="shared" si="64"/>
        <v>675.16659739173258</v>
      </c>
      <c r="BO56" s="138">
        <f t="shared" si="65"/>
        <v>690.8642829174978</v>
      </c>
      <c r="BP56" s="138">
        <f t="shared" si="66"/>
        <v>706.92694107641421</v>
      </c>
      <c r="BQ56" s="138">
        <f t="shared" si="67"/>
        <v>723.36305751579152</v>
      </c>
      <c r="BR56" s="138">
        <f t="shared" si="68"/>
        <v>740.18131517502025</v>
      </c>
      <c r="BS56" s="138">
        <f t="shared" si="69"/>
        <v>757.3905988726309</v>
      </c>
    </row>
    <row r="57" spans="3:71" x14ac:dyDescent="0.2">
      <c r="C57" s="138" t="str">
        <f t="shared" si="2"/>
        <v/>
      </c>
      <c r="D57" s="138" t="str">
        <f t="shared" si="3"/>
        <v/>
      </c>
      <c r="E57" s="138" t="str">
        <f t="shared" si="4"/>
        <v/>
      </c>
      <c r="F57" s="138" t="str">
        <f t="shared" si="5"/>
        <v/>
      </c>
      <c r="G57" s="138" t="str">
        <f t="shared" si="6"/>
        <v/>
      </c>
      <c r="H57" s="138" t="str">
        <f t="shared" si="7"/>
        <v/>
      </c>
      <c r="I57" s="138" t="str">
        <f t="shared" si="8"/>
        <v/>
      </c>
      <c r="J57" s="138" t="str">
        <f t="shared" si="9"/>
        <v/>
      </c>
      <c r="K57" s="138" t="str">
        <f t="shared" si="10"/>
        <v/>
      </c>
      <c r="L57" s="138" t="str">
        <f t="shared" si="11"/>
        <v/>
      </c>
      <c r="M57" s="138" t="str">
        <f t="shared" si="12"/>
        <v/>
      </c>
      <c r="N57" s="138" t="str">
        <f t="shared" si="13"/>
        <v/>
      </c>
      <c r="O57" s="138" t="str">
        <f t="shared" si="14"/>
        <v/>
      </c>
      <c r="P57" s="138" t="str">
        <f t="shared" si="15"/>
        <v/>
      </c>
      <c r="Q57" s="138" t="str">
        <f t="shared" si="16"/>
        <v/>
      </c>
      <c r="R57" s="138" t="str">
        <f t="shared" si="17"/>
        <v/>
      </c>
      <c r="S57" s="138" t="str">
        <f t="shared" si="18"/>
        <v/>
      </c>
      <c r="T57" s="138" t="str">
        <f t="shared" si="19"/>
        <v/>
      </c>
      <c r="U57" s="138" t="str">
        <f t="shared" si="20"/>
        <v/>
      </c>
      <c r="V57" s="138" t="str">
        <f t="shared" si="21"/>
        <v/>
      </c>
      <c r="W57" s="138" t="str">
        <f t="shared" si="22"/>
        <v/>
      </c>
      <c r="X57" s="138" t="str">
        <f t="shared" si="23"/>
        <v/>
      </c>
      <c r="Y57" s="138" t="str">
        <f t="shared" si="24"/>
        <v/>
      </c>
      <c r="Z57" s="138" t="str">
        <f t="shared" si="25"/>
        <v/>
      </c>
      <c r="AA57" s="138" t="str">
        <f t="shared" si="26"/>
        <v/>
      </c>
      <c r="AB57" s="138" t="str">
        <f t="shared" si="27"/>
        <v/>
      </c>
      <c r="AC57" s="138" t="str">
        <f t="shared" si="28"/>
        <v/>
      </c>
      <c r="AD57" s="138" t="str">
        <f t="shared" si="29"/>
        <v/>
      </c>
      <c r="AE57" s="138" t="str">
        <f t="shared" si="30"/>
        <v/>
      </c>
      <c r="AF57" s="138" t="str">
        <f t="shared" si="31"/>
        <v/>
      </c>
      <c r="AG57" s="138" t="str">
        <f t="shared" si="32"/>
        <v/>
      </c>
      <c r="AH57" s="138" t="str">
        <f t="shared" si="33"/>
        <v/>
      </c>
      <c r="AI57" s="138" t="str">
        <f t="shared" si="34"/>
        <v/>
      </c>
      <c r="AJ57" s="138" t="str">
        <f t="shared" si="35"/>
        <v/>
      </c>
      <c r="AK57" s="138" t="str">
        <f t="shared" si="36"/>
        <v/>
      </c>
      <c r="AL57" s="138">
        <f t="shared" si="37"/>
        <v>338.81074645851896</v>
      </c>
      <c r="AM57" s="138">
        <f t="shared" si="38"/>
        <v>346.68812749484675</v>
      </c>
      <c r="AN57" s="138">
        <f t="shared" si="39"/>
        <v>354.74865836523418</v>
      </c>
      <c r="AO57" s="138">
        <f t="shared" si="40"/>
        <v>362.99659732017864</v>
      </c>
      <c r="AP57" s="138">
        <f t="shared" si="41"/>
        <v>371.43630161489347</v>
      </c>
      <c r="AQ57" s="138">
        <f t="shared" si="42"/>
        <v>380.07222981117673</v>
      </c>
      <c r="AR57" s="138">
        <f t="shared" si="43"/>
        <v>388.90894413279858</v>
      </c>
      <c r="AS57" s="138">
        <f t="shared" si="44"/>
        <v>397.95111287565175</v>
      </c>
      <c r="AT57" s="138">
        <f t="shared" si="45"/>
        <v>407.20351287393811</v>
      </c>
      <c r="AU57" s="138">
        <f t="shared" si="46"/>
        <v>416.67103202369429</v>
      </c>
      <c r="AV57" s="138">
        <f t="shared" si="47"/>
        <v>426.35867186498967</v>
      </c>
      <c r="AW57" s="138">
        <f t="shared" si="48"/>
        <v>436.27155022416053</v>
      </c>
      <c r="AX57" s="138">
        <f t="shared" si="49"/>
        <v>446.41490391747641</v>
      </c>
      <c r="AY57" s="138">
        <f t="shared" si="50"/>
        <v>456.79409151766714</v>
      </c>
      <c r="AZ57" s="138">
        <f t="shared" si="51"/>
        <v>467.41459618477165</v>
      </c>
      <c r="BA57" s="138">
        <f t="shared" si="52"/>
        <v>478.28202856280438</v>
      </c>
      <c r="BB57" s="138">
        <f t="shared" si="53"/>
        <v>489.40212974376942</v>
      </c>
      <c r="BC57" s="138">
        <f t="shared" si="54"/>
        <v>500.7807743005884</v>
      </c>
      <c r="BD57" s="138">
        <f t="shared" si="55"/>
        <v>512.42397339054401</v>
      </c>
      <c r="BE57" s="138">
        <f t="shared" si="56"/>
        <v>524.3378779308789</v>
      </c>
      <c r="BF57" s="138">
        <f t="shared" si="57"/>
        <v>536.52878184822782</v>
      </c>
      <c r="BG57" s="138">
        <f t="shared" si="58"/>
        <v>549.00312540359891</v>
      </c>
      <c r="BH57" s="138">
        <f t="shared" si="59"/>
        <v>561.76749859466145</v>
      </c>
      <c r="BI57" s="138">
        <f t="shared" si="60"/>
        <v>574.82864463713702</v>
      </c>
      <c r="BJ57" s="138">
        <f t="shared" si="60"/>
        <v>588.19346352713342</v>
      </c>
      <c r="BK57" s="138">
        <f t="shared" si="61"/>
        <v>601.86901568630287</v>
      </c>
      <c r="BL57" s="138">
        <f t="shared" si="62"/>
        <v>615.86252569175076</v>
      </c>
      <c r="BM57" s="138">
        <f t="shared" si="63"/>
        <v>630.18138609266521</v>
      </c>
      <c r="BN57" s="138">
        <f t="shared" si="64"/>
        <v>644.83316131568313</v>
      </c>
      <c r="BO57" s="138">
        <f t="shared" si="65"/>
        <v>659.82559166105705</v>
      </c>
      <c r="BP57" s="138">
        <f t="shared" si="66"/>
        <v>675.16659739173258</v>
      </c>
      <c r="BQ57" s="138">
        <f t="shared" si="67"/>
        <v>690.8642829174978</v>
      </c>
      <c r="BR57" s="138">
        <f t="shared" si="68"/>
        <v>706.92694107641421</v>
      </c>
      <c r="BS57" s="138">
        <f t="shared" si="69"/>
        <v>723.36305751579152</v>
      </c>
    </row>
    <row r="58" spans="3:71" x14ac:dyDescent="0.2">
      <c r="C58" s="138" t="str">
        <f t="shared" si="2"/>
        <v/>
      </c>
      <c r="D58" s="138" t="str">
        <f t="shared" si="3"/>
        <v/>
      </c>
      <c r="E58" s="138" t="str">
        <f t="shared" si="4"/>
        <v/>
      </c>
      <c r="F58" s="138" t="str">
        <f t="shared" si="5"/>
        <v/>
      </c>
      <c r="G58" s="138" t="str">
        <f t="shared" si="6"/>
        <v/>
      </c>
      <c r="H58" s="138" t="str">
        <f t="shared" si="7"/>
        <v/>
      </c>
      <c r="I58" s="138" t="str">
        <f t="shared" si="8"/>
        <v/>
      </c>
      <c r="J58" s="138" t="str">
        <f t="shared" si="9"/>
        <v/>
      </c>
      <c r="K58" s="138" t="str">
        <f t="shared" si="10"/>
        <v/>
      </c>
      <c r="L58" s="138" t="str">
        <f t="shared" si="11"/>
        <v/>
      </c>
      <c r="M58" s="138" t="str">
        <f t="shared" si="12"/>
        <v/>
      </c>
      <c r="N58" s="138" t="str">
        <f t="shared" si="13"/>
        <v/>
      </c>
      <c r="O58" s="138" t="str">
        <f t="shared" si="14"/>
        <v/>
      </c>
      <c r="P58" s="138" t="str">
        <f t="shared" si="15"/>
        <v/>
      </c>
      <c r="Q58" s="138" t="str">
        <f t="shared" si="16"/>
        <v/>
      </c>
      <c r="R58" s="138" t="str">
        <f t="shared" si="17"/>
        <v/>
      </c>
      <c r="S58" s="138" t="str">
        <f t="shared" si="18"/>
        <v/>
      </c>
      <c r="T58" s="138" t="str">
        <f t="shared" si="19"/>
        <v/>
      </c>
      <c r="U58" s="138" t="str">
        <f t="shared" si="20"/>
        <v/>
      </c>
      <c r="V58" s="138" t="str">
        <f t="shared" si="21"/>
        <v/>
      </c>
      <c r="W58" s="138" t="str">
        <f t="shared" si="22"/>
        <v/>
      </c>
      <c r="X58" s="138" t="str">
        <f t="shared" si="23"/>
        <v/>
      </c>
      <c r="Y58" s="138" t="str">
        <f t="shared" si="24"/>
        <v/>
      </c>
      <c r="Z58" s="138" t="str">
        <f t="shared" si="25"/>
        <v/>
      </c>
      <c r="AA58" s="138" t="str">
        <f t="shared" si="26"/>
        <v/>
      </c>
      <c r="AB58" s="138" t="str">
        <f t="shared" si="27"/>
        <v/>
      </c>
      <c r="AC58" s="138" t="str">
        <f t="shared" si="28"/>
        <v/>
      </c>
      <c r="AD58" s="138" t="str">
        <f t="shared" si="29"/>
        <v/>
      </c>
      <c r="AE58" s="138" t="str">
        <f t="shared" si="30"/>
        <v/>
      </c>
      <c r="AF58" s="138" t="str">
        <f t="shared" si="31"/>
        <v/>
      </c>
      <c r="AG58" s="138" t="str">
        <f t="shared" si="32"/>
        <v/>
      </c>
      <c r="AH58" s="138" t="str">
        <f t="shared" si="33"/>
        <v/>
      </c>
      <c r="AI58" s="138" t="str">
        <f t="shared" si="34"/>
        <v/>
      </c>
      <c r="AJ58" s="138" t="str">
        <f t="shared" si="35"/>
        <v/>
      </c>
      <c r="AK58" s="138" t="str">
        <f t="shared" si="36"/>
        <v/>
      </c>
      <c r="AL58" s="138" t="str">
        <f t="shared" si="37"/>
        <v/>
      </c>
      <c r="AM58" s="138">
        <f t="shared" si="38"/>
        <v>331.11235376090326</v>
      </c>
      <c r="AN58" s="138">
        <f t="shared" si="39"/>
        <v>338.81074645851902</v>
      </c>
      <c r="AO58" s="138">
        <f t="shared" si="40"/>
        <v>346.68812749484681</v>
      </c>
      <c r="AP58" s="138">
        <f t="shared" si="41"/>
        <v>354.74865836523423</v>
      </c>
      <c r="AQ58" s="138">
        <f t="shared" si="42"/>
        <v>362.99659732017869</v>
      </c>
      <c r="AR58" s="138">
        <f t="shared" si="43"/>
        <v>371.43630161489352</v>
      </c>
      <c r="AS58" s="138">
        <f t="shared" si="44"/>
        <v>380.07222981117678</v>
      </c>
      <c r="AT58" s="138">
        <f t="shared" si="45"/>
        <v>388.90894413279864</v>
      </c>
      <c r="AU58" s="138">
        <f t="shared" si="46"/>
        <v>397.9511128756518</v>
      </c>
      <c r="AV58" s="138">
        <f t="shared" si="47"/>
        <v>407.20351287393817</v>
      </c>
      <c r="AW58" s="138">
        <f t="shared" si="48"/>
        <v>416.67103202369435</v>
      </c>
      <c r="AX58" s="138">
        <f t="shared" si="49"/>
        <v>426.35867186498979</v>
      </c>
      <c r="AY58" s="138">
        <f t="shared" si="50"/>
        <v>436.27155022416065</v>
      </c>
      <c r="AZ58" s="138">
        <f t="shared" si="51"/>
        <v>446.41490391747658</v>
      </c>
      <c r="BA58" s="138">
        <f t="shared" si="52"/>
        <v>456.79409151766731</v>
      </c>
      <c r="BB58" s="138">
        <f t="shared" si="53"/>
        <v>467.41459618477182</v>
      </c>
      <c r="BC58" s="138">
        <f t="shared" si="54"/>
        <v>478.28202856280456</v>
      </c>
      <c r="BD58" s="138">
        <f t="shared" si="55"/>
        <v>489.40212974376959</v>
      </c>
      <c r="BE58" s="138">
        <f t="shared" si="56"/>
        <v>500.78077430058858</v>
      </c>
      <c r="BF58" s="138">
        <f t="shared" si="57"/>
        <v>512.42397339054423</v>
      </c>
      <c r="BG58" s="138">
        <f t="shared" si="58"/>
        <v>524.33787793087913</v>
      </c>
      <c r="BH58" s="138">
        <f t="shared" si="59"/>
        <v>536.52878184822805</v>
      </c>
      <c r="BI58" s="138">
        <f t="shared" si="60"/>
        <v>549.00312540359914</v>
      </c>
      <c r="BJ58" s="138">
        <f t="shared" si="60"/>
        <v>561.76749859466167</v>
      </c>
      <c r="BK58" s="138">
        <f t="shared" si="61"/>
        <v>574.82864463713724</v>
      </c>
      <c r="BL58" s="138">
        <f t="shared" si="62"/>
        <v>588.19346352713364</v>
      </c>
      <c r="BM58" s="138">
        <f t="shared" si="63"/>
        <v>601.8690156863031</v>
      </c>
      <c r="BN58" s="138">
        <f t="shared" si="64"/>
        <v>615.86252569175099</v>
      </c>
      <c r="BO58" s="138">
        <f t="shared" si="65"/>
        <v>630.18138609266543</v>
      </c>
      <c r="BP58" s="138">
        <f t="shared" si="66"/>
        <v>644.83316131568336</v>
      </c>
      <c r="BQ58" s="138">
        <f t="shared" si="67"/>
        <v>659.82559166105727</v>
      </c>
      <c r="BR58" s="138">
        <f t="shared" si="68"/>
        <v>675.16659739173281</v>
      </c>
      <c r="BS58" s="138">
        <f t="shared" si="69"/>
        <v>690.86428291749803</v>
      </c>
    </row>
    <row r="59" spans="3:71" x14ac:dyDescent="0.2">
      <c r="C59" s="138" t="str">
        <f t="shared" si="2"/>
        <v/>
      </c>
      <c r="D59" s="138" t="str">
        <f t="shared" si="3"/>
        <v/>
      </c>
      <c r="E59" s="138" t="str">
        <f t="shared" si="4"/>
        <v/>
      </c>
      <c r="F59" s="138" t="str">
        <f t="shared" si="5"/>
        <v/>
      </c>
      <c r="G59" s="138" t="str">
        <f t="shared" si="6"/>
        <v/>
      </c>
      <c r="H59" s="138" t="str">
        <f t="shared" si="7"/>
        <v/>
      </c>
      <c r="I59" s="138" t="str">
        <f t="shared" si="8"/>
        <v/>
      </c>
      <c r="J59" s="138" t="str">
        <f t="shared" si="9"/>
        <v/>
      </c>
      <c r="K59" s="138" t="str">
        <f t="shared" si="10"/>
        <v/>
      </c>
      <c r="L59" s="138" t="str">
        <f t="shared" si="11"/>
        <v/>
      </c>
      <c r="M59" s="138" t="str">
        <f t="shared" si="12"/>
        <v/>
      </c>
      <c r="N59" s="138" t="str">
        <f t="shared" si="13"/>
        <v/>
      </c>
      <c r="O59" s="138" t="str">
        <f t="shared" si="14"/>
        <v/>
      </c>
      <c r="P59" s="138" t="str">
        <f t="shared" si="15"/>
        <v/>
      </c>
      <c r="Q59" s="138" t="str">
        <f t="shared" si="16"/>
        <v/>
      </c>
      <c r="R59" s="138" t="str">
        <f t="shared" si="17"/>
        <v/>
      </c>
      <c r="S59" s="138" t="str">
        <f t="shared" si="18"/>
        <v/>
      </c>
      <c r="T59" s="138" t="str">
        <f t="shared" si="19"/>
        <v/>
      </c>
      <c r="U59" s="138" t="str">
        <f t="shared" si="20"/>
        <v/>
      </c>
      <c r="V59" s="138" t="str">
        <f t="shared" si="21"/>
        <v/>
      </c>
      <c r="W59" s="138" t="str">
        <f t="shared" si="22"/>
        <v/>
      </c>
      <c r="X59" s="138" t="str">
        <f t="shared" si="23"/>
        <v/>
      </c>
      <c r="Y59" s="138" t="str">
        <f t="shared" si="24"/>
        <v/>
      </c>
      <c r="Z59" s="138" t="str">
        <f t="shared" si="25"/>
        <v/>
      </c>
      <c r="AA59" s="138" t="str">
        <f t="shared" si="26"/>
        <v/>
      </c>
      <c r="AB59" s="138" t="str">
        <f t="shared" si="27"/>
        <v/>
      </c>
      <c r="AC59" s="138" t="str">
        <f t="shared" si="28"/>
        <v/>
      </c>
      <c r="AD59" s="138" t="str">
        <f t="shared" si="29"/>
        <v/>
      </c>
      <c r="AE59" s="138" t="str">
        <f t="shared" si="30"/>
        <v/>
      </c>
      <c r="AF59" s="138" t="str">
        <f t="shared" si="31"/>
        <v/>
      </c>
      <c r="AG59" s="138" t="str">
        <f t="shared" si="32"/>
        <v/>
      </c>
      <c r="AH59" s="138" t="str">
        <f t="shared" si="33"/>
        <v/>
      </c>
      <c r="AI59" s="138" t="str">
        <f t="shared" si="34"/>
        <v/>
      </c>
      <c r="AJ59" s="138" t="str">
        <f t="shared" si="35"/>
        <v/>
      </c>
      <c r="AK59" s="138" t="str">
        <f t="shared" si="36"/>
        <v/>
      </c>
      <c r="AL59" s="138" t="str">
        <f t="shared" si="37"/>
        <v/>
      </c>
      <c r="AM59" s="138" t="str">
        <f t="shared" si="38"/>
        <v/>
      </c>
      <c r="AN59" s="138">
        <f t="shared" si="39"/>
        <v>323.58888246334993</v>
      </c>
      <c r="AO59" s="138">
        <f t="shared" si="40"/>
        <v>331.11235376090332</v>
      </c>
      <c r="AP59" s="138">
        <f t="shared" si="41"/>
        <v>338.81074645851908</v>
      </c>
      <c r="AQ59" s="138">
        <f t="shared" si="42"/>
        <v>346.68812749484687</v>
      </c>
      <c r="AR59" s="138">
        <f t="shared" si="43"/>
        <v>354.74865836523429</v>
      </c>
      <c r="AS59" s="138">
        <f t="shared" si="44"/>
        <v>362.99659732017875</v>
      </c>
      <c r="AT59" s="138">
        <f t="shared" si="45"/>
        <v>371.43630161489358</v>
      </c>
      <c r="AU59" s="138">
        <f t="shared" si="46"/>
        <v>380.07222981117684</v>
      </c>
      <c r="AV59" s="138">
        <f t="shared" si="47"/>
        <v>388.90894413279869</v>
      </c>
      <c r="AW59" s="138">
        <f t="shared" si="48"/>
        <v>397.95111287565186</v>
      </c>
      <c r="AX59" s="138">
        <f t="shared" si="49"/>
        <v>407.20351287393822</v>
      </c>
      <c r="AY59" s="138">
        <f t="shared" si="50"/>
        <v>416.67103202369447</v>
      </c>
      <c r="AZ59" s="138">
        <f t="shared" si="51"/>
        <v>426.3586718649899</v>
      </c>
      <c r="BA59" s="138">
        <f t="shared" si="52"/>
        <v>436.27155022416076</v>
      </c>
      <c r="BB59" s="138">
        <f t="shared" si="53"/>
        <v>446.41490391747669</v>
      </c>
      <c r="BC59" s="138">
        <f t="shared" si="54"/>
        <v>456.79409151766743</v>
      </c>
      <c r="BD59" s="138">
        <f t="shared" si="55"/>
        <v>467.41459618477194</v>
      </c>
      <c r="BE59" s="138">
        <f t="shared" si="56"/>
        <v>478.28202856280467</v>
      </c>
      <c r="BF59" s="138">
        <f t="shared" si="57"/>
        <v>489.40212974376971</v>
      </c>
      <c r="BG59" s="138">
        <f t="shared" si="58"/>
        <v>500.78077430058869</v>
      </c>
      <c r="BH59" s="138">
        <f t="shared" si="59"/>
        <v>512.42397339054435</v>
      </c>
      <c r="BI59" s="138">
        <f t="shared" si="60"/>
        <v>524.33787793087924</v>
      </c>
      <c r="BJ59" s="138">
        <f t="shared" si="60"/>
        <v>536.52878184822816</v>
      </c>
      <c r="BK59" s="138">
        <f t="shared" si="61"/>
        <v>549.00312540359926</v>
      </c>
      <c r="BL59" s="138">
        <f t="shared" si="62"/>
        <v>561.76749859466179</v>
      </c>
      <c r="BM59" s="138">
        <f t="shared" si="63"/>
        <v>574.82864463713736</v>
      </c>
      <c r="BN59" s="138">
        <f t="shared" si="64"/>
        <v>588.19346352713376</v>
      </c>
      <c r="BO59" s="138">
        <f t="shared" si="65"/>
        <v>601.86901568630321</v>
      </c>
      <c r="BP59" s="138">
        <f t="shared" si="66"/>
        <v>615.8625256917511</v>
      </c>
      <c r="BQ59" s="138">
        <f t="shared" si="67"/>
        <v>630.18138609266555</v>
      </c>
      <c r="BR59" s="138">
        <f t="shared" si="68"/>
        <v>644.83316131568347</v>
      </c>
      <c r="BS59" s="138">
        <f t="shared" si="69"/>
        <v>659.82559166105739</v>
      </c>
    </row>
    <row r="60" spans="3:71" x14ac:dyDescent="0.2">
      <c r="C60" s="138" t="str">
        <f t="shared" si="2"/>
        <v/>
      </c>
      <c r="D60" s="138" t="str">
        <f t="shared" si="3"/>
        <v/>
      </c>
      <c r="E60" s="138" t="str">
        <f t="shared" si="4"/>
        <v/>
      </c>
      <c r="F60" s="138" t="str">
        <f t="shared" si="5"/>
        <v/>
      </c>
      <c r="G60" s="138" t="str">
        <f t="shared" si="6"/>
        <v/>
      </c>
      <c r="H60" s="138" t="str">
        <f t="shared" si="7"/>
        <v/>
      </c>
      <c r="I60" s="138" t="str">
        <f t="shared" si="8"/>
        <v/>
      </c>
      <c r="J60" s="138" t="str">
        <f t="shared" si="9"/>
        <v/>
      </c>
      <c r="K60" s="138" t="str">
        <f t="shared" si="10"/>
        <v/>
      </c>
      <c r="L60" s="138" t="str">
        <f t="shared" si="11"/>
        <v/>
      </c>
      <c r="M60" s="138" t="str">
        <f t="shared" si="12"/>
        <v/>
      </c>
      <c r="N60" s="138" t="str">
        <f t="shared" si="13"/>
        <v/>
      </c>
      <c r="O60" s="138" t="str">
        <f t="shared" si="14"/>
        <v/>
      </c>
      <c r="P60" s="138" t="str">
        <f t="shared" si="15"/>
        <v/>
      </c>
      <c r="Q60" s="138" t="str">
        <f t="shared" si="16"/>
        <v/>
      </c>
      <c r="R60" s="138" t="str">
        <f t="shared" si="17"/>
        <v/>
      </c>
      <c r="S60" s="138" t="str">
        <f t="shared" si="18"/>
        <v/>
      </c>
      <c r="T60" s="138" t="str">
        <f t="shared" si="19"/>
        <v/>
      </c>
      <c r="U60" s="138" t="str">
        <f t="shared" si="20"/>
        <v/>
      </c>
      <c r="V60" s="138" t="str">
        <f t="shared" si="21"/>
        <v/>
      </c>
      <c r="W60" s="138" t="str">
        <f t="shared" si="22"/>
        <v/>
      </c>
      <c r="X60" s="138" t="str">
        <f t="shared" si="23"/>
        <v/>
      </c>
      <c r="Y60" s="138" t="str">
        <f t="shared" si="24"/>
        <v/>
      </c>
      <c r="Z60" s="138" t="str">
        <f t="shared" si="25"/>
        <v/>
      </c>
      <c r="AA60" s="138" t="str">
        <f t="shared" si="26"/>
        <v/>
      </c>
      <c r="AB60" s="138" t="str">
        <f t="shared" si="27"/>
        <v/>
      </c>
      <c r="AC60" s="138" t="str">
        <f t="shared" si="28"/>
        <v/>
      </c>
      <c r="AD60" s="138" t="str">
        <f t="shared" si="29"/>
        <v/>
      </c>
      <c r="AE60" s="138" t="str">
        <f t="shared" si="30"/>
        <v/>
      </c>
      <c r="AF60" s="138" t="str">
        <f t="shared" si="31"/>
        <v/>
      </c>
      <c r="AG60" s="138" t="str">
        <f t="shared" si="32"/>
        <v/>
      </c>
      <c r="AH60" s="138" t="str">
        <f t="shared" si="33"/>
        <v/>
      </c>
      <c r="AI60" s="138" t="str">
        <f t="shared" si="34"/>
        <v/>
      </c>
      <c r="AJ60" s="138" t="str">
        <f t="shared" si="35"/>
        <v/>
      </c>
      <c r="AK60" s="138" t="str">
        <f t="shared" si="36"/>
        <v/>
      </c>
      <c r="AL60" s="138" t="str">
        <f t="shared" si="37"/>
        <v/>
      </c>
      <c r="AM60" s="138" t="str">
        <f t="shared" si="38"/>
        <v/>
      </c>
      <c r="AN60" s="138" t="str">
        <f t="shared" si="39"/>
        <v/>
      </c>
      <c r="AO60" s="138">
        <f t="shared" si="40"/>
        <v>316.23635803540805</v>
      </c>
      <c r="AP60" s="138">
        <f t="shared" si="41"/>
        <v>323.58888246334993</v>
      </c>
      <c r="AQ60" s="138">
        <f t="shared" si="42"/>
        <v>331.11235376090332</v>
      </c>
      <c r="AR60" s="138">
        <f t="shared" si="43"/>
        <v>338.81074645851908</v>
      </c>
      <c r="AS60" s="138">
        <f t="shared" si="44"/>
        <v>346.68812749484687</v>
      </c>
      <c r="AT60" s="138">
        <f t="shared" si="45"/>
        <v>354.74865836523429</v>
      </c>
      <c r="AU60" s="138">
        <f t="shared" si="46"/>
        <v>362.99659732017875</v>
      </c>
      <c r="AV60" s="138">
        <f t="shared" si="47"/>
        <v>371.43630161489358</v>
      </c>
      <c r="AW60" s="138">
        <f t="shared" si="48"/>
        <v>380.07222981117684</v>
      </c>
      <c r="AX60" s="138">
        <f t="shared" si="49"/>
        <v>388.90894413279869</v>
      </c>
      <c r="AY60" s="138">
        <f t="shared" si="50"/>
        <v>397.95111287565186</v>
      </c>
      <c r="AZ60" s="138">
        <f t="shared" si="51"/>
        <v>407.20351287393822</v>
      </c>
      <c r="BA60" s="138">
        <f t="shared" si="52"/>
        <v>416.67103202369447</v>
      </c>
      <c r="BB60" s="138">
        <f t="shared" si="53"/>
        <v>426.3586718649899</v>
      </c>
      <c r="BC60" s="138">
        <f t="shared" si="54"/>
        <v>436.27155022416076</v>
      </c>
      <c r="BD60" s="138">
        <f t="shared" si="55"/>
        <v>446.41490391747669</v>
      </c>
      <c r="BE60" s="138">
        <f t="shared" si="56"/>
        <v>456.79409151766743</v>
      </c>
      <c r="BF60" s="138">
        <f t="shared" si="57"/>
        <v>467.41459618477194</v>
      </c>
      <c r="BG60" s="138">
        <f t="shared" si="58"/>
        <v>478.28202856280467</v>
      </c>
      <c r="BH60" s="138">
        <f t="shared" si="59"/>
        <v>489.40212974376971</v>
      </c>
      <c r="BI60" s="138">
        <f t="shared" si="60"/>
        <v>500.78077430058869</v>
      </c>
      <c r="BJ60" s="138">
        <f t="shared" si="60"/>
        <v>512.42397339054435</v>
      </c>
      <c r="BK60" s="138">
        <f t="shared" si="61"/>
        <v>524.33787793087924</v>
      </c>
      <c r="BL60" s="138">
        <f t="shared" si="62"/>
        <v>536.52878184822816</v>
      </c>
      <c r="BM60" s="138">
        <f t="shared" si="63"/>
        <v>549.00312540359926</v>
      </c>
      <c r="BN60" s="138">
        <f t="shared" si="64"/>
        <v>561.76749859466179</v>
      </c>
      <c r="BO60" s="138">
        <f t="shared" si="65"/>
        <v>574.82864463713736</v>
      </c>
      <c r="BP60" s="138">
        <f t="shared" si="66"/>
        <v>588.19346352713376</v>
      </c>
      <c r="BQ60" s="138">
        <f t="shared" si="67"/>
        <v>601.86901568630321</v>
      </c>
      <c r="BR60" s="138">
        <f t="shared" si="68"/>
        <v>615.8625256917511</v>
      </c>
      <c r="BS60" s="138">
        <f t="shared" si="69"/>
        <v>630.18138609266555</v>
      </c>
    </row>
    <row r="61" spans="3:71" x14ac:dyDescent="0.2">
      <c r="C61" s="138" t="str">
        <f t="shared" si="2"/>
        <v/>
      </c>
      <c r="D61" s="138" t="str">
        <f t="shared" si="3"/>
        <v/>
      </c>
      <c r="E61" s="138" t="str">
        <f t="shared" si="4"/>
        <v/>
      </c>
      <c r="F61" s="138" t="str">
        <f t="shared" si="5"/>
        <v/>
      </c>
      <c r="G61" s="138" t="str">
        <f t="shared" si="6"/>
        <v/>
      </c>
      <c r="H61" s="138" t="str">
        <f t="shared" si="7"/>
        <v/>
      </c>
      <c r="I61" s="138" t="str">
        <f t="shared" si="8"/>
        <v/>
      </c>
      <c r="J61" s="138" t="str">
        <f t="shared" si="9"/>
        <v/>
      </c>
      <c r="K61" s="138" t="str">
        <f t="shared" si="10"/>
        <v/>
      </c>
      <c r="L61" s="138" t="str">
        <f t="shared" si="11"/>
        <v/>
      </c>
      <c r="M61" s="138" t="str">
        <f t="shared" si="12"/>
        <v/>
      </c>
      <c r="N61" s="138" t="str">
        <f t="shared" si="13"/>
        <v/>
      </c>
      <c r="O61" s="138" t="str">
        <f t="shared" si="14"/>
        <v/>
      </c>
      <c r="P61" s="138" t="str">
        <f t="shared" si="15"/>
        <v/>
      </c>
      <c r="Q61" s="138" t="str">
        <f t="shared" si="16"/>
        <v/>
      </c>
      <c r="R61" s="138" t="str">
        <f t="shared" si="17"/>
        <v/>
      </c>
      <c r="S61" s="138" t="str">
        <f t="shared" si="18"/>
        <v/>
      </c>
      <c r="T61" s="138" t="str">
        <f t="shared" si="19"/>
        <v/>
      </c>
      <c r="U61" s="138" t="str">
        <f t="shared" si="20"/>
        <v/>
      </c>
      <c r="V61" s="138" t="str">
        <f t="shared" si="21"/>
        <v/>
      </c>
      <c r="W61" s="138" t="str">
        <f t="shared" si="22"/>
        <v/>
      </c>
      <c r="X61" s="138" t="str">
        <f t="shared" si="23"/>
        <v/>
      </c>
      <c r="Y61" s="138" t="str">
        <f t="shared" si="24"/>
        <v/>
      </c>
      <c r="Z61" s="138" t="str">
        <f t="shared" si="25"/>
        <v/>
      </c>
      <c r="AA61" s="138" t="str">
        <f t="shared" si="26"/>
        <v/>
      </c>
      <c r="AB61" s="138" t="str">
        <f t="shared" si="27"/>
        <v/>
      </c>
      <c r="AC61" s="138" t="str">
        <f t="shared" si="28"/>
        <v/>
      </c>
      <c r="AD61" s="138" t="str">
        <f t="shared" si="29"/>
        <v/>
      </c>
      <c r="AE61" s="138" t="str">
        <f t="shared" si="30"/>
        <v/>
      </c>
      <c r="AF61" s="138" t="str">
        <f t="shared" si="31"/>
        <v/>
      </c>
      <c r="AG61" s="138" t="str">
        <f t="shared" si="32"/>
        <v/>
      </c>
      <c r="AH61" s="138" t="str">
        <f t="shared" si="33"/>
        <v/>
      </c>
      <c r="AI61" s="138" t="str">
        <f t="shared" si="34"/>
        <v/>
      </c>
      <c r="AJ61" s="138" t="str">
        <f t="shared" si="35"/>
        <v/>
      </c>
      <c r="AK61" s="138" t="str">
        <f t="shared" si="36"/>
        <v/>
      </c>
      <c r="AL61" s="138" t="str">
        <f t="shared" si="37"/>
        <v/>
      </c>
      <c r="AM61" s="138" t="str">
        <f t="shared" si="38"/>
        <v/>
      </c>
      <c r="AN61" s="138" t="str">
        <f t="shared" si="39"/>
        <v/>
      </c>
      <c r="AO61" s="138" t="str">
        <f t="shared" si="40"/>
        <v/>
      </c>
      <c r="AP61" s="138">
        <f t="shared" si="41"/>
        <v>309.05089625514415</v>
      </c>
      <c r="AQ61" s="138">
        <f t="shared" si="42"/>
        <v>316.2363580354081</v>
      </c>
      <c r="AR61" s="138">
        <f t="shared" si="43"/>
        <v>323.58888246334999</v>
      </c>
      <c r="AS61" s="138">
        <f t="shared" si="44"/>
        <v>331.11235376090337</v>
      </c>
      <c r="AT61" s="138">
        <f t="shared" si="45"/>
        <v>338.81074645851913</v>
      </c>
      <c r="AU61" s="138">
        <f t="shared" si="46"/>
        <v>346.68812749484692</v>
      </c>
      <c r="AV61" s="138">
        <f t="shared" si="47"/>
        <v>354.74865836523435</v>
      </c>
      <c r="AW61" s="138">
        <f t="shared" si="48"/>
        <v>362.99659732017881</v>
      </c>
      <c r="AX61" s="138">
        <f t="shared" si="49"/>
        <v>371.43630161489364</v>
      </c>
      <c r="AY61" s="138">
        <f t="shared" si="50"/>
        <v>380.0722298111769</v>
      </c>
      <c r="AZ61" s="138">
        <f t="shared" si="51"/>
        <v>388.90894413279875</v>
      </c>
      <c r="BA61" s="138">
        <f t="shared" si="52"/>
        <v>397.95111287565197</v>
      </c>
      <c r="BB61" s="138">
        <f t="shared" si="53"/>
        <v>407.20351287393834</v>
      </c>
      <c r="BC61" s="138">
        <f t="shared" si="54"/>
        <v>416.67103202369458</v>
      </c>
      <c r="BD61" s="138">
        <f t="shared" si="55"/>
        <v>426.35867186499001</v>
      </c>
      <c r="BE61" s="138">
        <f t="shared" si="56"/>
        <v>436.27155022416088</v>
      </c>
      <c r="BF61" s="138">
        <f t="shared" si="57"/>
        <v>446.41490391747681</v>
      </c>
      <c r="BG61" s="138">
        <f t="shared" si="58"/>
        <v>456.79409151766754</v>
      </c>
      <c r="BH61" s="138">
        <f t="shared" si="59"/>
        <v>467.41459618477205</v>
      </c>
      <c r="BI61" s="138">
        <f t="shared" si="60"/>
        <v>478.28202856280478</v>
      </c>
      <c r="BJ61" s="138">
        <f t="shared" si="60"/>
        <v>489.40212974376982</v>
      </c>
      <c r="BK61" s="138">
        <f t="shared" si="61"/>
        <v>500.7807743005888</v>
      </c>
      <c r="BL61" s="138">
        <f t="shared" si="62"/>
        <v>512.42397339054446</v>
      </c>
      <c r="BM61" s="138">
        <f t="shared" si="63"/>
        <v>524.33787793087936</v>
      </c>
      <c r="BN61" s="138">
        <f t="shared" si="64"/>
        <v>536.52878184822828</v>
      </c>
      <c r="BO61" s="138">
        <f t="shared" si="65"/>
        <v>549.00312540359937</v>
      </c>
      <c r="BP61" s="138">
        <f t="shared" si="66"/>
        <v>561.7674985946619</v>
      </c>
      <c r="BQ61" s="138">
        <f t="shared" si="67"/>
        <v>574.82864463713747</v>
      </c>
      <c r="BR61" s="138">
        <f t="shared" si="68"/>
        <v>588.19346352713387</v>
      </c>
      <c r="BS61" s="138">
        <f t="shared" si="69"/>
        <v>601.86901568630333</v>
      </c>
    </row>
    <row r="62" spans="3:71" x14ac:dyDescent="0.2">
      <c r="C62" s="138" t="str">
        <f t="shared" si="2"/>
        <v/>
      </c>
      <c r="D62" s="138" t="str">
        <f t="shared" si="3"/>
        <v/>
      </c>
      <c r="E62" s="138" t="str">
        <f t="shared" si="4"/>
        <v/>
      </c>
      <c r="F62" s="138" t="str">
        <f t="shared" si="5"/>
        <v/>
      </c>
      <c r="G62" s="138" t="str">
        <f t="shared" si="6"/>
        <v/>
      </c>
      <c r="H62" s="138" t="str">
        <f t="shared" si="7"/>
        <v/>
      </c>
      <c r="I62" s="138" t="str">
        <f t="shared" si="8"/>
        <v/>
      </c>
      <c r="J62" s="138" t="str">
        <f t="shared" si="9"/>
        <v/>
      </c>
      <c r="K62" s="138" t="str">
        <f t="shared" si="10"/>
        <v/>
      </c>
      <c r="L62" s="138" t="str">
        <f t="shared" si="11"/>
        <v/>
      </c>
      <c r="M62" s="138" t="str">
        <f t="shared" si="12"/>
        <v/>
      </c>
      <c r="N62" s="138" t="str">
        <f t="shared" si="13"/>
        <v/>
      </c>
      <c r="O62" s="138" t="str">
        <f t="shared" si="14"/>
        <v/>
      </c>
      <c r="P62" s="138" t="str">
        <f t="shared" si="15"/>
        <v/>
      </c>
      <c r="Q62" s="138" t="str">
        <f t="shared" si="16"/>
        <v/>
      </c>
      <c r="R62" s="138" t="str">
        <f t="shared" si="17"/>
        <v/>
      </c>
      <c r="S62" s="138" t="str">
        <f t="shared" si="18"/>
        <v/>
      </c>
      <c r="T62" s="138" t="str">
        <f t="shared" si="19"/>
        <v/>
      </c>
      <c r="U62" s="138" t="str">
        <f t="shared" si="20"/>
        <v/>
      </c>
      <c r="V62" s="138" t="str">
        <f t="shared" si="21"/>
        <v/>
      </c>
      <c r="W62" s="138" t="str">
        <f t="shared" si="22"/>
        <v/>
      </c>
      <c r="X62" s="138" t="str">
        <f t="shared" si="23"/>
        <v/>
      </c>
      <c r="Y62" s="138" t="str">
        <f t="shared" si="24"/>
        <v/>
      </c>
      <c r="Z62" s="138" t="str">
        <f t="shared" si="25"/>
        <v/>
      </c>
      <c r="AA62" s="138" t="str">
        <f t="shared" si="26"/>
        <v/>
      </c>
      <c r="AB62" s="138" t="str">
        <f t="shared" si="27"/>
        <v/>
      </c>
      <c r="AC62" s="138" t="str">
        <f t="shared" si="28"/>
        <v/>
      </c>
      <c r="AD62" s="138" t="str">
        <f t="shared" si="29"/>
        <v/>
      </c>
      <c r="AE62" s="138" t="str">
        <f t="shared" si="30"/>
        <v/>
      </c>
      <c r="AF62" s="138" t="str">
        <f t="shared" si="31"/>
        <v/>
      </c>
      <c r="AG62" s="138" t="str">
        <f t="shared" si="32"/>
        <v/>
      </c>
      <c r="AH62" s="138" t="str">
        <f t="shared" si="33"/>
        <v/>
      </c>
      <c r="AI62" s="138" t="str">
        <f t="shared" si="34"/>
        <v/>
      </c>
      <c r="AJ62" s="138" t="str">
        <f t="shared" si="35"/>
        <v/>
      </c>
      <c r="AK62" s="138" t="str">
        <f t="shared" si="36"/>
        <v/>
      </c>
      <c r="AL62" s="138" t="str">
        <f t="shared" si="37"/>
        <v/>
      </c>
      <c r="AM62" s="138" t="str">
        <f t="shared" si="38"/>
        <v/>
      </c>
      <c r="AN62" s="138" t="str">
        <f t="shared" si="39"/>
        <v/>
      </c>
      <c r="AO62" s="138" t="str">
        <f t="shared" si="40"/>
        <v/>
      </c>
      <c r="AP62" s="138" t="str">
        <f t="shared" si="41"/>
        <v/>
      </c>
      <c r="AQ62" s="138">
        <f t="shared" si="42"/>
        <v>302.02870115716934</v>
      </c>
      <c r="AR62" s="138">
        <f t="shared" si="43"/>
        <v>309.05089625514415</v>
      </c>
      <c r="AS62" s="138">
        <f t="shared" si="44"/>
        <v>316.2363580354081</v>
      </c>
      <c r="AT62" s="138">
        <f t="shared" si="45"/>
        <v>323.58888246334999</v>
      </c>
      <c r="AU62" s="138">
        <f t="shared" si="46"/>
        <v>331.11235376090337</v>
      </c>
      <c r="AV62" s="138">
        <f t="shared" si="47"/>
        <v>338.81074645851913</v>
      </c>
      <c r="AW62" s="138">
        <f t="shared" si="48"/>
        <v>346.68812749484692</v>
      </c>
      <c r="AX62" s="138">
        <f t="shared" si="49"/>
        <v>354.74865836523435</v>
      </c>
      <c r="AY62" s="138">
        <f t="shared" si="50"/>
        <v>362.99659732017881</v>
      </c>
      <c r="AZ62" s="138">
        <f t="shared" si="51"/>
        <v>371.43630161489364</v>
      </c>
      <c r="BA62" s="138">
        <f t="shared" si="52"/>
        <v>380.0722298111769</v>
      </c>
      <c r="BB62" s="138">
        <f t="shared" si="53"/>
        <v>388.90894413279875</v>
      </c>
      <c r="BC62" s="138">
        <f t="shared" si="54"/>
        <v>397.95111287565197</v>
      </c>
      <c r="BD62" s="138">
        <f t="shared" si="55"/>
        <v>407.20351287393834</v>
      </c>
      <c r="BE62" s="138">
        <f t="shared" si="56"/>
        <v>416.67103202369458</v>
      </c>
      <c r="BF62" s="138">
        <f t="shared" si="57"/>
        <v>426.35867186499001</v>
      </c>
      <c r="BG62" s="138">
        <f t="shared" si="58"/>
        <v>436.27155022416088</v>
      </c>
      <c r="BH62" s="138">
        <f t="shared" si="59"/>
        <v>446.41490391747681</v>
      </c>
      <c r="BI62" s="138">
        <f t="shared" si="60"/>
        <v>456.79409151766754</v>
      </c>
      <c r="BJ62" s="138">
        <f t="shared" si="60"/>
        <v>467.41459618477205</v>
      </c>
      <c r="BK62" s="138">
        <f t="shared" si="61"/>
        <v>478.28202856280478</v>
      </c>
      <c r="BL62" s="138">
        <f t="shared" si="62"/>
        <v>489.40212974376982</v>
      </c>
      <c r="BM62" s="138">
        <f t="shared" si="63"/>
        <v>500.7807743005888</v>
      </c>
      <c r="BN62" s="138">
        <f t="shared" si="64"/>
        <v>512.42397339054446</v>
      </c>
      <c r="BO62" s="138">
        <f t="shared" si="65"/>
        <v>524.33787793087936</v>
      </c>
      <c r="BP62" s="138">
        <f t="shared" si="66"/>
        <v>536.52878184822828</v>
      </c>
      <c r="BQ62" s="138">
        <f t="shared" si="67"/>
        <v>549.00312540359937</v>
      </c>
      <c r="BR62" s="138">
        <f t="shared" si="68"/>
        <v>561.7674985946619</v>
      </c>
      <c r="BS62" s="138">
        <f t="shared" si="69"/>
        <v>574.82864463713747</v>
      </c>
    </row>
    <row r="63" spans="3:71" x14ac:dyDescent="0.2">
      <c r="C63" s="138" t="str">
        <f t="shared" si="2"/>
        <v/>
      </c>
      <c r="D63" s="138" t="str">
        <f t="shared" si="3"/>
        <v/>
      </c>
      <c r="E63" s="138" t="str">
        <f t="shared" si="4"/>
        <v/>
      </c>
      <c r="F63" s="138" t="str">
        <f t="shared" si="5"/>
        <v/>
      </c>
      <c r="G63" s="138" t="str">
        <f t="shared" si="6"/>
        <v/>
      </c>
      <c r="H63" s="138" t="str">
        <f t="shared" si="7"/>
        <v/>
      </c>
      <c r="I63" s="138" t="str">
        <f t="shared" si="8"/>
        <v/>
      </c>
      <c r="J63" s="138" t="str">
        <f t="shared" si="9"/>
        <v/>
      </c>
      <c r="K63" s="138" t="str">
        <f t="shared" si="10"/>
        <v/>
      </c>
      <c r="L63" s="138" t="str">
        <f t="shared" si="11"/>
        <v/>
      </c>
      <c r="M63" s="138" t="str">
        <f t="shared" si="12"/>
        <v/>
      </c>
      <c r="N63" s="138" t="str">
        <f t="shared" si="13"/>
        <v/>
      </c>
      <c r="O63" s="138" t="str">
        <f t="shared" si="14"/>
        <v/>
      </c>
      <c r="P63" s="138" t="str">
        <f t="shared" si="15"/>
        <v/>
      </c>
      <c r="Q63" s="138" t="str">
        <f t="shared" si="16"/>
        <v/>
      </c>
      <c r="R63" s="138" t="str">
        <f t="shared" si="17"/>
        <v/>
      </c>
      <c r="S63" s="138" t="str">
        <f t="shared" si="18"/>
        <v/>
      </c>
      <c r="T63" s="138" t="str">
        <f t="shared" si="19"/>
        <v/>
      </c>
      <c r="U63" s="138" t="str">
        <f t="shared" si="20"/>
        <v/>
      </c>
      <c r="V63" s="138" t="str">
        <f t="shared" si="21"/>
        <v/>
      </c>
      <c r="W63" s="138" t="str">
        <f t="shared" si="22"/>
        <v/>
      </c>
      <c r="X63" s="138" t="str">
        <f t="shared" si="23"/>
        <v/>
      </c>
      <c r="Y63" s="138" t="str">
        <f t="shared" si="24"/>
        <v/>
      </c>
      <c r="Z63" s="138" t="str">
        <f t="shared" si="25"/>
        <v/>
      </c>
      <c r="AA63" s="138" t="str">
        <f t="shared" si="26"/>
        <v/>
      </c>
      <c r="AB63" s="138" t="str">
        <f t="shared" si="27"/>
        <v/>
      </c>
      <c r="AC63" s="138" t="str">
        <f t="shared" si="28"/>
        <v/>
      </c>
      <c r="AD63" s="138" t="str">
        <f t="shared" si="29"/>
        <v/>
      </c>
      <c r="AE63" s="138" t="str">
        <f t="shared" si="30"/>
        <v/>
      </c>
      <c r="AF63" s="138" t="str">
        <f t="shared" si="31"/>
        <v/>
      </c>
      <c r="AG63" s="138" t="str">
        <f t="shared" si="32"/>
        <v/>
      </c>
      <c r="AH63" s="138" t="str">
        <f t="shared" si="33"/>
        <v/>
      </c>
      <c r="AI63" s="138" t="str">
        <f t="shared" si="34"/>
        <v/>
      </c>
      <c r="AJ63" s="138" t="str">
        <f t="shared" si="35"/>
        <v/>
      </c>
      <c r="AK63" s="138" t="str">
        <f t="shared" si="36"/>
        <v/>
      </c>
      <c r="AL63" s="138" t="str">
        <f t="shared" si="37"/>
        <v/>
      </c>
      <c r="AM63" s="138" t="str">
        <f t="shared" si="38"/>
        <v/>
      </c>
      <c r="AN63" s="138" t="str">
        <f t="shared" si="39"/>
        <v/>
      </c>
      <c r="AO63" s="138" t="str">
        <f t="shared" si="40"/>
        <v/>
      </c>
      <c r="AP63" s="138" t="str">
        <f t="shared" si="41"/>
        <v/>
      </c>
      <c r="AQ63" s="138" t="str">
        <f t="shared" si="42"/>
        <v/>
      </c>
      <c r="AR63" s="138">
        <f t="shared" si="43"/>
        <v>295.16606302729116</v>
      </c>
      <c r="AS63" s="138">
        <f t="shared" si="44"/>
        <v>302.02870115716934</v>
      </c>
      <c r="AT63" s="138">
        <f t="shared" si="45"/>
        <v>309.05089625514415</v>
      </c>
      <c r="AU63" s="138">
        <f t="shared" si="46"/>
        <v>316.2363580354081</v>
      </c>
      <c r="AV63" s="138">
        <f t="shared" si="47"/>
        <v>323.58888246334999</v>
      </c>
      <c r="AW63" s="138">
        <f t="shared" si="48"/>
        <v>331.11235376090337</v>
      </c>
      <c r="AX63" s="138">
        <f t="shared" si="49"/>
        <v>338.81074645851913</v>
      </c>
      <c r="AY63" s="138">
        <f t="shared" si="50"/>
        <v>346.68812749484692</v>
      </c>
      <c r="AZ63" s="138">
        <f t="shared" si="51"/>
        <v>354.74865836523435</v>
      </c>
      <c r="BA63" s="138">
        <f t="shared" si="52"/>
        <v>362.99659732017881</v>
      </c>
      <c r="BB63" s="138">
        <f t="shared" si="53"/>
        <v>371.43630161489364</v>
      </c>
      <c r="BC63" s="138">
        <f t="shared" si="54"/>
        <v>380.0722298111769</v>
      </c>
      <c r="BD63" s="138">
        <f t="shared" si="55"/>
        <v>388.90894413279875</v>
      </c>
      <c r="BE63" s="138">
        <f t="shared" si="56"/>
        <v>397.95111287565197</v>
      </c>
      <c r="BF63" s="138">
        <f t="shared" si="57"/>
        <v>407.20351287393834</v>
      </c>
      <c r="BG63" s="138">
        <f t="shared" si="58"/>
        <v>416.67103202369458</v>
      </c>
      <c r="BH63" s="138">
        <f t="shared" si="59"/>
        <v>426.35867186499001</v>
      </c>
      <c r="BI63" s="138">
        <f t="shared" si="60"/>
        <v>436.27155022416088</v>
      </c>
      <c r="BJ63" s="138">
        <f t="shared" si="60"/>
        <v>446.41490391747681</v>
      </c>
      <c r="BK63" s="138">
        <f t="shared" si="61"/>
        <v>456.79409151766754</v>
      </c>
      <c r="BL63" s="138">
        <f t="shared" si="62"/>
        <v>467.41459618477205</v>
      </c>
      <c r="BM63" s="138">
        <f t="shared" si="63"/>
        <v>478.28202856280478</v>
      </c>
      <c r="BN63" s="138">
        <f t="shared" si="64"/>
        <v>489.40212974376982</v>
      </c>
      <c r="BO63" s="138">
        <f t="shared" si="65"/>
        <v>500.7807743005888</v>
      </c>
      <c r="BP63" s="138">
        <f t="shared" si="66"/>
        <v>512.42397339054446</v>
      </c>
      <c r="BQ63" s="138">
        <f t="shared" si="67"/>
        <v>524.33787793087936</v>
      </c>
      <c r="BR63" s="138">
        <f t="shared" si="68"/>
        <v>536.52878184822828</v>
      </c>
      <c r="BS63" s="138">
        <f t="shared" si="69"/>
        <v>549.00312540359937</v>
      </c>
    </row>
    <row r="64" spans="3:71" x14ac:dyDescent="0.2">
      <c r="C64" s="138" t="str">
        <f t="shared" si="2"/>
        <v/>
      </c>
      <c r="D64" s="138" t="str">
        <f t="shared" si="3"/>
        <v/>
      </c>
      <c r="E64" s="138" t="str">
        <f t="shared" si="4"/>
        <v/>
      </c>
      <c r="F64" s="138" t="str">
        <f t="shared" si="5"/>
        <v/>
      </c>
      <c r="G64" s="138" t="str">
        <f t="shared" si="6"/>
        <v/>
      </c>
      <c r="H64" s="138" t="str">
        <f t="shared" si="7"/>
        <v/>
      </c>
      <c r="I64" s="138" t="str">
        <f t="shared" si="8"/>
        <v/>
      </c>
      <c r="J64" s="138" t="str">
        <f t="shared" si="9"/>
        <v/>
      </c>
      <c r="K64" s="138" t="str">
        <f t="shared" si="10"/>
        <v/>
      </c>
      <c r="L64" s="138" t="str">
        <f t="shared" si="11"/>
        <v/>
      </c>
      <c r="M64" s="138" t="str">
        <f t="shared" si="12"/>
        <v/>
      </c>
      <c r="N64" s="138" t="str">
        <f t="shared" si="13"/>
        <v/>
      </c>
      <c r="O64" s="138" t="str">
        <f t="shared" si="14"/>
        <v/>
      </c>
      <c r="P64" s="138" t="str">
        <f t="shared" si="15"/>
        <v/>
      </c>
      <c r="Q64" s="138" t="str">
        <f t="shared" si="16"/>
        <v/>
      </c>
      <c r="R64" s="138" t="str">
        <f t="shared" si="17"/>
        <v/>
      </c>
      <c r="S64" s="138" t="str">
        <f t="shared" si="18"/>
        <v/>
      </c>
      <c r="T64" s="138" t="str">
        <f t="shared" si="19"/>
        <v/>
      </c>
      <c r="U64" s="138" t="str">
        <f t="shared" si="20"/>
        <v/>
      </c>
      <c r="V64" s="138" t="str">
        <f t="shared" si="21"/>
        <v/>
      </c>
      <c r="W64" s="138" t="str">
        <f t="shared" si="22"/>
        <v/>
      </c>
      <c r="X64" s="138" t="str">
        <f t="shared" si="23"/>
        <v/>
      </c>
      <c r="Y64" s="138" t="str">
        <f t="shared" si="24"/>
        <v/>
      </c>
      <c r="Z64" s="138" t="str">
        <f t="shared" si="25"/>
        <v/>
      </c>
      <c r="AA64" s="138" t="str">
        <f t="shared" si="26"/>
        <v/>
      </c>
      <c r="AB64" s="138" t="str">
        <f t="shared" si="27"/>
        <v/>
      </c>
      <c r="AC64" s="138" t="str">
        <f t="shared" si="28"/>
        <v/>
      </c>
      <c r="AD64" s="138" t="str">
        <f t="shared" si="29"/>
        <v/>
      </c>
      <c r="AE64" s="138" t="str">
        <f t="shared" si="30"/>
        <v/>
      </c>
      <c r="AF64" s="138" t="str">
        <f t="shared" si="31"/>
        <v/>
      </c>
      <c r="AG64" s="138" t="str">
        <f t="shared" si="32"/>
        <v/>
      </c>
      <c r="AH64" s="138" t="str">
        <f t="shared" si="33"/>
        <v/>
      </c>
      <c r="AI64" s="138" t="str">
        <f t="shared" si="34"/>
        <v/>
      </c>
      <c r="AJ64" s="138" t="str">
        <f t="shared" si="35"/>
        <v/>
      </c>
      <c r="AK64" s="138" t="str">
        <f t="shared" si="36"/>
        <v/>
      </c>
      <c r="AL64" s="138" t="str">
        <f t="shared" si="37"/>
        <v/>
      </c>
      <c r="AM64" s="138" t="str">
        <f t="shared" si="38"/>
        <v/>
      </c>
      <c r="AN64" s="138" t="str">
        <f t="shared" si="39"/>
        <v/>
      </c>
      <c r="AO64" s="138" t="str">
        <f t="shared" si="40"/>
        <v/>
      </c>
      <c r="AP64" s="138" t="str">
        <f t="shared" si="41"/>
        <v/>
      </c>
      <c r="AQ64" s="138" t="str">
        <f t="shared" si="42"/>
        <v/>
      </c>
      <c r="AR64" s="138" t="str">
        <f t="shared" si="43"/>
        <v/>
      </c>
      <c r="AS64" s="138">
        <f t="shared" si="44"/>
        <v>288.45935644273044</v>
      </c>
      <c r="AT64" s="138">
        <f t="shared" si="45"/>
        <v>295.16606302729116</v>
      </c>
      <c r="AU64" s="138">
        <f t="shared" si="46"/>
        <v>302.02870115716934</v>
      </c>
      <c r="AV64" s="138">
        <f t="shared" si="47"/>
        <v>309.05089625514415</v>
      </c>
      <c r="AW64" s="138">
        <f t="shared" si="48"/>
        <v>316.2363580354081</v>
      </c>
      <c r="AX64" s="138">
        <f t="shared" si="49"/>
        <v>323.58888246334999</v>
      </c>
      <c r="AY64" s="138">
        <f t="shared" si="50"/>
        <v>331.11235376090337</v>
      </c>
      <c r="AZ64" s="138">
        <f t="shared" si="51"/>
        <v>338.81074645851913</v>
      </c>
      <c r="BA64" s="138">
        <f t="shared" si="52"/>
        <v>346.68812749484692</v>
      </c>
      <c r="BB64" s="138">
        <f t="shared" si="53"/>
        <v>354.74865836523435</v>
      </c>
      <c r="BC64" s="138">
        <f t="shared" si="54"/>
        <v>362.99659732017881</v>
      </c>
      <c r="BD64" s="138">
        <f t="shared" si="55"/>
        <v>371.43630161489364</v>
      </c>
      <c r="BE64" s="138">
        <f t="shared" si="56"/>
        <v>380.0722298111769</v>
      </c>
      <c r="BF64" s="138">
        <f t="shared" si="57"/>
        <v>388.90894413279875</v>
      </c>
      <c r="BG64" s="138">
        <f t="shared" si="58"/>
        <v>397.95111287565197</v>
      </c>
      <c r="BH64" s="138">
        <f t="shared" si="59"/>
        <v>407.20351287393834</v>
      </c>
      <c r="BI64" s="138">
        <f t="shared" si="60"/>
        <v>416.67103202369458</v>
      </c>
      <c r="BJ64" s="138">
        <f t="shared" si="60"/>
        <v>426.35867186499001</v>
      </c>
      <c r="BK64" s="138">
        <f t="shared" si="61"/>
        <v>436.27155022416088</v>
      </c>
      <c r="BL64" s="138">
        <f t="shared" si="62"/>
        <v>446.41490391747681</v>
      </c>
      <c r="BM64" s="138">
        <f t="shared" si="63"/>
        <v>456.79409151766754</v>
      </c>
      <c r="BN64" s="138">
        <f t="shared" si="64"/>
        <v>467.41459618477205</v>
      </c>
      <c r="BO64" s="138">
        <f t="shared" si="65"/>
        <v>478.28202856280478</v>
      </c>
      <c r="BP64" s="138">
        <f t="shared" si="66"/>
        <v>489.40212974376982</v>
      </c>
      <c r="BQ64" s="138">
        <f t="shared" si="67"/>
        <v>500.7807743005888</v>
      </c>
      <c r="BR64" s="138">
        <f t="shared" si="68"/>
        <v>512.42397339054446</v>
      </c>
      <c r="BS64" s="138">
        <f t="shared" si="69"/>
        <v>524.33787793087936</v>
      </c>
    </row>
    <row r="65" spans="3:71" x14ac:dyDescent="0.2">
      <c r="C65" s="138" t="str">
        <f t="shared" si="2"/>
        <v/>
      </c>
      <c r="D65" s="138" t="str">
        <f t="shared" si="3"/>
        <v/>
      </c>
      <c r="E65" s="138" t="str">
        <f t="shared" si="4"/>
        <v/>
      </c>
      <c r="F65" s="138" t="str">
        <f t="shared" si="5"/>
        <v/>
      </c>
      <c r="G65" s="138" t="str">
        <f t="shared" si="6"/>
        <v/>
      </c>
      <c r="H65" s="138" t="str">
        <f t="shared" si="7"/>
        <v/>
      </c>
      <c r="I65" s="138" t="str">
        <f t="shared" si="8"/>
        <v/>
      </c>
      <c r="J65" s="138" t="str">
        <f t="shared" si="9"/>
        <v/>
      </c>
      <c r="K65" s="138" t="str">
        <f t="shared" si="10"/>
        <v/>
      </c>
      <c r="L65" s="138" t="str">
        <f t="shared" si="11"/>
        <v/>
      </c>
      <c r="M65" s="138" t="str">
        <f t="shared" si="12"/>
        <v/>
      </c>
      <c r="N65" s="138" t="str">
        <f t="shared" si="13"/>
        <v/>
      </c>
      <c r="O65" s="138" t="str">
        <f t="shared" si="14"/>
        <v/>
      </c>
      <c r="P65" s="138" t="str">
        <f t="shared" si="15"/>
        <v/>
      </c>
      <c r="Q65" s="138" t="str">
        <f t="shared" si="16"/>
        <v/>
      </c>
      <c r="R65" s="138" t="str">
        <f t="shared" si="17"/>
        <v/>
      </c>
      <c r="S65" s="138" t="str">
        <f t="shared" si="18"/>
        <v/>
      </c>
      <c r="T65" s="138" t="str">
        <f t="shared" si="19"/>
        <v/>
      </c>
      <c r="U65" s="138" t="str">
        <f t="shared" si="20"/>
        <v/>
      </c>
      <c r="V65" s="138" t="str">
        <f t="shared" si="21"/>
        <v/>
      </c>
      <c r="W65" s="138" t="str">
        <f t="shared" si="22"/>
        <v/>
      </c>
      <c r="X65" s="138" t="str">
        <f t="shared" si="23"/>
        <v/>
      </c>
      <c r="Y65" s="138" t="str">
        <f t="shared" si="24"/>
        <v/>
      </c>
      <c r="Z65" s="138" t="str">
        <f t="shared" si="25"/>
        <v/>
      </c>
      <c r="AA65" s="138" t="str">
        <f t="shared" si="26"/>
        <v/>
      </c>
      <c r="AB65" s="138" t="str">
        <f t="shared" si="27"/>
        <v/>
      </c>
      <c r="AC65" s="138" t="str">
        <f t="shared" si="28"/>
        <v/>
      </c>
      <c r="AD65" s="138" t="str">
        <f t="shared" si="29"/>
        <v/>
      </c>
      <c r="AE65" s="138" t="str">
        <f t="shared" si="30"/>
        <v/>
      </c>
      <c r="AF65" s="138" t="str">
        <f t="shared" si="31"/>
        <v/>
      </c>
      <c r="AG65" s="138" t="str">
        <f t="shared" si="32"/>
        <v/>
      </c>
      <c r="AH65" s="138" t="str">
        <f t="shared" si="33"/>
        <v/>
      </c>
      <c r="AI65" s="138" t="str">
        <f t="shared" si="34"/>
        <v/>
      </c>
      <c r="AJ65" s="138" t="str">
        <f t="shared" si="35"/>
        <v/>
      </c>
      <c r="AK65" s="138" t="str">
        <f t="shared" si="36"/>
        <v/>
      </c>
      <c r="AL65" s="138" t="str">
        <f t="shared" si="37"/>
        <v/>
      </c>
      <c r="AM65" s="138" t="str">
        <f t="shared" si="38"/>
        <v/>
      </c>
      <c r="AN65" s="138" t="str">
        <f t="shared" si="39"/>
        <v/>
      </c>
      <c r="AO65" s="138" t="str">
        <f t="shared" si="40"/>
        <v/>
      </c>
      <c r="AP65" s="138" t="str">
        <f t="shared" si="41"/>
        <v/>
      </c>
      <c r="AQ65" s="138" t="str">
        <f t="shared" si="42"/>
        <v/>
      </c>
      <c r="AR65" s="138" t="str">
        <f t="shared" si="43"/>
        <v/>
      </c>
      <c r="AS65" s="138" t="str">
        <f t="shared" si="44"/>
        <v/>
      </c>
      <c r="AT65" s="138">
        <f t="shared" si="45"/>
        <v>281.90503835686792</v>
      </c>
      <c r="AU65" s="138">
        <f t="shared" si="46"/>
        <v>288.45935644273044</v>
      </c>
      <c r="AV65" s="138">
        <f t="shared" si="47"/>
        <v>295.16606302729116</v>
      </c>
      <c r="AW65" s="138">
        <f t="shared" si="48"/>
        <v>302.02870115716934</v>
      </c>
      <c r="AX65" s="138">
        <f t="shared" si="49"/>
        <v>309.05089625514415</v>
      </c>
      <c r="AY65" s="138">
        <f t="shared" si="50"/>
        <v>316.2363580354081</v>
      </c>
      <c r="AZ65" s="138">
        <f t="shared" si="51"/>
        <v>323.58888246334999</v>
      </c>
      <c r="BA65" s="138">
        <f t="shared" si="52"/>
        <v>331.11235376090337</v>
      </c>
      <c r="BB65" s="138">
        <f t="shared" si="53"/>
        <v>338.81074645851913</v>
      </c>
      <c r="BC65" s="138">
        <f t="shared" si="54"/>
        <v>346.68812749484692</v>
      </c>
      <c r="BD65" s="138">
        <f t="shared" si="55"/>
        <v>354.74865836523435</v>
      </c>
      <c r="BE65" s="138">
        <f t="shared" si="56"/>
        <v>362.99659732017881</v>
      </c>
      <c r="BF65" s="138">
        <f t="shared" si="57"/>
        <v>371.43630161489364</v>
      </c>
      <c r="BG65" s="138">
        <f t="shared" si="58"/>
        <v>380.0722298111769</v>
      </c>
      <c r="BH65" s="138">
        <f t="shared" si="59"/>
        <v>388.90894413279875</v>
      </c>
      <c r="BI65" s="138">
        <f t="shared" si="60"/>
        <v>397.95111287565197</v>
      </c>
      <c r="BJ65" s="138">
        <f t="shared" si="60"/>
        <v>407.20351287393834</v>
      </c>
      <c r="BK65" s="138">
        <f t="shared" si="61"/>
        <v>416.67103202369458</v>
      </c>
      <c r="BL65" s="138">
        <f t="shared" si="62"/>
        <v>426.35867186499001</v>
      </c>
      <c r="BM65" s="138">
        <f t="shared" si="63"/>
        <v>436.27155022416088</v>
      </c>
      <c r="BN65" s="138">
        <f t="shared" si="64"/>
        <v>446.41490391747681</v>
      </c>
      <c r="BO65" s="138">
        <f t="shared" si="65"/>
        <v>456.79409151766754</v>
      </c>
      <c r="BP65" s="138">
        <f t="shared" si="66"/>
        <v>467.41459618477205</v>
      </c>
      <c r="BQ65" s="138">
        <f t="shared" si="67"/>
        <v>478.28202856280478</v>
      </c>
      <c r="BR65" s="138">
        <f t="shared" si="68"/>
        <v>489.40212974376982</v>
      </c>
      <c r="BS65" s="138">
        <f t="shared" si="69"/>
        <v>500.7807743005888</v>
      </c>
    </row>
    <row r="66" spans="3:71" x14ac:dyDescent="0.2">
      <c r="C66" s="138" t="str">
        <f t="shared" si="2"/>
        <v/>
      </c>
      <c r="D66" s="138" t="str">
        <f t="shared" si="3"/>
        <v/>
      </c>
      <c r="E66" s="138" t="str">
        <f t="shared" si="4"/>
        <v/>
      </c>
      <c r="F66" s="138" t="str">
        <f t="shared" si="5"/>
        <v/>
      </c>
      <c r="G66" s="138" t="str">
        <f t="shared" si="6"/>
        <v/>
      </c>
      <c r="H66" s="138" t="str">
        <f t="shared" si="7"/>
        <v/>
      </c>
      <c r="I66" s="138" t="str">
        <f t="shared" si="8"/>
        <v/>
      </c>
      <c r="J66" s="138" t="str">
        <f t="shared" si="9"/>
        <v/>
      </c>
      <c r="K66" s="138" t="str">
        <f t="shared" si="10"/>
        <v/>
      </c>
      <c r="L66" s="138" t="str">
        <f t="shared" si="11"/>
        <v/>
      </c>
      <c r="M66" s="138" t="str">
        <f t="shared" si="12"/>
        <v/>
      </c>
      <c r="N66" s="138" t="str">
        <f t="shared" si="13"/>
        <v/>
      </c>
      <c r="O66" s="138" t="str">
        <f t="shared" si="14"/>
        <v/>
      </c>
      <c r="P66" s="138" t="str">
        <f t="shared" si="15"/>
        <v/>
      </c>
      <c r="Q66" s="138" t="str">
        <f t="shared" si="16"/>
        <v/>
      </c>
      <c r="R66" s="138" t="str">
        <f t="shared" si="17"/>
        <v/>
      </c>
      <c r="S66" s="138" t="str">
        <f t="shared" si="18"/>
        <v/>
      </c>
      <c r="T66" s="138" t="str">
        <f t="shared" si="19"/>
        <v/>
      </c>
      <c r="U66" s="138" t="str">
        <f t="shared" si="20"/>
        <v/>
      </c>
      <c r="V66" s="138" t="str">
        <f t="shared" si="21"/>
        <v/>
      </c>
      <c r="W66" s="138" t="str">
        <f t="shared" si="22"/>
        <v/>
      </c>
      <c r="X66" s="138" t="str">
        <f t="shared" si="23"/>
        <v/>
      </c>
      <c r="Y66" s="138" t="str">
        <f t="shared" si="24"/>
        <v/>
      </c>
      <c r="Z66" s="138" t="str">
        <f t="shared" si="25"/>
        <v/>
      </c>
      <c r="AA66" s="138" t="str">
        <f t="shared" si="26"/>
        <v/>
      </c>
      <c r="AB66" s="138" t="str">
        <f t="shared" si="27"/>
        <v/>
      </c>
      <c r="AC66" s="138" t="str">
        <f t="shared" si="28"/>
        <v/>
      </c>
      <c r="AD66" s="138" t="str">
        <f t="shared" si="29"/>
        <v/>
      </c>
      <c r="AE66" s="138" t="str">
        <f t="shared" si="30"/>
        <v/>
      </c>
      <c r="AF66" s="138" t="str">
        <f t="shared" si="31"/>
        <v/>
      </c>
      <c r="AG66" s="138" t="str">
        <f t="shared" si="32"/>
        <v/>
      </c>
      <c r="AH66" s="138" t="str">
        <f t="shared" si="33"/>
        <v/>
      </c>
      <c r="AI66" s="138" t="str">
        <f t="shared" si="34"/>
        <v/>
      </c>
      <c r="AJ66" s="138" t="str">
        <f t="shared" si="35"/>
        <v/>
      </c>
      <c r="AK66" s="138" t="str">
        <f t="shared" si="36"/>
        <v/>
      </c>
      <c r="AL66" s="138" t="str">
        <f t="shared" si="37"/>
        <v/>
      </c>
      <c r="AM66" s="138" t="str">
        <f t="shared" si="38"/>
        <v/>
      </c>
      <c r="AN66" s="138" t="str">
        <f t="shared" si="39"/>
        <v/>
      </c>
      <c r="AO66" s="138" t="str">
        <f t="shared" si="40"/>
        <v/>
      </c>
      <c r="AP66" s="138" t="str">
        <f t="shared" si="41"/>
        <v/>
      </c>
      <c r="AQ66" s="138" t="str">
        <f t="shared" si="42"/>
        <v/>
      </c>
      <c r="AR66" s="138" t="str">
        <f t="shared" si="43"/>
        <v/>
      </c>
      <c r="AS66" s="138" t="str">
        <f t="shared" si="44"/>
        <v/>
      </c>
      <c r="AT66" s="138" t="str">
        <f t="shared" si="45"/>
        <v/>
      </c>
      <c r="AU66" s="138">
        <f t="shared" si="46"/>
        <v>275.49964622750906</v>
      </c>
      <c r="AV66" s="138">
        <f t="shared" si="47"/>
        <v>281.90503835686792</v>
      </c>
      <c r="AW66" s="138">
        <f t="shared" si="48"/>
        <v>288.45935644273044</v>
      </c>
      <c r="AX66" s="138">
        <f t="shared" si="49"/>
        <v>295.16606302729116</v>
      </c>
      <c r="AY66" s="138">
        <f t="shared" si="50"/>
        <v>302.02870115716934</v>
      </c>
      <c r="AZ66" s="138">
        <f t="shared" si="51"/>
        <v>309.05089625514415</v>
      </c>
      <c r="BA66" s="138">
        <f t="shared" si="52"/>
        <v>316.2363580354081</v>
      </c>
      <c r="BB66" s="138">
        <f t="shared" si="53"/>
        <v>323.58888246334999</v>
      </c>
      <c r="BC66" s="138">
        <f t="shared" si="54"/>
        <v>331.11235376090337</v>
      </c>
      <c r="BD66" s="138">
        <f t="shared" si="55"/>
        <v>338.81074645851913</v>
      </c>
      <c r="BE66" s="138">
        <f t="shared" si="56"/>
        <v>346.68812749484692</v>
      </c>
      <c r="BF66" s="138">
        <f t="shared" si="57"/>
        <v>354.74865836523435</v>
      </c>
      <c r="BG66" s="138">
        <f t="shared" si="58"/>
        <v>362.99659732017881</v>
      </c>
      <c r="BH66" s="138">
        <f t="shared" si="59"/>
        <v>371.43630161489364</v>
      </c>
      <c r="BI66" s="138">
        <f t="shared" si="60"/>
        <v>380.0722298111769</v>
      </c>
      <c r="BJ66" s="138">
        <f t="shared" si="60"/>
        <v>388.90894413279875</v>
      </c>
      <c r="BK66" s="138">
        <f t="shared" si="61"/>
        <v>397.95111287565197</v>
      </c>
      <c r="BL66" s="138">
        <f t="shared" si="62"/>
        <v>407.20351287393834</v>
      </c>
      <c r="BM66" s="138">
        <f t="shared" si="63"/>
        <v>416.67103202369458</v>
      </c>
      <c r="BN66" s="138">
        <f t="shared" si="64"/>
        <v>426.35867186499001</v>
      </c>
      <c r="BO66" s="138">
        <f t="shared" si="65"/>
        <v>436.27155022416088</v>
      </c>
      <c r="BP66" s="138">
        <f t="shared" si="66"/>
        <v>446.41490391747681</v>
      </c>
      <c r="BQ66" s="138">
        <f t="shared" si="67"/>
        <v>456.79409151766754</v>
      </c>
      <c r="BR66" s="138">
        <f t="shared" si="68"/>
        <v>467.41459618477205</v>
      </c>
      <c r="BS66" s="138">
        <f t="shared" si="69"/>
        <v>478.28202856280478</v>
      </c>
    </row>
    <row r="67" spans="3:71" x14ac:dyDescent="0.2">
      <c r="C67" s="138" t="str">
        <f t="shared" si="2"/>
        <v/>
      </c>
      <c r="D67" s="138" t="str">
        <f t="shared" si="3"/>
        <v/>
      </c>
      <c r="E67" s="138" t="str">
        <f t="shared" si="4"/>
        <v/>
      </c>
      <c r="F67" s="138" t="str">
        <f t="shared" si="5"/>
        <v/>
      </c>
      <c r="G67" s="138" t="str">
        <f t="shared" si="6"/>
        <v/>
      </c>
      <c r="H67" s="138" t="str">
        <f t="shared" si="7"/>
        <v/>
      </c>
      <c r="I67" s="138" t="str">
        <f t="shared" si="8"/>
        <v/>
      </c>
      <c r="J67" s="138" t="str">
        <f t="shared" si="9"/>
        <v/>
      </c>
      <c r="K67" s="138" t="str">
        <f t="shared" si="10"/>
        <v/>
      </c>
      <c r="L67" s="138" t="str">
        <f t="shared" si="11"/>
        <v/>
      </c>
      <c r="M67" s="138" t="str">
        <f t="shared" si="12"/>
        <v/>
      </c>
      <c r="N67" s="138" t="str">
        <f t="shared" si="13"/>
        <v/>
      </c>
      <c r="O67" s="138" t="str">
        <f t="shared" si="14"/>
        <v/>
      </c>
      <c r="P67" s="138" t="str">
        <f t="shared" si="15"/>
        <v/>
      </c>
      <c r="Q67" s="138" t="str">
        <f t="shared" si="16"/>
        <v/>
      </c>
      <c r="R67" s="138" t="str">
        <f t="shared" si="17"/>
        <v/>
      </c>
      <c r="S67" s="138" t="str">
        <f t="shared" si="18"/>
        <v/>
      </c>
      <c r="T67" s="138" t="str">
        <f t="shared" si="19"/>
        <v/>
      </c>
      <c r="U67" s="138" t="str">
        <f t="shared" si="20"/>
        <v/>
      </c>
      <c r="V67" s="138" t="str">
        <f t="shared" si="21"/>
        <v/>
      </c>
      <c r="W67" s="138" t="str">
        <f t="shared" si="22"/>
        <v/>
      </c>
      <c r="X67" s="138" t="str">
        <f t="shared" si="23"/>
        <v/>
      </c>
      <c r="Y67" s="138" t="str">
        <f t="shared" si="24"/>
        <v/>
      </c>
      <c r="Z67" s="138" t="str">
        <f t="shared" si="25"/>
        <v/>
      </c>
      <c r="AA67" s="138" t="str">
        <f t="shared" si="26"/>
        <v/>
      </c>
      <c r="AB67" s="138" t="str">
        <f t="shared" si="27"/>
        <v/>
      </c>
      <c r="AC67" s="138" t="str">
        <f t="shared" si="28"/>
        <v/>
      </c>
      <c r="AD67" s="138" t="str">
        <f t="shared" si="29"/>
        <v/>
      </c>
      <c r="AE67" s="138" t="str">
        <f t="shared" si="30"/>
        <v/>
      </c>
      <c r="AF67" s="138" t="str">
        <f t="shared" si="31"/>
        <v/>
      </c>
      <c r="AG67" s="138" t="str">
        <f t="shared" si="32"/>
        <v/>
      </c>
      <c r="AH67" s="138" t="str">
        <f t="shared" si="33"/>
        <v/>
      </c>
      <c r="AI67" s="138" t="str">
        <f t="shared" si="34"/>
        <v/>
      </c>
      <c r="AJ67" s="138" t="str">
        <f t="shared" si="35"/>
        <v/>
      </c>
      <c r="AK67" s="138" t="str">
        <f t="shared" si="36"/>
        <v/>
      </c>
      <c r="AL67" s="138" t="str">
        <f t="shared" si="37"/>
        <v/>
      </c>
      <c r="AM67" s="138" t="str">
        <f t="shared" si="38"/>
        <v/>
      </c>
      <c r="AN67" s="138" t="str">
        <f t="shared" si="39"/>
        <v/>
      </c>
      <c r="AO67" s="138" t="str">
        <f t="shared" si="40"/>
        <v/>
      </c>
      <c r="AP67" s="138" t="str">
        <f t="shared" si="41"/>
        <v/>
      </c>
      <c r="AQ67" s="138" t="str">
        <f t="shared" si="42"/>
        <v/>
      </c>
      <c r="AR67" s="138" t="str">
        <f t="shared" si="43"/>
        <v/>
      </c>
      <c r="AS67" s="138" t="str">
        <f t="shared" si="44"/>
        <v/>
      </c>
      <c r="AT67" s="138" t="str">
        <f t="shared" si="45"/>
        <v/>
      </c>
      <c r="AU67" s="138" t="str">
        <f t="shared" si="46"/>
        <v/>
      </c>
      <c r="AV67" s="138">
        <f t="shared" si="47"/>
        <v>269.23979618767794</v>
      </c>
      <c r="AW67" s="138">
        <f t="shared" si="48"/>
        <v>275.49964622750906</v>
      </c>
      <c r="AX67" s="138">
        <f t="shared" si="49"/>
        <v>281.90503835686792</v>
      </c>
      <c r="AY67" s="138">
        <f t="shared" si="50"/>
        <v>288.45935644273044</v>
      </c>
      <c r="AZ67" s="138">
        <f t="shared" si="51"/>
        <v>295.16606302729116</v>
      </c>
      <c r="BA67" s="138">
        <f t="shared" si="52"/>
        <v>302.02870115716934</v>
      </c>
      <c r="BB67" s="138">
        <f t="shared" si="53"/>
        <v>309.05089625514415</v>
      </c>
      <c r="BC67" s="138">
        <f t="shared" si="54"/>
        <v>316.2363580354081</v>
      </c>
      <c r="BD67" s="138">
        <f t="shared" si="55"/>
        <v>323.58888246334999</v>
      </c>
      <c r="BE67" s="138">
        <f t="shared" si="56"/>
        <v>331.11235376090337</v>
      </c>
      <c r="BF67" s="138">
        <f t="shared" si="57"/>
        <v>338.81074645851913</v>
      </c>
      <c r="BG67" s="138">
        <f t="shared" si="58"/>
        <v>346.68812749484692</v>
      </c>
      <c r="BH67" s="138">
        <f t="shared" si="59"/>
        <v>354.74865836523435</v>
      </c>
      <c r="BI67" s="138">
        <f t="shared" si="60"/>
        <v>362.99659732017881</v>
      </c>
      <c r="BJ67" s="138">
        <f t="shared" si="60"/>
        <v>371.43630161489364</v>
      </c>
      <c r="BK67" s="138">
        <f t="shared" si="61"/>
        <v>380.0722298111769</v>
      </c>
      <c r="BL67" s="138">
        <f t="shared" si="62"/>
        <v>388.90894413279875</v>
      </c>
      <c r="BM67" s="138">
        <f t="shared" si="63"/>
        <v>397.95111287565197</v>
      </c>
      <c r="BN67" s="138">
        <f t="shared" si="64"/>
        <v>407.20351287393834</v>
      </c>
      <c r="BO67" s="138">
        <f t="shared" si="65"/>
        <v>416.67103202369458</v>
      </c>
      <c r="BP67" s="138">
        <f t="shared" si="66"/>
        <v>426.35867186499001</v>
      </c>
      <c r="BQ67" s="138">
        <f t="shared" si="67"/>
        <v>436.27155022416088</v>
      </c>
      <c r="BR67" s="138">
        <f t="shared" si="68"/>
        <v>446.41490391747681</v>
      </c>
      <c r="BS67" s="138">
        <f t="shared" si="69"/>
        <v>456.79409151766754</v>
      </c>
    </row>
    <row r="68" spans="3:71" x14ac:dyDescent="0.2">
      <c r="C68" s="138" t="str">
        <f t="shared" si="2"/>
        <v/>
      </c>
      <c r="D68" s="138" t="str">
        <f t="shared" si="3"/>
        <v/>
      </c>
      <c r="E68" s="138" t="str">
        <f t="shared" si="4"/>
        <v/>
      </c>
      <c r="F68" s="138" t="str">
        <f t="shared" si="5"/>
        <v/>
      </c>
      <c r="G68" s="138" t="str">
        <f t="shared" si="6"/>
        <v/>
      </c>
      <c r="H68" s="138" t="str">
        <f t="shared" si="7"/>
        <v/>
      </c>
      <c r="I68" s="138" t="str">
        <f t="shared" si="8"/>
        <v/>
      </c>
      <c r="J68" s="138" t="str">
        <f t="shared" si="9"/>
        <v/>
      </c>
      <c r="K68" s="138" t="str">
        <f t="shared" si="10"/>
        <v/>
      </c>
      <c r="L68" s="138" t="str">
        <f t="shared" si="11"/>
        <v/>
      </c>
      <c r="M68" s="138" t="str">
        <f t="shared" si="12"/>
        <v/>
      </c>
      <c r="N68" s="138" t="str">
        <f t="shared" si="13"/>
        <v/>
      </c>
      <c r="O68" s="138" t="str">
        <f t="shared" si="14"/>
        <v/>
      </c>
      <c r="P68" s="138" t="str">
        <f t="shared" si="15"/>
        <v/>
      </c>
      <c r="Q68" s="138" t="str">
        <f t="shared" si="16"/>
        <v/>
      </c>
      <c r="R68" s="138" t="str">
        <f t="shared" si="17"/>
        <v/>
      </c>
      <c r="S68" s="138" t="str">
        <f t="shared" si="18"/>
        <v/>
      </c>
      <c r="T68" s="138" t="str">
        <f t="shared" si="19"/>
        <v/>
      </c>
      <c r="U68" s="138" t="str">
        <f t="shared" si="20"/>
        <v/>
      </c>
      <c r="V68" s="138" t="str">
        <f t="shared" si="21"/>
        <v/>
      </c>
      <c r="W68" s="138" t="str">
        <f t="shared" si="22"/>
        <v/>
      </c>
      <c r="X68" s="138" t="str">
        <f t="shared" si="23"/>
        <v/>
      </c>
      <c r="Y68" s="138" t="str">
        <f t="shared" si="24"/>
        <v/>
      </c>
      <c r="Z68" s="138" t="str">
        <f t="shared" si="25"/>
        <v/>
      </c>
      <c r="AA68" s="138" t="str">
        <f t="shared" si="26"/>
        <v/>
      </c>
      <c r="AB68" s="138" t="str">
        <f t="shared" si="27"/>
        <v/>
      </c>
      <c r="AC68" s="138" t="str">
        <f t="shared" si="28"/>
        <v/>
      </c>
      <c r="AD68" s="138" t="str">
        <f t="shared" si="29"/>
        <v/>
      </c>
      <c r="AE68" s="138" t="str">
        <f t="shared" si="30"/>
        <v/>
      </c>
      <c r="AF68" s="138" t="str">
        <f t="shared" si="31"/>
        <v/>
      </c>
      <c r="AG68" s="138" t="str">
        <f t="shared" si="32"/>
        <v/>
      </c>
      <c r="AH68" s="138" t="str">
        <f t="shared" si="33"/>
        <v/>
      </c>
      <c r="AI68" s="138" t="str">
        <f t="shared" si="34"/>
        <v/>
      </c>
      <c r="AJ68" s="138" t="str">
        <f t="shared" si="35"/>
        <v/>
      </c>
      <c r="AK68" s="138" t="str">
        <f t="shared" si="36"/>
        <v/>
      </c>
      <c r="AL68" s="138" t="str">
        <f t="shared" si="37"/>
        <v/>
      </c>
      <c r="AM68" s="138" t="str">
        <f t="shared" si="38"/>
        <v/>
      </c>
      <c r="AN68" s="138" t="str">
        <f t="shared" si="39"/>
        <v/>
      </c>
      <c r="AO68" s="138" t="str">
        <f t="shared" si="40"/>
        <v/>
      </c>
      <c r="AP68" s="138" t="str">
        <f t="shared" si="41"/>
        <v/>
      </c>
      <c r="AQ68" s="138" t="str">
        <f t="shared" si="42"/>
        <v/>
      </c>
      <c r="AR68" s="138" t="str">
        <f t="shared" si="43"/>
        <v/>
      </c>
      <c r="AS68" s="138" t="str">
        <f t="shared" si="44"/>
        <v/>
      </c>
      <c r="AT68" s="138" t="str">
        <f t="shared" si="45"/>
        <v/>
      </c>
      <c r="AU68" s="138" t="str">
        <f t="shared" si="46"/>
        <v/>
      </c>
      <c r="AV68" s="138" t="str">
        <f t="shared" si="47"/>
        <v/>
      </c>
      <c r="AW68" s="138">
        <f t="shared" si="48"/>
        <v>263.12218125797403</v>
      </c>
      <c r="AX68" s="138">
        <f t="shared" si="49"/>
        <v>269.239796187678</v>
      </c>
      <c r="AY68" s="138">
        <f t="shared" si="50"/>
        <v>275.49964622750912</v>
      </c>
      <c r="AZ68" s="138">
        <f t="shared" si="51"/>
        <v>281.90503835686798</v>
      </c>
      <c r="BA68" s="138">
        <f t="shared" si="52"/>
        <v>288.4593564427305</v>
      </c>
      <c r="BB68" s="138">
        <f t="shared" si="53"/>
        <v>295.16606302729122</v>
      </c>
      <c r="BC68" s="138">
        <f t="shared" si="54"/>
        <v>302.02870115716939</v>
      </c>
      <c r="BD68" s="138">
        <f t="shared" si="55"/>
        <v>309.05089625514421</v>
      </c>
      <c r="BE68" s="138">
        <f t="shared" si="56"/>
        <v>316.23635803540816</v>
      </c>
      <c r="BF68" s="138">
        <f t="shared" si="57"/>
        <v>323.58888246335005</v>
      </c>
      <c r="BG68" s="138">
        <f t="shared" si="58"/>
        <v>331.11235376090343</v>
      </c>
      <c r="BH68" s="138">
        <f t="shared" si="59"/>
        <v>338.81074645851919</v>
      </c>
      <c r="BI68" s="138">
        <f t="shared" si="60"/>
        <v>346.68812749484698</v>
      </c>
      <c r="BJ68" s="138">
        <f t="shared" si="60"/>
        <v>354.74865836523441</v>
      </c>
      <c r="BK68" s="138">
        <f t="shared" si="61"/>
        <v>362.99659732017886</v>
      </c>
      <c r="BL68" s="138">
        <f t="shared" si="62"/>
        <v>371.43630161489369</v>
      </c>
      <c r="BM68" s="138">
        <f t="shared" si="63"/>
        <v>380.07222981117695</v>
      </c>
      <c r="BN68" s="138">
        <f t="shared" si="64"/>
        <v>388.90894413279881</v>
      </c>
      <c r="BO68" s="138">
        <f t="shared" si="65"/>
        <v>397.95111287565203</v>
      </c>
      <c r="BP68" s="138">
        <f t="shared" si="66"/>
        <v>407.20351287393839</v>
      </c>
      <c r="BQ68" s="138">
        <f t="shared" si="67"/>
        <v>416.67103202369464</v>
      </c>
      <c r="BR68" s="138">
        <f t="shared" si="68"/>
        <v>426.35867186499007</v>
      </c>
      <c r="BS68" s="138">
        <f t="shared" si="69"/>
        <v>436.27155022416093</v>
      </c>
    </row>
    <row r="69" spans="3:71" x14ac:dyDescent="0.2">
      <c r="C69" s="138" t="str">
        <f t="shared" si="2"/>
        <v/>
      </c>
      <c r="D69" s="138" t="str">
        <f t="shared" si="3"/>
        <v/>
      </c>
      <c r="E69" s="138" t="str">
        <f t="shared" si="4"/>
        <v/>
      </c>
      <c r="F69" s="138" t="str">
        <f t="shared" si="5"/>
        <v/>
      </c>
      <c r="G69" s="138" t="str">
        <f t="shared" si="6"/>
        <v/>
      </c>
      <c r="H69" s="138" t="str">
        <f t="shared" si="7"/>
        <v/>
      </c>
      <c r="I69" s="138" t="str">
        <f t="shared" si="8"/>
        <v/>
      </c>
      <c r="J69" s="138" t="str">
        <f t="shared" si="9"/>
        <v/>
      </c>
      <c r="K69" s="138" t="str">
        <f t="shared" si="10"/>
        <v/>
      </c>
      <c r="L69" s="138" t="str">
        <f t="shared" si="11"/>
        <v/>
      </c>
      <c r="M69" s="138" t="str">
        <f t="shared" si="12"/>
        <v/>
      </c>
      <c r="N69" s="138" t="str">
        <f t="shared" si="13"/>
        <v/>
      </c>
      <c r="O69" s="138" t="str">
        <f t="shared" si="14"/>
        <v/>
      </c>
      <c r="P69" s="138" t="str">
        <f t="shared" si="15"/>
        <v/>
      </c>
      <c r="Q69" s="138" t="str">
        <f t="shared" si="16"/>
        <v/>
      </c>
      <c r="R69" s="138" t="str">
        <f t="shared" si="17"/>
        <v/>
      </c>
      <c r="S69" s="138" t="str">
        <f t="shared" si="18"/>
        <v/>
      </c>
      <c r="T69" s="138" t="str">
        <f t="shared" si="19"/>
        <v/>
      </c>
      <c r="U69" s="138" t="str">
        <f t="shared" si="20"/>
        <v/>
      </c>
      <c r="V69" s="138" t="str">
        <f t="shared" si="21"/>
        <v/>
      </c>
      <c r="W69" s="138" t="str">
        <f t="shared" si="22"/>
        <v/>
      </c>
      <c r="X69" s="138" t="str">
        <f t="shared" si="23"/>
        <v/>
      </c>
      <c r="Y69" s="138" t="str">
        <f t="shared" si="24"/>
        <v/>
      </c>
      <c r="Z69" s="138" t="str">
        <f t="shared" si="25"/>
        <v/>
      </c>
      <c r="AA69" s="138" t="str">
        <f t="shared" si="26"/>
        <v/>
      </c>
      <c r="AB69" s="138" t="str">
        <f t="shared" si="27"/>
        <v/>
      </c>
      <c r="AC69" s="138" t="str">
        <f t="shared" si="28"/>
        <v/>
      </c>
      <c r="AD69" s="138" t="str">
        <f t="shared" si="29"/>
        <v/>
      </c>
      <c r="AE69" s="138" t="str">
        <f t="shared" si="30"/>
        <v/>
      </c>
      <c r="AF69" s="138" t="str">
        <f t="shared" si="31"/>
        <v/>
      </c>
      <c r="AG69" s="138" t="str">
        <f t="shared" si="32"/>
        <v/>
      </c>
      <c r="AH69" s="138" t="str">
        <f t="shared" si="33"/>
        <v/>
      </c>
      <c r="AI69" s="138" t="str">
        <f t="shared" si="34"/>
        <v/>
      </c>
      <c r="AJ69" s="138" t="str">
        <f t="shared" si="35"/>
        <v/>
      </c>
      <c r="AK69" s="138" t="str">
        <f t="shared" si="36"/>
        <v/>
      </c>
      <c r="AL69" s="138" t="str">
        <f t="shared" si="37"/>
        <v/>
      </c>
      <c r="AM69" s="138" t="str">
        <f t="shared" si="38"/>
        <v/>
      </c>
      <c r="AN69" s="138" t="str">
        <f t="shared" si="39"/>
        <v/>
      </c>
      <c r="AO69" s="138" t="str">
        <f t="shared" si="40"/>
        <v/>
      </c>
      <c r="AP69" s="138" t="str">
        <f t="shared" si="41"/>
        <v/>
      </c>
      <c r="AQ69" s="138" t="str">
        <f t="shared" si="42"/>
        <v/>
      </c>
      <c r="AR69" s="138" t="str">
        <f t="shared" si="43"/>
        <v/>
      </c>
      <c r="AS69" s="138" t="str">
        <f t="shared" si="44"/>
        <v/>
      </c>
      <c r="AT69" s="138" t="str">
        <f t="shared" si="45"/>
        <v/>
      </c>
      <c r="AU69" s="138" t="str">
        <f t="shared" si="46"/>
        <v/>
      </c>
      <c r="AV69" s="138" t="str">
        <f t="shared" si="47"/>
        <v/>
      </c>
      <c r="AW69" s="138" t="str">
        <f t="shared" si="48"/>
        <v/>
      </c>
      <c r="AX69" s="138">
        <f t="shared" si="49"/>
        <v>257.1435695995475</v>
      </c>
      <c r="AY69" s="138">
        <f t="shared" si="50"/>
        <v>263.12218125797409</v>
      </c>
      <c r="AZ69" s="138">
        <f t="shared" si="51"/>
        <v>269.23979618767805</v>
      </c>
      <c r="BA69" s="138">
        <f t="shared" si="52"/>
        <v>275.49964622750917</v>
      </c>
      <c r="BB69" s="138">
        <f t="shared" si="53"/>
        <v>281.90503835686803</v>
      </c>
      <c r="BC69" s="138">
        <f t="shared" si="54"/>
        <v>288.45935644273055</v>
      </c>
      <c r="BD69" s="138">
        <f t="shared" si="55"/>
        <v>295.16606302729127</v>
      </c>
      <c r="BE69" s="138">
        <f t="shared" si="56"/>
        <v>302.02870115716945</v>
      </c>
      <c r="BF69" s="138">
        <f t="shared" si="57"/>
        <v>309.05089625514427</v>
      </c>
      <c r="BG69" s="138">
        <f t="shared" si="58"/>
        <v>316.23635803540822</v>
      </c>
      <c r="BH69" s="138">
        <f t="shared" si="59"/>
        <v>323.5888824633501</v>
      </c>
      <c r="BI69" s="138">
        <f t="shared" si="60"/>
        <v>331.11235376090349</v>
      </c>
      <c r="BJ69" s="138">
        <f t="shared" si="60"/>
        <v>338.81074645851925</v>
      </c>
      <c r="BK69" s="138">
        <f t="shared" si="61"/>
        <v>346.68812749484704</v>
      </c>
      <c r="BL69" s="138">
        <f t="shared" si="62"/>
        <v>354.74865836523446</v>
      </c>
      <c r="BM69" s="138">
        <f t="shared" si="63"/>
        <v>362.99659732017892</v>
      </c>
      <c r="BN69" s="138">
        <f t="shared" si="64"/>
        <v>371.43630161489375</v>
      </c>
      <c r="BO69" s="138">
        <f t="shared" si="65"/>
        <v>380.07222981117701</v>
      </c>
      <c r="BP69" s="138">
        <f t="shared" si="66"/>
        <v>388.90894413279887</v>
      </c>
      <c r="BQ69" s="138">
        <f t="shared" si="67"/>
        <v>397.95111287565209</v>
      </c>
      <c r="BR69" s="138">
        <f t="shared" si="68"/>
        <v>407.20351287393845</v>
      </c>
      <c r="BS69" s="138">
        <f t="shared" si="69"/>
        <v>416.67103202369469</v>
      </c>
    </row>
    <row r="70" spans="3:71" x14ac:dyDescent="0.2">
      <c r="C70" s="138" t="str">
        <f t="shared" si="2"/>
        <v/>
      </c>
      <c r="D70" s="138" t="str">
        <f t="shared" si="3"/>
        <v/>
      </c>
      <c r="E70" s="138" t="str">
        <f t="shared" si="4"/>
        <v/>
      </c>
      <c r="F70" s="138" t="str">
        <f t="shared" si="5"/>
        <v/>
      </c>
      <c r="G70" s="138" t="str">
        <f t="shared" si="6"/>
        <v/>
      </c>
      <c r="H70" s="138" t="str">
        <f t="shared" si="7"/>
        <v/>
      </c>
      <c r="I70" s="138" t="str">
        <f t="shared" si="8"/>
        <v/>
      </c>
      <c r="J70" s="138" t="str">
        <f t="shared" si="9"/>
        <v/>
      </c>
      <c r="K70" s="138" t="str">
        <f t="shared" si="10"/>
        <v/>
      </c>
      <c r="L70" s="138" t="str">
        <f t="shared" si="11"/>
        <v/>
      </c>
      <c r="M70" s="138" t="str">
        <f t="shared" si="12"/>
        <v/>
      </c>
      <c r="N70" s="138" t="str">
        <f t="shared" si="13"/>
        <v/>
      </c>
      <c r="O70" s="138" t="str">
        <f t="shared" si="14"/>
        <v/>
      </c>
      <c r="P70" s="138" t="str">
        <f t="shared" si="15"/>
        <v/>
      </c>
      <c r="Q70" s="138" t="str">
        <f t="shared" si="16"/>
        <v/>
      </c>
      <c r="R70" s="138" t="str">
        <f t="shared" si="17"/>
        <v/>
      </c>
      <c r="S70" s="138" t="str">
        <f t="shared" si="18"/>
        <v/>
      </c>
      <c r="T70" s="138" t="str">
        <f t="shared" si="19"/>
        <v/>
      </c>
      <c r="U70" s="138" t="str">
        <f t="shared" si="20"/>
        <v/>
      </c>
      <c r="V70" s="138" t="str">
        <f t="shared" si="21"/>
        <v/>
      </c>
      <c r="W70" s="138" t="str">
        <f t="shared" si="22"/>
        <v/>
      </c>
      <c r="X70" s="138" t="str">
        <f t="shared" si="23"/>
        <v/>
      </c>
      <c r="Y70" s="138" t="str">
        <f t="shared" si="24"/>
        <v/>
      </c>
      <c r="Z70" s="138" t="str">
        <f t="shared" si="25"/>
        <v/>
      </c>
      <c r="AA70" s="138" t="str">
        <f t="shared" si="26"/>
        <v/>
      </c>
      <c r="AB70" s="138" t="str">
        <f t="shared" si="27"/>
        <v/>
      </c>
      <c r="AC70" s="138" t="str">
        <f t="shared" si="28"/>
        <v/>
      </c>
      <c r="AD70" s="138" t="str">
        <f t="shared" si="29"/>
        <v/>
      </c>
      <c r="AE70" s="138" t="str">
        <f t="shared" si="30"/>
        <v/>
      </c>
      <c r="AF70" s="138" t="str">
        <f t="shared" si="31"/>
        <v/>
      </c>
      <c r="AG70" s="138" t="str">
        <f t="shared" si="32"/>
        <v/>
      </c>
      <c r="AH70" s="138" t="str">
        <f t="shared" si="33"/>
        <v/>
      </c>
      <c r="AI70" s="138" t="str">
        <f t="shared" si="34"/>
        <v/>
      </c>
      <c r="AJ70" s="138" t="str">
        <f t="shared" si="35"/>
        <v/>
      </c>
      <c r="AK70" s="138" t="str">
        <f t="shared" si="36"/>
        <v/>
      </c>
      <c r="AL70" s="138" t="str">
        <f t="shared" si="37"/>
        <v/>
      </c>
      <c r="AM70" s="138" t="str">
        <f t="shared" si="38"/>
        <v/>
      </c>
      <c r="AN70" s="138" t="str">
        <f t="shared" si="39"/>
        <v/>
      </c>
      <c r="AO70" s="138" t="str">
        <f t="shared" si="40"/>
        <v/>
      </c>
      <c r="AP70" s="138" t="str">
        <f t="shared" si="41"/>
        <v/>
      </c>
      <c r="AQ70" s="138" t="str">
        <f t="shared" si="42"/>
        <v/>
      </c>
      <c r="AR70" s="138" t="str">
        <f t="shared" si="43"/>
        <v/>
      </c>
      <c r="AS70" s="138" t="str">
        <f t="shared" si="44"/>
        <v/>
      </c>
      <c r="AT70" s="138" t="str">
        <f t="shared" si="45"/>
        <v/>
      </c>
      <c r="AU70" s="138" t="str">
        <f t="shared" si="46"/>
        <v/>
      </c>
      <c r="AV70" s="138" t="str">
        <f t="shared" si="47"/>
        <v/>
      </c>
      <c r="AW70" s="138" t="str">
        <f t="shared" si="48"/>
        <v/>
      </c>
      <c r="AX70" s="138" t="str">
        <f t="shared" si="49"/>
        <v/>
      </c>
      <c r="AY70" s="138">
        <f t="shared" si="50"/>
        <v>251.30080280677001</v>
      </c>
      <c r="AZ70" s="138">
        <f t="shared" si="51"/>
        <v>257.14356959954756</v>
      </c>
      <c r="BA70" s="138">
        <f t="shared" si="52"/>
        <v>263.12218125797415</v>
      </c>
      <c r="BB70" s="138">
        <f t="shared" si="53"/>
        <v>269.23979618767811</v>
      </c>
      <c r="BC70" s="138">
        <f t="shared" si="54"/>
        <v>275.49964622750923</v>
      </c>
      <c r="BD70" s="138">
        <f t="shared" si="55"/>
        <v>281.90503835686809</v>
      </c>
      <c r="BE70" s="138">
        <f t="shared" si="56"/>
        <v>288.45935644273061</v>
      </c>
      <c r="BF70" s="138">
        <f t="shared" si="57"/>
        <v>295.16606302729133</v>
      </c>
      <c r="BG70" s="138">
        <f t="shared" si="58"/>
        <v>302.02870115716951</v>
      </c>
      <c r="BH70" s="138">
        <f t="shared" si="59"/>
        <v>309.05089625514432</v>
      </c>
      <c r="BI70" s="138">
        <f t="shared" si="60"/>
        <v>316.23635803540827</v>
      </c>
      <c r="BJ70" s="138">
        <f t="shared" si="60"/>
        <v>323.58888246335016</v>
      </c>
      <c r="BK70" s="138">
        <f t="shared" si="61"/>
        <v>331.11235376090355</v>
      </c>
      <c r="BL70" s="138">
        <f t="shared" si="62"/>
        <v>338.8107464585193</v>
      </c>
      <c r="BM70" s="138">
        <f t="shared" si="63"/>
        <v>346.68812749484709</v>
      </c>
      <c r="BN70" s="138">
        <f t="shared" si="64"/>
        <v>354.74865836523452</v>
      </c>
      <c r="BO70" s="138">
        <f t="shared" si="65"/>
        <v>362.99659732017898</v>
      </c>
      <c r="BP70" s="138">
        <f t="shared" si="66"/>
        <v>371.43630161489381</v>
      </c>
      <c r="BQ70" s="138">
        <f t="shared" si="67"/>
        <v>380.07222981117707</v>
      </c>
      <c r="BR70" s="138">
        <f t="shared" si="68"/>
        <v>388.90894413279892</v>
      </c>
      <c r="BS70" s="138">
        <f t="shared" si="69"/>
        <v>397.95111287565214</v>
      </c>
    </row>
    <row r="71" spans="3:71" x14ac:dyDescent="0.2">
      <c r="C71" s="138" t="str">
        <f t="shared" si="2"/>
        <v/>
      </c>
      <c r="D71" s="138" t="str">
        <f t="shared" si="3"/>
        <v/>
      </c>
      <c r="E71" s="138" t="str">
        <f t="shared" si="4"/>
        <v/>
      </c>
      <c r="F71" s="138" t="str">
        <f t="shared" si="5"/>
        <v/>
      </c>
      <c r="G71" s="138" t="str">
        <f t="shared" si="6"/>
        <v/>
      </c>
      <c r="H71" s="138" t="str">
        <f t="shared" si="7"/>
        <v/>
      </c>
      <c r="I71" s="138" t="str">
        <f t="shared" si="8"/>
        <v/>
      </c>
      <c r="J71" s="138" t="str">
        <f t="shared" si="9"/>
        <v/>
      </c>
      <c r="K71" s="138" t="str">
        <f t="shared" si="10"/>
        <v/>
      </c>
      <c r="L71" s="138" t="str">
        <f t="shared" si="11"/>
        <v/>
      </c>
      <c r="M71" s="138" t="str">
        <f t="shared" si="12"/>
        <v/>
      </c>
      <c r="N71" s="138" t="str">
        <f t="shared" si="13"/>
        <v/>
      </c>
      <c r="O71" s="138" t="str">
        <f t="shared" si="14"/>
        <v/>
      </c>
      <c r="P71" s="138" t="str">
        <f t="shared" si="15"/>
        <v/>
      </c>
      <c r="Q71" s="138" t="str">
        <f t="shared" si="16"/>
        <v/>
      </c>
      <c r="R71" s="138" t="str">
        <f t="shared" si="17"/>
        <v/>
      </c>
      <c r="S71" s="138" t="str">
        <f t="shared" si="18"/>
        <v/>
      </c>
      <c r="T71" s="138" t="str">
        <f t="shared" si="19"/>
        <v/>
      </c>
      <c r="U71" s="138" t="str">
        <f t="shared" si="20"/>
        <v/>
      </c>
      <c r="V71" s="138" t="str">
        <f t="shared" si="21"/>
        <v/>
      </c>
      <c r="W71" s="138" t="str">
        <f t="shared" si="22"/>
        <v/>
      </c>
      <c r="X71" s="138" t="str">
        <f t="shared" si="23"/>
        <v/>
      </c>
      <c r="Y71" s="138" t="str">
        <f t="shared" si="24"/>
        <v/>
      </c>
      <c r="Z71" s="138" t="str">
        <f t="shared" si="25"/>
        <v/>
      </c>
      <c r="AA71" s="138" t="str">
        <f t="shared" si="26"/>
        <v/>
      </c>
      <c r="AB71" s="138" t="str">
        <f t="shared" si="27"/>
        <v/>
      </c>
      <c r="AC71" s="138" t="str">
        <f t="shared" si="28"/>
        <v/>
      </c>
      <c r="AD71" s="138" t="str">
        <f t="shared" si="29"/>
        <v/>
      </c>
      <c r="AE71" s="138" t="str">
        <f t="shared" si="30"/>
        <v/>
      </c>
      <c r="AF71" s="138" t="str">
        <f t="shared" si="31"/>
        <v/>
      </c>
      <c r="AG71" s="138" t="str">
        <f t="shared" si="32"/>
        <v/>
      </c>
      <c r="AH71" s="138" t="str">
        <f t="shared" si="33"/>
        <v/>
      </c>
      <c r="AI71" s="138" t="str">
        <f t="shared" si="34"/>
        <v/>
      </c>
      <c r="AJ71" s="138" t="str">
        <f t="shared" si="35"/>
        <v/>
      </c>
      <c r="AK71" s="138" t="str">
        <f t="shared" si="36"/>
        <v/>
      </c>
      <c r="AL71" s="138" t="str">
        <f t="shared" si="37"/>
        <v/>
      </c>
      <c r="AM71" s="138" t="str">
        <f t="shared" si="38"/>
        <v/>
      </c>
      <c r="AN71" s="138" t="str">
        <f t="shared" si="39"/>
        <v/>
      </c>
      <c r="AO71" s="138" t="str">
        <f t="shared" si="40"/>
        <v/>
      </c>
      <c r="AP71" s="138" t="str">
        <f t="shared" si="41"/>
        <v/>
      </c>
      <c r="AQ71" s="138" t="str">
        <f t="shared" si="42"/>
        <v/>
      </c>
      <c r="AR71" s="138" t="str">
        <f t="shared" si="43"/>
        <v/>
      </c>
      <c r="AS71" s="138" t="str">
        <f t="shared" si="44"/>
        <v/>
      </c>
      <c r="AT71" s="138" t="str">
        <f t="shared" si="45"/>
        <v/>
      </c>
      <c r="AU71" s="138" t="str">
        <f t="shared" si="46"/>
        <v/>
      </c>
      <c r="AV71" s="138" t="str">
        <f t="shared" si="47"/>
        <v/>
      </c>
      <c r="AW71" s="138" t="str">
        <f t="shared" si="48"/>
        <v/>
      </c>
      <c r="AX71" s="138" t="str">
        <f t="shared" si="49"/>
        <v/>
      </c>
      <c r="AY71" s="138" t="str">
        <f t="shared" si="50"/>
        <v/>
      </c>
      <c r="AZ71" s="138">
        <f t="shared" si="51"/>
        <v>245.5907942386992</v>
      </c>
      <c r="BA71" s="138">
        <f t="shared" si="52"/>
        <v>251.30080280677001</v>
      </c>
      <c r="BB71" s="138">
        <f t="shared" si="53"/>
        <v>257.14356959954756</v>
      </c>
      <c r="BC71" s="138">
        <f t="shared" si="54"/>
        <v>263.12218125797415</v>
      </c>
      <c r="BD71" s="138">
        <f t="shared" si="55"/>
        <v>269.23979618767811</v>
      </c>
      <c r="BE71" s="138">
        <f t="shared" si="56"/>
        <v>275.49964622750923</v>
      </c>
      <c r="BF71" s="138">
        <f t="shared" si="57"/>
        <v>281.90503835686809</v>
      </c>
      <c r="BG71" s="138">
        <f t="shared" si="58"/>
        <v>288.45935644273061</v>
      </c>
      <c r="BH71" s="138">
        <f t="shared" si="59"/>
        <v>295.16606302729133</v>
      </c>
      <c r="BI71" s="138">
        <f t="shared" si="60"/>
        <v>302.02870115716951</v>
      </c>
      <c r="BJ71" s="138">
        <f t="shared" si="60"/>
        <v>309.05089625514432</v>
      </c>
      <c r="BK71" s="138">
        <f t="shared" si="61"/>
        <v>316.23635803540827</v>
      </c>
      <c r="BL71" s="138">
        <f t="shared" si="62"/>
        <v>323.58888246335016</v>
      </c>
      <c r="BM71" s="138">
        <f t="shared" si="63"/>
        <v>331.11235376090355</v>
      </c>
      <c r="BN71" s="138">
        <f t="shared" si="64"/>
        <v>338.8107464585193</v>
      </c>
      <c r="BO71" s="138">
        <f t="shared" si="65"/>
        <v>346.68812749484709</v>
      </c>
      <c r="BP71" s="138">
        <f t="shared" si="66"/>
        <v>354.74865836523452</v>
      </c>
      <c r="BQ71" s="138">
        <f t="shared" si="67"/>
        <v>362.99659732017898</v>
      </c>
      <c r="BR71" s="138">
        <f t="shared" si="68"/>
        <v>371.43630161489381</v>
      </c>
      <c r="BS71" s="138">
        <f t="shared" si="69"/>
        <v>380.07222981117707</v>
      </c>
    </row>
    <row r="72" spans="3:71" x14ac:dyDescent="0.2">
      <c r="C72" s="138" t="str">
        <f t="shared" si="2"/>
        <v/>
      </c>
      <c r="D72" s="138" t="str">
        <f t="shared" si="3"/>
        <v/>
      </c>
      <c r="E72" s="138" t="str">
        <f t="shared" si="4"/>
        <v/>
      </c>
      <c r="F72" s="138" t="str">
        <f t="shared" si="5"/>
        <v/>
      </c>
      <c r="G72" s="138" t="str">
        <f t="shared" si="6"/>
        <v/>
      </c>
      <c r="H72" s="138" t="str">
        <f t="shared" si="7"/>
        <v/>
      </c>
      <c r="I72" s="138" t="str">
        <f t="shared" si="8"/>
        <v/>
      </c>
      <c r="J72" s="138" t="str">
        <f t="shared" si="9"/>
        <v/>
      </c>
      <c r="K72" s="138" t="str">
        <f t="shared" si="10"/>
        <v/>
      </c>
      <c r="L72" s="138" t="str">
        <f t="shared" si="11"/>
        <v/>
      </c>
      <c r="M72" s="138" t="str">
        <f t="shared" si="12"/>
        <v/>
      </c>
      <c r="N72" s="138" t="str">
        <f t="shared" si="13"/>
        <v/>
      </c>
      <c r="O72" s="138" t="str">
        <f t="shared" si="14"/>
        <v/>
      </c>
      <c r="P72" s="138" t="str">
        <f t="shared" si="15"/>
        <v/>
      </c>
      <c r="Q72" s="138" t="str">
        <f t="shared" si="16"/>
        <v/>
      </c>
      <c r="R72" s="138" t="str">
        <f t="shared" si="17"/>
        <v/>
      </c>
      <c r="S72" s="138" t="str">
        <f t="shared" si="18"/>
        <v/>
      </c>
      <c r="T72" s="138" t="str">
        <f t="shared" si="19"/>
        <v/>
      </c>
      <c r="U72" s="138" t="str">
        <f t="shared" si="20"/>
        <v/>
      </c>
      <c r="V72" s="138" t="str">
        <f t="shared" si="21"/>
        <v/>
      </c>
      <c r="W72" s="138" t="str">
        <f t="shared" si="22"/>
        <v/>
      </c>
      <c r="X72" s="138" t="str">
        <f t="shared" si="23"/>
        <v/>
      </c>
      <c r="Y72" s="138" t="str">
        <f t="shared" si="24"/>
        <v/>
      </c>
      <c r="Z72" s="138" t="str">
        <f t="shared" si="25"/>
        <v/>
      </c>
      <c r="AA72" s="138" t="str">
        <f t="shared" si="26"/>
        <v/>
      </c>
      <c r="AB72" s="138" t="str">
        <f t="shared" si="27"/>
        <v/>
      </c>
      <c r="AC72" s="138" t="str">
        <f t="shared" si="28"/>
        <v/>
      </c>
      <c r="AD72" s="138" t="str">
        <f t="shared" si="29"/>
        <v/>
      </c>
      <c r="AE72" s="138" t="str">
        <f t="shared" si="30"/>
        <v/>
      </c>
      <c r="AF72" s="138" t="str">
        <f t="shared" si="31"/>
        <v/>
      </c>
      <c r="AG72" s="138" t="str">
        <f t="shared" si="32"/>
        <v/>
      </c>
      <c r="AH72" s="138" t="str">
        <f t="shared" si="33"/>
        <v/>
      </c>
      <c r="AI72" s="138" t="str">
        <f t="shared" si="34"/>
        <v/>
      </c>
      <c r="AJ72" s="138" t="str">
        <f t="shared" si="35"/>
        <v/>
      </c>
      <c r="AK72" s="138" t="str">
        <f t="shared" si="36"/>
        <v/>
      </c>
      <c r="AL72" s="138" t="str">
        <f t="shared" si="37"/>
        <v/>
      </c>
      <c r="AM72" s="138" t="str">
        <f t="shared" si="38"/>
        <v/>
      </c>
      <c r="AN72" s="138" t="str">
        <f t="shared" si="39"/>
        <v/>
      </c>
      <c r="AO72" s="138" t="str">
        <f t="shared" si="40"/>
        <v/>
      </c>
      <c r="AP72" s="138" t="str">
        <f t="shared" si="41"/>
        <v/>
      </c>
      <c r="AQ72" s="138" t="str">
        <f t="shared" si="42"/>
        <v/>
      </c>
      <c r="AR72" s="138" t="str">
        <f t="shared" si="43"/>
        <v/>
      </c>
      <c r="AS72" s="138" t="str">
        <f t="shared" si="44"/>
        <v/>
      </c>
      <c r="AT72" s="138" t="str">
        <f t="shared" si="45"/>
        <v/>
      </c>
      <c r="AU72" s="138" t="str">
        <f t="shared" si="46"/>
        <v/>
      </c>
      <c r="AV72" s="138" t="str">
        <f t="shared" si="47"/>
        <v/>
      </c>
      <c r="AW72" s="138" t="str">
        <f t="shared" si="48"/>
        <v/>
      </c>
      <c r="AX72" s="138" t="str">
        <f t="shared" si="49"/>
        <v/>
      </c>
      <c r="AY72" s="138" t="str">
        <f t="shared" si="50"/>
        <v/>
      </c>
      <c r="AZ72" s="138" t="str">
        <f t="shared" si="51"/>
        <v/>
      </c>
      <c r="BA72" s="138">
        <f t="shared" si="52"/>
        <v>240.01052738845536</v>
      </c>
      <c r="BB72" s="138">
        <f t="shared" si="53"/>
        <v>245.59079423869923</v>
      </c>
      <c r="BC72" s="138">
        <f t="shared" si="54"/>
        <v>251.30080280677004</v>
      </c>
      <c r="BD72" s="138">
        <f t="shared" si="55"/>
        <v>257.14356959954756</v>
      </c>
      <c r="BE72" s="138">
        <f t="shared" si="56"/>
        <v>263.12218125797415</v>
      </c>
      <c r="BF72" s="138">
        <f t="shared" si="57"/>
        <v>269.23979618767811</v>
      </c>
      <c r="BG72" s="138">
        <f t="shared" si="58"/>
        <v>275.49964622750923</v>
      </c>
      <c r="BH72" s="138">
        <f t="shared" si="59"/>
        <v>281.90503835686809</v>
      </c>
      <c r="BI72" s="138">
        <f t="shared" si="60"/>
        <v>288.45935644273061</v>
      </c>
      <c r="BJ72" s="138">
        <f t="shared" si="60"/>
        <v>295.16606302729133</v>
      </c>
      <c r="BK72" s="138">
        <f t="shared" si="61"/>
        <v>302.02870115716951</v>
      </c>
      <c r="BL72" s="138">
        <f t="shared" si="62"/>
        <v>309.05089625514432</v>
      </c>
      <c r="BM72" s="138">
        <f t="shared" si="63"/>
        <v>316.23635803540827</v>
      </c>
      <c r="BN72" s="138">
        <f t="shared" si="64"/>
        <v>323.58888246335016</v>
      </c>
      <c r="BO72" s="138">
        <f t="shared" si="65"/>
        <v>331.11235376090355</v>
      </c>
      <c r="BP72" s="138">
        <f t="shared" si="66"/>
        <v>338.8107464585193</v>
      </c>
      <c r="BQ72" s="138">
        <f t="shared" si="67"/>
        <v>346.68812749484709</v>
      </c>
      <c r="BR72" s="138">
        <f t="shared" si="68"/>
        <v>354.74865836523452</v>
      </c>
      <c r="BS72" s="138">
        <f t="shared" si="69"/>
        <v>362.99659732017898</v>
      </c>
    </row>
    <row r="73" spans="3:71" x14ac:dyDescent="0.2">
      <c r="C73" s="138" t="str">
        <f t="shared" si="2"/>
        <v/>
      </c>
      <c r="D73" s="138" t="str">
        <f t="shared" si="3"/>
        <v/>
      </c>
      <c r="E73" s="138" t="str">
        <f t="shared" si="4"/>
        <v/>
      </c>
      <c r="F73" s="138" t="str">
        <f t="shared" si="5"/>
        <v/>
      </c>
      <c r="G73" s="138" t="str">
        <f t="shared" si="6"/>
        <v/>
      </c>
      <c r="H73" s="138" t="str">
        <f t="shared" si="7"/>
        <v/>
      </c>
      <c r="I73" s="138" t="str">
        <f t="shared" si="8"/>
        <v/>
      </c>
      <c r="J73" s="138" t="str">
        <f t="shared" si="9"/>
        <v/>
      </c>
      <c r="K73" s="138" t="str">
        <f t="shared" si="10"/>
        <v/>
      </c>
      <c r="L73" s="138" t="str">
        <f t="shared" si="11"/>
        <v/>
      </c>
      <c r="M73" s="138" t="str">
        <f t="shared" si="12"/>
        <v/>
      </c>
      <c r="N73" s="138" t="str">
        <f t="shared" si="13"/>
        <v/>
      </c>
      <c r="O73" s="138" t="str">
        <f t="shared" si="14"/>
        <v/>
      </c>
      <c r="P73" s="138" t="str">
        <f t="shared" si="15"/>
        <v/>
      </c>
      <c r="Q73" s="138" t="str">
        <f t="shared" si="16"/>
        <v/>
      </c>
      <c r="R73" s="138" t="str">
        <f t="shared" si="17"/>
        <v/>
      </c>
      <c r="S73" s="138" t="str">
        <f t="shared" si="18"/>
        <v/>
      </c>
      <c r="T73" s="138" t="str">
        <f t="shared" si="19"/>
        <v/>
      </c>
      <c r="U73" s="138" t="str">
        <f t="shared" si="20"/>
        <v/>
      </c>
      <c r="V73" s="138" t="str">
        <f t="shared" si="21"/>
        <v/>
      </c>
      <c r="W73" s="138" t="str">
        <f t="shared" si="22"/>
        <v/>
      </c>
      <c r="X73" s="138" t="str">
        <f t="shared" si="23"/>
        <v/>
      </c>
      <c r="Y73" s="138" t="str">
        <f t="shared" si="24"/>
        <v/>
      </c>
      <c r="Z73" s="138" t="str">
        <f t="shared" si="25"/>
        <v/>
      </c>
      <c r="AA73" s="138" t="str">
        <f t="shared" si="26"/>
        <v/>
      </c>
      <c r="AB73" s="138" t="str">
        <f t="shared" si="27"/>
        <v/>
      </c>
      <c r="AC73" s="138" t="str">
        <f t="shared" si="28"/>
        <v/>
      </c>
      <c r="AD73" s="138" t="str">
        <f t="shared" si="29"/>
        <v/>
      </c>
      <c r="AE73" s="138" t="str">
        <f t="shared" si="30"/>
        <v/>
      </c>
      <c r="AF73" s="138" t="str">
        <f t="shared" si="31"/>
        <v/>
      </c>
      <c r="AG73" s="138" t="str">
        <f t="shared" si="32"/>
        <v/>
      </c>
      <c r="AH73" s="138" t="str">
        <f t="shared" si="33"/>
        <v/>
      </c>
      <c r="AI73" s="138" t="str">
        <f t="shared" si="34"/>
        <v/>
      </c>
      <c r="AJ73" s="138" t="str">
        <f t="shared" si="35"/>
        <v/>
      </c>
      <c r="AK73" s="138" t="str">
        <f t="shared" si="36"/>
        <v/>
      </c>
      <c r="AL73" s="138" t="str">
        <f t="shared" si="37"/>
        <v/>
      </c>
      <c r="AM73" s="138" t="str">
        <f t="shared" si="38"/>
        <v/>
      </c>
      <c r="AN73" s="138" t="str">
        <f t="shared" si="39"/>
        <v/>
      </c>
      <c r="AO73" s="138" t="str">
        <f t="shared" si="40"/>
        <v/>
      </c>
      <c r="AP73" s="138" t="str">
        <f t="shared" si="41"/>
        <v/>
      </c>
      <c r="AQ73" s="138" t="str">
        <f t="shared" si="42"/>
        <v/>
      </c>
      <c r="AR73" s="138" t="str">
        <f t="shared" si="43"/>
        <v/>
      </c>
      <c r="AS73" s="138" t="str">
        <f t="shared" si="44"/>
        <v/>
      </c>
      <c r="AT73" s="138" t="str">
        <f t="shared" si="45"/>
        <v/>
      </c>
      <c r="AU73" s="138" t="str">
        <f t="shared" si="46"/>
        <v/>
      </c>
      <c r="AV73" s="138" t="str">
        <f t="shared" si="47"/>
        <v/>
      </c>
      <c r="AW73" s="138" t="str">
        <f t="shared" si="48"/>
        <v/>
      </c>
      <c r="AX73" s="138" t="str">
        <f t="shared" si="49"/>
        <v/>
      </c>
      <c r="AY73" s="138" t="str">
        <f t="shared" si="50"/>
        <v/>
      </c>
      <c r="AZ73" s="138" t="str">
        <f t="shared" si="51"/>
        <v/>
      </c>
      <c r="BA73" s="138" t="str">
        <f t="shared" si="52"/>
        <v/>
      </c>
      <c r="BB73" s="138">
        <f t="shared" si="53"/>
        <v>234.55705428964856</v>
      </c>
      <c r="BC73" s="138">
        <f t="shared" si="54"/>
        <v>240.01052738845539</v>
      </c>
      <c r="BD73" s="138">
        <f t="shared" si="55"/>
        <v>245.59079423869926</v>
      </c>
      <c r="BE73" s="138">
        <f t="shared" si="56"/>
        <v>251.30080280677009</v>
      </c>
      <c r="BF73" s="138">
        <f t="shared" si="57"/>
        <v>257.14356959954762</v>
      </c>
      <c r="BG73" s="138">
        <f t="shared" si="58"/>
        <v>263.1221812579742</v>
      </c>
      <c r="BH73" s="138">
        <f t="shared" si="59"/>
        <v>269.23979618767817</v>
      </c>
      <c r="BI73" s="138">
        <f t="shared" si="60"/>
        <v>275.49964622750929</v>
      </c>
      <c r="BJ73" s="138">
        <f t="shared" si="60"/>
        <v>281.90503835686815</v>
      </c>
      <c r="BK73" s="138">
        <f t="shared" si="61"/>
        <v>288.45935644273067</v>
      </c>
      <c r="BL73" s="138">
        <f t="shared" si="62"/>
        <v>295.16606302729139</v>
      </c>
      <c r="BM73" s="138">
        <f t="shared" si="63"/>
        <v>302.02870115716956</v>
      </c>
      <c r="BN73" s="138">
        <f t="shared" si="64"/>
        <v>309.05089625514438</v>
      </c>
      <c r="BO73" s="138">
        <f t="shared" si="65"/>
        <v>316.23635803540833</v>
      </c>
      <c r="BP73" s="138">
        <f t="shared" si="66"/>
        <v>323.58888246335022</v>
      </c>
      <c r="BQ73" s="138">
        <f t="shared" si="67"/>
        <v>331.1123537609036</v>
      </c>
      <c r="BR73" s="138">
        <f t="shared" si="68"/>
        <v>338.81074645851936</v>
      </c>
      <c r="BS73" s="138">
        <f t="shared" si="69"/>
        <v>346.68812749484715</v>
      </c>
    </row>
    <row r="74" spans="3:71" x14ac:dyDescent="0.2">
      <c r="C74" s="138" t="str">
        <f t="shared" si="2"/>
        <v/>
      </c>
      <c r="D74" s="138" t="str">
        <f t="shared" si="3"/>
        <v/>
      </c>
      <c r="E74" s="138" t="str">
        <f t="shared" si="4"/>
        <v/>
      </c>
      <c r="F74" s="138" t="str">
        <f t="shared" si="5"/>
        <v/>
      </c>
      <c r="G74" s="138" t="str">
        <f t="shared" si="6"/>
        <v/>
      </c>
      <c r="H74" s="138" t="str">
        <f t="shared" si="7"/>
        <v/>
      </c>
      <c r="I74" s="138" t="str">
        <f t="shared" si="8"/>
        <v/>
      </c>
      <c r="J74" s="138" t="str">
        <f t="shared" si="9"/>
        <v/>
      </c>
      <c r="K74" s="138" t="str">
        <f t="shared" si="10"/>
        <v/>
      </c>
      <c r="L74" s="138" t="str">
        <f t="shared" si="11"/>
        <v/>
      </c>
      <c r="M74" s="138" t="str">
        <f t="shared" si="12"/>
        <v/>
      </c>
      <c r="N74" s="138" t="str">
        <f t="shared" si="13"/>
        <v/>
      </c>
      <c r="O74" s="138" t="str">
        <f t="shared" si="14"/>
        <v/>
      </c>
      <c r="P74" s="138" t="str">
        <f t="shared" si="15"/>
        <v/>
      </c>
      <c r="Q74" s="138" t="str">
        <f t="shared" si="16"/>
        <v/>
      </c>
      <c r="R74" s="138" t="str">
        <f t="shared" si="17"/>
        <v/>
      </c>
      <c r="S74" s="138" t="str">
        <f t="shared" si="18"/>
        <v/>
      </c>
      <c r="T74" s="138" t="str">
        <f t="shared" si="19"/>
        <v/>
      </c>
      <c r="U74" s="138" t="str">
        <f t="shared" si="20"/>
        <v/>
      </c>
      <c r="V74" s="138" t="str">
        <f t="shared" si="21"/>
        <v/>
      </c>
      <c r="W74" s="138" t="str">
        <f t="shared" si="22"/>
        <v/>
      </c>
      <c r="X74" s="138" t="str">
        <f t="shared" si="23"/>
        <v/>
      </c>
      <c r="Y74" s="138" t="str">
        <f t="shared" si="24"/>
        <v/>
      </c>
      <c r="Z74" s="138" t="str">
        <f t="shared" si="25"/>
        <v/>
      </c>
      <c r="AA74" s="138" t="str">
        <f t="shared" si="26"/>
        <v/>
      </c>
      <c r="AB74" s="138" t="str">
        <f t="shared" si="27"/>
        <v/>
      </c>
      <c r="AC74" s="138" t="str">
        <f t="shared" si="28"/>
        <v/>
      </c>
      <c r="AD74" s="138" t="str">
        <f t="shared" si="29"/>
        <v/>
      </c>
      <c r="AE74" s="138" t="str">
        <f t="shared" si="30"/>
        <v/>
      </c>
      <c r="AF74" s="138" t="str">
        <f t="shared" si="31"/>
        <v/>
      </c>
      <c r="AG74" s="138" t="str">
        <f t="shared" si="32"/>
        <v/>
      </c>
      <c r="AH74" s="138" t="str">
        <f t="shared" si="33"/>
        <v/>
      </c>
      <c r="AI74" s="138" t="str">
        <f t="shared" si="34"/>
        <v/>
      </c>
      <c r="AJ74" s="138" t="str">
        <f t="shared" si="35"/>
        <v/>
      </c>
      <c r="AK74" s="138" t="str">
        <f t="shared" si="36"/>
        <v/>
      </c>
      <c r="AL74" s="138" t="str">
        <f t="shared" si="37"/>
        <v/>
      </c>
      <c r="AM74" s="138" t="str">
        <f t="shared" si="38"/>
        <v/>
      </c>
      <c r="AN74" s="138" t="str">
        <f t="shared" si="39"/>
        <v/>
      </c>
      <c r="AO74" s="138" t="str">
        <f t="shared" si="40"/>
        <v/>
      </c>
      <c r="AP74" s="138" t="str">
        <f t="shared" si="41"/>
        <v/>
      </c>
      <c r="AQ74" s="138" t="str">
        <f t="shared" si="42"/>
        <v/>
      </c>
      <c r="AR74" s="138" t="str">
        <f t="shared" si="43"/>
        <v/>
      </c>
      <c r="AS74" s="138" t="str">
        <f t="shared" si="44"/>
        <v/>
      </c>
      <c r="AT74" s="138" t="str">
        <f t="shared" si="45"/>
        <v/>
      </c>
      <c r="AU74" s="138" t="str">
        <f t="shared" si="46"/>
        <v/>
      </c>
      <c r="AV74" s="138" t="str">
        <f t="shared" si="47"/>
        <v/>
      </c>
      <c r="AW74" s="138" t="str">
        <f t="shared" si="48"/>
        <v/>
      </c>
      <c r="AX74" s="138" t="str">
        <f t="shared" si="49"/>
        <v/>
      </c>
      <c r="AY74" s="138" t="str">
        <f t="shared" si="50"/>
        <v/>
      </c>
      <c r="AZ74" s="138" t="str">
        <f t="shared" si="51"/>
        <v/>
      </c>
      <c r="BA74" s="138" t="str">
        <f t="shared" si="52"/>
        <v/>
      </c>
      <c r="BB74" s="138" t="str">
        <f t="shared" si="53"/>
        <v/>
      </c>
      <c r="BC74" s="138">
        <f t="shared" si="54"/>
        <v>229.22749395901496</v>
      </c>
      <c r="BD74" s="138">
        <f t="shared" si="55"/>
        <v>234.55705428964859</v>
      </c>
      <c r="BE74" s="138">
        <f t="shared" si="56"/>
        <v>240.01052738845542</v>
      </c>
      <c r="BF74" s="138">
        <f t="shared" si="57"/>
        <v>245.59079423869929</v>
      </c>
      <c r="BG74" s="138">
        <f t="shared" si="58"/>
        <v>251.30080280677012</v>
      </c>
      <c r="BH74" s="138">
        <f t="shared" si="59"/>
        <v>257.14356959954767</v>
      </c>
      <c r="BI74" s="138">
        <f t="shared" si="60"/>
        <v>263.12218125797426</v>
      </c>
      <c r="BJ74" s="138">
        <f t="shared" si="60"/>
        <v>269.23979618767822</v>
      </c>
      <c r="BK74" s="138">
        <f t="shared" si="61"/>
        <v>275.49964622750934</v>
      </c>
      <c r="BL74" s="138">
        <f t="shared" si="62"/>
        <v>281.9050383568682</v>
      </c>
      <c r="BM74" s="138">
        <f t="shared" si="63"/>
        <v>288.45935644273072</v>
      </c>
      <c r="BN74" s="138">
        <f t="shared" si="64"/>
        <v>295.16606302729144</v>
      </c>
      <c r="BO74" s="138">
        <f t="shared" si="65"/>
        <v>302.02870115716962</v>
      </c>
      <c r="BP74" s="138">
        <f t="shared" si="66"/>
        <v>309.05089625514444</v>
      </c>
      <c r="BQ74" s="138">
        <f t="shared" si="67"/>
        <v>316.23635803540839</v>
      </c>
      <c r="BR74" s="138">
        <f t="shared" si="68"/>
        <v>323.58888246335033</v>
      </c>
      <c r="BS74" s="138">
        <f t="shared" si="69"/>
        <v>331.11235376090372</v>
      </c>
    </row>
    <row r="75" spans="3:71" x14ac:dyDescent="0.2">
      <c r="C75" s="138" t="str">
        <f t="shared" si="2"/>
        <v/>
      </c>
      <c r="D75" s="138" t="str">
        <f t="shared" si="3"/>
        <v/>
      </c>
      <c r="E75" s="138" t="str">
        <f t="shared" si="4"/>
        <v/>
      </c>
      <c r="F75" s="138" t="str">
        <f t="shared" si="5"/>
        <v/>
      </c>
      <c r="G75" s="138" t="str">
        <f t="shared" si="6"/>
        <v/>
      </c>
      <c r="H75" s="138" t="str">
        <f t="shared" si="7"/>
        <v/>
      </c>
      <c r="I75" s="138" t="str">
        <f t="shared" si="8"/>
        <v/>
      </c>
      <c r="J75" s="138" t="str">
        <f t="shared" si="9"/>
        <v/>
      </c>
      <c r="K75" s="138" t="str">
        <f t="shared" si="10"/>
        <v/>
      </c>
      <c r="L75" s="138" t="str">
        <f t="shared" si="11"/>
        <v/>
      </c>
      <c r="M75" s="138" t="str">
        <f t="shared" si="12"/>
        <v/>
      </c>
      <c r="N75" s="138" t="str">
        <f t="shared" si="13"/>
        <v/>
      </c>
      <c r="O75" s="138" t="str">
        <f t="shared" si="14"/>
        <v/>
      </c>
      <c r="P75" s="138" t="str">
        <f t="shared" si="15"/>
        <v/>
      </c>
      <c r="Q75" s="138" t="str">
        <f t="shared" si="16"/>
        <v/>
      </c>
      <c r="R75" s="138" t="str">
        <f t="shared" si="17"/>
        <v/>
      </c>
      <c r="S75" s="138" t="str">
        <f t="shared" si="18"/>
        <v/>
      </c>
      <c r="T75" s="138" t="str">
        <f t="shared" si="19"/>
        <v/>
      </c>
      <c r="U75" s="138" t="str">
        <f t="shared" si="20"/>
        <v/>
      </c>
      <c r="V75" s="138" t="str">
        <f t="shared" si="21"/>
        <v/>
      </c>
      <c r="W75" s="138" t="str">
        <f t="shared" si="22"/>
        <v/>
      </c>
      <c r="X75" s="138" t="str">
        <f t="shared" si="23"/>
        <v/>
      </c>
      <c r="Y75" s="138" t="str">
        <f t="shared" si="24"/>
        <v/>
      </c>
      <c r="Z75" s="138" t="str">
        <f t="shared" si="25"/>
        <v/>
      </c>
      <c r="AA75" s="138" t="str">
        <f t="shared" si="26"/>
        <v/>
      </c>
      <c r="AB75" s="138" t="str">
        <f t="shared" si="27"/>
        <v/>
      </c>
      <c r="AC75" s="138" t="str">
        <f t="shared" si="28"/>
        <v/>
      </c>
      <c r="AD75" s="138" t="str">
        <f t="shared" si="29"/>
        <v/>
      </c>
      <c r="AE75" s="138" t="str">
        <f t="shared" si="30"/>
        <v/>
      </c>
      <c r="AF75" s="138" t="str">
        <f t="shared" si="31"/>
        <v/>
      </c>
      <c r="AG75" s="138" t="str">
        <f t="shared" si="32"/>
        <v/>
      </c>
      <c r="AH75" s="138" t="str">
        <f t="shared" si="33"/>
        <v/>
      </c>
      <c r="AI75" s="138" t="str">
        <f t="shared" si="34"/>
        <v/>
      </c>
      <c r="AJ75" s="138" t="str">
        <f t="shared" si="35"/>
        <v/>
      </c>
      <c r="AK75" s="138" t="str">
        <f t="shared" si="36"/>
        <v/>
      </c>
      <c r="AL75" s="138" t="str">
        <f t="shared" si="37"/>
        <v/>
      </c>
      <c r="AM75" s="138" t="str">
        <f t="shared" si="38"/>
        <v/>
      </c>
      <c r="AN75" s="138" t="str">
        <f t="shared" si="39"/>
        <v/>
      </c>
      <c r="AO75" s="138" t="str">
        <f t="shared" si="40"/>
        <v/>
      </c>
      <c r="AP75" s="138" t="str">
        <f t="shared" si="41"/>
        <v/>
      </c>
      <c r="AQ75" s="138" t="str">
        <f t="shared" si="42"/>
        <v/>
      </c>
      <c r="AR75" s="138" t="str">
        <f t="shared" si="43"/>
        <v/>
      </c>
      <c r="AS75" s="138" t="str">
        <f t="shared" si="44"/>
        <v/>
      </c>
      <c r="AT75" s="138" t="str">
        <f t="shared" si="45"/>
        <v/>
      </c>
      <c r="AU75" s="138" t="str">
        <f t="shared" si="46"/>
        <v/>
      </c>
      <c r="AV75" s="138" t="str">
        <f t="shared" si="47"/>
        <v/>
      </c>
      <c r="AW75" s="138" t="str">
        <f t="shared" si="48"/>
        <v/>
      </c>
      <c r="AX75" s="138" t="str">
        <f t="shared" si="49"/>
        <v/>
      </c>
      <c r="AY75" s="138" t="str">
        <f t="shared" si="50"/>
        <v/>
      </c>
      <c r="AZ75" s="138" t="str">
        <f t="shared" si="51"/>
        <v/>
      </c>
      <c r="BA75" s="138" t="str">
        <f t="shared" si="52"/>
        <v/>
      </c>
      <c r="BB75" s="138" t="str">
        <f t="shared" si="53"/>
        <v/>
      </c>
      <c r="BC75" s="138" t="str">
        <f t="shared" si="54"/>
        <v/>
      </c>
      <c r="BD75" s="138">
        <f t="shared" si="55"/>
        <v>224.01903087443898</v>
      </c>
      <c r="BE75" s="138">
        <f t="shared" si="56"/>
        <v>229.22749395901499</v>
      </c>
      <c r="BF75" s="138">
        <f t="shared" si="57"/>
        <v>234.55705428964862</v>
      </c>
      <c r="BG75" s="138">
        <f t="shared" si="58"/>
        <v>240.01052738845544</v>
      </c>
      <c r="BH75" s="138">
        <f t="shared" si="59"/>
        <v>245.59079423869932</v>
      </c>
      <c r="BI75" s="138">
        <f t="shared" si="60"/>
        <v>251.30080280677015</v>
      </c>
      <c r="BJ75" s="138">
        <f t="shared" si="60"/>
        <v>257.14356959954767</v>
      </c>
      <c r="BK75" s="138">
        <f t="shared" si="61"/>
        <v>263.12218125797426</v>
      </c>
      <c r="BL75" s="138">
        <f t="shared" si="62"/>
        <v>269.23979618767822</v>
      </c>
      <c r="BM75" s="138">
        <f t="shared" si="63"/>
        <v>275.49964622750934</v>
      </c>
      <c r="BN75" s="138">
        <f t="shared" si="64"/>
        <v>281.9050383568682</v>
      </c>
      <c r="BO75" s="138">
        <f t="shared" si="65"/>
        <v>288.45935644273072</v>
      </c>
      <c r="BP75" s="138">
        <f t="shared" si="66"/>
        <v>295.16606302729144</v>
      </c>
      <c r="BQ75" s="138">
        <f t="shared" si="67"/>
        <v>302.02870115716962</v>
      </c>
      <c r="BR75" s="138">
        <f t="shared" si="68"/>
        <v>309.05089625514444</v>
      </c>
      <c r="BS75" s="138">
        <f t="shared" si="69"/>
        <v>316.23635803540839</v>
      </c>
    </row>
    <row r="76" spans="3:71" x14ac:dyDescent="0.2">
      <c r="C76" s="138" t="str">
        <f t="shared" si="2"/>
        <v/>
      </c>
      <c r="D76" s="138" t="str">
        <f t="shared" si="3"/>
        <v/>
      </c>
      <c r="E76" s="138" t="str">
        <f t="shared" si="4"/>
        <v/>
      </c>
      <c r="F76" s="138" t="str">
        <f t="shared" si="5"/>
        <v/>
      </c>
      <c r="G76" s="138" t="str">
        <f t="shared" si="6"/>
        <v/>
      </c>
      <c r="H76" s="138" t="str">
        <f t="shared" si="7"/>
        <v/>
      </c>
      <c r="I76" s="138" t="str">
        <f t="shared" si="8"/>
        <v/>
      </c>
      <c r="J76" s="138" t="str">
        <f t="shared" si="9"/>
        <v/>
      </c>
      <c r="K76" s="138" t="str">
        <f t="shared" si="10"/>
        <v/>
      </c>
      <c r="L76" s="138" t="str">
        <f t="shared" si="11"/>
        <v/>
      </c>
      <c r="M76" s="138" t="str">
        <f t="shared" si="12"/>
        <v/>
      </c>
      <c r="N76" s="138" t="str">
        <f t="shared" si="13"/>
        <v/>
      </c>
      <c r="O76" s="138" t="str">
        <f t="shared" si="14"/>
        <v/>
      </c>
      <c r="P76" s="138" t="str">
        <f t="shared" si="15"/>
        <v/>
      </c>
      <c r="Q76" s="138" t="str">
        <f t="shared" si="16"/>
        <v/>
      </c>
      <c r="R76" s="138" t="str">
        <f t="shared" si="17"/>
        <v/>
      </c>
      <c r="S76" s="138" t="str">
        <f t="shared" si="18"/>
        <v/>
      </c>
      <c r="T76" s="138" t="str">
        <f t="shared" si="19"/>
        <v/>
      </c>
      <c r="U76" s="138" t="str">
        <f t="shared" si="20"/>
        <v/>
      </c>
      <c r="V76" s="138" t="str">
        <f t="shared" si="21"/>
        <v/>
      </c>
      <c r="W76" s="138" t="str">
        <f t="shared" si="22"/>
        <v/>
      </c>
      <c r="X76" s="138" t="str">
        <f t="shared" si="23"/>
        <v/>
      </c>
      <c r="Y76" s="138" t="str">
        <f t="shared" si="24"/>
        <v/>
      </c>
      <c r="Z76" s="138" t="str">
        <f t="shared" si="25"/>
        <v/>
      </c>
      <c r="AA76" s="138" t="str">
        <f t="shared" si="26"/>
        <v/>
      </c>
      <c r="AB76" s="138" t="str">
        <f t="shared" si="27"/>
        <v/>
      </c>
      <c r="AC76" s="138" t="str">
        <f t="shared" si="28"/>
        <v/>
      </c>
      <c r="AD76" s="138" t="str">
        <f t="shared" si="29"/>
        <v/>
      </c>
      <c r="AE76" s="138" t="str">
        <f t="shared" si="30"/>
        <v/>
      </c>
      <c r="AF76" s="138" t="str">
        <f t="shared" si="31"/>
        <v/>
      </c>
      <c r="AG76" s="138" t="str">
        <f t="shared" si="32"/>
        <v/>
      </c>
      <c r="AH76" s="138" t="str">
        <f t="shared" si="33"/>
        <v/>
      </c>
      <c r="AI76" s="138" t="str">
        <f t="shared" si="34"/>
        <v/>
      </c>
      <c r="AJ76" s="138" t="str">
        <f t="shared" si="35"/>
        <v/>
      </c>
      <c r="AK76" s="138" t="str">
        <f t="shared" si="36"/>
        <v/>
      </c>
      <c r="AL76" s="138" t="str">
        <f t="shared" si="37"/>
        <v/>
      </c>
      <c r="AM76" s="138" t="str">
        <f t="shared" si="38"/>
        <v/>
      </c>
      <c r="AN76" s="138" t="str">
        <f t="shared" si="39"/>
        <v/>
      </c>
      <c r="AO76" s="138" t="str">
        <f t="shared" si="40"/>
        <v/>
      </c>
      <c r="AP76" s="138" t="str">
        <f t="shared" si="41"/>
        <v/>
      </c>
      <c r="AQ76" s="138" t="str">
        <f t="shared" si="42"/>
        <v/>
      </c>
      <c r="AR76" s="138" t="str">
        <f t="shared" si="43"/>
        <v/>
      </c>
      <c r="AS76" s="138" t="str">
        <f t="shared" si="44"/>
        <v/>
      </c>
      <c r="AT76" s="138" t="str">
        <f t="shared" si="45"/>
        <v/>
      </c>
      <c r="AU76" s="138" t="str">
        <f t="shared" si="46"/>
        <v/>
      </c>
      <c r="AV76" s="138" t="str">
        <f t="shared" si="47"/>
        <v/>
      </c>
      <c r="AW76" s="138" t="str">
        <f t="shared" si="48"/>
        <v/>
      </c>
      <c r="AX76" s="138" t="str">
        <f t="shared" si="49"/>
        <v/>
      </c>
      <c r="AY76" s="138" t="str">
        <f t="shared" si="50"/>
        <v/>
      </c>
      <c r="AZ76" s="138" t="str">
        <f t="shared" si="51"/>
        <v/>
      </c>
      <c r="BA76" s="138" t="str">
        <f t="shared" si="52"/>
        <v/>
      </c>
      <c r="BB76" s="138" t="str">
        <f t="shared" si="53"/>
        <v/>
      </c>
      <c r="BC76" s="138" t="str">
        <f t="shared" si="54"/>
        <v/>
      </c>
      <c r="BD76" s="138" t="str">
        <f t="shared" si="55"/>
        <v/>
      </c>
      <c r="BE76" s="138">
        <f t="shared" si="56"/>
        <v>218.92891348755771</v>
      </c>
      <c r="BF76" s="138">
        <f t="shared" si="57"/>
        <v>224.01903087443901</v>
      </c>
      <c r="BG76" s="138">
        <f t="shared" si="58"/>
        <v>229.22749395901502</v>
      </c>
      <c r="BH76" s="138">
        <f t="shared" si="59"/>
        <v>234.55705428964865</v>
      </c>
      <c r="BI76" s="138">
        <f t="shared" si="60"/>
        <v>240.01052738845547</v>
      </c>
      <c r="BJ76" s="138">
        <f t="shared" si="60"/>
        <v>245.59079423869935</v>
      </c>
      <c r="BK76" s="138">
        <f t="shared" si="61"/>
        <v>251.30080280677018</v>
      </c>
      <c r="BL76" s="138">
        <f t="shared" si="62"/>
        <v>257.14356959954773</v>
      </c>
      <c r="BM76" s="138">
        <f t="shared" si="63"/>
        <v>263.12218125797432</v>
      </c>
      <c r="BN76" s="138">
        <f t="shared" si="64"/>
        <v>269.23979618767828</v>
      </c>
      <c r="BO76" s="138">
        <f t="shared" si="65"/>
        <v>275.4996462275094</v>
      </c>
      <c r="BP76" s="138">
        <f t="shared" si="66"/>
        <v>281.90503835686826</v>
      </c>
      <c r="BQ76" s="138">
        <f t="shared" si="67"/>
        <v>288.45935644273078</v>
      </c>
      <c r="BR76" s="138">
        <f t="shared" si="68"/>
        <v>295.1660630272915</v>
      </c>
      <c r="BS76" s="138">
        <f t="shared" si="69"/>
        <v>302.02870115716968</v>
      </c>
    </row>
    <row r="77" spans="3:71" x14ac:dyDescent="0.2">
      <c r="C77" s="138" t="str">
        <f t="shared" si="2"/>
        <v/>
      </c>
      <c r="D77" s="138" t="str">
        <f t="shared" si="3"/>
        <v/>
      </c>
      <c r="E77" s="138" t="str">
        <f t="shared" si="4"/>
        <v/>
      </c>
      <c r="F77" s="138" t="str">
        <f t="shared" si="5"/>
        <v/>
      </c>
      <c r="G77" s="138" t="str">
        <f t="shared" si="6"/>
        <v/>
      </c>
      <c r="H77" s="138" t="str">
        <f t="shared" si="7"/>
        <v/>
      </c>
      <c r="I77" s="138" t="str">
        <f t="shared" si="8"/>
        <v/>
      </c>
      <c r="J77" s="138" t="str">
        <f t="shared" si="9"/>
        <v/>
      </c>
      <c r="K77" s="138" t="str">
        <f t="shared" si="10"/>
        <v/>
      </c>
      <c r="L77" s="138" t="str">
        <f t="shared" si="11"/>
        <v/>
      </c>
      <c r="M77" s="138" t="str">
        <f t="shared" si="12"/>
        <v/>
      </c>
      <c r="N77" s="138" t="str">
        <f t="shared" si="13"/>
        <v/>
      </c>
      <c r="O77" s="138" t="str">
        <f t="shared" si="14"/>
        <v/>
      </c>
      <c r="P77" s="138" t="str">
        <f t="shared" si="15"/>
        <v/>
      </c>
      <c r="Q77" s="138" t="str">
        <f t="shared" si="16"/>
        <v/>
      </c>
      <c r="R77" s="138" t="str">
        <f t="shared" si="17"/>
        <v/>
      </c>
      <c r="S77" s="138" t="str">
        <f t="shared" si="18"/>
        <v/>
      </c>
      <c r="T77" s="138" t="str">
        <f t="shared" si="19"/>
        <v/>
      </c>
      <c r="U77" s="138" t="str">
        <f t="shared" si="20"/>
        <v/>
      </c>
      <c r="V77" s="138" t="str">
        <f t="shared" si="21"/>
        <v/>
      </c>
      <c r="W77" s="138" t="str">
        <f t="shared" si="22"/>
        <v/>
      </c>
      <c r="X77" s="138" t="str">
        <f t="shared" si="23"/>
        <v/>
      </c>
      <c r="Y77" s="138" t="str">
        <f t="shared" si="24"/>
        <v/>
      </c>
      <c r="Z77" s="138" t="str">
        <f t="shared" si="25"/>
        <v/>
      </c>
      <c r="AA77" s="138" t="str">
        <f t="shared" si="26"/>
        <v/>
      </c>
      <c r="AB77" s="138" t="str">
        <f t="shared" si="27"/>
        <v/>
      </c>
      <c r="AC77" s="138" t="str">
        <f t="shared" si="28"/>
        <v/>
      </c>
      <c r="AD77" s="138" t="str">
        <f t="shared" si="29"/>
        <v/>
      </c>
      <c r="AE77" s="138" t="str">
        <f t="shared" si="30"/>
        <v/>
      </c>
      <c r="AF77" s="138" t="str">
        <f t="shared" si="31"/>
        <v/>
      </c>
      <c r="AG77" s="138" t="str">
        <f t="shared" si="32"/>
        <v/>
      </c>
      <c r="AH77" s="138" t="str">
        <f t="shared" si="33"/>
        <v/>
      </c>
      <c r="AI77" s="138" t="str">
        <f t="shared" si="34"/>
        <v/>
      </c>
      <c r="AJ77" s="138" t="str">
        <f t="shared" si="35"/>
        <v/>
      </c>
      <c r="AK77" s="138" t="str">
        <f t="shared" si="36"/>
        <v/>
      </c>
      <c r="AL77" s="138" t="str">
        <f t="shared" si="37"/>
        <v/>
      </c>
      <c r="AM77" s="138" t="str">
        <f t="shared" si="38"/>
        <v/>
      </c>
      <c r="AN77" s="138" t="str">
        <f t="shared" si="39"/>
        <v/>
      </c>
      <c r="AO77" s="138" t="str">
        <f t="shared" si="40"/>
        <v/>
      </c>
      <c r="AP77" s="138" t="str">
        <f t="shared" si="41"/>
        <v/>
      </c>
      <c r="AQ77" s="138" t="str">
        <f t="shared" si="42"/>
        <v/>
      </c>
      <c r="AR77" s="138" t="str">
        <f t="shared" si="43"/>
        <v/>
      </c>
      <c r="AS77" s="138" t="str">
        <f t="shared" si="44"/>
        <v/>
      </c>
      <c r="AT77" s="138" t="str">
        <f t="shared" si="45"/>
        <v/>
      </c>
      <c r="AU77" s="138" t="str">
        <f t="shared" si="46"/>
        <v/>
      </c>
      <c r="AV77" s="138" t="str">
        <f t="shared" si="47"/>
        <v/>
      </c>
      <c r="AW77" s="138" t="str">
        <f t="shared" si="48"/>
        <v/>
      </c>
      <c r="AX77" s="138" t="str">
        <f t="shared" si="49"/>
        <v/>
      </c>
      <c r="AY77" s="138" t="str">
        <f t="shared" si="50"/>
        <v/>
      </c>
      <c r="AZ77" s="138" t="str">
        <f t="shared" si="51"/>
        <v/>
      </c>
      <c r="BA77" s="138" t="str">
        <f t="shared" si="52"/>
        <v/>
      </c>
      <c r="BB77" s="138" t="str">
        <f t="shared" si="53"/>
        <v/>
      </c>
      <c r="BC77" s="138" t="str">
        <f t="shared" si="54"/>
        <v/>
      </c>
      <c r="BD77" s="138" t="str">
        <f t="shared" si="55"/>
        <v/>
      </c>
      <c r="BE77" s="138" t="str">
        <f t="shared" si="56"/>
        <v/>
      </c>
      <c r="BF77" s="138">
        <f t="shared" si="57"/>
        <v>213.95445277016159</v>
      </c>
      <c r="BG77" s="138">
        <f t="shared" si="58"/>
        <v>218.92891348755774</v>
      </c>
      <c r="BH77" s="138">
        <f t="shared" si="59"/>
        <v>224.01903087443904</v>
      </c>
      <c r="BI77" s="138">
        <f t="shared" si="60"/>
        <v>229.22749395901505</v>
      </c>
      <c r="BJ77" s="138">
        <f t="shared" si="60"/>
        <v>234.55705428964868</v>
      </c>
      <c r="BK77" s="138">
        <f t="shared" si="61"/>
        <v>240.0105273884555</v>
      </c>
      <c r="BL77" s="138">
        <f t="shared" si="62"/>
        <v>245.59079423869937</v>
      </c>
      <c r="BM77" s="138">
        <f t="shared" si="63"/>
        <v>251.30080280677021</v>
      </c>
      <c r="BN77" s="138">
        <f t="shared" si="64"/>
        <v>257.14356959954773</v>
      </c>
      <c r="BO77" s="138">
        <f t="shared" si="65"/>
        <v>263.12218125797432</v>
      </c>
      <c r="BP77" s="138">
        <f t="shared" si="66"/>
        <v>269.23979618767828</v>
      </c>
      <c r="BQ77" s="138">
        <f t="shared" si="67"/>
        <v>275.4996462275094</v>
      </c>
      <c r="BR77" s="138">
        <f t="shared" si="68"/>
        <v>281.90503835686826</v>
      </c>
      <c r="BS77" s="138">
        <f t="shared" si="69"/>
        <v>288.45935644273078</v>
      </c>
    </row>
    <row r="78" spans="3:71" x14ac:dyDescent="0.2">
      <c r="C78" s="138" t="str">
        <f t="shared" si="2"/>
        <v/>
      </c>
      <c r="D78" s="138" t="str">
        <f t="shared" si="3"/>
        <v/>
      </c>
      <c r="E78" s="138" t="str">
        <f t="shared" si="4"/>
        <v/>
      </c>
      <c r="F78" s="138" t="str">
        <f t="shared" si="5"/>
        <v/>
      </c>
      <c r="G78" s="138" t="str">
        <f t="shared" si="6"/>
        <v/>
      </c>
      <c r="H78" s="138" t="str">
        <f t="shared" si="7"/>
        <v/>
      </c>
      <c r="I78" s="138" t="str">
        <f t="shared" si="8"/>
        <v/>
      </c>
      <c r="J78" s="138" t="str">
        <f t="shared" si="9"/>
        <v/>
      </c>
      <c r="K78" s="138" t="str">
        <f t="shared" si="10"/>
        <v/>
      </c>
      <c r="L78" s="138" t="str">
        <f t="shared" si="11"/>
        <v/>
      </c>
      <c r="M78" s="138" t="str">
        <f t="shared" si="12"/>
        <v/>
      </c>
      <c r="N78" s="138" t="str">
        <f t="shared" si="13"/>
        <v/>
      </c>
      <c r="O78" s="138" t="str">
        <f t="shared" si="14"/>
        <v/>
      </c>
      <c r="P78" s="138" t="str">
        <f t="shared" si="15"/>
        <v/>
      </c>
      <c r="Q78" s="138" t="str">
        <f t="shared" si="16"/>
        <v/>
      </c>
      <c r="R78" s="138" t="str">
        <f t="shared" si="17"/>
        <v/>
      </c>
      <c r="S78" s="138" t="str">
        <f t="shared" si="18"/>
        <v/>
      </c>
      <c r="T78" s="138" t="str">
        <f t="shared" si="19"/>
        <v/>
      </c>
      <c r="U78" s="138" t="str">
        <f t="shared" si="20"/>
        <v/>
      </c>
      <c r="V78" s="138" t="str">
        <f t="shared" si="21"/>
        <v/>
      </c>
      <c r="W78" s="138" t="str">
        <f t="shared" si="22"/>
        <v/>
      </c>
      <c r="X78" s="138" t="str">
        <f t="shared" si="23"/>
        <v/>
      </c>
      <c r="Y78" s="138" t="str">
        <f t="shared" si="24"/>
        <v/>
      </c>
      <c r="Z78" s="138" t="str">
        <f t="shared" si="25"/>
        <v/>
      </c>
      <c r="AA78" s="138" t="str">
        <f t="shared" si="26"/>
        <v/>
      </c>
      <c r="AB78" s="138" t="str">
        <f t="shared" si="27"/>
        <v/>
      </c>
      <c r="AC78" s="138" t="str">
        <f t="shared" si="28"/>
        <v/>
      </c>
      <c r="AD78" s="138" t="str">
        <f t="shared" si="29"/>
        <v/>
      </c>
      <c r="AE78" s="138" t="str">
        <f t="shared" si="30"/>
        <v/>
      </c>
      <c r="AF78" s="138" t="str">
        <f t="shared" si="31"/>
        <v/>
      </c>
      <c r="AG78" s="138" t="str">
        <f t="shared" si="32"/>
        <v/>
      </c>
      <c r="AH78" s="138" t="str">
        <f t="shared" si="33"/>
        <v/>
      </c>
      <c r="AI78" s="138" t="str">
        <f t="shared" si="34"/>
        <v/>
      </c>
      <c r="AJ78" s="138" t="str">
        <f t="shared" si="35"/>
        <v/>
      </c>
      <c r="AK78" s="138" t="str">
        <f t="shared" si="36"/>
        <v/>
      </c>
      <c r="AL78" s="138" t="str">
        <f t="shared" si="37"/>
        <v/>
      </c>
      <c r="AM78" s="138" t="str">
        <f t="shared" si="38"/>
        <v/>
      </c>
      <c r="AN78" s="138" t="str">
        <f t="shared" si="39"/>
        <v/>
      </c>
      <c r="AO78" s="138" t="str">
        <f t="shared" si="40"/>
        <v/>
      </c>
      <c r="AP78" s="138" t="str">
        <f t="shared" si="41"/>
        <v/>
      </c>
      <c r="AQ78" s="138" t="str">
        <f t="shared" si="42"/>
        <v/>
      </c>
      <c r="AR78" s="138" t="str">
        <f t="shared" si="43"/>
        <v/>
      </c>
      <c r="AS78" s="138" t="str">
        <f t="shared" si="44"/>
        <v/>
      </c>
      <c r="AT78" s="138" t="str">
        <f t="shared" si="45"/>
        <v/>
      </c>
      <c r="AU78" s="138" t="str">
        <f t="shared" si="46"/>
        <v/>
      </c>
      <c r="AV78" s="138" t="str">
        <f t="shared" si="47"/>
        <v/>
      </c>
      <c r="AW78" s="138" t="str">
        <f t="shared" si="48"/>
        <v/>
      </c>
      <c r="AX78" s="138" t="str">
        <f t="shared" si="49"/>
        <v/>
      </c>
      <c r="AY78" s="138" t="str">
        <f t="shared" si="50"/>
        <v/>
      </c>
      <c r="AZ78" s="138" t="str">
        <f t="shared" si="51"/>
        <v/>
      </c>
      <c r="BA78" s="138" t="str">
        <f t="shared" si="52"/>
        <v/>
      </c>
      <c r="BB78" s="138" t="str">
        <f t="shared" si="53"/>
        <v/>
      </c>
      <c r="BC78" s="138" t="str">
        <f t="shared" si="54"/>
        <v/>
      </c>
      <c r="BD78" s="138" t="str">
        <f t="shared" si="55"/>
        <v/>
      </c>
      <c r="BE78" s="138" t="str">
        <f t="shared" si="56"/>
        <v/>
      </c>
      <c r="BF78" s="138" t="str">
        <f t="shared" si="57"/>
        <v/>
      </c>
      <c r="BG78" s="138">
        <f t="shared" si="58"/>
        <v>209.09302079362351</v>
      </c>
      <c r="BH78" s="138">
        <f t="shared" si="59"/>
        <v>213.95445277016159</v>
      </c>
      <c r="BI78" s="138">
        <f t="shared" si="60"/>
        <v>218.92891348755774</v>
      </c>
      <c r="BJ78" s="138">
        <f t="shared" si="60"/>
        <v>224.01903087443904</v>
      </c>
      <c r="BK78" s="138">
        <f t="shared" si="61"/>
        <v>229.22749395901505</v>
      </c>
      <c r="BL78" s="138">
        <f t="shared" si="62"/>
        <v>234.55705428964868</v>
      </c>
      <c r="BM78" s="138">
        <f t="shared" si="63"/>
        <v>240.0105273884555</v>
      </c>
      <c r="BN78" s="138">
        <f t="shared" si="64"/>
        <v>245.59079423869937</v>
      </c>
      <c r="BO78" s="138">
        <f t="shared" si="65"/>
        <v>251.30080280677021</v>
      </c>
      <c r="BP78" s="138">
        <f t="shared" si="66"/>
        <v>257.14356959954773</v>
      </c>
      <c r="BQ78" s="138">
        <f t="shared" si="67"/>
        <v>263.12218125797432</v>
      </c>
      <c r="BR78" s="138">
        <f t="shared" si="68"/>
        <v>269.23979618767828</v>
      </c>
      <c r="BS78" s="138">
        <f t="shared" si="69"/>
        <v>275.4996462275094</v>
      </c>
    </row>
    <row r="79" spans="3:71" x14ac:dyDescent="0.2">
      <c r="C79" s="138" t="str">
        <f t="shared" si="2"/>
        <v/>
      </c>
      <c r="D79" s="138" t="str">
        <f t="shared" si="3"/>
        <v/>
      </c>
      <c r="E79" s="138" t="str">
        <f t="shared" si="4"/>
        <v/>
      </c>
      <c r="F79" s="138" t="str">
        <f t="shared" si="5"/>
        <v/>
      </c>
      <c r="G79" s="138" t="str">
        <f t="shared" si="6"/>
        <v/>
      </c>
      <c r="H79" s="138" t="str">
        <f t="shared" si="7"/>
        <v/>
      </c>
      <c r="I79" s="138" t="str">
        <f t="shared" si="8"/>
        <v/>
      </c>
      <c r="J79" s="138" t="str">
        <f t="shared" si="9"/>
        <v/>
      </c>
      <c r="K79" s="138" t="str">
        <f t="shared" si="10"/>
        <v/>
      </c>
      <c r="L79" s="138" t="str">
        <f t="shared" si="11"/>
        <v/>
      </c>
      <c r="M79" s="138" t="str">
        <f t="shared" si="12"/>
        <v/>
      </c>
      <c r="N79" s="138" t="str">
        <f t="shared" si="13"/>
        <v/>
      </c>
      <c r="O79" s="138" t="str">
        <f t="shared" si="14"/>
        <v/>
      </c>
      <c r="P79" s="138" t="str">
        <f t="shared" si="15"/>
        <v/>
      </c>
      <c r="Q79" s="138" t="str">
        <f t="shared" si="16"/>
        <v/>
      </c>
      <c r="R79" s="138" t="str">
        <f t="shared" si="17"/>
        <v/>
      </c>
      <c r="S79" s="138" t="str">
        <f t="shared" si="18"/>
        <v/>
      </c>
      <c r="T79" s="138" t="str">
        <f t="shared" si="19"/>
        <v/>
      </c>
      <c r="U79" s="138" t="str">
        <f t="shared" si="20"/>
        <v/>
      </c>
      <c r="V79" s="138" t="str">
        <f t="shared" si="21"/>
        <v/>
      </c>
      <c r="W79" s="138" t="str">
        <f t="shared" si="22"/>
        <v/>
      </c>
      <c r="X79" s="138" t="str">
        <f t="shared" si="23"/>
        <v/>
      </c>
      <c r="Y79" s="138" t="str">
        <f t="shared" si="24"/>
        <v/>
      </c>
      <c r="Z79" s="138" t="str">
        <f t="shared" si="25"/>
        <v/>
      </c>
      <c r="AA79" s="138" t="str">
        <f t="shared" si="26"/>
        <v/>
      </c>
      <c r="AB79" s="138" t="str">
        <f t="shared" si="27"/>
        <v/>
      </c>
      <c r="AC79" s="138" t="str">
        <f t="shared" si="28"/>
        <v/>
      </c>
      <c r="AD79" s="138" t="str">
        <f t="shared" si="29"/>
        <v/>
      </c>
      <c r="AE79" s="138" t="str">
        <f t="shared" si="30"/>
        <v/>
      </c>
      <c r="AF79" s="138" t="str">
        <f t="shared" si="31"/>
        <v/>
      </c>
      <c r="AG79" s="138" t="str">
        <f t="shared" si="32"/>
        <v/>
      </c>
      <c r="AH79" s="138" t="str">
        <f t="shared" si="33"/>
        <v/>
      </c>
      <c r="AI79" s="138" t="str">
        <f t="shared" si="34"/>
        <v/>
      </c>
      <c r="AJ79" s="138" t="str">
        <f t="shared" si="35"/>
        <v/>
      </c>
      <c r="AK79" s="138" t="str">
        <f t="shared" si="36"/>
        <v/>
      </c>
      <c r="AL79" s="138" t="str">
        <f t="shared" si="37"/>
        <v/>
      </c>
      <c r="AM79" s="138" t="str">
        <f t="shared" si="38"/>
        <v/>
      </c>
      <c r="AN79" s="138" t="str">
        <f t="shared" si="39"/>
        <v/>
      </c>
      <c r="AO79" s="138" t="str">
        <f t="shared" si="40"/>
        <v/>
      </c>
      <c r="AP79" s="138" t="str">
        <f t="shared" si="41"/>
        <v/>
      </c>
      <c r="AQ79" s="138" t="str">
        <f t="shared" si="42"/>
        <v/>
      </c>
      <c r="AR79" s="138" t="str">
        <f t="shared" si="43"/>
        <v/>
      </c>
      <c r="AS79" s="138" t="str">
        <f t="shared" si="44"/>
        <v/>
      </c>
      <c r="AT79" s="138" t="str">
        <f t="shared" si="45"/>
        <v/>
      </c>
      <c r="AU79" s="138" t="str">
        <f t="shared" si="46"/>
        <v/>
      </c>
      <c r="AV79" s="138" t="str">
        <f t="shared" si="47"/>
        <v/>
      </c>
      <c r="AW79" s="138" t="str">
        <f t="shared" si="48"/>
        <v/>
      </c>
      <c r="AX79" s="138" t="str">
        <f t="shared" si="49"/>
        <v/>
      </c>
      <c r="AY79" s="138" t="str">
        <f t="shared" si="50"/>
        <v/>
      </c>
      <c r="AZ79" s="138" t="str">
        <f t="shared" si="51"/>
        <v/>
      </c>
      <c r="BA79" s="138" t="str">
        <f t="shared" si="52"/>
        <v/>
      </c>
      <c r="BB79" s="138" t="str">
        <f t="shared" si="53"/>
        <v/>
      </c>
      <c r="BC79" s="138" t="str">
        <f t="shared" si="54"/>
        <v/>
      </c>
      <c r="BD79" s="138" t="str">
        <f t="shared" si="55"/>
        <v/>
      </c>
      <c r="BE79" s="138" t="str">
        <f t="shared" si="56"/>
        <v/>
      </c>
      <c r="BF79" s="138" t="str">
        <f t="shared" si="57"/>
        <v/>
      </c>
      <c r="BG79" s="138" t="str">
        <f t="shared" si="58"/>
        <v/>
      </c>
      <c r="BH79" s="138">
        <f t="shared" si="59"/>
        <v>204.3420493406058</v>
      </c>
      <c r="BI79" s="138">
        <f t="shared" si="60"/>
        <v>209.09302079362351</v>
      </c>
      <c r="BJ79" s="138">
        <f t="shared" si="60"/>
        <v>213.95445277016159</v>
      </c>
      <c r="BK79" s="138">
        <f t="shared" si="61"/>
        <v>218.92891348755774</v>
      </c>
      <c r="BL79" s="138">
        <f t="shared" si="62"/>
        <v>224.01903087443904</v>
      </c>
      <c r="BM79" s="138">
        <f t="shared" si="63"/>
        <v>229.22749395901505</v>
      </c>
      <c r="BN79" s="138">
        <f t="shared" si="64"/>
        <v>234.55705428964868</v>
      </c>
      <c r="BO79" s="138">
        <f t="shared" si="65"/>
        <v>240.0105273884555</v>
      </c>
      <c r="BP79" s="138">
        <f t="shared" si="66"/>
        <v>245.59079423869937</v>
      </c>
      <c r="BQ79" s="138">
        <f t="shared" si="67"/>
        <v>251.30080280677021</v>
      </c>
      <c r="BR79" s="138">
        <f t="shared" si="68"/>
        <v>257.14356959954773</v>
      </c>
      <c r="BS79" s="138">
        <f t="shared" si="69"/>
        <v>263.12218125797432</v>
      </c>
    </row>
    <row r="80" spans="3:71" x14ac:dyDescent="0.2">
      <c r="C80" s="138" t="str">
        <f t="shared" si="2"/>
        <v/>
      </c>
      <c r="D80" s="138" t="str">
        <f t="shared" si="3"/>
        <v/>
      </c>
      <c r="E80" s="138" t="str">
        <f t="shared" si="4"/>
        <v/>
      </c>
      <c r="F80" s="138" t="str">
        <f t="shared" si="5"/>
        <v/>
      </c>
      <c r="G80" s="138" t="str">
        <f t="shared" si="6"/>
        <v/>
      </c>
      <c r="H80" s="138" t="str">
        <f t="shared" si="7"/>
        <v/>
      </c>
      <c r="I80" s="138" t="str">
        <f t="shared" si="8"/>
        <v/>
      </c>
      <c r="J80" s="138" t="str">
        <f t="shared" si="9"/>
        <v/>
      </c>
      <c r="K80" s="138" t="str">
        <f t="shared" si="10"/>
        <v/>
      </c>
      <c r="L80" s="138" t="str">
        <f t="shared" si="11"/>
        <v/>
      </c>
      <c r="M80" s="138" t="str">
        <f t="shared" si="12"/>
        <v/>
      </c>
      <c r="N80" s="138" t="str">
        <f t="shared" si="13"/>
        <v/>
      </c>
      <c r="O80" s="138" t="str">
        <f t="shared" si="14"/>
        <v/>
      </c>
      <c r="P80" s="138" t="str">
        <f t="shared" si="15"/>
        <v/>
      </c>
      <c r="Q80" s="138" t="str">
        <f t="shared" si="16"/>
        <v/>
      </c>
      <c r="R80" s="138" t="str">
        <f t="shared" si="17"/>
        <v/>
      </c>
      <c r="S80" s="138" t="str">
        <f t="shared" si="18"/>
        <v/>
      </c>
      <c r="T80" s="138" t="str">
        <f t="shared" si="19"/>
        <v/>
      </c>
      <c r="U80" s="138" t="str">
        <f t="shared" si="20"/>
        <v/>
      </c>
      <c r="V80" s="138" t="str">
        <f t="shared" si="21"/>
        <v/>
      </c>
      <c r="W80" s="138" t="str">
        <f t="shared" si="22"/>
        <v/>
      </c>
      <c r="X80" s="138" t="str">
        <f t="shared" si="23"/>
        <v/>
      </c>
      <c r="Y80" s="138" t="str">
        <f t="shared" si="24"/>
        <v/>
      </c>
      <c r="Z80" s="138" t="str">
        <f t="shared" si="25"/>
        <v/>
      </c>
      <c r="AA80" s="138" t="str">
        <f t="shared" si="26"/>
        <v/>
      </c>
      <c r="AB80" s="138" t="str">
        <f t="shared" si="27"/>
        <v/>
      </c>
      <c r="AC80" s="138" t="str">
        <f t="shared" si="28"/>
        <v/>
      </c>
      <c r="AD80" s="138" t="str">
        <f t="shared" si="29"/>
        <v/>
      </c>
      <c r="AE80" s="138" t="str">
        <f t="shared" si="30"/>
        <v/>
      </c>
      <c r="AF80" s="138" t="str">
        <f t="shared" si="31"/>
        <v/>
      </c>
      <c r="AG80" s="138" t="str">
        <f t="shared" si="32"/>
        <v/>
      </c>
      <c r="AH80" s="138" t="str">
        <f t="shared" si="33"/>
        <v/>
      </c>
      <c r="AI80" s="138" t="str">
        <f t="shared" si="34"/>
        <v/>
      </c>
      <c r="AJ80" s="138" t="str">
        <f t="shared" si="35"/>
        <v/>
      </c>
      <c r="AK80" s="138" t="str">
        <f t="shared" si="36"/>
        <v/>
      </c>
      <c r="AL80" s="138" t="str">
        <f t="shared" si="37"/>
        <v/>
      </c>
      <c r="AM80" s="138" t="str">
        <f t="shared" si="38"/>
        <v/>
      </c>
      <c r="AN80" s="138" t="str">
        <f t="shared" si="39"/>
        <v/>
      </c>
      <c r="AO80" s="138" t="str">
        <f t="shared" si="40"/>
        <v/>
      </c>
      <c r="AP80" s="138" t="str">
        <f t="shared" si="41"/>
        <v/>
      </c>
      <c r="AQ80" s="138" t="str">
        <f t="shared" si="42"/>
        <v/>
      </c>
      <c r="AR80" s="138" t="str">
        <f t="shared" si="43"/>
        <v/>
      </c>
      <c r="AS80" s="138" t="str">
        <f t="shared" si="44"/>
        <v/>
      </c>
      <c r="AT80" s="138" t="str">
        <f t="shared" si="45"/>
        <v/>
      </c>
      <c r="AU80" s="138" t="str">
        <f t="shared" si="46"/>
        <v/>
      </c>
      <c r="AV80" s="138" t="str">
        <f t="shared" si="47"/>
        <v/>
      </c>
      <c r="AW80" s="138" t="str">
        <f t="shared" si="48"/>
        <v/>
      </c>
      <c r="AX80" s="138" t="str">
        <f t="shared" si="49"/>
        <v/>
      </c>
      <c r="AY80" s="138" t="str">
        <f t="shared" si="50"/>
        <v/>
      </c>
      <c r="AZ80" s="138" t="str">
        <f t="shared" si="51"/>
        <v/>
      </c>
      <c r="BA80" s="138" t="str">
        <f t="shared" si="52"/>
        <v/>
      </c>
      <c r="BB80" s="138" t="str">
        <f t="shared" si="53"/>
        <v/>
      </c>
      <c r="BC80" s="138" t="str">
        <f t="shared" si="54"/>
        <v/>
      </c>
      <c r="BD80" s="138" t="str">
        <f t="shared" si="55"/>
        <v/>
      </c>
      <c r="BE80" s="138" t="str">
        <f t="shared" si="56"/>
        <v/>
      </c>
      <c r="BF80" s="138" t="str">
        <f t="shared" si="57"/>
        <v/>
      </c>
      <c r="BG80" s="138" t="str">
        <f t="shared" si="58"/>
        <v/>
      </c>
      <c r="BH80" s="138" t="str">
        <f t="shared" si="59"/>
        <v/>
      </c>
      <c r="BI80" s="138">
        <f t="shared" si="60"/>
        <v>199.69902854831182</v>
      </c>
      <c r="BJ80" s="138">
        <f t="shared" si="60"/>
        <v>204.34204934060583</v>
      </c>
      <c r="BK80" s="138">
        <f t="shared" si="61"/>
        <v>209.09302079362354</v>
      </c>
      <c r="BL80" s="138">
        <f t="shared" si="62"/>
        <v>213.95445277016162</v>
      </c>
      <c r="BM80" s="138">
        <f t="shared" si="63"/>
        <v>218.92891348755776</v>
      </c>
      <c r="BN80" s="138">
        <f t="shared" si="64"/>
        <v>224.01903087443907</v>
      </c>
      <c r="BO80" s="138">
        <f t="shared" si="65"/>
        <v>229.22749395901508</v>
      </c>
      <c r="BP80" s="138">
        <f t="shared" si="66"/>
        <v>234.5570542896487</v>
      </c>
      <c r="BQ80" s="138">
        <f t="shared" si="67"/>
        <v>240.01052738845553</v>
      </c>
      <c r="BR80" s="138">
        <f t="shared" si="68"/>
        <v>245.5907942386994</v>
      </c>
      <c r="BS80" s="138">
        <f t="shared" si="69"/>
        <v>251.30080280677024</v>
      </c>
    </row>
    <row r="81" spans="2:71" x14ac:dyDescent="0.2">
      <c r="C81" s="138" t="str">
        <f t="shared" si="2"/>
        <v/>
      </c>
      <c r="D81" s="138" t="str">
        <f t="shared" si="3"/>
        <v/>
      </c>
      <c r="E81" s="138" t="str">
        <f t="shared" si="4"/>
        <v/>
      </c>
      <c r="F81" s="138" t="str">
        <f t="shared" si="5"/>
        <v/>
      </c>
      <c r="G81" s="138" t="str">
        <f t="shared" si="6"/>
        <v/>
      </c>
      <c r="H81" s="138" t="str">
        <f t="shared" si="7"/>
        <v/>
      </c>
      <c r="I81" s="138" t="str">
        <f t="shared" si="8"/>
        <v/>
      </c>
      <c r="J81" s="138" t="str">
        <f t="shared" si="9"/>
        <v/>
      </c>
      <c r="K81" s="138" t="str">
        <f t="shared" si="10"/>
        <v/>
      </c>
      <c r="L81" s="138" t="str">
        <f t="shared" si="11"/>
        <v/>
      </c>
      <c r="M81" s="138" t="str">
        <f t="shared" si="12"/>
        <v/>
      </c>
      <c r="N81" s="138" t="str">
        <f t="shared" si="13"/>
        <v/>
      </c>
      <c r="O81" s="138" t="str">
        <f t="shared" si="14"/>
        <v/>
      </c>
      <c r="P81" s="138" t="str">
        <f t="shared" si="15"/>
        <v/>
      </c>
      <c r="Q81" s="138" t="str">
        <f t="shared" si="16"/>
        <v/>
      </c>
      <c r="R81" s="138" t="str">
        <f t="shared" si="17"/>
        <v/>
      </c>
      <c r="S81" s="138" t="str">
        <f t="shared" si="18"/>
        <v/>
      </c>
      <c r="T81" s="138" t="str">
        <f t="shared" si="19"/>
        <v/>
      </c>
      <c r="U81" s="138" t="str">
        <f t="shared" si="20"/>
        <v/>
      </c>
      <c r="V81" s="138" t="str">
        <f t="shared" si="21"/>
        <v/>
      </c>
      <c r="W81" s="138" t="str">
        <f t="shared" si="22"/>
        <v/>
      </c>
      <c r="X81" s="138" t="str">
        <f t="shared" si="23"/>
        <v/>
      </c>
      <c r="Y81" s="138" t="str">
        <f t="shared" si="24"/>
        <v/>
      </c>
      <c r="Z81" s="138" t="str">
        <f t="shared" si="25"/>
        <v/>
      </c>
      <c r="AA81" s="138" t="str">
        <f t="shared" si="26"/>
        <v/>
      </c>
      <c r="AB81" s="138" t="str">
        <f t="shared" si="27"/>
        <v/>
      </c>
      <c r="AC81" s="138" t="str">
        <f t="shared" si="28"/>
        <v/>
      </c>
      <c r="AD81" s="138" t="str">
        <f t="shared" si="29"/>
        <v/>
      </c>
      <c r="AE81" s="138" t="str">
        <f t="shared" si="30"/>
        <v/>
      </c>
      <c r="AF81" s="138" t="str">
        <f t="shared" si="31"/>
        <v/>
      </c>
      <c r="AG81" s="138" t="str">
        <f t="shared" si="32"/>
        <v/>
      </c>
      <c r="AH81" s="138" t="str">
        <f t="shared" si="33"/>
        <v/>
      </c>
      <c r="AI81" s="138" t="str">
        <f t="shared" si="34"/>
        <v/>
      </c>
      <c r="AJ81" s="138" t="str">
        <f t="shared" si="35"/>
        <v/>
      </c>
      <c r="AK81" s="138" t="str">
        <f t="shared" si="36"/>
        <v/>
      </c>
      <c r="AL81" s="138" t="str">
        <f t="shared" si="37"/>
        <v/>
      </c>
      <c r="AM81" s="138" t="str">
        <f t="shared" si="38"/>
        <v/>
      </c>
      <c r="AN81" s="138" t="str">
        <f t="shared" si="39"/>
        <v/>
      </c>
      <c r="AO81" s="138" t="str">
        <f t="shared" si="40"/>
        <v/>
      </c>
      <c r="AP81" s="138" t="str">
        <f t="shared" si="41"/>
        <v/>
      </c>
      <c r="AQ81" s="138" t="str">
        <f t="shared" si="42"/>
        <v/>
      </c>
      <c r="AR81" s="138" t="str">
        <f t="shared" si="43"/>
        <v/>
      </c>
      <c r="AS81" s="138" t="str">
        <f t="shared" si="44"/>
        <v/>
      </c>
      <c r="AT81" s="138" t="str">
        <f t="shared" si="45"/>
        <v/>
      </c>
      <c r="AU81" s="138" t="str">
        <f t="shared" si="46"/>
        <v/>
      </c>
      <c r="AV81" s="138" t="str">
        <f t="shared" si="47"/>
        <v/>
      </c>
      <c r="AW81" s="138" t="str">
        <f t="shared" si="48"/>
        <v/>
      </c>
      <c r="AX81" s="138" t="str">
        <f t="shared" si="49"/>
        <v/>
      </c>
      <c r="AY81" s="138" t="str">
        <f t="shared" si="50"/>
        <v/>
      </c>
      <c r="AZ81" s="138" t="str">
        <f t="shared" si="51"/>
        <v/>
      </c>
      <c r="BA81" s="138" t="str">
        <f t="shared" si="52"/>
        <v/>
      </c>
      <c r="BB81" s="138" t="str">
        <f t="shared" si="53"/>
        <v/>
      </c>
      <c r="BC81" s="138" t="str">
        <f t="shared" si="54"/>
        <v/>
      </c>
      <c r="BD81" s="138" t="str">
        <f t="shared" si="55"/>
        <v/>
      </c>
      <c r="BE81" s="138" t="str">
        <f t="shared" si="56"/>
        <v/>
      </c>
      <c r="BF81" s="138" t="str">
        <f t="shared" si="57"/>
        <v/>
      </c>
      <c r="BG81" s="138" t="str">
        <f t="shared" si="58"/>
        <v/>
      </c>
      <c r="BH81" s="138" t="str">
        <f t="shared" si="59"/>
        <v/>
      </c>
      <c r="BI81" s="138" t="str">
        <f t="shared" si="60"/>
        <v/>
      </c>
      <c r="BJ81" s="138">
        <f t="shared" si="60"/>
        <v>195.16150558256521</v>
      </c>
      <c r="BK81" s="138">
        <f t="shared" si="61"/>
        <v>199.69902854831182</v>
      </c>
      <c r="BL81" s="138">
        <f t="shared" si="62"/>
        <v>204.34204934060583</v>
      </c>
      <c r="BM81" s="138">
        <f t="shared" si="63"/>
        <v>209.09302079362354</v>
      </c>
      <c r="BN81" s="138">
        <f t="shared" si="64"/>
        <v>213.95445277016162</v>
      </c>
      <c r="BO81" s="138">
        <f t="shared" si="65"/>
        <v>218.92891348755776</v>
      </c>
      <c r="BP81" s="138">
        <f t="shared" si="66"/>
        <v>224.01903087443907</v>
      </c>
      <c r="BQ81" s="138">
        <f t="shared" si="67"/>
        <v>229.22749395901508</v>
      </c>
      <c r="BR81" s="138">
        <f t="shared" si="68"/>
        <v>234.5570542896487</v>
      </c>
      <c r="BS81" s="138">
        <f t="shared" si="69"/>
        <v>240.01052738845553</v>
      </c>
    </row>
    <row r="82" spans="2:71" x14ac:dyDescent="0.2">
      <c r="C82" s="138" t="str">
        <f t="shared" si="2"/>
        <v/>
      </c>
      <c r="D82" s="138" t="str">
        <f t="shared" si="3"/>
        <v/>
      </c>
      <c r="E82" s="138" t="str">
        <f t="shared" si="4"/>
        <v/>
      </c>
      <c r="F82" s="138" t="str">
        <f t="shared" si="5"/>
        <v/>
      </c>
      <c r="G82" s="138" t="str">
        <f t="shared" si="6"/>
        <v/>
      </c>
      <c r="H82" s="138" t="str">
        <f t="shared" si="7"/>
        <v/>
      </c>
      <c r="I82" s="138" t="str">
        <f t="shared" si="8"/>
        <v/>
      </c>
      <c r="J82" s="138" t="str">
        <f t="shared" si="9"/>
        <v/>
      </c>
      <c r="K82" s="138" t="str">
        <f t="shared" si="10"/>
        <v/>
      </c>
      <c r="L82" s="138" t="str">
        <f t="shared" si="11"/>
        <v/>
      </c>
      <c r="M82" s="138" t="str">
        <f t="shared" si="12"/>
        <v/>
      </c>
      <c r="N82" s="138" t="str">
        <f t="shared" si="13"/>
        <v/>
      </c>
      <c r="O82" s="138" t="str">
        <f t="shared" si="14"/>
        <v/>
      </c>
      <c r="P82" s="138" t="str">
        <f t="shared" si="15"/>
        <v/>
      </c>
      <c r="Q82" s="138" t="str">
        <f t="shared" si="16"/>
        <v/>
      </c>
      <c r="R82" s="138" t="str">
        <f t="shared" si="17"/>
        <v/>
      </c>
      <c r="S82" s="138" t="str">
        <f t="shared" si="18"/>
        <v/>
      </c>
      <c r="T82" s="138" t="str">
        <f t="shared" si="19"/>
        <v/>
      </c>
      <c r="U82" s="138" t="str">
        <f t="shared" si="20"/>
        <v/>
      </c>
      <c r="V82" s="138" t="str">
        <f t="shared" si="21"/>
        <v/>
      </c>
      <c r="W82" s="138" t="str">
        <f t="shared" si="22"/>
        <v/>
      </c>
      <c r="X82" s="138" t="str">
        <f t="shared" si="23"/>
        <v/>
      </c>
      <c r="Y82" s="138" t="str">
        <f t="shared" si="24"/>
        <v/>
      </c>
      <c r="Z82" s="138" t="str">
        <f t="shared" si="25"/>
        <v/>
      </c>
      <c r="AA82" s="138" t="str">
        <f t="shared" si="26"/>
        <v/>
      </c>
      <c r="AB82" s="138" t="str">
        <f t="shared" si="27"/>
        <v/>
      </c>
      <c r="AC82" s="138" t="str">
        <f t="shared" si="28"/>
        <v/>
      </c>
      <c r="AD82" s="138" t="str">
        <f t="shared" si="29"/>
        <v/>
      </c>
      <c r="AE82" s="138" t="str">
        <f t="shared" si="30"/>
        <v/>
      </c>
      <c r="AF82" s="138" t="str">
        <f t="shared" si="31"/>
        <v/>
      </c>
      <c r="AG82" s="138" t="str">
        <f t="shared" si="32"/>
        <v/>
      </c>
      <c r="AH82" s="138" t="str">
        <f t="shared" si="33"/>
        <v/>
      </c>
      <c r="AI82" s="138" t="str">
        <f t="shared" si="34"/>
        <v/>
      </c>
      <c r="AJ82" s="138" t="str">
        <f t="shared" si="35"/>
        <v/>
      </c>
      <c r="AK82" s="138" t="str">
        <f t="shared" si="36"/>
        <v/>
      </c>
      <c r="AL82" s="138" t="str">
        <f t="shared" si="37"/>
        <v/>
      </c>
      <c r="AM82" s="138" t="str">
        <f t="shared" si="38"/>
        <v/>
      </c>
      <c r="AN82" s="138" t="str">
        <f t="shared" si="39"/>
        <v/>
      </c>
      <c r="AO82" s="138" t="str">
        <f t="shared" si="40"/>
        <v/>
      </c>
      <c r="AP82" s="138" t="str">
        <f t="shared" si="41"/>
        <v/>
      </c>
      <c r="AQ82" s="138" t="str">
        <f t="shared" si="42"/>
        <v/>
      </c>
      <c r="AR82" s="138" t="str">
        <f t="shared" si="43"/>
        <v/>
      </c>
      <c r="AS82" s="138" t="str">
        <f t="shared" si="44"/>
        <v/>
      </c>
      <c r="AT82" s="138" t="str">
        <f t="shared" si="45"/>
        <v/>
      </c>
      <c r="AU82" s="138" t="str">
        <f t="shared" si="46"/>
        <v/>
      </c>
      <c r="AV82" s="138" t="str">
        <f t="shared" si="47"/>
        <v/>
      </c>
      <c r="AW82" s="138" t="str">
        <f t="shared" si="48"/>
        <v/>
      </c>
      <c r="AX82" s="138" t="str">
        <f t="shared" si="49"/>
        <v/>
      </c>
      <c r="AY82" s="138" t="str">
        <f t="shared" si="50"/>
        <v/>
      </c>
      <c r="AZ82" s="138" t="str">
        <f t="shared" si="51"/>
        <v/>
      </c>
      <c r="BA82" s="138" t="str">
        <f t="shared" si="52"/>
        <v/>
      </c>
      <c r="BB82" s="138" t="str">
        <f t="shared" si="53"/>
        <v/>
      </c>
      <c r="BC82" s="138" t="str">
        <f t="shared" si="54"/>
        <v/>
      </c>
      <c r="BD82" s="138" t="str">
        <f t="shared" si="55"/>
        <v/>
      </c>
      <c r="BE82" s="138" t="str">
        <f t="shared" si="56"/>
        <v/>
      </c>
      <c r="BF82" s="138" t="str">
        <f t="shared" si="57"/>
        <v/>
      </c>
      <c r="BG82" s="138" t="str">
        <f t="shared" si="58"/>
        <v/>
      </c>
      <c r="BH82" s="138" t="str">
        <f t="shared" si="59"/>
        <v/>
      </c>
      <c r="BI82" s="138" t="str">
        <f t="shared" si="60"/>
        <v/>
      </c>
      <c r="BJ82" s="138" t="str">
        <f t="shared" si="60"/>
        <v/>
      </c>
      <c r="BK82" s="138">
        <f t="shared" si="61"/>
        <v>190.72708334201667</v>
      </c>
      <c r="BL82" s="138">
        <f t="shared" si="62"/>
        <v>195.16150558256524</v>
      </c>
      <c r="BM82" s="138">
        <f t="shared" si="63"/>
        <v>199.69902854831184</v>
      </c>
      <c r="BN82" s="138">
        <f t="shared" si="64"/>
        <v>204.34204934060585</v>
      </c>
      <c r="BO82" s="138">
        <f t="shared" si="65"/>
        <v>209.09302079362357</v>
      </c>
      <c r="BP82" s="138">
        <f t="shared" si="66"/>
        <v>213.95445277016165</v>
      </c>
      <c r="BQ82" s="138">
        <f t="shared" si="67"/>
        <v>218.92891348755779</v>
      </c>
      <c r="BR82" s="138">
        <f t="shared" si="68"/>
        <v>224.0190308744391</v>
      </c>
      <c r="BS82" s="138">
        <f t="shared" si="69"/>
        <v>229.22749395901511</v>
      </c>
    </row>
    <row r="83" spans="2:71" x14ac:dyDescent="0.2">
      <c r="C83" s="138" t="str">
        <f t="shared" si="2"/>
        <v/>
      </c>
      <c r="D83" s="138" t="str">
        <f t="shared" si="3"/>
        <v/>
      </c>
      <c r="E83" s="138" t="str">
        <f t="shared" si="4"/>
        <v/>
      </c>
      <c r="F83" s="138" t="str">
        <f t="shared" si="5"/>
        <v/>
      </c>
      <c r="G83" s="138" t="str">
        <f t="shared" si="6"/>
        <v/>
      </c>
      <c r="H83" s="138" t="str">
        <f t="shared" si="7"/>
        <v/>
      </c>
      <c r="I83" s="138" t="str">
        <f t="shared" si="8"/>
        <v/>
      </c>
      <c r="J83" s="138" t="str">
        <f t="shared" si="9"/>
        <v/>
      </c>
      <c r="K83" s="138" t="str">
        <f t="shared" si="10"/>
        <v/>
      </c>
      <c r="L83" s="138" t="str">
        <f t="shared" si="11"/>
        <v/>
      </c>
      <c r="M83" s="138" t="str">
        <f t="shared" si="12"/>
        <v/>
      </c>
      <c r="N83" s="138" t="str">
        <f t="shared" si="13"/>
        <v/>
      </c>
      <c r="O83" s="138" t="str">
        <f t="shared" si="14"/>
        <v/>
      </c>
      <c r="P83" s="138" t="str">
        <f t="shared" si="15"/>
        <v/>
      </c>
      <c r="Q83" s="138" t="str">
        <f t="shared" si="16"/>
        <v/>
      </c>
      <c r="R83" s="138" t="str">
        <f t="shared" si="17"/>
        <v/>
      </c>
      <c r="S83" s="138" t="str">
        <f t="shared" si="18"/>
        <v/>
      </c>
      <c r="T83" s="138" t="str">
        <f t="shared" si="19"/>
        <v/>
      </c>
      <c r="U83" s="138" t="str">
        <f t="shared" si="20"/>
        <v/>
      </c>
      <c r="V83" s="138" t="str">
        <f t="shared" si="21"/>
        <v/>
      </c>
      <c r="W83" s="138" t="str">
        <f t="shared" si="22"/>
        <v/>
      </c>
      <c r="X83" s="138" t="str">
        <f t="shared" si="23"/>
        <v/>
      </c>
      <c r="Y83" s="138" t="str">
        <f t="shared" si="24"/>
        <v/>
      </c>
      <c r="Z83" s="138" t="str">
        <f t="shared" si="25"/>
        <v/>
      </c>
      <c r="AA83" s="138" t="str">
        <f t="shared" si="26"/>
        <v/>
      </c>
      <c r="AB83" s="138" t="str">
        <f t="shared" si="27"/>
        <v/>
      </c>
      <c r="AC83" s="138" t="str">
        <f t="shared" si="28"/>
        <v/>
      </c>
      <c r="AD83" s="138" t="str">
        <f t="shared" si="29"/>
        <v/>
      </c>
      <c r="AE83" s="138" t="str">
        <f t="shared" si="30"/>
        <v/>
      </c>
      <c r="AF83" s="138" t="str">
        <f t="shared" si="31"/>
        <v/>
      </c>
      <c r="AG83" s="138" t="str">
        <f t="shared" si="32"/>
        <v/>
      </c>
      <c r="AH83" s="138" t="str">
        <f t="shared" si="33"/>
        <v/>
      </c>
      <c r="AI83" s="138" t="str">
        <f t="shared" si="34"/>
        <v/>
      </c>
      <c r="AJ83" s="138" t="str">
        <f t="shared" si="35"/>
        <v/>
      </c>
      <c r="AK83" s="138" t="str">
        <f t="shared" si="36"/>
        <v/>
      </c>
      <c r="AL83" s="138" t="str">
        <f t="shared" si="37"/>
        <v/>
      </c>
      <c r="AM83" s="138" t="str">
        <f t="shared" si="38"/>
        <v/>
      </c>
      <c r="AN83" s="138" t="str">
        <f t="shared" si="39"/>
        <v/>
      </c>
      <c r="AO83" s="138" t="str">
        <f t="shared" si="40"/>
        <v/>
      </c>
      <c r="AP83" s="138" t="str">
        <f t="shared" si="41"/>
        <v/>
      </c>
      <c r="AQ83" s="138" t="str">
        <f t="shared" si="42"/>
        <v/>
      </c>
      <c r="AR83" s="138" t="str">
        <f t="shared" si="43"/>
        <v/>
      </c>
      <c r="AS83" s="138" t="str">
        <f t="shared" si="44"/>
        <v/>
      </c>
      <c r="AT83" s="138" t="str">
        <f t="shared" si="45"/>
        <v/>
      </c>
      <c r="AU83" s="138" t="str">
        <f t="shared" si="46"/>
        <v/>
      </c>
      <c r="AV83" s="138" t="str">
        <f t="shared" si="47"/>
        <v/>
      </c>
      <c r="AW83" s="138" t="str">
        <f t="shared" si="48"/>
        <v/>
      </c>
      <c r="AX83" s="138" t="str">
        <f t="shared" si="49"/>
        <v/>
      </c>
      <c r="AY83" s="138" t="str">
        <f t="shared" si="50"/>
        <v/>
      </c>
      <c r="AZ83" s="138" t="str">
        <f t="shared" si="51"/>
        <v/>
      </c>
      <c r="BA83" s="138" t="str">
        <f t="shared" si="52"/>
        <v/>
      </c>
      <c r="BB83" s="138" t="str">
        <f t="shared" si="53"/>
        <v/>
      </c>
      <c r="BC83" s="138" t="str">
        <f t="shared" si="54"/>
        <v/>
      </c>
      <c r="BD83" s="138" t="str">
        <f t="shared" si="55"/>
        <v/>
      </c>
      <c r="BE83" s="138" t="str">
        <f t="shared" si="56"/>
        <v/>
      </c>
      <c r="BF83" s="138" t="str">
        <f t="shared" si="57"/>
        <v/>
      </c>
      <c r="BG83" s="138" t="str">
        <f t="shared" si="58"/>
        <v/>
      </c>
      <c r="BH83" s="138" t="str">
        <f t="shared" si="59"/>
        <v/>
      </c>
      <c r="BI83" s="138" t="str">
        <f t="shared" si="60"/>
        <v/>
      </c>
      <c r="BJ83" s="138" t="str">
        <f t="shared" si="60"/>
        <v/>
      </c>
      <c r="BK83" s="138" t="str">
        <f t="shared" si="61"/>
        <v/>
      </c>
      <c r="BL83" s="138">
        <f t="shared" si="62"/>
        <v>186.39341919179324</v>
      </c>
      <c r="BM83" s="138">
        <f t="shared" si="63"/>
        <v>190.7270833420167</v>
      </c>
      <c r="BN83" s="138">
        <f t="shared" si="64"/>
        <v>195.16150558256527</v>
      </c>
      <c r="BO83" s="138">
        <f t="shared" si="65"/>
        <v>199.69902854831187</v>
      </c>
      <c r="BP83" s="138">
        <f t="shared" si="66"/>
        <v>204.34204934060588</v>
      </c>
      <c r="BQ83" s="138">
        <f t="shared" si="67"/>
        <v>209.09302079362359</v>
      </c>
      <c r="BR83" s="138">
        <f t="shared" si="68"/>
        <v>213.95445277016168</v>
      </c>
      <c r="BS83" s="138">
        <f t="shared" si="69"/>
        <v>218.92891348755782</v>
      </c>
    </row>
    <row r="84" spans="2:71" x14ac:dyDescent="0.2">
      <c r="C84" s="138" t="str">
        <f t="shared" si="2"/>
        <v/>
      </c>
      <c r="D84" s="138" t="str">
        <f t="shared" si="3"/>
        <v/>
      </c>
      <c r="E84" s="138" t="str">
        <f t="shared" si="4"/>
        <v/>
      </c>
      <c r="F84" s="138" t="str">
        <f t="shared" si="5"/>
        <v/>
      </c>
      <c r="G84" s="138" t="str">
        <f t="shared" si="6"/>
        <v/>
      </c>
      <c r="H84" s="138" t="str">
        <f t="shared" si="7"/>
        <v/>
      </c>
      <c r="I84" s="138" t="str">
        <f t="shared" si="8"/>
        <v/>
      </c>
      <c r="J84" s="138" t="str">
        <f t="shared" si="9"/>
        <v/>
      </c>
      <c r="K84" s="138" t="str">
        <f t="shared" si="10"/>
        <v/>
      </c>
      <c r="L84" s="138" t="str">
        <f t="shared" si="11"/>
        <v/>
      </c>
      <c r="M84" s="138" t="str">
        <f t="shared" si="12"/>
        <v/>
      </c>
      <c r="N84" s="138" t="str">
        <f t="shared" si="13"/>
        <v/>
      </c>
      <c r="O84" s="138" t="str">
        <f t="shared" si="14"/>
        <v/>
      </c>
      <c r="P84" s="138" t="str">
        <f t="shared" si="15"/>
        <v/>
      </c>
      <c r="Q84" s="138" t="str">
        <f t="shared" si="16"/>
        <v/>
      </c>
      <c r="R84" s="138" t="str">
        <f t="shared" si="17"/>
        <v/>
      </c>
      <c r="S84" s="138" t="str">
        <f t="shared" si="18"/>
        <v/>
      </c>
      <c r="T84" s="138" t="str">
        <f t="shared" si="19"/>
        <v/>
      </c>
      <c r="U84" s="138" t="str">
        <f t="shared" si="20"/>
        <v/>
      </c>
      <c r="V84" s="138" t="str">
        <f t="shared" si="21"/>
        <v/>
      </c>
      <c r="W84" s="138" t="str">
        <f t="shared" si="22"/>
        <v/>
      </c>
      <c r="X84" s="138" t="str">
        <f t="shared" si="23"/>
        <v/>
      </c>
      <c r="Y84" s="138" t="str">
        <f t="shared" si="24"/>
        <v/>
      </c>
      <c r="Z84" s="138" t="str">
        <f t="shared" si="25"/>
        <v/>
      </c>
      <c r="AA84" s="138" t="str">
        <f t="shared" si="26"/>
        <v/>
      </c>
      <c r="AB84" s="138" t="str">
        <f t="shared" si="27"/>
        <v/>
      </c>
      <c r="AC84" s="138" t="str">
        <f t="shared" si="28"/>
        <v/>
      </c>
      <c r="AD84" s="138" t="str">
        <f t="shared" si="29"/>
        <v/>
      </c>
      <c r="AE84" s="138" t="str">
        <f t="shared" si="30"/>
        <v/>
      </c>
      <c r="AF84" s="138" t="str">
        <f t="shared" si="31"/>
        <v/>
      </c>
      <c r="AG84" s="138" t="str">
        <f t="shared" si="32"/>
        <v/>
      </c>
      <c r="AH84" s="138" t="str">
        <f t="shared" si="33"/>
        <v/>
      </c>
      <c r="AI84" s="138" t="str">
        <f t="shared" si="34"/>
        <v/>
      </c>
      <c r="AJ84" s="138" t="str">
        <f t="shared" si="35"/>
        <v/>
      </c>
      <c r="AK84" s="138" t="str">
        <f t="shared" si="36"/>
        <v/>
      </c>
      <c r="AL84" s="138" t="str">
        <f t="shared" si="37"/>
        <v/>
      </c>
      <c r="AM84" s="138" t="str">
        <f t="shared" si="38"/>
        <v/>
      </c>
      <c r="AN84" s="138" t="str">
        <f t="shared" si="39"/>
        <v/>
      </c>
      <c r="AO84" s="138" t="str">
        <f t="shared" si="40"/>
        <v/>
      </c>
      <c r="AP84" s="138" t="str">
        <f t="shared" si="41"/>
        <v/>
      </c>
      <c r="AQ84" s="138" t="str">
        <f t="shared" si="42"/>
        <v/>
      </c>
      <c r="AR84" s="138" t="str">
        <f t="shared" si="43"/>
        <v/>
      </c>
      <c r="AS84" s="138" t="str">
        <f t="shared" si="44"/>
        <v/>
      </c>
      <c r="AT84" s="138" t="str">
        <f t="shared" si="45"/>
        <v/>
      </c>
      <c r="AU84" s="138" t="str">
        <f t="shared" si="46"/>
        <v/>
      </c>
      <c r="AV84" s="138" t="str">
        <f t="shared" si="47"/>
        <v/>
      </c>
      <c r="AW84" s="138" t="str">
        <f t="shared" si="48"/>
        <v/>
      </c>
      <c r="AX84" s="138" t="str">
        <f t="shared" si="49"/>
        <v/>
      </c>
      <c r="AY84" s="138" t="str">
        <f t="shared" si="50"/>
        <v/>
      </c>
      <c r="AZ84" s="138" t="str">
        <f t="shared" si="51"/>
        <v/>
      </c>
      <c r="BA84" s="138" t="str">
        <f t="shared" si="52"/>
        <v/>
      </c>
      <c r="BB84" s="138" t="str">
        <f t="shared" si="53"/>
        <v/>
      </c>
      <c r="BC84" s="138" t="str">
        <f t="shared" si="54"/>
        <v/>
      </c>
      <c r="BD84" s="138" t="str">
        <f t="shared" si="55"/>
        <v/>
      </c>
      <c r="BE84" s="138" t="str">
        <f t="shared" si="56"/>
        <v/>
      </c>
      <c r="BF84" s="138" t="str">
        <f t="shared" si="57"/>
        <v/>
      </c>
      <c r="BG84" s="138" t="str">
        <f t="shared" si="58"/>
        <v/>
      </c>
      <c r="BH84" s="138" t="str">
        <f t="shared" si="59"/>
        <v/>
      </c>
      <c r="BI84" s="138" t="str">
        <f t="shared" si="60"/>
        <v/>
      </c>
      <c r="BJ84" s="138" t="str">
        <f t="shared" si="60"/>
        <v/>
      </c>
      <c r="BK84" s="138" t="str">
        <f t="shared" si="61"/>
        <v/>
      </c>
      <c r="BL84" s="138" t="str">
        <f t="shared" si="62"/>
        <v/>
      </c>
      <c r="BM84" s="138">
        <f t="shared" si="63"/>
        <v>182.15822372592154</v>
      </c>
      <c r="BN84" s="138">
        <f t="shared" si="64"/>
        <v>186.39341919179327</v>
      </c>
      <c r="BO84" s="138">
        <f t="shared" si="65"/>
        <v>190.72708334201673</v>
      </c>
      <c r="BP84" s="138">
        <f t="shared" si="66"/>
        <v>195.1615055825653</v>
      </c>
      <c r="BQ84" s="138">
        <f t="shared" si="67"/>
        <v>199.6990285483119</v>
      </c>
      <c r="BR84" s="138">
        <f t="shared" si="68"/>
        <v>204.34204934060591</v>
      </c>
      <c r="BS84" s="138">
        <f t="shared" si="69"/>
        <v>209.09302079362362</v>
      </c>
    </row>
    <row r="85" spans="2:71" x14ac:dyDescent="0.2">
      <c r="C85" s="138" t="str">
        <f t="shared" ref="C85:C90" si="70">IF(B85="",IF(B84="","",B84*d),B85*u)</f>
        <v/>
      </c>
      <c r="D85" s="138" t="str">
        <f t="shared" ref="D85:D90" si="71">IF(C85="",IF(C84="","",C84*d),C85*u)</f>
        <v/>
      </c>
      <c r="E85" s="138" t="str">
        <f t="shared" ref="E85:E90" si="72">IF(D85="",IF(D84="","",D84*d),D85*u)</f>
        <v/>
      </c>
      <c r="F85" s="138" t="str">
        <f t="shared" ref="F85:F90" si="73">IF(E85="",IF(E84="","",E84*d),E85*u)</f>
        <v/>
      </c>
      <c r="G85" s="138" t="str">
        <f t="shared" ref="G85:G90" si="74">IF(F85="",IF(F84="","",F84*d),F85*u)</f>
        <v/>
      </c>
      <c r="H85" s="138" t="str">
        <f t="shared" ref="H85:H90" si="75">IF(G85="",IF(G84="","",G84*d),G85*u)</f>
        <v/>
      </c>
      <c r="I85" s="138" t="str">
        <f t="shared" ref="I85:I90" si="76">IF(H85="",IF(H84="","",H84*d),H85*u)</f>
        <v/>
      </c>
      <c r="J85" s="138" t="str">
        <f t="shared" ref="J85:J90" si="77">IF(I85="",IF(I84="","",I84*d),I85*u)</f>
        <v/>
      </c>
      <c r="K85" s="138" t="str">
        <f t="shared" ref="K85:K90" si="78">IF(J85="",IF(J84="","",J84*d),J85*u)</f>
        <v/>
      </c>
      <c r="L85" s="138" t="str">
        <f t="shared" ref="L85:L90" si="79">IF(K85="",IF(K84="","",K84*d),K85*u)</f>
        <v/>
      </c>
      <c r="M85" s="138" t="str">
        <f t="shared" ref="M85:M90" si="80">IF(L85="",IF(L84="","",L84*d),L85*u)</f>
        <v/>
      </c>
      <c r="N85" s="138" t="str">
        <f t="shared" ref="N85:N90" si="81">IF(M85="",IF(M84="","",M84*d),M85*u)</f>
        <v/>
      </c>
      <c r="O85" s="138" t="str">
        <f t="shared" ref="O85:O90" si="82">IF(N85="",IF(N84="","",N84*d),N85*u)</f>
        <v/>
      </c>
      <c r="P85" s="138" t="str">
        <f t="shared" ref="P85:P90" si="83">IF(O85="",IF(O84="","",O84*d),O85*u)</f>
        <v/>
      </c>
      <c r="Q85" s="138" t="str">
        <f t="shared" ref="Q85:Q90" si="84">IF(P85="",IF(P84="","",P84*d),P85*u)</f>
        <v/>
      </c>
      <c r="R85" s="138" t="str">
        <f t="shared" ref="R85:R90" si="85">IF(Q85="",IF(Q84="","",Q84*d),Q85*u)</f>
        <v/>
      </c>
      <c r="S85" s="138" t="str">
        <f t="shared" ref="S85:S90" si="86">IF(R85="",IF(R84="","",R84*d),R85*u)</f>
        <v/>
      </c>
      <c r="T85" s="138" t="str">
        <f t="shared" ref="T85:T90" si="87">IF(S85="",IF(S84="","",S84*d),S85*u)</f>
        <v/>
      </c>
      <c r="U85" s="138" t="str">
        <f t="shared" ref="U85:U90" si="88">IF(T85="",IF(T84="","",T84*d),T85*u)</f>
        <v/>
      </c>
      <c r="V85" s="138" t="str">
        <f t="shared" ref="V85:V90" si="89">IF(U85="",IF(U84="","",U84*d),U85*u)</f>
        <v/>
      </c>
      <c r="W85" s="138" t="str">
        <f t="shared" ref="W85:W90" si="90">IF(V85="",IF(V84="","",V84*d),V85*u)</f>
        <v/>
      </c>
      <c r="X85" s="138" t="str">
        <f t="shared" ref="X85:X90" si="91">IF(W85="",IF(W84="","",W84*d),W85*u)</f>
        <v/>
      </c>
      <c r="Y85" s="138" t="str">
        <f t="shared" ref="Y85:Y90" si="92">IF(X85="",IF(X84="","",X84*d),X85*u)</f>
        <v/>
      </c>
      <c r="Z85" s="138" t="str">
        <f t="shared" ref="Z85:Z90" si="93">IF(Y85="",IF(Y84="","",Y84*d),Y85*u)</f>
        <v/>
      </c>
      <c r="AA85" s="138" t="str">
        <f t="shared" ref="AA85:AA90" si="94">IF(Z85="",IF(Z84="","",Z84*d),Z85*u)</f>
        <v/>
      </c>
      <c r="AB85" s="138" t="str">
        <f t="shared" ref="AB85:AB90" si="95">IF(AA85="",IF(AA84="","",AA84*d),AA85*u)</f>
        <v/>
      </c>
      <c r="AC85" s="138" t="str">
        <f t="shared" ref="AC85:AC90" si="96">IF(AB85="",IF(AB84="","",AB84*d),AB85*u)</f>
        <v/>
      </c>
      <c r="AD85" s="138" t="str">
        <f t="shared" ref="AD85:AD90" si="97">IF(AC85="",IF(AC84="","",AC84*d),AC85*u)</f>
        <v/>
      </c>
      <c r="AE85" s="138" t="str">
        <f t="shared" ref="AE85:AE90" si="98">IF(AD85="",IF(AD84="","",AD84*d),AD85*u)</f>
        <v/>
      </c>
      <c r="AF85" s="138" t="str">
        <f t="shared" ref="AF85:AF90" si="99">IF(AE85="",IF(AE84="","",AE84*d),AE85*u)</f>
        <v/>
      </c>
      <c r="AG85" s="138" t="str">
        <f t="shared" ref="AG85:AG90" si="100">IF(AF85="",IF(AF84="","",AF84*d),AF85*u)</f>
        <v/>
      </c>
      <c r="AH85" s="138" t="str">
        <f t="shared" ref="AH85:AH90" si="101">IF(AG85="",IF(AG84="","",AG84*d),AG85*u)</f>
        <v/>
      </c>
      <c r="AI85" s="138" t="str">
        <f t="shared" ref="AI85:AI90" si="102">IF(AH85="",IF(AH84="","",AH84*d),AH85*u)</f>
        <v/>
      </c>
      <c r="AJ85" s="138" t="str">
        <f t="shared" ref="AJ85:AJ90" si="103">IF(AI85="",IF(AI84="","",AI84*d),AI85*u)</f>
        <v/>
      </c>
      <c r="AK85" s="138" t="str">
        <f t="shared" ref="AK85:AK90" si="104">IF(AJ85="",IF(AJ84="","",AJ84*d),AJ85*u)</f>
        <v/>
      </c>
      <c r="AL85" s="138" t="str">
        <f t="shared" ref="AL85:AL90" si="105">IF(AK85="",IF(AK84="","",AK84*d),AK85*u)</f>
        <v/>
      </c>
      <c r="AM85" s="138" t="str">
        <f t="shared" ref="AM85:AM90" si="106">IF(AL85="",IF(AL84="","",AL84*d),AL85*u)</f>
        <v/>
      </c>
      <c r="AN85" s="138" t="str">
        <f t="shared" ref="AN85:AN90" si="107">IF(AM85="",IF(AM84="","",AM84*d),AM85*u)</f>
        <v/>
      </c>
      <c r="AO85" s="138" t="str">
        <f t="shared" ref="AO85:AO90" si="108">IF(AN85="",IF(AN84="","",AN84*d),AN85*u)</f>
        <v/>
      </c>
      <c r="AP85" s="138" t="str">
        <f t="shared" ref="AP85:AP90" si="109">IF(AO85="",IF(AO84="","",AO84*d),AO85*u)</f>
        <v/>
      </c>
      <c r="AQ85" s="138" t="str">
        <f t="shared" ref="AQ85:AQ90" si="110">IF(AP85="",IF(AP84="","",AP84*d),AP85*u)</f>
        <v/>
      </c>
      <c r="AR85" s="138" t="str">
        <f t="shared" ref="AR85:AR90" si="111">IF(AQ85="",IF(AQ84="","",AQ84*d),AQ85*u)</f>
        <v/>
      </c>
      <c r="AS85" s="138" t="str">
        <f t="shared" ref="AS85:AS90" si="112">IF(AR85="",IF(AR84="","",AR84*d),AR85*u)</f>
        <v/>
      </c>
      <c r="AT85" s="138" t="str">
        <f t="shared" ref="AT85:AT90" si="113">IF(AS85="",IF(AS84="","",AS84*d),AS85*u)</f>
        <v/>
      </c>
      <c r="AU85" s="138" t="str">
        <f t="shared" ref="AU85:AU90" si="114">IF(AT85="",IF(AT84="","",AT84*d),AT85*u)</f>
        <v/>
      </c>
      <c r="AV85" s="138" t="str">
        <f t="shared" ref="AV85:AV90" si="115">IF(AU85="",IF(AU84="","",AU84*d),AU85*u)</f>
        <v/>
      </c>
      <c r="AW85" s="138" t="str">
        <f t="shared" ref="AW85:AW90" si="116">IF(AV85="",IF(AV84="","",AV84*d),AV85*u)</f>
        <v/>
      </c>
      <c r="AX85" s="138" t="str">
        <f t="shared" ref="AX85:AX90" si="117">IF(AW85="",IF(AW84="","",AW84*d),AW85*u)</f>
        <v/>
      </c>
      <c r="AY85" s="138" t="str">
        <f t="shared" ref="AY85:AY90" si="118">IF(AX85="",IF(AX84="","",AX84*d),AX85*u)</f>
        <v/>
      </c>
      <c r="AZ85" s="138" t="str">
        <f t="shared" ref="AZ85:AZ90" si="119">IF(AY85="",IF(AY84="","",AY84*d),AY85*u)</f>
        <v/>
      </c>
      <c r="BA85" s="138" t="str">
        <f t="shared" ref="BA85:BA90" si="120">IF(AZ85="",IF(AZ84="","",AZ84*d),AZ85*u)</f>
        <v/>
      </c>
      <c r="BB85" s="138" t="str">
        <f t="shared" ref="BB85:BB90" si="121">IF(BA85="",IF(BA84="","",BA84*d),BA85*u)</f>
        <v/>
      </c>
      <c r="BC85" s="138" t="str">
        <f t="shared" ref="BC85:BC90" si="122">IF(BB85="",IF(BB84="","",BB84*d),BB85*u)</f>
        <v/>
      </c>
      <c r="BD85" s="138" t="str">
        <f t="shared" ref="BD85:BD90" si="123">IF(BC85="",IF(BC84="","",BC84*d),BC85*u)</f>
        <v/>
      </c>
      <c r="BE85" s="138" t="str">
        <f t="shared" ref="BE85:BE90" si="124">IF(BD85="",IF(BD84="","",BD84*d),BD85*u)</f>
        <v/>
      </c>
      <c r="BF85" s="138" t="str">
        <f t="shared" ref="BF85:BF90" si="125">IF(BE85="",IF(BE84="","",BE84*d),BE85*u)</f>
        <v/>
      </c>
      <c r="BG85" s="138" t="str">
        <f t="shared" ref="BG85:BG90" si="126">IF(BF85="",IF(BF84="","",BF84*d),BF85*u)</f>
        <v/>
      </c>
      <c r="BH85" s="138" t="str">
        <f t="shared" ref="BH85:BH90" si="127">IF(BG85="",IF(BG84="","",BG84*d),BG85*u)</f>
        <v/>
      </c>
      <c r="BI85" s="138" t="str">
        <f t="shared" ref="BI85:BJ90" si="128">IF(BH85="",IF(BH84="","",BH84*d),BH85*u)</f>
        <v/>
      </c>
      <c r="BJ85" s="138" t="str">
        <f t="shared" si="128"/>
        <v/>
      </c>
      <c r="BK85" s="138" t="str">
        <f t="shared" ref="BK85:BK90" si="129">IF(BJ85="",IF(BJ84="","",BJ84*d),BJ85*u)</f>
        <v/>
      </c>
      <c r="BL85" s="138" t="str">
        <f t="shared" ref="BL85:BL90" si="130">IF(BK85="",IF(BK84="","",BK84*d),BK85*u)</f>
        <v/>
      </c>
      <c r="BM85" s="138" t="str">
        <f t="shared" ref="BM85:BM90" si="131">IF(BL85="",IF(BL84="","",BL84*d),BL85*u)</f>
        <v/>
      </c>
      <c r="BN85" s="138">
        <f t="shared" ref="BN85:BN90" si="132">IF(BM85="",IF(BM84="","",BM84*d),BM85*u)</f>
        <v>178.01925955787095</v>
      </c>
      <c r="BO85" s="138">
        <f t="shared" ref="BO85:BO90" si="133">IF(BN85="",IF(BN84="","",BN84*d),BN85*u)</f>
        <v>182.15822372592157</v>
      </c>
      <c r="BP85" s="138">
        <f t="shared" ref="BP85:BP90" si="134">IF(BO85="",IF(BO84="","",BO84*d),BO85*u)</f>
        <v>186.3934191917933</v>
      </c>
      <c r="BQ85" s="138">
        <f t="shared" ref="BQ85:BQ90" si="135">IF(BP85="",IF(BP84="","",BP84*d),BP85*u)</f>
        <v>190.72708334201675</v>
      </c>
      <c r="BR85" s="138">
        <f t="shared" ref="BR85:BR90" si="136">IF(BQ85="",IF(BQ84="","",BQ84*d),BQ85*u)</f>
        <v>195.16150558256533</v>
      </c>
      <c r="BS85" s="138">
        <f t="shared" ref="BS85:BS90" si="137">IF(BR85="",IF(BR84="","",BR84*d),BR85*u)</f>
        <v>199.69902854831193</v>
      </c>
    </row>
    <row r="86" spans="2:71" x14ac:dyDescent="0.2">
      <c r="C86" s="138" t="str">
        <f t="shared" si="70"/>
        <v/>
      </c>
      <c r="D86" s="138" t="str">
        <f t="shared" si="71"/>
        <v/>
      </c>
      <c r="E86" s="138" t="str">
        <f t="shared" si="72"/>
        <v/>
      </c>
      <c r="F86" s="138" t="str">
        <f t="shared" si="73"/>
        <v/>
      </c>
      <c r="G86" s="138" t="str">
        <f t="shared" si="74"/>
        <v/>
      </c>
      <c r="H86" s="138" t="str">
        <f t="shared" si="75"/>
        <v/>
      </c>
      <c r="I86" s="138" t="str">
        <f t="shared" si="76"/>
        <v/>
      </c>
      <c r="J86" s="138" t="str">
        <f t="shared" si="77"/>
        <v/>
      </c>
      <c r="K86" s="138" t="str">
        <f t="shared" si="78"/>
        <v/>
      </c>
      <c r="L86" s="138" t="str">
        <f t="shared" si="79"/>
        <v/>
      </c>
      <c r="M86" s="138" t="str">
        <f t="shared" si="80"/>
        <v/>
      </c>
      <c r="N86" s="138" t="str">
        <f t="shared" si="81"/>
        <v/>
      </c>
      <c r="O86" s="138" t="str">
        <f t="shared" si="82"/>
        <v/>
      </c>
      <c r="P86" s="138" t="str">
        <f t="shared" si="83"/>
        <v/>
      </c>
      <c r="Q86" s="138" t="str">
        <f t="shared" si="84"/>
        <v/>
      </c>
      <c r="R86" s="138" t="str">
        <f t="shared" si="85"/>
        <v/>
      </c>
      <c r="S86" s="138" t="str">
        <f t="shared" si="86"/>
        <v/>
      </c>
      <c r="T86" s="138" t="str">
        <f t="shared" si="87"/>
        <v/>
      </c>
      <c r="U86" s="138" t="str">
        <f t="shared" si="88"/>
        <v/>
      </c>
      <c r="V86" s="138" t="str">
        <f t="shared" si="89"/>
        <v/>
      </c>
      <c r="W86" s="138" t="str">
        <f t="shared" si="90"/>
        <v/>
      </c>
      <c r="X86" s="138" t="str">
        <f t="shared" si="91"/>
        <v/>
      </c>
      <c r="Y86" s="138" t="str">
        <f t="shared" si="92"/>
        <v/>
      </c>
      <c r="Z86" s="138" t="str">
        <f t="shared" si="93"/>
        <v/>
      </c>
      <c r="AA86" s="138" t="str">
        <f t="shared" si="94"/>
        <v/>
      </c>
      <c r="AB86" s="138" t="str">
        <f t="shared" si="95"/>
        <v/>
      </c>
      <c r="AC86" s="138" t="str">
        <f t="shared" si="96"/>
        <v/>
      </c>
      <c r="AD86" s="138" t="str">
        <f t="shared" si="97"/>
        <v/>
      </c>
      <c r="AE86" s="138" t="str">
        <f t="shared" si="98"/>
        <v/>
      </c>
      <c r="AF86" s="138" t="str">
        <f t="shared" si="99"/>
        <v/>
      </c>
      <c r="AG86" s="138" t="str">
        <f t="shared" si="100"/>
        <v/>
      </c>
      <c r="AH86" s="138" t="str">
        <f t="shared" si="101"/>
        <v/>
      </c>
      <c r="AI86" s="138" t="str">
        <f t="shared" si="102"/>
        <v/>
      </c>
      <c r="AJ86" s="138" t="str">
        <f t="shared" si="103"/>
        <v/>
      </c>
      <c r="AK86" s="138" t="str">
        <f t="shared" si="104"/>
        <v/>
      </c>
      <c r="AL86" s="138" t="str">
        <f t="shared" si="105"/>
        <v/>
      </c>
      <c r="AM86" s="138" t="str">
        <f t="shared" si="106"/>
        <v/>
      </c>
      <c r="AN86" s="138" t="str">
        <f t="shared" si="107"/>
        <v/>
      </c>
      <c r="AO86" s="138" t="str">
        <f t="shared" si="108"/>
        <v/>
      </c>
      <c r="AP86" s="138" t="str">
        <f t="shared" si="109"/>
        <v/>
      </c>
      <c r="AQ86" s="138" t="str">
        <f t="shared" si="110"/>
        <v/>
      </c>
      <c r="AR86" s="138" t="str">
        <f t="shared" si="111"/>
        <v/>
      </c>
      <c r="AS86" s="138" t="str">
        <f t="shared" si="112"/>
        <v/>
      </c>
      <c r="AT86" s="138" t="str">
        <f t="shared" si="113"/>
        <v/>
      </c>
      <c r="AU86" s="138" t="str">
        <f t="shared" si="114"/>
        <v/>
      </c>
      <c r="AV86" s="138" t="str">
        <f t="shared" si="115"/>
        <v/>
      </c>
      <c r="AW86" s="138" t="str">
        <f t="shared" si="116"/>
        <v/>
      </c>
      <c r="AX86" s="138" t="str">
        <f t="shared" si="117"/>
        <v/>
      </c>
      <c r="AY86" s="138" t="str">
        <f t="shared" si="118"/>
        <v/>
      </c>
      <c r="AZ86" s="138" t="str">
        <f t="shared" si="119"/>
        <v/>
      </c>
      <c r="BA86" s="138" t="str">
        <f t="shared" si="120"/>
        <v/>
      </c>
      <c r="BB86" s="138" t="str">
        <f t="shared" si="121"/>
        <v/>
      </c>
      <c r="BC86" s="138" t="str">
        <f t="shared" si="122"/>
        <v/>
      </c>
      <c r="BD86" s="138" t="str">
        <f t="shared" si="123"/>
        <v/>
      </c>
      <c r="BE86" s="138" t="str">
        <f t="shared" si="124"/>
        <v/>
      </c>
      <c r="BF86" s="138" t="str">
        <f t="shared" si="125"/>
        <v/>
      </c>
      <c r="BG86" s="138" t="str">
        <f t="shared" si="126"/>
        <v/>
      </c>
      <c r="BH86" s="138" t="str">
        <f t="shared" si="127"/>
        <v/>
      </c>
      <c r="BI86" s="138" t="str">
        <f t="shared" si="128"/>
        <v/>
      </c>
      <c r="BJ86" s="138" t="str">
        <f t="shared" si="128"/>
        <v/>
      </c>
      <c r="BK86" s="138" t="str">
        <f t="shared" si="129"/>
        <v/>
      </c>
      <c r="BL86" s="138" t="str">
        <f t="shared" si="130"/>
        <v/>
      </c>
      <c r="BM86" s="138" t="str">
        <f t="shared" si="131"/>
        <v/>
      </c>
      <c r="BN86" s="138" t="str">
        <f t="shared" si="132"/>
        <v/>
      </c>
      <c r="BO86" s="138">
        <f t="shared" si="133"/>
        <v>173.97434013857782</v>
      </c>
      <c r="BP86" s="138">
        <f t="shared" si="134"/>
        <v>178.01925955787098</v>
      </c>
      <c r="BQ86" s="138">
        <f t="shared" si="135"/>
        <v>182.1582237259216</v>
      </c>
      <c r="BR86" s="138">
        <f t="shared" si="136"/>
        <v>186.39341919179333</v>
      </c>
      <c r="BS86" s="138">
        <f t="shared" si="137"/>
        <v>190.72708334201678</v>
      </c>
    </row>
    <row r="87" spans="2:71" x14ac:dyDescent="0.2">
      <c r="C87" s="138" t="str">
        <f t="shared" si="70"/>
        <v/>
      </c>
      <c r="D87" s="138" t="str">
        <f t="shared" si="71"/>
        <v/>
      </c>
      <c r="E87" s="138" t="str">
        <f t="shared" si="72"/>
        <v/>
      </c>
      <c r="F87" s="138" t="str">
        <f t="shared" si="73"/>
        <v/>
      </c>
      <c r="G87" s="138" t="str">
        <f t="shared" si="74"/>
        <v/>
      </c>
      <c r="H87" s="138" t="str">
        <f t="shared" si="75"/>
        <v/>
      </c>
      <c r="I87" s="138" t="str">
        <f t="shared" si="76"/>
        <v/>
      </c>
      <c r="J87" s="138" t="str">
        <f t="shared" si="77"/>
        <v/>
      </c>
      <c r="K87" s="138" t="str">
        <f t="shared" si="78"/>
        <v/>
      </c>
      <c r="L87" s="138" t="str">
        <f t="shared" si="79"/>
        <v/>
      </c>
      <c r="M87" s="138" t="str">
        <f t="shared" si="80"/>
        <v/>
      </c>
      <c r="N87" s="138" t="str">
        <f t="shared" si="81"/>
        <v/>
      </c>
      <c r="O87" s="138" t="str">
        <f t="shared" si="82"/>
        <v/>
      </c>
      <c r="P87" s="138" t="str">
        <f t="shared" si="83"/>
        <v/>
      </c>
      <c r="Q87" s="138" t="str">
        <f t="shared" si="84"/>
        <v/>
      </c>
      <c r="R87" s="138" t="str">
        <f t="shared" si="85"/>
        <v/>
      </c>
      <c r="S87" s="138" t="str">
        <f t="shared" si="86"/>
        <v/>
      </c>
      <c r="T87" s="138" t="str">
        <f t="shared" si="87"/>
        <v/>
      </c>
      <c r="U87" s="138" t="str">
        <f t="shared" si="88"/>
        <v/>
      </c>
      <c r="V87" s="138" t="str">
        <f t="shared" si="89"/>
        <v/>
      </c>
      <c r="W87" s="138" t="str">
        <f t="shared" si="90"/>
        <v/>
      </c>
      <c r="X87" s="138" t="str">
        <f t="shared" si="91"/>
        <v/>
      </c>
      <c r="Y87" s="138" t="str">
        <f t="shared" si="92"/>
        <v/>
      </c>
      <c r="Z87" s="138" t="str">
        <f t="shared" si="93"/>
        <v/>
      </c>
      <c r="AA87" s="138" t="str">
        <f t="shared" si="94"/>
        <v/>
      </c>
      <c r="AB87" s="138" t="str">
        <f t="shared" si="95"/>
        <v/>
      </c>
      <c r="AC87" s="138" t="str">
        <f t="shared" si="96"/>
        <v/>
      </c>
      <c r="AD87" s="138" t="str">
        <f t="shared" si="97"/>
        <v/>
      </c>
      <c r="AE87" s="138" t="str">
        <f t="shared" si="98"/>
        <v/>
      </c>
      <c r="AF87" s="138" t="str">
        <f t="shared" si="99"/>
        <v/>
      </c>
      <c r="AG87" s="138" t="str">
        <f t="shared" si="100"/>
        <v/>
      </c>
      <c r="AH87" s="138" t="str">
        <f t="shared" si="101"/>
        <v/>
      </c>
      <c r="AI87" s="138" t="str">
        <f t="shared" si="102"/>
        <v/>
      </c>
      <c r="AJ87" s="138" t="str">
        <f t="shared" si="103"/>
        <v/>
      </c>
      <c r="AK87" s="138" t="str">
        <f t="shared" si="104"/>
        <v/>
      </c>
      <c r="AL87" s="138" t="str">
        <f t="shared" si="105"/>
        <v/>
      </c>
      <c r="AM87" s="138" t="str">
        <f t="shared" si="106"/>
        <v/>
      </c>
      <c r="AN87" s="138" t="str">
        <f t="shared" si="107"/>
        <v/>
      </c>
      <c r="AO87" s="138" t="str">
        <f t="shared" si="108"/>
        <v/>
      </c>
      <c r="AP87" s="138" t="str">
        <f t="shared" si="109"/>
        <v/>
      </c>
      <c r="AQ87" s="138" t="str">
        <f t="shared" si="110"/>
        <v/>
      </c>
      <c r="AR87" s="138" t="str">
        <f t="shared" si="111"/>
        <v/>
      </c>
      <c r="AS87" s="138" t="str">
        <f t="shared" si="112"/>
        <v/>
      </c>
      <c r="AT87" s="138" t="str">
        <f t="shared" si="113"/>
        <v/>
      </c>
      <c r="AU87" s="138" t="str">
        <f t="shared" si="114"/>
        <v/>
      </c>
      <c r="AV87" s="138" t="str">
        <f t="shared" si="115"/>
        <v/>
      </c>
      <c r="AW87" s="138" t="str">
        <f t="shared" si="116"/>
        <v/>
      </c>
      <c r="AX87" s="138" t="str">
        <f t="shared" si="117"/>
        <v/>
      </c>
      <c r="AY87" s="138" t="str">
        <f t="shared" si="118"/>
        <v/>
      </c>
      <c r="AZ87" s="138" t="str">
        <f t="shared" si="119"/>
        <v/>
      </c>
      <c r="BA87" s="138" t="str">
        <f t="shared" si="120"/>
        <v/>
      </c>
      <c r="BB87" s="138" t="str">
        <f t="shared" si="121"/>
        <v/>
      </c>
      <c r="BC87" s="138" t="str">
        <f t="shared" si="122"/>
        <v/>
      </c>
      <c r="BD87" s="138" t="str">
        <f t="shared" si="123"/>
        <v/>
      </c>
      <c r="BE87" s="138" t="str">
        <f t="shared" si="124"/>
        <v/>
      </c>
      <c r="BF87" s="138" t="str">
        <f t="shared" si="125"/>
        <v/>
      </c>
      <c r="BG87" s="138" t="str">
        <f t="shared" si="126"/>
        <v/>
      </c>
      <c r="BH87" s="138" t="str">
        <f t="shared" si="127"/>
        <v/>
      </c>
      <c r="BI87" s="138" t="str">
        <f t="shared" si="128"/>
        <v/>
      </c>
      <c r="BJ87" s="138" t="str">
        <f t="shared" si="128"/>
        <v/>
      </c>
      <c r="BK87" s="138" t="str">
        <f t="shared" si="129"/>
        <v/>
      </c>
      <c r="BL87" s="138" t="str">
        <f t="shared" si="130"/>
        <v/>
      </c>
      <c r="BM87" s="138" t="str">
        <f t="shared" si="131"/>
        <v/>
      </c>
      <c r="BN87" s="138" t="str">
        <f t="shared" si="132"/>
        <v/>
      </c>
      <c r="BO87" s="138" t="str">
        <f t="shared" si="133"/>
        <v/>
      </c>
      <c r="BP87" s="138">
        <f t="shared" si="134"/>
        <v>170.02132860132625</v>
      </c>
      <c r="BQ87" s="138">
        <f t="shared" si="135"/>
        <v>173.97434013857782</v>
      </c>
      <c r="BR87" s="138">
        <f t="shared" si="136"/>
        <v>178.01925955787098</v>
      </c>
      <c r="BS87" s="138">
        <f t="shared" si="137"/>
        <v>182.1582237259216</v>
      </c>
    </row>
    <row r="88" spans="2:71" x14ac:dyDescent="0.2">
      <c r="C88" s="138" t="str">
        <f t="shared" si="70"/>
        <v/>
      </c>
      <c r="D88" s="138" t="str">
        <f t="shared" si="71"/>
        <v/>
      </c>
      <c r="E88" s="138" t="str">
        <f t="shared" si="72"/>
        <v/>
      </c>
      <c r="F88" s="138" t="str">
        <f t="shared" si="73"/>
        <v/>
      </c>
      <c r="G88" s="138" t="str">
        <f t="shared" si="74"/>
        <v/>
      </c>
      <c r="H88" s="138" t="str">
        <f t="shared" si="75"/>
        <v/>
      </c>
      <c r="I88" s="138" t="str">
        <f t="shared" si="76"/>
        <v/>
      </c>
      <c r="J88" s="138" t="str">
        <f t="shared" si="77"/>
        <v/>
      </c>
      <c r="K88" s="138" t="str">
        <f t="shared" si="78"/>
        <v/>
      </c>
      <c r="L88" s="138" t="str">
        <f t="shared" si="79"/>
        <v/>
      </c>
      <c r="M88" s="138" t="str">
        <f t="shared" si="80"/>
        <v/>
      </c>
      <c r="N88" s="138" t="str">
        <f t="shared" si="81"/>
        <v/>
      </c>
      <c r="O88" s="138" t="str">
        <f t="shared" si="82"/>
        <v/>
      </c>
      <c r="P88" s="138" t="str">
        <f t="shared" si="83"/>
        <v/>
      </c>
      <c r="Q88" s="138" t="str">
        <f t="shared" si="84"/>
        <v/>
      </c>
      <c r="R88" s="138" t="str">
        <f t="shared" si="85"/>
        <v/>
      </c>
      <c r="S88" s="138" t="str">
        <f t="shared" si="86"/>
        <v/>
      </c>
      <c r="T88" s="138" t="str">
        <f t="shared" si="87"/>
        <v/>
      </c>
      <c r="U88" s="138" t="str">
        <f t="shared" si="88"/>
        <v/>
      </c>
      <c r="V88" s="138" t="str">
        <f t="shared" si="89"/>
        <v/>
      </c>
      <c r="W88" s="138" t="str">
        <f t="shared" si="90"/>
        <v/>
      </c>
      <c r="X88" s="138" t="str">
        <f t="shared" si="91"/>
        <v/>
      </c>
      <c r="Y88" s="138" t="str">
        <f t="shared" si="92"/>
        <v/>
      </c>
      <c r="Z88" s="138" t="str">
        <f t="shared" si="93"/>
        <v/>
      </c>
      <c r="AA88" s="138" t="str">
        <f t="shared" si="94"/>
        <v/>
      </c>
      <c r="AB88" s="138" t="str">
        <f t="shared" si="95"/>
        <v/>
      </c>
      <c r="AC88" s="138" t="str">
        <f t="shared" si="96"/>
        <v/>
      </c>
      <c r="AD88" s="138" t="str">
        <f t="shared" si="97"/>
        <v/>
      </c>
      <c r="AE88" s="138" t="str">
        <f t="shared" si="98"/>
        <v/>
      </c>
      <c r="AF88" s="138" t="str">
        <f t="shared" si="99"/>
        <v/>
      </c>
      <c r="AG88" s="138" t="str">
        <f t="shared" si="100"/>
        <v/>
      </c>
      <c r="AH88" s="138" t="str">
        <f t="shared" si="101"/>
        <v/>
      </c>
      <c r="AI88" s="138" t="str">
        <f t="shared" si="102"/>
        <v/>
      </c>
      <c r="AJ88" s="138" t="str">
        <f t="shared" si="103"/>
        <v/>
      </c>
      <c r="AK88" s="138" t="str">
        <f t="shared" si="104"/>
        <v/>
      </c>
      <c r="AL88" s="138" t="str">
        <f t="shared" si="105"/>
        <v/>
      </c>
      <c r="AM88" s="138" t="str">
        <f t="shared" si="106"/>
        <v/>
      </c>
      <c r="AN88" s="138" t="str">
        <f t="shared" si="107"/>
        <v/>
      </c>
      <c r="AO88" s="138" t="str">
        <f t="shared" si="108"/>
        <v/>
      </c>
      <c r="AP88" s="138" t="str">
        <f t="shared" si="109"/>
        <v/>
      </c>
      <c r="AQ88" s="138" t="str">
        <f t="shared" si="110"/>
        <v/>
      </c>
      <c r="AR88" s="138" t="str">
        <f t="shared" si="111"/>
        <v/>
      </c>
      <c r="AS88" s="138" t="str">
        <f t="shared" si="112"/>
        <v/>
      </c>
      <c r="AT88" s="138" t="str">
        <f t="shared" si="113"/>
        <v/>
      </c>
      <c r="AU88" s="138" t="str">
        <f t="shared" si="114"/>
        <v/>
      </c>
      <c r="AV88" s="138" t="str">
        <f t="shared" si="115"/>
        <v/>
      </c>
      <c r="AW88" s="138" t="str">
        <f t="shared" si="116"/>
        <v/>
      </c>
      <c r="AX88" s="138" t="str">
        <f t="shared" si="117"/>
        <v/>
      </c>
      <c r="AY88" s="138" t="str">
        <f t="shared" si="118"/>
        <v/>
      </c>
      <c r="AZ88" s="138" t="str">
        <f t="shared" si="119"/>
        <v/>
      </c>
      <c r="BA88" s="138" t="str">
        <f t="shared" si="120"/>
        <v/>
      </c>
      <c r="BB88" s="138" t="str">
        <f t="shared" si="121"/>
        <v/>
      </c>
      <c r="BC88" s="138" t="str">
        <f t="shared" si="122"/>
        <v/>
      </c>
      <c r="BD88" s="138" t="str">
        <f t="shared" si="123"/>
        <v/>
      </c>
      <c r="BE88" s="138" t="str">
        <f t="shared" si="124"/>
        <v/>
      </c>
      <c r="BF88" s="138" t="str">
        <f t="shared" si="125"/>
        <v/>
      </c>
      <c r="BG88" s="138" t="str">
        <f t="shared" si="126"/>
        <v/>
      </c>
      <c r="BH88" s="138" t="str">
        <f t="shared" si="127"/>
        <v/>
      </c>
      <c r="BI88" s="138" t="str">
        <f t="shared" si="128"/>
        <v/>
      </c>
      <c r="BJ88" s="138" t="str">
        <f t="shared" si="128"/>
        <v/>
      </c>
      <c r="BK88" s="138" t="str">
        <f t="shared" si="129"/>
        <v/>
      </c>
      <c r="BL88" s="138" t="str">
        <f t="shared" si="130"/>
        <v/>
      </c>
      <c r="BM88" s="138" t="str">
        <f t="shared" si="131"/>
        <v/>
      </c>
      <c r="BN88" s="138" t="str">
        <f t="shared" si="132"/>
        <v/>
      </c>
      <c r="BO88" s="138" t="str">
        <f t="shared" si="133"/>
        <v/>
      </c>
      <c r="BP88" s="138" t="str">
        <f t="shared" si="134"/>
        <v/>
      </c>
      <c r="BQ88" s="138">
        <f t="shared" si="135"/>
        <v>166.15813663287545</v>
      </c>
      <c r="BR88" s="138">
        <f t="shared" si="136"/>
        <v>170.02132860132627</v>
      </c>
      <c r="BS88" s="138">
        <f t="shared" si="137"/>
        <v>173.97434013857784</v>
      </c>
    </row>
    <row r="89" spans="2:71" x14ac:dyDescent="0.2">
      <c r="C89" s="138" t="str">
        <f t="shared" si="70"/>
        <v/>
      </c>
      <c r="D89" s="138" t="str">
        <f t="shared" si="71"/>
        <v/>
      </c>
      <c r="E89" s="138" t="str">
        <f t="shared" si="72"/>
        <v/>
      </c>
      <c r="F89" s="138" t="str">
        <f t="shared" si="73"/>
        <v/>
      </c>
      <c r="G89" s="138" t="str">
        <f t="shared" si="74"/>
        <v/>
      </c>
      <c r="H89" s="138" t="str">
        <f t="shared" si="75"/>
        <v/>
      </c>
      <c r="I89" s="138" t="str">
        <f t="shared" si="76"/>
        <v/>
      </c>
      <c r="J89" s="138" t="str">
        <f t="shared" si="77"/>
        <v/>
      </c>
      <c r="K89" s="138" t="str">
        <f t="shared" si="78"/>
        <v/>
      </c>
      <c r="L89" s="138" t="str">
        <f t="shared" si="79"/>
        <v/>
      </c>
      <c r="M89" s="138" t="str">
        <f t="shared" si="80"/>
        <v/>
      </c>
      <c r="N89" s="138" t="str">
        <f t="shared" si="81"/>
        <v/>
      </c>
      <c r="O89" s="138" t="str">
        <f t="shared" si="82"/>
        <v/>
      </c>
      <c r="P89" s="138" t="str">
        <f t="shared" si="83"/>
        <v/>
      </c>
      <c r="Q89" s="138" t="str">
        <f t="shared" si="84"/>
        <v/>
      </c>
      <c r="R89" s="138" t="str">
        <f t="shared" si="85"/>
        <v/>
      </c>
      <c r="S89" s="138" t="str">
        <f t="shared" si="86"/>
        <v/>
      </c>
      <c r="T89" s="138" t="str">
        <f t="shared" si="87"/>
        <v/>
      </c>
      <c r="U89" s="138" t="str">
        <f t="shared" si="88"/>
        <v/>
      </c>
      <c r="V89" s="138" t="str">
        <f t="shared" si="89"/>
        <v/>
      </c>
      <c r="W89" s="138" t="str">
        <f t="shared" si="90"/>
        <v/>
      </c>
      <c r="X89" s="138" t="str">
        <f t="shared" si="91"/>
        <v/>
      </c>
      <c r="Y89" s="138" t="str">
        <f t="shared" si="92"/>
        <v/>
      </c>
      <c r="Z89" s="138" t="str">
        <f t="shared" si="93"/>
        <v/>
      </c>
      <c r="AA89" s="138" t="str">
        <f t="shared" si="94"/>
        <v/>
      </c>
      <c r="AB89" s="138" t="str">
        <f t="shared" si="95"/>
        <v/>
      </c>
      <c r="AC89" s="138" t="str">
        <f t="shared" si="96"/>
        <v/>
      </c>
      <c r="AD89" s="138" t="str">
        <f t="shared" si="97"/>
        <v/>
      </c>
      <c r="AE89" s="138" t="str">
        <f t="shared" si="98"/>
        <v/>
      </c>
      <c r="AF89" s="138" t="str">
        <f t="shared" si="99"/>
        <v/>
      </c>
      <c r="AG89" s="138" t="str">
        <f t="shared" si="100"/>
        <v/>
      </c>
      <c r="AH89" s="138" t="str">
        <f t="shared" si="101"/>
        <v/>
      </c>
      <c r="AI89" s="138" t="str">
        <f t="shared" si="102"/>
        <v/>
      </c>
      <c r="AJ89" s="138" t="str">
        <f t="shared" si="103"/>
        <v/>
      </c>
      <c r="AK89" s="138" t="str">
        <f t="shared" si="104"/>
        <v/>
      </c>
      <c r="AL89" s="138" t="str">
        <f t="shared" si="105"/>
        <v/>
      </c>
      <c r="AM89" s="138" t="str">
        <f t="shared" si="106"/>
        <v/>
      </c>
      <c r="AN89" s="138" t="str">
        <f t="shared" si="107"/>
        <v/>
      </c>
      <c r="AO89" s="138" t="str">
        <f t="shared" si="108"/>
        <v/>
      </c>
      <c r="AP89" s="138" t="str">
        <f t="shared" si="109"/>
        <v/>
      </c>
      <c r="AQ89" s="138" t="str">
        <f t="shared" si="110"/>
        <v/>
      </c>
      <c r="AR89" s="138" t="str">
        <f t="shared" si="111"/>
        <v/>
      </c>
      <c r="AS89" s="138" t="str">
        <f t="shared" si="112"/>
        <v/>
      </c>
      <c r="AT89" s="138" t="str">
        <f t="shared" si="113"/>
        <v/>
      </c>
      <c r="AU89" s="138" t="str">
        <f t="shared" si="114"/>
        <v/>
      </c>
      <c r="AV89" s="138" t="str">
        <f t="shared" si="115"/>
        <v/>
      </c>
      <c r="AW89" s="138" t="str">
        <f t="shared" si="116"/>
        <v/>
      </c>
      <c r="AX89" s="138" t="str">
        <f t="shared" si="117"/>
        <v/>
      </c>
      <c r="AY89" s="138" t="str">
        <f t="shared" si="118"/>
        <v/>
      </c>
      <c r="AZ89" s="138" t="str">
        <f t="shared" si="119"/>
        <v/>
      </c>
      <c r="BA89" s="138" t="str">
        <f t="shared" si="120"/>
        <v/>
      </c>
      <c r="BB89" s="138" t="str">
        <f t="shared" si="121"/>
        <v/>
      </c>
      <c r="BC89" s="138" t="str">
        <f t="shared" si="122"/>
        <v/>
      </c>
      <c r="BD89" s="138" t="str">
        <f t="shared" si="123"/>
        <v/>
      </c>
      <c r="BE89" s="138" t="str">
        <f t="shared" si="124"/>
        <v/>
      </c>
      <c r="BF89" s="138" t="str">
        <f t="shared" si="125"/>
        <v/>
      </c>
      <c r="BG89" s="138" t="str">
        <f t="shared" si="126"/>
        <v/>
      </c>
      <c r="BH89" s="138" t="str">
        <f t="shared" si="127"/>
        <v/>
      </c>
      <c r="BI89" s="138" t="str">
        <f t="shared" si="128"/>
        <v/>
      </c>
      <c r="BJ89" s="138" t="str">
        <f t="shared" si="128"/>
        <v/>
      </c>
      <c r="BK89" s="138" t="str">
        <f t="shared" si="129"/>
        <v/>
      </c>
      <c r="BL89" s="138" t="str">
        <f t="shared" si="130"/>
        <v/>
      </c>
      <c r="BM89" s="138" t="str">
        <f t="shared" si="131"/>
        <v/>
      </c>
      <c r="BN89" s="138" t="str">
        <f t="shared" si="132"/>
        <v/>
      </c>
      <c r="BO89" s="138" t="str">
        <f t="shared" si="133"/>
        <v/>
      </c>
      <c r="BP89" s="138" t="str">
        <f t="shared" si="134"/>
        <v/>
      </c>
      <c r="BQ89" s="138" t="str">
        <f t="shared" si="135"/>
        <v/>
      </c>
      <c r="BR89" s="138">
        <f t="shared" si="136"/>
        <v>162.3827233702369</v>
      </c>
      <c r="BS89" s="138">
        <f t="shared" si="137"/>
        <v>166.15813663287548</v>
      </c>
    </row>
    <row r="90" spans="2:71" x14ac:dyDescent="0.2">
      <c r="C90" s="138" t="str">
        <f t="shared" si="70"/>
        <v/>
      </c>
      <c r="D90" s="138" t="str">
        <f t="shared" si="71"/>
        <v/>
      </c>
      <c r="E90" s="138" t="str">
        <f t="shared" si="72"/>
        <v/>
      </c>
      <c r="F90" s="138" t="str">
        <f t="shared" si="73"/>
        <v/>
      </c>
      <c r="G90" s="138" t="str">
        <f t="shared" si="74"/>
        <v/>
      </c>
      <c r="H90" s="138" t="str">
        <f t="shared" si="75"/>
        <v/>
      </c>
      <c r="I90" s="138" t="str">
        <f t="shared" si="76"/>
        <v/>
      </c>
      <c r="J90" s="138" t="str">
        <f t="shared" si="77"/>
        <v/>
      </c>
      <c r="K90" s="138" t="str">
        <f t="shared" si="78"/>
        <v/>
      </c>
      <c r="L90" s="138" t="str">
        <f t="shared" si="79"/>
        <v/>
      </c>
      <c r="M90" s="138" t="str">
        <f t="shared" si="80"/>
        <v/>
      </c>
      <c r="N90" s="138" t="str">
        <f t="shared" si="81"/>
        <v/>
      </c>
      <c r="O90" s="138" t="str">
        <f t="shared" si="82"/>
        <v/>
      </c>
      <c r="P90" s="138" t="str">
        <f t="shared" si="83"/>
        <v/>
      </c>
      <c r="Q90" s="138" t="str">
        <f t="shared" si="84"/>
        <v/>
      </c>
      <c r="R90" s="138" t="str">
        <f t="shared" si="85"/>
        <v/>
      </c>
      <c r="S90" s="138" t="str">
        <f t="shared" si="86"/>
        <v/>
      </c>
      <c r="T90" s="138" t="str">
        <f t="shared" si="87"/>
        <v/>
      </c>
      <c r="U90" s="138" t="str">
        <f t="shared" si="88"/>
        <v/>
      </c>
      <c r="V90" s="138" t="str">
        <f t="shared" si="89"/>
        <v/>
      </c>
      <c r="W90" s="138" t="str">
        <f t="shared" si="90"/>
        <v/>
      </c>
      <c r="X90" s="138" t="str">
        <f t="shared" si="91"/>
        <v/>
      </c>
      <c r="Y90" s="138" t="str">
        <f t="shared" si="92"/>
        <v/>
      </c>
      <c r="Z90" s="138" t="str">
        <f t="shared" si="93"/>
        <v/>
      </c>
      <c r="AA90" s="138" t="str">
        <f t="shared" si="94"/>
        <v/>
      </c>
      <c r="AB90" s="138" t="str">
        <f t="shared" si="95"/>
        <v/>
      </c>
      <c r="AC90" s="138" t="str">
        <f t="shared" si="96"/>
        <v/>
      </c>
      <c r="AD90" s="138" t="str">
        <f t="shared" si="97"/>
        <v/>
      </c>
      <c r="AE90" s="138" t="str">
        <f t="shared" si="98"/>
        <v/>
      </c>
      <c r="AF90" s="138" t="str">
        <f t="shared" si="99"/>
        <v/>
      </c>
      <c r="AG90" s="138" t="str">
        <f t="shared" si="100"/>
        <v/>
      </c>
      <c r="AH90" s="138" t="str">
        <f t="shared" si="101"/>
        <v/>
      </c>
      <c r="AI90" s="138" t="str">
        <f t="shared" si="102"/>
        <v/>
      </c>
      <c r="AJ90" s="138" t="str">
        <f t="shared" si="103"/>
        <v/>
      </c>
      <c r="AK90" s="138" t="str">
        <f t="shared" si="104"/>
        <v/>
      </c>
      <c r="AL90" s="138" t="str">
        <f t="shared" si="105"/>
        <v/>
      </c>
      <c r="AM90" s="138" t="str">
        <f t="shared" si="106"/>
        <v/>
      </c>
      <c r="AN90" s="138" t="str">
        <f t="shared" si="107"/>
        <v/>
      </c>
      <c r="AO90" s="138" t="str">
        <f t="shared" si="108"/>
        <v/>
      </c>
      <c r="AP90" s="138" t="str">
        <f t="shared" si="109"/>
        <v/>
      </c>
      <c r="AQ90" s="138" t="str">
        <f t="shared" si="110"/>
        <v/>
      </c>
      <c r="AR90" s="138" t="str">
        <f t="shared" si="111"/>
        <v/>
      </c>
      <c r="AS90" s="138" t="str">
        <f t="shared" si="112"/>
        <v/>
      </c>
      <c r="AT90" s="138" t="str">
        <f t="shared" si="113"/>
        <v/>
      </c>
      <c r="AU90" s="138" t="str">
        <f t="shared" si="114"/>
        <v/>
      </c>
      <c r="AV90" s="138" t="str">
        <f t="shared" si="115"/>
        <v/>
      </c>
      <c r="AW90" s="138" t="str">
        <f t="shared" si="116"/>
        <v/>
      </c>
      <c r="AX90" s="138" t="str">
        <f t="shared" si="117"/>
        <v/>
      </c>
      <c r="AY90" s="138" t="str">
        <f t="shared" si="118"/>
        <v/>
      </c>
      <c r="AZ90" s="138" t="str">
        <f t="shared" si="119"/>
        <v/>
      </c>
      <c r="BA90" s="138" t="str">
        <f t="shared" si="120"/>
        <v/>
      </c>
      <c r="BB90" s="138" t="str">
        <f t="shared" si="121"/>
        <v/>
      </c>
      <c r="BC90" s="138" t="str">
        <f t="shared" si="122"/>
        <v/>
      </c>
      <c r="BD90" s="138" t="str">
        <f t="shared" si="123"/>
        <v/>
      </c>
      <c r="BE90" s="138" t="str">
        <f t="shared" si="124"/>
        <v/>
      </c>
      <c r="BF90" s="138" t="str">
        <f t="shared" si="125"/>
        <v/>
      </c>
      <c r="BG90" s="138" t="str">
        <f t="shared" si="126"/>
        <v/>
      </c>
      <c r="BH90" s="138" t="str">
        <f t="shared" si="127"/>
        <v/>
      </c>
      <c r="BI90" s="138" t="str">
        <f t="shared" si="128"/>
        <v/>
      </c>
      <c r="BJ90" s="138" t="str">
        <f t="shared" si="128"/>
        <v/>
      </c>
      <c r="BK90" s="138" t="str">
        <f t="shared" si="129"/>
        <v/>
      </c>
      <c r="BL90" s="138" t="str">
        <f t="shared" si="130"/>
        <v/>
      </c>
      <c r="BM90" s="138" t="str">
        <f t="shared" si="131"/>
        <v/>
      </c>
      <c r="BN90" s="138" t="str">
        <f t="shared" si="132"/>
        <v/>
      </c>
      <c r="BO90" s="138" t="str">
        <f t="shared" si="133"/>
        <v/>
      </c>
      <c r="BP90" s="138" t="str">
        <f t="shared" si="134"/>
        <v/>
      </c>
      <c r="BQ90" s="138" t="str">
        <f t="shared" si="135"/>
        <v/>
      </c>
      <c r="BR90" s="138" t="str">
        <f t="shared" si="136"/>
        <v/>
      </c>
      <c r="BS90" s="138">
        <f t="shared" si="137"/>
        <v>158.69309432251887</v>
      </c>
    </row>
    <row r="92" spans="2:71" x14ac:dyDescent="0.2">
      <c r="B92" s="133">
        <v>0</v>
      </c>
      <c r="C92" s="133">
        <v>1</v>
      </c>
      <c r="D92" s="133">
        <v>2</v>
      </c>
      <c r="E92" s="133">
        <v>3</v>
      </c>
      <c r="F92" s="133">
        <v>4</v>
      </c>
      <c r="G92" s="133">
        <v>5</v>
      </c>
      <c r="H92" s="133">
        <v>6</v>
      </c>
      <c r="I92" s="133">
        <v>7</v>
      </c>
      <c r="J92" s="133">
        <v>8</v>
      </c>
      <c r="K92" s="133">
        <v>9</v>
      </c>
      <c r="L92" s="133">
        <v>10</v>
      </c>
      <c r="M92" s="133">
        <v>11</v>
      </c>
      <c r="N92" s="133">
        <v>12</v>
      </c>
      <c r="O92" s="133">
        <v>13</v>
      </c>
      <c r="P92" s="133">
        <v>14</v>
      </c>
      <c r="Q92" s="133">
        <v>15</v>
      </c>
      <c r="R92" s="133">
        <v>16</v>
      </c>
      <c r="S92" s="133">
        <v>17</v>
      </c>
      <c r="T92" s="133">
        <v>18</v>
      </c>
      <c r="U92" s="133">
        <v>19</v>
      </c>
      <c r="V92" s="133">
        <v>20</v>
      </c>
      <c r="W92" s="133">
        <v>21</v>
      </c>
      <c r="X92" s="133">
        <v>22</v>
      </c>
      <c r="Y92" s="133">
        <v>23</v>
      </c>
      <c r="Z92" s="133">
        <v>24</v>
      </c>
      <c r="AA92" s="133">
        <v>25</v>
      </c>
      <c r="AB92" s="133">
        <v>26</v>
      </c>
      <c r="AC92" s="133">
        <v>27</v>
      </c>
      <c r="AD92" s="133">
        <v>28</v>
      </c>
      <c r="AE92" s="133">
        <v>29</v>
      </c>
      <c r="AF92" s="133">
        <v>30</v>
      </c>
      <c r="AG92" s="133">
        <v>31</v>
      </c>
      <c r="AH92" s="133">
        <v>32</v>
      </c>
      <c r="AI92" s="133">
        <v>33</v>
      </c>
      <c r="AJ92" s="133">
        <v>34</v>
      </c>
      <c r="AK92" s="133">
        <v>35</v>
      </c>
      <c r="AL92" s="133">
        <v>36</v>
      </c>
      <c r="AM92" s="133">
        <v>37</v>
      </c>
      <c r="AN92" s="133">
        <v>38</v>
      </c>
      <c r="AO92" s="133">
        <v>39</v>
      </c>
      <c r="AP92" s="133">
        <v>40</v>
      </c>
      <c r="AQ92" s="133">
        <v>41</v>
      </c>
      <c r="AR92" s="133">
        <v>42</v>
      </c>
      <c r="AS92" s="133">
        <v>43</v>
      </c>
      <c r="AT92" s="133">
        <v>44</v>
      </c>
      <c r="AU92" s="133">
        <v>45</v>
      </c>
      <c r="AV92" s="133">
        <v>46</v>
      </c>
      <c r="AW92" s="133">
        <v>47</v>
      </c>
      <c r="AX92" s="133">
        <v>48</v>
      </c>
      <c r="AY92" s="133">
        <v>49</v>
      </c>
      <c r="AZ92" s="133">
        <v>50</v>
      </c>
      <c r="BA92" s="133">
        <v>51</v>
      </c>
      <c r="BB92" s="133">
        <v>52</v>
      </c>
      <c r="BC92" s="133">
        <v>53</v>
      </c>
      <c r="BD92" s="133">
        <v>54</v>
      </c>
      <c r="BE92" s="133">
        <v>55</v>
      </c>
      <c r="BF92" s="133">
        <v>56</v>
      </c>
      <c r="BG92" s="133">
        <v>57</v>
      </c>
      <c r="BH92" s="133">
        <v>58</v>
      </c>
      <c r="BI92" s="133">
        <v>59</v>
      </c>
      <c r="BJ92" s="133">
        <v>60</v>
      </c>
      <c r="BK92" s="133">
        <v>61</v>
      </c>
      <c r="BL92" s="133">
        <v>62</v>
      </c>
      <c r="BM92" s="133">
        <v>63</v>
      </c>
      <c r="BN92" s="133">
        <v>64</v>
      </c>
      <c r="BO92" s="133">
        <v>65</v>
      </c>
      <c r="BP92" s="133">
        <v>66</v>
      </c>
      <c r="BQ92" s="133">
        <v>67</v>
      </c>
      <c r="BR92" s="133">
        <v>68</v>
      </c>
      <c r="BS92" s="133">
        <v>69</v>
      </c>
    </row>
    <row r="93" spans="2:71" x14ac:dyDescent="0.2">
      <c r="B93" s="138">
        <f t="shared" ref="B93:AG93" si="138">IF(ISBLANK(C93),MAX(B21-X,0),IF(C94="","",(C93*p+C94*(1-p))/(EXP(r_*T/n))))</f>
        <v>67.61778770589936</v>
      </c>
      <c r="C93" s="138">
        <f t="shared" si="138"/>
        <v>78.166983029555141</v>
      </c>
      <c r="D93" s="138">
        <f t="shared" si="138"/>
        <v>89.820020271401887</v>
      </c>
      <c r="E93" s="138">
        <f t="shared" si="138"/>
        <v>102.59944903618735</v>
      </c>
      <c r="F93" s="138">
        <f t="shared" si="138"/>
        <v>116.51517305999062</v>
      </c>
      <c r="G93" s="138">
        <f t="shared" si="138"/>
        <v>131.5643130409768</v>
      </c>
      <c r="H93" s="138">
        <f t="shared" si="138"/>
        <v>147.73169148715127</v>
      </c>
      <c r="I93" s="138">
        <f t="shared" si="138"/>
        <v>164.99094061613661</v>
      </c>
      <c r="J93" s="138">
        <f t="shared" si="138"/>
        <v>183.30618332093377</v>
      </c>
      <c r="K93" s="138">
        <f t="shared" si="138"/>
        <v>202.63418666427728</v>
      </c>
      <c r="L93" s="138">
        <f t="shared" si="138"/>
        <v>222.92684332044996</v>
      </c>
      <c r="M93" s="138">
        <f t="shared" si="138"/>
        <v>244.13380475477732</v>
      </c>
      <c r="N93" s="138">
        <f t="shared" si="138"/>
        <v>266.20507554540131</v>
      </c>
      <c r="O93" s="138">
        <f t="shared" si="138"/>
        <v>289.09338394241882</v>
      </c>
      <c r="P93" s="138">
        <f t="shared" si="138"/>
        <v>312.75616967150859</v>
      </c>
      <c r="Q93" s="138">
        <f t="shared" si="138"/>
        <v>337.15707328937503</v>
      </c>
      <c r="R93" s="138">
        <f t="shared" si="138"/>
        <v>362.26686650810655</v>
      </c>
      <c r="S93" s="138">
        <f t="shared" si="138"/>
        <v>388.06382228443431</v>
      </c>
      <c r="T93" s="138">
        <f t="shared" si="138"/>
        <v>414.53357884895991</v>
      </c>
      <c r="U93" s="138">
        <f t="shared" si="138"/>
        <v>441.66859569393222</v>
      </c>
      <c r="V93" s="138">
        <f t="shared" si="138"/>
        <v>469.46732642743711</v>
      </c>
      <c r="W93" s="138">
        <f t="shared" si="138"/>
        <v>497.93324102096108</v>
      </c>
      <c r="X93" s="138">
        <f t="shared" si="138"/>
        <v>527.073819450928</v>
      </c>
      <c r="Y93" s="138">
        <f t="shared" si="138"/>
        <v>556.89961421894839</v>
      </c>
      <c r="Z93" s="138">
        <f t="shared" si="138"/>
        <v>587.4234468533175</v>
      </c>
      <c r="AA93" s="138">
        <f t="shared" si="138"/>
        <v>618.65976989005048</v>
      </c>
      <c r="AB93" s="138">
        <f t="shared" si="138"/>
        <v>650.62419672361034</v>
      </c>
      <c r="AC93" s="138">
        <f t="shared" si="138"/>
        <v>683.33318082455537</v>
      </c>
      <c r="AD93" s="138">
        <f t="shared" si="138"/>
        <v>716.80381441763882</v>
      </c>
      <c r="AE93" s="138">
        <f t="shared" si="138"/>
        <v>751.05371385969954</v>
      </c>
      <c r="AF93" s="138">
        <f t="shared" si="138"/>
        <v>786.10096224699043</v>
      </c>
      <c r="AG93" s="138">
        <f t="shared" si="138"/>
        <v>821.96408630955432</v>
      </c>
      <c r="AH93" s="138">
        <f t="shared" ref="AH93:BM93" si="139">IF(ISBLANK(AI93),MAX(AH21-X,0),IF(AI94="","",(AI93*p+AI94*(1-p))/(EXP(r_*T/n))))</f>
        <v>858.66205185962042</v>
      </c>
      <c r="AI93" s="138">
        <f t="shared" si="139"/>
        <v>896.21426825694209</v>
      </c>
      <c r="AJ93" s="138">
        <f t="shared" si="139"/>
        <v>934.6405968061124</v>
      </c>
      <c r="AK93" s="138">
        <f t="shared" si="139"/>
        <v>973.96136072995876</v>
      </c>
      <c r="AL93" s="138">
        <f t="shared" si="139"/>
        <v>1014.1973557900468</v>
      </c>
      <c r="AM93" s="138">
        <f t="shared" si="139"/>
        <v>1055.3698612535363</v>
      </c>
      <c r="AN93" s="138">
        <f t="shared" si="139"/>
        <v>1097.5006511326158</v>
      </c>
      <c r="AO93" s="138">
        <f t="shared" si="139"/>
        <v>1140.6120056872646</v>
      </c>
      <c r="AP93" s="138">
        <f t="shared" si="139"/>
        <v>1184.7267231955609</v>
      </c>
      <c r="AQ93" s="138">
        <f t="shared" si="139"/>
        <v>1229.8681319976492</v>
      </c>
      <c r="AR93" s="138">
        <f t="shared" si="139"/>
        <v>1276.0601028197327</v>
      </c>
      <c r="AS93" s="138">
        <f t="shared" si="139"/>
        <v>1323.3270613846</v>
      </c>
      <c r="AT93" s="138">
        <f t="shared" si="139"/>
        <v>1371.6940013153448</v>
      </c>
      <c r="AU93" s="138">
        <f t="shared" si="139"/>
        <v>1421.1864973391021</v>
      </c>
      <c r="AV93" s="138">
        <f t="shared" si="139"/>
        <v>1471.8307187977694</v>
      </c>
      <c r="AW93" s="138">
        <f t="shared" si="139"/>
        <v>1523.6534434728551</v>
      </c>
      <c r="AX93" s="138">
        <f t="shared" si="139"/>
        <v>1576.6820717317562</v>
      </c>
      <c r="AY93" s="138">
        <f t="shared" si="139"/>
        <v>1630.9446410029366</v>
      </c>
      <c r="AZ93" s="138">
        <f t="shared" si="139"/>
        <v>1686.469840587655</v>
      </c>
      <c r="BA93" s="138">
        <f t="shared" si="139"/>
        <v>1743.2870268160686</v>
      </c>
      <c r="BB93" s="138">
        <f t="shared" si="139"/>
        <v>1801.4262385557161</v>
      </c>
      <c r="BC93" s="138">
        <f t="shared" si="139"/>
        <v>1860.9182130805739</v>
      </c>
      <c r="BD93" s="138">
        <f t="shared" si="139"/>
        <v>1921.7944023090711</v>
      </c>
      <c r="BE93" s="138">
        <f t="shared" si="139"/>
        <v>1984.0869894196376</v>
      </c>
      <c r="BF93" s="138">
        <f t="shared" si="139"/>
        <v>2047.8289058525679</v>
      </c>
      <c r="BG93" s="138">
        <f t="shared" si="139"/>
        <v>2113.0538487071772</v>
      </c>
      <c r="BH93" s="138">
        <f t="shared" si="139"/>
        <v>2179.7962985434442</v>
      </c>
      <c r="BI93" s="138">
        <f t="shared" si="139"/>
        <v>2248.0915375975437</v>
      </c>
      <c r="BJ93" s="138">
        <f t="shared" si="139"/>
        <v>2317.9756684208924</v>
      </c>
      <c r="BK93" s="138">
        <f t="shared" si="139"/>
        <v>2389.4856329525528</v>
      </c>
      <c r="BL93" s="138">
        <f t="shared" si="139"/>
        <v>2462.6592320350751</v>
      </c>
      <c r="BM93" s="138">
        <f t="shared" si="139"/>
        <v>2537.5351453840804</v>
      </c>
      <c r="BN93" s="138">
        <f t="shared" ref="BN93:BS93" si="140">IF(ISBLANK(BO93),MAX(BN21-X,0),IF(BO94="","",(BO93*p+BO94*(1-p))/(EXP(r_*T/n))))</f>
        <v>2614.1529520221407</v>
      </c>
      <c r="BO93" s="138">
        <f t="shared" si="140"/>
        <v>2692.5531511877493</v>
      </c>
      <c r="BP93" s="138">
        <f t="shared" si="140"/>
        <v>2772.7771837304258</v>
      </c>
      <c r="BQ93" s="138">
        <f t="shared" si="140"/>
        <v>2854.8674540032562</v>
      </c>
      <c r="BR93" s="138">
        <f t="shared" si="140"/>
        <v>2938.8673522644435</v>
      </c>
      <c r="BS93" s="138">
        <f t="shared" si="140"/>
        <v>3024.8212775996908</v>
      </c>
    </row>
    <row r="94" spans="2:71" x14ac:dyDescent="0.2">
      <c r="B94" s="138" t="str">
        <f t="shared" ref="B94:AG94" si="141">IF(ISBLANK(C94),MAX(B22-X,0),IF(C95="","",(C94*p+C95*(1-p))/(EXP(r_*T/n))))</f>
        <v/>
      </c>
      <c r="C94" s="138">
        <f t="shared" si="141"/>
        <v>57.263919552100312</v>
      </c>
      <c r="D94" s="138">
        <f t="shared" si="141"/>
        <v>66.730110708154882</v>
      </c>
      <c r="E94" s="138">
        <f t="shared" si="141"/>
        <v>77.278121940592229</v>
      </c>
      <c r="F94" s="138">
        <f t="shared" si="141"/>
        <v>88.942926479913851</v>
      </c>
      <c r="G94" s="138">
        <f t="shared" si="141"/>
        <v>101.74698496523406</v>
      </c>
      <c r="H94" s="138">
        <f t="shared" si="141"/>
        <v>115.6994973012751</v>
      </c>
      <c r="I94" s="138">
        <f t="shared" si="141"/>
        <v>130.79627558721879</v>
      </c>
      <c r="J94" s="138">
        <f t="shared" si="141"/>
        <v>147.02028926650274</v>
      </c>
      <c r="K94" s="138">
        <f t="shared" si="141"/>
        <v>164.34288215836457</v>
      </c>
      <c r="L94" s="138">
        <f t="shared" si="141"/>
        <v>182.7256040828683</v>
      </c>
      <c r="M94" s="138">
        <f t="shared" si="141"/>
        <v>202.1225435479781</v>
      </c>
      <c r="N94" s="138">
        <f t="shared" si="141"/>
        <v>222.48299939850216</v>
      </c>
      <c r="O94" s="138">
        <f t="shared" si="141"/>
        <v>243.75429522029327</v>
      </c>
      <c r="P94" s="138">
        <f t="shared" si="141"/>
        <v>265.88452612220124</v>
      </c>
      <c r="Q94" s="138">
        <f t="shared" si="141"/>
        <v>288.82503635427014</v>
      </c>
      <c r="R94" s="138">
        <f t="shared" si="141"/>
        <v>312.53245792625694</v>
      </c>
      <c r="S94" s="138">
        <f t="shared" si="141"/>
        <v>336.97019131343183</v>
      </c>
      <c r="T94" s="138">
        <f t="shared" si="141"/>
        <v>362.10927265102367</v>
      </c>
      <c r="U94" s="138">
        <f t="shared" si="141"/>
        <v>387.92863853459744</v>
      </c>
      <c r="V94" s="138">
        <f t="shared" si="141"/>
        <v>414.41486004499814</v>
      </c>
      <c r="W94" s="138">
        <f t="shared" si="141"/>
        <v>441.56146343644031</v>
      </c>
      <c r="X94" s="138">
        <f t="shared" si="141"/>
        <v>469.36798036914678</v>
      </c>
      <c r="Y94" s="138">
        <f t="shared" si="141"/>
        <v>497.83887378114025</v>
      </c>
      <c r="Z94" s="138">
        <f t="shared" si="141"/>
        <v>526.98246870160051</v>
      </c>
      <c r="AA94" s="138">
        <f t="shared" si="141"/>
        <v>556.809986122596</v>
      </c>
      <c r="AB94" s="138">
        <f t="shared" si="141"/>
        <v>587.33474002170806</v>
      </c>
      <c r="AC94" s="138">
        <f t="shared" si="141"/>
        <v>618.57152044744396</v>
      </c>
      <c r="AD94" s="138">
        <f t="shared" si="141"/>
        <v>650.53615536348968</v>
      </c>
      <c r="AE94" s="138">
        <f t="shared" si="141"/>
        <v>683.24522414534169</v>
      </c>
      <c r="AF94" s="138">
        <f t="shared" si="141"/>
        <v>716.71588673308429</v>
      </c>
      <c r="AG94" s="138">
        <f t="shared" si="141"/>
        <v>750.96579255467429</v>
      </c>
      <c r="AH94" s="138">
        <f t="shared" ref="AH94:BM94" si="142">IF(ISBLANK(AI94),MAX(AH22-X,0),IF(AI95="","",(AI94*p+AI95*(1-p))/(EXP(r_*T/n))))</f>
        <v>786.01303919351801</v>
      </c>
      <c r="AI94" s="138">
        <f t="shared" si="142"/>
        <v>821.8761589797183</v>
      </c>
      <c r="AJ94" s="138">
        <f t="shared" si="142"/>
        <v>858.57411959385354</v>
      </c>
      <c r="AK94" s="138">
        <f t="shared" si="142"/>
        <v>896.12633091720295</v>
      </c>
      <c r="AL94" s="138">
        <f t="shared" si="142"/>
        <v>934.55265437068135</v>
      </c>
      <c r="AM94" s="138">
        <f t="shared" si="142"/>
        <v>973.8734131963713</v>
      </c>
      <c r="AN94" s="138">
        <f t="shared" si="142"/>
        <v>1014.1094031579039</v>
      </c>
      <c r="AO94" s="138">
        <f t="shared" si="142"/>
        <v>1055.2819035225423</v>
      </c>
      <c r="AP94" s="138">
        <f t="shared" si="142"/>
        <v>1097.4126883024751</v>
      </c>
      <c r="AQ94" s="138">
        <f t="shared" si="142"/>
        <v>1140.5240377576818</v>
      </c>
      <c r="AR94" s="138">
        <f t="shared" si="142"/>
        <v>1184.6387501662402</v>
      </c>
      <c r="AS94" s="138">
        <f t="shared" si="142"/>
        <v>1229.7801538682947</v>
      </c>
      <c r="AT94" s="138">
        <f t="shared" si="142"/>
        <v>1275.9721195900493</v>
      </c>
      <c r="AU94" s="138">
        <f t="shared" si="142"/>
        <v>1323.2390730542916</v>
      </c>
      <c r="AV94" s="138">
        <f t="shared" si="142"/>
        <v>1371.6060078841156</v>
      </c>
      <c r="AW94" s="138">
        <f t="shared" si="142"/>
        <v>1421.0984988066564</v>
      </c>
      <c r="AX94" s="138">
        <f t="shared" si="142"/>
        <v>1471.7427151638117</v>
      </c>
      <c r="AY94" s="138">
        <f t="shared" si="142"/>
        <v>1523.5654347370896</v>
      </c>
      <c r="AZ94" s="138">
        <f t="shared" si="142"/>
        <v>1576.5940578938873</v>
      </c>
      <c r="BA94" s="138">
        <f t="shared" si="142"/>
        <v>1630.8566220626683</v>
      </c>
      <c r="BB94" s="138">
        <f t="shared" si="142"/>
        <v>1686.3818165446914</v>
      </c>
      <c r="BC94" s="138">
        <f t="shared" si="142"/>
        <v>1743.1989976701141</v>
      </c>
      <c r="BD94" s="138">
        <f t="shared" si="142"/>
        <v>1801.3382043064746</v>
      </c>
      <c r="BE94" s="138">
        <f t="shared" si="142"/>
        <v>1860.83017372775</v>
      </c>
      <c r="BF94" s="138">
        <f t="shared" si="142"/>
        <v>1921.7063578523682</v>
      </c>
      <c r="BG94" s="138">
        <f t="shared" si="142"/>
        <v>1983.9989398587607</v>
      </c>
      <c r="BH94" s="138">
        <f t="shared" si="142"/>
        <v>2047.7408511872209</v>
      </c>
      <c r="BI94" s="138">
        <f t="shared" si="142"/>
        <v>2112.9657889370642</v>
      </c>
      <c r="BJ94" s="138">
        <f t="shared" si="142"/>
        <v>2179.7082336682683</v>
      </c>
      <c r="BK94" s="138">
        <f t="shared" si="142"/>
        <v>2248.0034676170098</v>
      </c>
      <c r="BL94" s="138">
        <f t="shared" si="142"/>
        <v>2317.8875933347044</v>
      </c>
      <c r="BM94" s="138">
        <f t="shared" si="142"/>
        <v>2389.3975527604148</v>
      </c>
      <c r="BN94" s="138">
        <f t="shared" ref="BN94:BS94" si="143">IF(ISBLANK(BO94),MAX(BN22-X,0),IF(BO95="","",(BO94*p+BO95*(1-p))/(EXP(r_*T/n))))</f>
        <v>2462.5711467366914</v>
      </c>
      <c r="BO94" s="138">
        <f t="shared" si="143"/>
        <v>2537.4470549791545</v>
      </c>
      <c r="BP94" s="138">
        <f t="shared" si="143"/>
        <v>2614.0648565103766</v>
      </c>
      <c r="BQ94" s="138">
        <f t="shared" si="143"/>
        <v>2692.465050568851</v>
      </c>
      <c r="BR94" s="138">
        <f t="shared" si="143"/>
        <v>2772.6890780040972</v>
      </c>
      <c r="BS94" s="138">
        <f t="shared" si="143"/>
        <v>2854.7793431692012</v>
      </c>
    </row>
    <row r="95" spans="2:71" x14ac:dyDescent="0.2">
      <c r="B95" s="138" t="str">
        <f t="shared" ref="B95:AG95" si="144">IF(ISBLANK(C95),MAX(B23-X,0),IF(C96="","",(C95*p+C96*(1-p))/(EXP(r_*T/n))))</f>
        <v/>
      </c>
      <c r="C95" s="138" t="str">
        <f t="shared" si="144"/>
        <v/>
      </c>
      <c r="D95" s="138">
        <f t="shared" si="144"/>
        <v>47.972610741071065</v>
      </c>
      <c r="E95" s="138">
        <f t="shared" si="144"/>
        <v>56.377303586191424</v>
      </c>
      <c r="F95" s="138">
        <f t="shared" si="144"/>
        <v>65.829589392380512</v>
      </c>
      <c r="G95" s="138">
        <f t="shared" si="144"/>
        <v>76.376735535840496</v>
      </c>
      <c r="H95" s="138">
        <f t="shared" si="144"/>
        <v>88.054230205081524</v>
      </c>
      <c r="I95" s="138">
        <f t="shared" si="144"/>
        <v>100.88442414228571</v>
      </c>
      <c r="J95" s="138">
        <f t="shared" si="144"/>
        <v>114.87574328820361</v>
      </c>
      <c r="K95" s="138">
        <f t="shared" si="144"/>
        <v>130.02257405840879</v>
      </c>
      <c r="L95" s="138">
        <f t="shared" si="144"/>
        <v>146.30587684823234</v>
      </c>
      <c r="M95" s="138">
        <f t="shared" si="144"/>
        <v>163.69452571473519</v>
      </c>
      <c r="N95" s="138">
        <f t="shared" si="144"/>
        <v>182.14730839646359</v>
      </c>
      <c r="O95" s="138">
        <f t="shared" si="144"/>
        <v>201.61545805223011</v>
      </c>
      <c r="P95" s="138">
        <f t="shared" si="144"/>
        <v>222.04553440870603</v>
      </c>
      <c r="Q95" s="138">
        <f t="shared" si="144"/>
        <v>243.38243523624109</v>
      </c>
      <c r="R95" s="138">
        <f t="shared" si="144"/>
        <v>265.57230544636508</v>
      </c>
      <c r="S95" s="138">
        <f t="shared" si="144"/>
        <v>288.56512393801586</v>
      </c>
      <c r="T95" s="138">
        <f t="shared" si="144"/>
        <v>312.31678707707107</v>
      </c>
      <c r="U95" s="138">
        <f t="shared" si="144"/>
        <v>336.79056767439403</v>
      </c>
      <c r="V95" s="138">
        <f t="shared" si="144"/>
        <v>361.95790115527927</v>
      </c>
      <c r="W95" s="138">
        <f t="shared" si="144"/>
        <v>387.79852554186277</v>
      </c>
      <c r="X95" s="138">
        <f t="shared" si="144"/>
        <v>414.30006771010096</v>
      </c>
      <c r="Y95" s="138">
        <f t="shared" si="144"/>
        <v>441.45721566307157</v>
      </c>
      <c r="Z95" s="138">
        <f t="shared" si="144"/>
        <v>469.27063942562245</v>
      </c>
      <c r="AA95" s="138">
        <f t="shared" si="144"/>
        <v>497.74582050879201</v>
      </c>
      <c r="AB95" s="138">
        <f t="shared" si="144"/>
        <v>526.89192542032742</v>
      </c>
      <c r="AC95" s="138">
        <f t="shared" si="144"/>
        <v>556.72081984030501</v>
      </c>
      <c r="AD95" s="138">
        <f t="shared" si="144"/>
        <v>587.24627605501234</v>
      </c>
      <c r="AE95" s="138">
        <f t="shared" si="144"/>
        <v>618.4833857947358</v>
      </c>
      <c r="AF95" s="138">
        <f t="shared" si="144"/>
        <v>650.448160097607</v>
      </c>
      <c r="AG95" s="138">
        <f t="shared" si="144"/>
        <v>683.15728009049985</v>
      </c>
      <c r="AH95" s="138">
        <f t="shared" ref="AH95:BM95" si="145">IF(ISBLANK(AI95),MAX(AH23-X,0),IF(AI96="","",(AI95*p+AI96*(1-p))/(EXP(r_*T/n))))</f>
        <v>716.62795704197174</v>
      </c>
      <c r="AI95" s="138">
        <f t="shared" si="145"/>
        <v>750.87786359788538</v>
      </c>
      <c r="AJ95" s="138">
        <f t="shared" si="145"/>
        <v>785.92510660771507</v>
      </c>
      <c r="AK95" s="138">
        <f t="shared" si="145"/>
        <v>821.78822159300432</v>
      </c>
      <c r="AL95" s="138">
        <f t="shared" si="145"/>
        <v>858.48617715391742</v>
      </c>
      <c r="AM95" s="138">
        <f t="shared" si="145"/>
        <v>896.03838338341006</v>
      </c>
      <c r="AN95" s="138">
        <f t="shared" si="145"/>
        <v>934.46470173853845</v>
      </c>
      <c r="AO95" s="138">
        <f t="shared" si="145"/>
        <v>973.78545546537725</v>
      </c>
      <c r="AP95" s="138">
        <f t="shared" si="145"/>
        <v>1014.0214403277632</v>
      </c>
      <c r="AQ95" s="138">
        <f t="shared" si="145"/>
        <v>1055.1939355929592</v>
      </c>
      <c r="AR95" s="138">
        <f t="shared" si="145"/>
        <v>1097.324715273154</v>
      </c>
      <c r="AS95" s="138">
        <f t="shared" si="145"/>
        <v>1140.4360596283273</v>
      </c>
      <c r="AT95" s="138">
        <f t="shared" si="145"/>
        <v>1184.5507669365563</v>
      </c>
      <c r="AU95" s="138">
        <f t="shared" si="145"/>
        <v>1229.6921655379861</v>
      </c>
      <c r="AV95" s="138">
        <f t="shared" si="145"/>
        <v>1275.88412615882</v>
      </c>
      <c r="AW95" s="138">
        <f t="shared" si="145"/>
        <v>1323.1510745218459</v>
      </c>
      <c r="AX95" s="138">
        <f t="shared" si="145"/>
        <v>1371.5180042501579</v>
      </c>
      <c r="AY95" s="138">
        <f t="shared" si="145"/>
        <v>1421.0104900708911</v>
      </c>
      <c r="AZ95" s="138">
        <f t="shared" si="145"/>
        <v>1471.6547013259426</v>
      </c>
      <c r="BA95" s="138">
        <f t="shared" si="145"/>
        <v>1523.4774157968216</v>
      </c>
      <c r="BB95" s="138">
        <f t="shared" si="145"/>
        <v>1576.506033850924</v>
      </c>
      <c r="BC95" s="138">
        <f t="shared" si="145"/>
        <v>1630.7685929167137</v>
      </c>
      <c r="BD95" s="138">
        <f t="shared" si="145"/>
        <v>1686.2937822954502</v>
      </c>
      <c r="BE95" s="138">
        <f t="shared" si="145"/>
        <v>1743.1109583172902</v>
      </c>
      <c r="BF95" s="138">
        <f t="shared" si="145"/>
        <v>1801.2501598497722</v>
      </c>
      <c r="BG95" s="138">
        <f t="shared" si="145"/>
        <v>1860.7421241668728</v>
      </c>
      <c r="BH95" s="138">
        <f t="shared" si="145"/>
        <v>1921.618303187021</v>
      </c>
      <c r="BI95" s="138">
        <f t="shared" si="145"/>
        <v>1983.910880088647</v>
      </c>
      <c r="BJ95" s="138">
        <f t="shared" si="145"/>
        <v>2047.652786312045</v>
      </c>
      <c r="BK95" s="138">
        <f t="shared" si="145"/>
        <v>2112.8777189565303</v>
      </c>
      <c r="BL95" s="138">
        <f t="shared" si="145"/>
        <v>2179.6201585820804</v>
      </c>
      <c r="BM95" s="138">
        <f t="shared" si="145"/>
        <v>2247.9153874248718</v>
      </c>
      <c r="BN95" s="138">
        <f t="shared" ref="BN95:BS95" si="146">IF(ISBLANK(BO95),MAX(BN23-X,0),IF(BO96="","",(BO95*p+BO96*(1-p))/(EXP(r_*T/n))))</f>
        <v>2317.7995080363203</v>
      </c>
      <c r="BO95" s="138">
        <f t="shared" si="146"/>
        <v>2389.3094623554889</v>
      </c>
      <c r="BP95" s="138">
        <f t="shared" si="146"/>
        <v>2462.4830512249273</v>
      </c>
      <c r="BQ95" s="138">
        <f t="shared" si="146"/>
        <v>2537.3589543602561</v>
      </c>
      <c r="BR95" s="138">
        <f t="shared" si="146"/>
        <v>2613.9767507840479</v>
      </c>
      <c r="BS95" s="138">
        <f t="shared" si="146"/>
        <v>2692.376939734796</v>
      </c>
    </row>
    <row r="96" spans="2:71" x14ac:dyDescent="0.2">
      <c r="B96" s="138" t="str">
        <f t="shared" ref="B96:AG96" si="147">IF(ISBLANK(C96),MAX(B24-X,0),IF(C97="","",(C96*p+C97*(1-p))/(EXP(r_*T/n))))</f>
        <v/>
      </c>
      <c r="C96" s="138" t="str">
        <f t="shared" si="147"/>
        <v/>
      </c>
      <c r="D96" s="138" t="str">
        <f t="shared" si="147"/>
        <v/>
      </c>
      <c r="E96" s="138">
        <f t="shared" si="147"/>
        <v>39.722859878041099</v>
      </c>
      <c r="F96" s="138">
        <f t="shared" si="147"/>
        <v>47.099551012999378</v>
      </c>
      <c r="G96" s="138">
        <f t="shared" si="147"/>
        <v>55.477528495634914</v>
      </c>
      <c r="H96" s="138">
        <f t="shared" si="147"/>
        <v>64.91563489630866</v>
      </c>
      <c r="I96" s="138">
        <f t="shared" si="147"/>
        <v>75.46226635388976</v>
      </c>
      <c r="J96" s="138">
        <f t="shared" si="147"/>
        <v>87.153453407745758</v>
      </c>
      <c r="K96" s="138">
        <f t="shared" si="147"/>
        <v>100.01141287969058</v>
      </c>
      <c r="L96" s="138">
        <f t="shared" si="147"/>
        <v>114.04371785574337</v>
      </c>
      <c r="M96" s="138">
        <f t="shared" si="147"/>
        <v>129.24319799541655</v>
      </c>
      <c r="N96" s="138">
        <f t="shared" si="147"/>
        <v>145.58863077017199</v>
      </c>
      <c r="O96" s="138">
        <f t="shared" si="147"/>
        <v>163.04621944755345</v>
      </c>
      <c r="P96" s="138">
        <f t="shared" si="147"/>
        <v>181.57178192432076</v>
      </c>
      <c r="Q96" s="138">
        <f t="shared" si="147"/>
        <v>201.11350419404019</v>
      </c>
      <c r="R96" s="138">
        <f t="shared" si="147"/>
        <v>221.61505272707456</v>
      </c>
      <c r="S96" s="138">
        <f t="shared" si="147"/>
        <v>243.01880042426706</v>
      </c>
      <c r="T96" s="138">
        <f t="shared" si="147"/>
        <v>265.26890817764428</v>
      </c>
      <c r="U96" s="138">
        <f t="shared" si="147"/>
        <v>288.31402198768154</v>
      </c>
      <c r="V96" s="138">
        <f t="shared" si="147"/>
        <v>312.10939295556744</v>
      </c>
      <c r="W96" s="138">
        <f t="shared" si="147"/>
        <v>336.61829824129984</v>
      </c>
      <c r="X96" s="138">
        <f t="shared" si="147"/>
        <v>361.8127249427838</v>
      </c>
      <c r="Y96" s="138">
        <f t="shared" si="147"/>
        <v>387.67336292862109</v>
      </c>
      <c r="Z96" s="138">
        <f t="shared" si="147"/>
        <v>414.18902392561677</v>
      </c>
      <c r="AA96" s="138">
        <f t="shared" si="147"/>
        <v>441.35565209409151</v>
      </c>
      <c r="AB96" s="138">
        <f t="shared" si="147"/>
        <v>469.1751100947979</v>
      </c>
      <c r="AC96" s="138">
        <f t="shared" si="147"/>
        <v>497.65391430580866</v>
      </c>
      <c r="AD96" s="138">
        <f t="shared" si="147"/>
        <v>526.80205906257845</v>
      </c>
      <c r="AE96" s="138">
        <f t="shared" si="147"/>
        <v>556.63202224877296</v>
      </c>
      <c r="AF96" s="138">
        <f t="shared" si="147"/>
        <v>587.15799436570808</v>
      </c>
      <c r="AG96" s="138">
        <f t="shared" si="147"/>
        <v>618.39533011635899</v>
      </c>
      <c r="AH96" s="138">
        <f t="shared" ref="AH96:BM96" si="148">IF(ISBLANK(AI96),MAX(AH24-X,0),IF(AI97="","",(AI96*p+AI97*(1-p))/(EXP(r_*T/n))))</f>
        <v>650.36019182834991</v>
      </c>
      <c r="AI96" s="138">
        <f t="shared" si="148"/>
        <v>683.06933957370723</v>
      </c>
      <c r="AJ96" s="138">
        <f t="shared" si="148"/>
        <v>716.54002154534794</v>
      </c>
      <c r="AK96" s="138">
        <f t="shared" si="148"/>
        <v>750.78992562289216</v>
      </c>
      <c r="AL96" s="138">
        <f t="shared" si="148"/>
        <v>785.83716407908412</v>
      </c>
      <c r="AM96" s="138">
        <f t="shared" si="148"/>
        <v>821.70027405048234</v>
      </c>
      <c r="AN96" s="138">
        <f t="shared" si="148"/>
        <v>858.39822452136718</v>
      </c>
      <c r="AO96" s="138">
        <f t="shared" si="148"/>
        <v>895.9504256524159</v>
      </c>
      <c r="AP96" s="138">
        <f t="shared" si="148"/>
        <v>934.37673890839756</v>
      </c>
      <c r="AQ96" s="138">
        <f t="shared" si="148"/>
        <v>973.69748753579415</v>
      </c>
      <c r="AR96" s="138">
        <f t="shared" si="148"/>
        <v>1013.9334672984422</v>
      </c>
      <c r="AS96" s="138">
        <f t="shared" si="148"/>
        <v>1055.1059574636047</v>
      </c>
      <c r="AT96" s="138">
        <f t="shared" si="148"/>
        <v>1097.2367320434703</v>
      </c>
      <c r="AU96" s="138">
        <f t="shared" si="148"/>
        <v>1140.3480712980183</v>
      </c>
      <c r="AV96" s="138">
        <f t="shared" si="148"/>
        <v>1184.4627735053268</v>
      </c>
      <c r="AW96" s="138">
        <f t="shared" si="148"/>
        <v>1229.6041670055404</v>
      </c>
      <c r="AX96" s="138">
        <f t="shared" si="148"/>
        <v>1275.7961225248623</v>
      </c>
      <c r="AY96" s="138">
        <f t="shared" si="148"/>
        <v>1323.0630657860804</v>
      </c>
      <c r="AZ96" s="138">
        <f t="shared" si="148"/>
        <v>1371.429990412289</v>
      </c>
      <c r="BA96" s="138">
        <f t="shared" si="148"/>
        <v>1420.9224711306226</v>
      </c>
      <c r="BB96" s="138">
        <f t="shared" si="148"/>
        <v>1471.5666772829791</v>
      </c>
      <c r="BC96" s="138">
        <f t="shared" si="148"/>
        <v>1523.389386650867</v>
      </c>
      <c r="BD96" s="138">
        <f t="shared" si="148"/>
        <v>1576.4179996016826</v>
      </c>
      <c r="BE96" s="138">
        <f t="shared" si="148"/>
        <v>1630.6805535638898</v>
      </c>
      <c r="BF96" s="138">
        <f t="shared" si="148"/>
        <v>1686.2057378387476</v>
      </c>
      <c r="BG96" s="138">
        <f t="shared" si="148"/>
        <v>1743.022908756413</v>
      </c>
      <c r="BH96" s="138">
        <f t="shared" si="148"/>
        <v>1801.1621051844247</v>
      </c>
      <c r="BI96" s="138">
        <f t="shared" si="148"/>
        <v>1860.6540643967592</v>
      </c>
      <c r="BJ96" s="138">
        <f t="shared" si="148"/>
        <v>1921.5302383118451</v>
      </c>
      <c r="BK96" s="138">
        <f t="shared" si="148"/>
        <v>1983.8228101081131</v>
      </c>
      <c r="BL96" s="138">
        <f t="shared" si="148"/>
        <v>2047.5647112258571</v>
      </c>
      <c r="BM96" s="138">
        <f t="shared" si="148"/>
        <v>2112.7896387643918</v>
      </c>
      <c r="BN96" s="138">
        <f t="shared" ref="BN96:BS96" si="149">IF(ISBLANK(BO96),MAX(BN24-X,0),IF(BO97="","",(BO96*p+BO97*(1-p))/(EXP(r_*T/n))))</f>
        <v>2179.5320732836963</v>
      </c>
      <c r="BO96" s="138">
        <f t="shared" si="149"/>
        <v>2247.8272970199455</v>
      </c>
      <c r="BP96" s="138">
        <f t="shared" si="149"/>
        <v>2317.7114125245557</v>
      </c>
      <c r="BQ96" s="138">
        <f t="shared" si="149"/>
        <v>2389.2213617365906</v>
      </c>
      <c r="BR96" s="138">
        <f t="shared" si="149"/>
        <v>2462.3949454985986</v>
      </c>
      <c r="BS96" s="138">
        <f t="shared" si="149"/>
        <v>2537.2708435262011</v>
      </c>
    </row>
    <row r="97" spans="2:71" x14ac:dyDescent="0.2">
      <c r="B97" s="138" t="str">
        <f t="shared" ref="B97:AG97" si="150">IF(ISBLANK(C97),MAX(B25-X,0),IF(C98="","",(C97*p+C98*(1-p))/(EXP(r_*T/n))))</f>
        <v/>
      </c>
      <c r="C97" s="138" t="str">
        <f t="shared" si="150"/>
        <v/>
      </c>
      <c r="D97" s="138" t="str">
        <f t="shared" si="150"/>
        <v/>
      </c>
      <c r="E97" s="138" t="str">
        <f t="shared" si="150"/>
        <v/>
      </c>
      <c r="F97" s="138">
        <f t="shared" si="150"/>
        <v>32.481885597331313</v>
      </c>
      <c r="G97" s="138">
        <f t="shared" si="150"/>
        <v>38.875940205683058</v>
      </c>
      <c r="H97" s="138">
        <f t="shared" si="150"/>
        <v>46.213599831246526</v>
      </c>
      <c r="I97" s="138">
        <f t="shared" si="150"/>
        <v>54.563974507920861</v>
      </c>
      <c r="J97" s="138">
        <f t="shared" si="150"/>
        <v>63.987611684286676</v>
      </c>
      <c r="K97" s="138">
        <f t="shared" si="150"/>
        <v>74.534114160017623</v>
      </c>
      <c r="L97" s="138">
        <f t="shared" si="150"/>
        <v>86.24008469096546</v>
      </c>
      <c r="M97" s="138">
        <f t="shared" si="150"/>
        <v>99.1275785326917</v>
      </c>
      <c r="N97" s="138">
        <f t="shared" si="150"/>
        <v>113.20322687126756</v>
      </c>
      <c r="O97" s="138">
        <f t="shared" si="150"/>
        <v>128.45815538324382</v>
      </c>
      <c r="P97" s="138">
        <f t="shared" si="150"/>
        <v>144.86876417899316</v>
      </c>
      <c r="Q97" s="138">
        <f t="shared" si="150"/>
        <v>162.39836229170038</v>
      </c>
      <c r="R97" s="138">
        <f t="shared" si="150"/>
        <v>180.99956893016432</v>
      </c>
      <c r="S97" s="138">
        <f t="shared" si="150"/>
        <v>200.61731466200825</v>
      </c>
      <c r="T97" s="138">
        <f t="shared" si="150"/>
        <v>221.19220956385385</v>
      </c>
      <c r="U97" s="138">
        <f t="shared" si="150"/>
        <v>242.664002744458</v>
      </c>
      <c r="V97" s="138">
        <f t="shared" si="150"/>
        <v>264.97484663606178</v>
      </c>
      <c r="W97" s="138">
        <f t="shared" si="150"/>
        <v>288.07210383613108</v>
      </c>
      <c r="X97" s="138">
        <f t="shared" si="150"/>
        <v>311.91049220301954</v>
      </c>
      <c r="Y97" s="138">
        <f t="shared" si="150"/>
        <v>336.45344757367087</v>
      </c>
      <c r="Z97" s="138">
        <f t="shared" si="150"/>
        <v>361.67368014010009</v>
      </c>
      <c r="AA97" s="138">
        <f t="shared" si="150"/>
        <v>387.55299471929459</v>
      </c>
      <c r="AB97" s="138">
        <f t="shared" si="150"/>
        <v>414.08152173162966</v>
      </c>
      <c r="AC97" s="138">
        <f t="shared" si="150"/>
        <v>441.2565530742379</v>
      </c>
      <c r="AD97" s="138">
        <f t="shared" si="150"/>
        <v>469.08118975214853</v>
      </c>
      <c r="AE97" s="138">
        <f t="shared" si="150"/>
        <v>497.56298785675239</v>
      </c>
      <c r="AF97" s="138">
        <f t="shared" si="150"/>
        <v>526.71274453703222</v>
      </c>
      <c r="AG97" s="138">
        <f t="shared" si="150"/>
        <v>556.5435084219863</v>
      </c>
      <c r="AH97" s="138">
        <f t="shared" ref="AH97:BM97" si="151">IF(ISBLANK(AI97),MAX(AH25-X,0),IF(AI98="","",(AI97*p+AI98*(1-p))/(EXP(r_*T/n))))</f>
        <v>587.06984271339104</v>
      </c>
      <c r="AI97" s="138">
        <f t="shared" si="151"/>
        <v>618.30732447921025</v>
      </c>
      <c r="AJ97" s="138">
        <f t="shared" si="151"/>
        <v>650.27223627498677</v>
      </c>
      <c r="AK97" s="138">
        <f t="shared" si="151"/>
        <v>682.98139640630995</v>
      </c>
      <c r="AL97" s="138">
        <f t="shared" si="151"/>
        <v>716.4520779376677</v>
      </c>
      <c r="AM97" s="138">
        <f t="shared" si="151"/>
        <v>750.7019779131216</v>
      </c>
      <c r="AN97" s="138">
        <f t="shared" si="151"/>
        <v>785.74921142963001</v>
      </c>
      <c r="AO97" s="138">
        <f t="shared" si="151"/>
        <v>821.61231631868145</v>
      </c>
      <c r="AP97" s="138">
        <f t="shared" si="151"/>
        <v>858.3102616912264</v>
      </c>
      <c r="AQ97" s="138">
        <f t="shared" si="151"/>
        <v>895.8624577228328</v>
      </c>
      <c r="AR97" s="138">
        <f t="shared" si="151"/>
        <v>934.28876587907644</v>
      </c>
      <c r="AS97" s="138">
        <f t="shared" si="151"/>
        <v>973.60950940643943</v>
      </c>
      <c r="AT97" s="138">
        <f t="shared" si="151"/>
        <v>1013.8454840687582</v>
      </c>
      <c r="AU97" s="138">
        <f t="shared" si="151"/>
        <v>1055.0179691332958</v>
      </c>
      <c r="AV97" s="138">
        <f t="shared" si="151"/>
        <v>1097.1487386122408</v>
      </c>
      <c r="AW97" s="138">
        <f t="shared" si="151"/>
        <v>1140.2600727655727</v>
      </c>
      <c r="AX97" s="138">
        <f t="shared" si="151"/>
        <v>1184.3747698713692</v>
      </c>
      <c r="AY97" s="138">
        <f t="shared" si="151"/>
        <v>1229.5161582697747</v>
      </c>
      <c r="AZ97" s="138">
        <f t="shared" si="151"/>
        <v>1275.708108686993</v>
      </c>
      <c r="BA97" s="138">
        <f t="shared" si="151"/>
        <v>1322.9750468458119</v>
      </c>
      <c r="BB97" s="138">
        <f t="shared" si="151"/>
        <v>1371.3419663693253</v>
      </c>
      <c r="BC97" s="138">
        <f t="shared" si="151"/>
        <v>1420.834441984668</v>
      </c>
      <c r="BD97" s="138">
        <f t="shared" si="151"/>
        <v>1471.4786430337376</v>
      </c>
      <c r="BE97" s="138">
        <f t="shared" si="151"/>
        <v>1523.3013472980429</v>
      </c>
      <c r="BF97" s="138">
        <f t="shared" si="151"/>
        <v>1576.32995514498</v>
      </c>
      <c r="BG97" s="138">
        <f t="shared" si="151"/>
        <v>1630.5925040030127</v>
      </c>
      <c r="BH97" s="138">
        <f t="shared" si="151"/>
        <v>1686.1176831733999</v>
      </c>
      <c r="BI97" s="138">
        <f t="shared" si="151"/>
        <v>1742.9348489862991</v>
      </c>
      <c r="BJ97" s="138">
        <f t="shared" si="151"/>
        <v>1801.0740403092491</v>
      </c>
      <c r="BK97" s="138">
        <f t="shared" si="151"/>
        <v>1860.5659944162253</v>
      </c>
      <c r="BL97" s="138">
        <f t="shared" si="151"/>
        <v>1921.4421632256572</v>
      </c>
      <c r="BM97" s="138">
        <f t="shared" si="151"/>
        <v>1983.7347299159751</v>
      </c>
      <c r="BN97" s="138">
        <f t="shared" ref="BN97:BS97" si="152">IF(ISBLANK(BO97),MAX(BN25-X,0),IF(BO98="","",(BO97*p+BO98*(1-p))/(EXP(r_*T/n))))</f>
        <v>2047.4766259274729</v>
      </c>
      <c r="BO97" s="138">
        <f t="shared" si="152"/>
        <v>2112.7015483594655</v>
      </c>
      <c r="BP97" s="138">
        <f t="shared" si="152"/>
        <v>2179.4439777719317</v>
      </c>
      <c r="BQ97" s="138">
        <f t="shared" si="152"/>
        <v>2247.7391964010471</v>
      </c>
      <c r="BR97" s="138">
        <f t="shared" si="152"/>
        <v>2317.6233067982271</v>
      </c>
      <c r="BS97" s="138">
        <f t="shared" si="152"/>
        <v>2389.1332509025356</v>
      </c>
    </row>
    <row r="98" spans="2:71" x14ac:dyDescent="0.2">
      <c r="B98" s="138" t="str">
        <f t="shared" ref="B98:AG98" si="153">IF(ISBLANK(C98),MAX(B26-X,0),IF(C99="","",(C98*p+C99*(1-p))/(EXP(r_*T/n))))</f>
        <v/>
      </c>
      <c r="C98" s="138" t="str">
        <f t="shared" si="153"/>
        <v/>
      </c>
      <c r="D98" s="138" t="str">
        <f t="shared" si="153"/>
        <v/>
      </c>
      <c r="E98" s="138" t="str">
        <f t="shared" si="153"/>
        <v/>
      </c>
      <c r="F98" s="138" t="str">
        <f t="shared" si="153"/>
        <v/>
      </c>
      <c r="G98" s="138">
        <f t="shared" si="153"/>
        <v>26.205245198046278</v>
      </c>
      <c r="H98" s="138">
        <f t="shared" si="153"/>
        <v>31.673206159486629</v>
      </c>
      <c r="I98" s="138">
        <f t="shared" si="153"/>
        <v>38.016999263614117</v>
      </c>
      <c r="J98" s="138">
        <f t="shared" si="153"/>
        <v>45.314152834967331</v>
      </c>
      <c r="K98" s="138">
        <f t="shared" si="153"/>
        <v>53.635971341058486</v>
      </c>
      <c r="L98" s="138">
        <f t="shared" si="153"/>
        <v>63.044832194305009</v>
      </c>
      <c r="M98" s="138">
        <f t="shared" si="153"/>
        <v>73.591631213243048</v>
      </c>
      <c r="N98" s="138">
        <f t="shared" si="153"/>
        <v>85.313576028844821</v>
      </c>
      <c r="O98" s="138">
        <f t="shared" si="153"/>
        <v>98.232528422227006</v>
      </c>
      <c r="P98" s="138">
        <f t="shared" si="153"/>
        <v>112.35407680664879</v>
      </c>
      <c r="Q98" s="138">
        <f t="shared" si="153"/>
        <v>127.66747690802326</v>
      </c>
      <c r="R98" s="138">
        <f t="shared" si="153"/>
        <v>144.14653331041615</v>
      </c>
      <c r="S98" s="138">
        <f t="shared" si="153"/>
        <v>161.75141172069786</v>
      </c>
      <c r="T98" s="138">
        <f t="shared" si="153"/>
        <v>180.43128005407138</v>
      </c>
      <c r="U98" s="138">
        <f t="shared" si="153"/>
        <v>200.1275872228772</v>
      </c>
      <c r="V98" s="138">
        <f t="shared" si="153"/>
        <v>220.77771481799087</v>
      </c>
      <c r="W98" s="138">
        <f t="shared" si="153"/>
        <v>242.31869109177981</v>
      </c>
      <c r="X98" s="138">
        <f t="shared" si="153"/>
        <v>264.69064810311261</v>
      </c>
      <c r="Y98" s="138">
        <f t="shared" si="153"/>
        <v>287.83973552738405</v>
      </c>
      <c r="Z98" s="138">
        <f t="shared" si="153"/>
        <v>311.72027553588367</v>
      </c>
      <c r="AA98" s="138">
        <f t="shared" si="153"/>
        <v>336.29604225536309</v>
      </c>
      <c r="AB98" s="138">
        <f t="shared" si="153"/>
        <v>361.5406608316008</v>
      </c>
      <c r="AC98" s="138">
        <f t="shared" si="153"/>
        <v>387.43722639981746</v>
      </c>
      <c r="AD98" s="138">
        <f t="shared" si="153"/>
        <v>413.97732471969169</v>
      </c>
      <c r="AE98" s="138">
        <f t="shared" si="153"/>
        <v>441.15968127438396</v>
      </c>
      <c r="AF98" s="138">
        <f t="shared" si="153"/>
        <v>468.98866958960696</v>
      </c>
      <c r="AG98" s="138">
        <f t="shared" si="153"/>
        <v>497.47287660472853</v>
      </c>
      <c r="AH98" s="138">
        <f t="shared" ref="AH98:BM98" si="154">IF(ISBLANK(AI98),MAX(AH26-X,0),IF(AI99="","",(AI98*p+AI99*(1-p))/(EXP(r_*T/n))))</f>
        <v>526.62386480343207</v>
      </c>
      <c r="AI98" s="138">
        <f t="shared" si="154"/>
        <v>556.45520322062407</v>
      </c>
      <c r="AJ98" s="138">
        <f t="shared" si="154"/>
        <v>586.98177776977013</v>
      </c>
      <c r="AK98" s="138">
        <f t="shared" si="154"/>
        <v>618.21934665271044</v>
      </c>
      <c r="AL98" s="138">
        <f t="shared" si="154"/>
        <v>650.18428343408402</v>
      </c>
      <c r="AM98" s="138">
        <f t="shared" si="154"/>
        <v>682.8934467217764</v>
      </c>
      <c r="AN98" s="138">
        <f t="shared" si="154"/>
        <v>716.36412497327433</v>
      </c>
      <c r="AO98" s="138">
        <f t="shared" si="154"/>
        <v>750.61402014860369</v>
      </c>
      <c r="AP98" s="138">
        <f t="shared" si="154"/>
        <v>785.66124859788954</v>
      </c>
      <c r="AQ98" s="138">
        <f t="shared" si="154"/>
        <v>821.52434838909835</v>
      </c>
      <c r="AR98" s="138">
        <f t="shared" si="154"/>
        <v>858.22228866190551</v>
      </c>
      <c r="AS98" s="138">
        <f t="shared" si="154"/>
        <v>895.7744795934783</v>
      </c>
      <c r="AT98" s="138">
        <f t="shared" si="154"/>
        <v>934.20078264939286</v>
      </c>
      <c r="AU98" s="138">
        <f t="shared" si="154"/>
        <v>973.52152107613085</v>
      </c>
      <c r="AV98" s="138">
        <f t="shared" si="154"/>
        <v>1013.7574906375288</v>
      </c>
      <c r="AW98" s="138">
        <f t="shared" si="154"/>
        <v>1054.9299706008501</v>
      </c>
      <c r="AX98" s="138">
        <f t="shared" si="154"/>
        <v>1097.0607349782831</v>
      </c>
      <c r="AY98" s="138">
        <f t="shared" si="154"/>
        <v>1140.1720640298072</v>
      </c>
      <c r="AZ98" s="138">
        <f t="shared" si="154"/>
        <v>1184.2867560334998</v>
      </c>
      <c r="BA98" s="138">
        <f t="shared" si="154"/>
        <v>1229.4281393295062</v>
      </c>
      <c r="BB98" s="138">
        <f t="shared" si="154"/>
        <v>1275.6200846440295</v>
      </c>
      <c r="BC98" s="138">
        <f t="shared" si="154"/>
        <v>1322.8870176998573</v>
      </c>
      <c r="BD98" s="138">
        <f t="shared" si="154"/>
        <v>1371.2539321200838</v>
      </c>
      <c r="BE98" s="138">
        <f t="shared" si="154"/>
        <v>1420.7464026318439</v>
      </c>
      <c r="BF98" s="138">
        <f t="shared" si="154"/>
        <v>1471.3905985770352</v>
      </c>
      <c r="BG98" s="138">
        <f t="shared" si="154"/>
        <v>1523.2132977371659</v>
      </c>
      <c r="BH98" s="138">
        <f t="shared" si="154"/>
        <v>1576.2419004796327</v>
      </c>
      <c r="BI98" s="138">
        <f t="shared" si="154"/>
        <v>1630.504444232899</v>
      </c>
      <c r="BJ98" s="138">
        <f t="shared" si="154"/>
        <v>1686.029618298224</v>
      </c>
      <c r="BK98" s="138">
        <f t="shared" si="154"/>
        <v>1742.8467790057655</v>
      </c>
      <c r="BL98" s="138">
        <f t="shared" si="154"/>
        <v>1800.9859652230607</v>
      </c>
      <c r="BM98" s="138">
        <f t="shared" si="154"/>
        <v>1860.477914224087</v>
      </c>
      <c r="BN98" s="138">
        <f t="shared" ref="BN98:BS98" si="155">IF(ISBLANK(BO98),MAX(BN26-X,0),IF(BO99="","",(BO98*p+BO99*(1-p))/(EXP(r_*T/n))))</f>
        <v>1921.354077927273</v>
      </c>
      <c r="BO98" s="138">
        <f t="shared" si="155"/>
        <v>1983.646639511049</v>
      </c>
      <c r="BP98" s="138">
        <f t="shared" si="155"/>
        <v>2047.3885304157086</v>
      </c>
      <c r="BQ98" s="138">
        <f t="shared" si="155"/>
        <v>2112.6134477405672</v>
      </c>
      <c r="BR98" s="138">
        <f t="shared" si="155"/>
        <v>2179.3558720456031</v>
      </c>
      <c r="BS98" s="138">
        <f t="shared" si="155"/>
        <v>2247.6510855669917</v>
      </c>
    </row>
    <row r="99" spans="2:71" x14ac:dyDescent="0.2">
      <c r="B99" s="138" t="str">
        <f t="shared" ref="B99:AG99" si="156">IF(ISBLANK(C99),MAX(B27-X,0),IF(C100="","",(C99*p+C100*(1-p))/(EXP(r_*T/n))))</f>
        <v/>
      </c>
      <c r="C99" s="138" t="str">
        <f t="shared" si="156"/>
        <v/>
      </c>
      <c r="D99" s="138" t="str">
        <f t="shared" si="156"/>
        <v/>
      </c>
      <c r="E99" s="138" t="str">
        <f t="shared" si="156"/>
        <v/>
      </c>
      <c r="F99" s="138" t="str">
        <f t="shared" si="156"/>
        <v/>
      </c>
      <c r="G99" s="138" t="str">
        <f t="shared" si="156"/>
        <v/>
      </c>
      <c r="H99" s="138">
        <f t="shared" si="156"/>
        <v>20.83751190720567</v>
      </c>
      <c r="I99" s="138">
        <f t="shared" si="156"/>
        <v>25.445840722903181</v>
      </c>
      <c r="J99" s="138">
        <f t="shared" si="156"/>
        <v>30.853952399009469</v>
      </c>
      <c r="K99" s="138">
        <f t="shared" si="156"/>
        <v>37.145497370655484</v>
      </c>
      <c r="L99" s="138">
        <f t="shared" si="156"/>
        <v>44.400556637938571</v>
      </c>
      <c r="M99" s="138">
        <f t="shared" si="156"/>
        <v>52.692792240987153</v>
      </c>
      <c r="N99" s="138">
        <f t="shared" si="156"/>
        <v>62.086550668723049</v>
      </c>
      <c r="O99" s="138">
        <f t="shared" si="156"/>
        <v>72.634116839812165</v>
      </c>
      <c r="P99" s="138">
        <f t="shared" si="156"/>
        <v>84.373339087018948</v>
      </c>
      <c r="Q99" s="138">
        <f t="shared" si="156"/>
        <v>97.325848770033659</v>
      </c>
      <c r="R99" s="138">
        <f t="shared" si="156"/>
        <v>111.49607681206332</v>
      </c>
      <c r="S99" s="138">
        <f t="shared" si="156"/>
        <v>126.8712211749782</v>
      </c>
      <c r="T99" s="138">
        <f t="shared" si="156"/>
        <v>143.42224524716627</v>
      </c>
      <c r="U99" s="138">
        <f t="shared" si="156"/>
        <v>161.10589286717646</v>
      </c>
      <c r="V99" s="138">
        <f t="shared" si="156"/>
        <v>179.86760122646601</v>
      </c>
      <c r="W99" s="138">
        <f t="shared" si="156"/>
        <v>199.64509177654705</v>
      </c>
      <c r="X99" s="138">
        <f t="shared" si="156"/>
        <v>220.37233691029249</v>
      </c>
      <c r="Y99" s="138">
        <f t="shared" si="156"/>
        <v>241.9835511791124</v>
      </c>
      <c r="Z99" s="138">
        <f t="shared" si="156"/>
        <v>264.41685087524905</v>
      </c>
      <c r="AA99" s="138">
        <f t="shared" si="156"/>
        <v>287.61726901425692</v>
      </c>
      <c r="AB99" s="138">
        <f t="shared" si="156"/>
        <v>311.53889968481121</v>
      </c>
      <c r="AC99" s="138">
        <f t="shared" si="156"/>
        <v>336.1460633818013</v>
      </c>
      <c r="AD99" s="138">
        <f t="shared" si="156"/>
        <v>361.41351363039837</v>
      </c>
      <c r="AE99" s="138">
        <f t="shared" si="156"/>
        <v>387.32582243888447</v>
      </c>
      <c r="AF99" s="138">
        <f t="shared" si="156"/>
        <v>413.8761675194279</v>
      </c>
      <c r="AG99" s="138">
        <f t="shared" si="156"/>
        <v>441.06478439804812</v>
      </c>
      <c r="AH99" s="138">
        <f t="shared" ref="AH99:BM99" si="157">IF(ISBLANK(AI99),MAX(AH27-X,0),IF(AI100="","",(AI99*p+AI100*(1-p))/(EXP(r_*T/n))))</f>
        <v>468.89733835954092</v>
      </c>
      <c r="AI99" s="138">
        <f t="shared" si="157"/>
        <v>497.38342234006279</v>
      </c>
      <c r="AJ99" s="138">
        <f t="shared" si="157"/>
        <v>526.53531346837008</v>
      </c>
      <c r="AK99" s="138">
        <f t="shared" si="157"/>
        <v>556.36704258880525</v>
      </c>
      <c r="AL99" s="138">
        <f t="shared" si="157"/>
        <v>586.89376529195499</v>
      </c>
      <c r="AM99" s="138">
        <f t="shared" si="157"/>
        <v>618.13138060448409</v>
      </c>
      <c r="AN99" s="138">
        <f t="shared" si="157"/>
        <v>650.09632686438727</v>
      </c>
      <c r="AO99" s="138">
        <f t="shared" si="157"/>
        <v>682.80548836507842</v>
      </c>
      <c r="AP99" s="138">
        <f t="shared" si="157"/>
        <v>716.27616207824917</v>
      </c>
      <c r="AQ99" s="138">
        <f t="shared" si="157"/>
        <v>750.5260522158494</v>
      </c>
      <c r="AR99" s="138">
        <f t="shared" si="157"/>
        <v>785.57327556856865</v>
      </c>
      <c r="AS99" s="138">
        <f t="shared" si="157"/>
        <v>821.43637025974385</v>
      </c>
      <c r="AT99" s="138">
        <f t="shared" si="157"/>
        <v>858.13430543222171</v>
      </c>
      <c r="AU99" s="138">
        <f t="shared" si="157"/>
        <v>895.68649126316961</v>
      </c>
      <c r="AV99" s="138">
        <f t="shared" si="157"/>
        <v>934.11278921816347</v>
      </c>
      <c r="AW99" s="138">
        <f t="shared" si="157"/>
        <v>973.43352254368506</v>
      </c>
      <c r="AX99" s="138">
        <f t="shared" si="157"/>
        <v>1013.6694870035711</v>
      </c>
      <c r="AY99" s="138">
        <f t="shared" si="157"/>
        <v>1054.8419618650846</v>
      </c>
      <c r="AZ99" s="138">
        <f t="shared" si="157"/>
        <v>1096.972721140414</v>
      </c>
      <c r="BA99" s="138">
        <f t="shared" si="157"/>
        <v>1140.0840450895387</v>
      </c>
      <c r="BB99" s="138">
        <f t="shared" si="157"/>
        <v>1184.1987319905363</v>
      </c>
      <c r="BC99" s="138">
        <f t="shared" si="157"/>
        <v>1229.3401101835516</v>
      </c>
      <c r="BD99" s="138">
        <f t="shared" si="157"/>
        <v>1275.532050394788</v>
      </c>
      <c r="BE99" s="138">
        <f t="shared" si="157"/>
        <v>1322.798978347033</v>
      </c>
      <c r="BF99" s="138">
        <f t="shared" si="157"/>
        <v>1371.165887663381</v>
      </c>
      <c r="BG99" s="138">
        <f t="shared" si="157"/>
        <v>1420.658353070967</v>
      </c>
      <c r="BH99" s="138">
        <f t="shared" si="157"/>
        <v>1471.3025439116877</v>
      </c>
      <c r="BI99" s="138">
        <f t="shared" si="157"/>
        <v>1523.1252379670523</v>
      </c>
      <c r="BJ99" s="138">
        <f t="shared" si="157"/>
        <v>1576.1538356044568</v>
      </c>
      <c r="BK99" s="138">
        <f t="shared" si="157"/>
        <v>1630.4163742523651</v>
      </c>
      <c r="BL99" s="138">
        <f t="shared" si="157"/>
        <v>1685.9415432120361</v>
      </c>
      <c r="BM99" s="138">
        <f t="shared" si="157"/>
        <v>1742.7586988136272</v>
      </c>
      <c r="BN99" s="138">
        <f t="shared" ref="BN99:BS99" si="158">IF(ISBLANK(BO99),MAX(BN27-X,0),IF(BO100="","",(BO99*p+BO100*(1-p))/(EXP(r_*T/n))))</f>
        <v>1800.8978799246763</v>
      </c>
      <c r="BO99" s="138">
        <f t="shared" si="158"/>
        <v>1860.3898238191607</v>
      </c>
      <c r="BP99" s="138">
        <f t="shared" si="158"/>
        <v>1921.2659824155087</v>
      </c>
      <c r="BQ99" s="138">
        <f t="shared" si="158"/>
        <v>1983.5585388921504</v>
      </c>
      <c r="BR99" s="138">
        <f t="shared" si="158"/>
        <v>2047.3004246893797</v>
      </c>
      <c r="BS99" s="138">
        <f t="shared" si="158"/>
        <v>2112.5253369065117</v>
      </c>
    </row>
    <row r="100" spans="2:71" x14ac:dyDescent="0.2">
      <c r="B100" s="138" t="str">
        <f t="shared" ref="B100:AG100" si="159">IF(ISBLANK(C100),MAX(B28-X,0),IF(C101="","",(C100*p+C101*(1-p))/(EXP(r_*T/n))))</f>
        <v/>
      </c>
      <c r="C100" s="138" t="str">
        <f t="shared" si="159"/>
        <v/>
      </c>
      <c r="D100" s="138" t="str">
        <f t="shared" si="159"/>
        <v/>
      </c>
      <c r="E100" s="138" t="str">
        <f t="shared" si="159"/>
        <v/>
      </c>
      <c r="F100" s="138" t="str">
        <f t="shared" si="159"/>
        <v/>
      </c>
      <c r="G100" s="138" t="str">
        <f t="shared" si="159"/>
        <v/>
      </c>
      <c r="H100" s="138" t="str">
        <f t="shared" si="159"/>
        <v/>
      </c>
      <c r="I100" s="138">
        <f t="shared" si="159"/>
        <v>16.31351030676268</v>
      </c>
      <c r="J100" s="138">
        <f t="shared" si="159"/>
        <v>20.136805374630811</v>
      </c>
      <c r="K100" s="138">
        <f t="shared" si="159"/>
        <v>24.677812017458294</v>
      </c>
      <c r="L100" s="138">
        <f t="shared" si="159"/>
        <v>30.023696256156608</v>
      </c>
      <c r="M100" s="138">
        <f t="shared" si="159"/>
        <v>36.260853128911791</v>
      </c>
      <c r="N100" s="138">
        <f t="shared" si="159"/>
        <v>43.472103068295297</v>
      </c>
      <c r="O100" s="138">
        <f t="shared" si="159"/>
        <v>51.733647082039212</v>
      </c>
      <c r="P100" s="138">
        <f t="shared" si="159"/>
        <v>61.111956011191523</v>
      </c>
      <c r="Q100" s="138">
        <f t="shared" si="159"/>
        <v>71.660811185128182</v>
      </c>
      <c r="R100" s="138">
        <f t="shared" si="159"/>
        <v>83.418741074739515</v>
      </c>
      <c r="S100" s="138">
        <f t="shared" si="159"/>
        <v>96.407103684435654</v>
      </c>
      <c r="T100" s="138">
        <f t="shared" si="159"/>
        <v>110.62904143971321</v>
      </c>
      <c r="U100" s="138">
        <f t="shared" si="159"/>
        <v>126.06948112898301</v>
      </c>
      <c r="V100" s="138">
        <f t="shared" si="159"/>
        <v>142.69626724329194</v>
      </c>
      <c r="W100" s="138">
        <f t="shared" si="159"/>
        <v>160.46240926382285</v>
      </c>
      <c r="X100" s="138">
        <f t="shared" si="159"/>
        <v>179.30930388851706</v>
      </c>
      <c r="Y100" s="138">
        <f t="shared" si="159"/>
        <v>199.17067806956879</v>
      </c>
      <c r="Z100" s="138">
        <f t="shared" si="159"/>
        <v>219.97690642790963</v>
      </c>
      <c r="AA100" s="138">
        <f t="shared" si="159"/>
        <v>241.65930439535001</v>
      </c>
      <c r="AB100" s="138">
        <f t="shared" si="159"/>
        <v>264.15399869699144</v>
      </c>
      <c r="AC100" s="138">
        <f t="shared" si="159"/>
        <v>287.40503355797364</v>
      </c>
      <c r="AD100" s="138">
        <f t="shared" si="159"/>
        <v>311.36647783437053</v>
      </c>
      <c r="AE100" s="138">
        <f t="shared" si="159"/>
        <v>336.0034382324223</v>
      </c>
      <c r="AF100" s="138">
        <f t="shared" si="159"/>
        <v>361.29203228667495</v>
      </c>
      <c r="AG100" s="138">
        <f t="shared" si="159"/>
        <v>387.21850459417652</v>
      </c>
      <c r="AH100" s="138">
        <f t="shared" ref="AH100:BM100" si="160">IF(ISBLANK(AI100),MAX(AH28-X,0),IF(AI101="","",(AI100*p+AI101*(1-p))/(EXP(r_*T/n))))</f>
        <v>413.77775748633275</v>
      </c>
      <c r="AI100" s="138">
        <f t="shared" si="160"/>
        <v>440.97159907833998</v>
      </c>
      <c r="AJ100" s="138">
        <f t="shared" si="160"/>
        <v>468.80698693908403</v>
      </c>
      <c r="AK100" s="138">
        <f t="shared" si="160"/>
        <v>497.29447707232453</v>
      </c>
      <c r="AL100" s="138">
        <f t="shared" si="160"/>
        <v>526.4469971856654</v>
      </c>
      <c r="AM100" s="138">
        <f t="shared" si="160"/>
        <v>556.27897439295975</v>
      </c>
      <c r="AN100" s="138">
        <f t="shared" si="160"/>
        <v>586.80577982513012</v>
      </c>
      <c r="AO100" s="138">
        <f t="shared" si="160"/>
        <v>618.04341568251618</v>
      </c>
      <c r="AP100" s="138">
        <f t="shared" si="160"/>
        <v>650.00836285762205</v>
      </c>
      <c r="AQ100" s="138">
        <f t="shared" si="160"/>
        <v>682.71752030998732</v>
      </c>
      <c r="AR100" s="138">
        <f t="shared" si="160"/>
        <v>716.18818904264174</v>
      </c>
      <c r="AS100" s="138">
        <f t="shared" si="160"/>
        <v>750.43807408649479</v>
      </c>
      <c r="AT100" s="138">
        <f t="shared" si="160"/>
        <v>785.48529233888485</v>
      </c>
      <c r="AU100" s="138">
        <f t="shared" si="160"/>
        <v>821.34838192943505</v>
      </c>
      <c r="AV100" s="138">
        <f t="shared" si="160"/>
        <v>858.04631200099243</v>
      </c>
      <c r="AW100" s="138">
        <f t="shared" si="160"/>
        <v>895.59849273072405</v>
      </c>
      <c r="AX100" s="138">
        <f t="shared" si="160"/>
        <v>934.02478558420569</v>
      </c>
      <c r="AY100" s="138">
        <f t="shared" si="160"/>
        <v>973.34551380791959</v>
      </c>
      <c r="AZ100" s="138">
        <f t="shared" si="160"/>
        <v>1013.5814731657021</v>
      </c>
      <c r="BA100" s="138">
        <f t="shared" si="160"/>
        <v>1054.7539429248161</v>
      </c>
      <c r="BB100" s="138">
        <f t="shared" si="160"/>
        <v>1096.8846970974503</v>
      </c>
      <c r="BC100" s="138">
        <f t="shared" si="160"/>
        <v>1139.9960159435841</v>
      </c>
      <c r="BD100" s="138">
        <f t="shared" si="160"/>
        <v>1184.1106977412949</v>
      </c>
      <c r="BE100" s="138">
        <f t="shared" si="160"/>
        <v>1229.2520708307277</v>
      </c>
      <c r="BF100" s="138">
        <f t="shared" si="160"/>
        <v>1275.4440059380854</v>
      </c>
      <c r="BG100" s="138">
        <f t="shared" si="160"/>
        <v>1322.7109287861558</v>
      </c>
      <c r="BH100" s="138">
        <f t="shared" si="160"/>
        <v>1371.0778329980337</v>
      </c>
      <c r="BI100" s="138">
        <f t="shared" si="160"/>
        <v>1420.5702933008533</v>
      </c>
      <c r="BJ100" s="138">
        <f t="shared" si="160"/>
        <v>1471.2144790365119</v>
      </c>
      <c r="BK100" s="138">
        <f t="shared" si="160"/>
        <v>1523.0371679865184</v>
      </c>
      <c r="BL100" s="138">
        <f t="shared" si="160"/>
        <v>1576.0657605182689</v>
      </c>
      <c r="BM100" s="138">
        <f t="shared" si="160"/>
        <v>1630.3282940602271</v>
      </c>
      <c r="BN100" s="138">
        <f t="shared" ref="BN100:BS100" si="161">IF(ISBLANK(BO100),MAX(BN28-X,0),IF(BO101="","",(BO100*p+BO101*(1-p))/(EXP(r_*T/n))))</f>
        <v>1685.8534579136519</v>
      </c>
      <c r="BO100" s="138">
        <f t="shared" si="161"/>
        <v>1742.6706084087009</v>
      </c>
      <c r="BP100" s="138">
        <f t="shared" si="161"/>
        <v>1800.809784412912</v>
      </c>
      <c r="BQ100" s="138">
        <f t="shared" si="161"/>
        <v>1860.3017232002619</v>
      </c>
      <c r="BR100" s="138">
        <f t="shared" si="161"/>
        <v>1921.1778766891796</v>
      </c>
      <c r="BS100" s="138">
        <f t="shared" si="161"/>
        <v>1983.470428058095</v>
      </c>
    </row>
    <row r="101" spans="2:71" x14ac:dyDescent="0.2">
      <c r="B101" s="138" t="str">
        <f t="shared" ref="B101:AG101" si="162">IF(ISBLANK(C101),MAX(B29-X,0),IF(C102="","",(C101*p+C102*(1-p))/(EXP(r_*T/n))))</f>
        <v/>
      </c>
      <c r="C101" s="138" t="str">
        <f t="shared" si="162"/>
        <v/>
      </c>
      <c r="D101" s="138" t="str">
        <f t="shared" si="162"/>
        <v/>
      </c>
      <c r="E101" s="138" t="str">
        <f t="shared" si="162"/>
        <v/>
      </c>
      <c r="F101" s="138" t="str">
        <f t="shared" si="162"/>
        <v/>
      </c>
      <c r="G101" s="138" t="str">
        <f t="shared" si="162"/>
        <v/>
      </c>
      <c r="H101" s="138" t="str">
        <f t="shared" si="162"/>
        <v/>
      </c>
      <c r="I101" s="138" t="str">
        <f t="shared" si="162"/>
        <v/>
      </c>
      <c r="J101" s="138">
        <f t="shared" si="162"/>
        <v>12.560065260321712</v>
      </c>
      <c r="K101" s="138">
        <f t="shared" si="162"/>
        <v>15.67884848713171</v>
      </c>
      <c r="L101" s="138">
        <f t="shared" si="162"/>
        <v>19.429809490991776</v>
      </c>
      <c r="M101" s="138">
        <f t="shared" si="162"/>
        <v>23.900881584691227</v>
      </c>
      <c r="N101" s="138">
        <f t="shared" si="162"/>
        <v>29.181980786243628</v>
      </c>
      <c r="O101" s="138">
        <f t="shared" si="162"/>
        <v>35.362438781863425</v>
      </c>
      <c r="P101" s="138">
        <f t="shared" si="162"/>
        <v>42.528022507411229</v>
      </c>
      <c r="Q101" s="138">
        <f t="shared" si="162"/>
        <v>50.757674343946505</v>
      </c>
      <c r="R101" s="138">
        <f t="shared" si="162"/>
        <v>60.120163475047931</v>
      </c>
      <c r="S101" s="138">
        <f t="shared" si="162"/>
        <v>70.670887987373433</v>
      </c>
      <c r="T101" s="138">
        <f t="shared" si="162"/>
        <v>82.44910005906911</v>
      </c>
      <c r="U101" s="138">
        <f t="shared" si="162"/>
        <v>95.475834253267948</v>
      </c>
      <c r="V101" s="138">
        <f t="shared" si="162"/>
        <v>109.75279421299389</v>
      </c>
      <c r="W101" s="138">
        <f t="shared" si="162"/>
        <v>125.26239198851034</v>
      </c>
      <c r="X101" s="138">
        <f t="shared" si="162"/>
        <v>141.96903797764094</v>
      </c>
      <c r="Y101" s="138">
        <f t="shared" si="162"/>
        <v>159.82165552728563</v>
      </c>
      <c r="Z101" s="138">
        <f t="shared" si="162"/>
        <v>178.75725670318391</v>
      </c>
      <c r="AA101" s="138">
        <f t="shared" si="162"/>
        <v>198.70528404133233</v>
      </c>
      <c r="AB101" s="138">
        <f t="shared" si="162"/>
        <v>219.59231932862289</v>
      </c>
      <c r="AC101" s="138">
        <f t="shared" si="162"/>
        <v>241.34670521743899</v>
      </c>
      <c r="AD101" s="138">
        <f t="shared" si="162"/>
        <v>263.90263310237293</v>
      </c>
      <c r="AE101" s="138">
        <f t="shared" si="162"/>
        <v>287.20332495598535</v>
      </c>
      <c r="AF101" s="138">
        <f t="shared" si="162"/>
        <v>311.20306841084511</v>
      </c>
      <c r="AG101" s="138">
        <f t="shared" si="162"/>
        <v>335.86803124623509</v>
      </c>
      <c r="AH101" s="138">
        <f t="shared" ref="AH101:BM101" si="163">IF(ISBLANK(AI101),MAX(AH29-X,0),IF(AI102="","",(AI101*p+AI102*(1-p))/(EXP(r_*T/n))))</f>
        <v>361.17595267226329</v>
      </c>
      <c r="AI101" s="138">
        <f t="shared" si="163"/>
        <v>387.11495143047853</v>
      </c>
      <c r="AJ101" s="138">
        <f t="shared" si="163"/>
        <v>413.6817779436459</v>
      </c>
      <c r="AK101" s="138">
        <f t="shared" si="163"/>
        <v>440.87985612281574</v>
      </c>
      <c r="AL101" s="138">
        <f t="shared" si="163"/>
        <v>468.7174136480844</v>
      </c>
      <c r="AM101" s="138">
        <f t="shared" si="163"/>
        <v>497.20590696472425</v>
      </c>
      <c r="AN101" s="138">
        <f t="shared" si="163"/>
        <v>526.35883761133186</v>
      </c>
      <c r="AO101" s="138">
        <f t="shared" si="163"/>
        <v>556.19095863572841</v>
      </c>
      <c r="AP101" s="138">
        <f t="shared" si="163"/>
        <v>586.71780389577032</v>
      </c>
      <c r="AQ101" s="138">
        <f t="shared" si="163"/>
        <v>617.95544554374521</v>
      </c>
      <c r="AR101" s="138">
        <f t="shared" si="163"/>
        <v>649.92038958567662</v>
      </c>
      <c r="AS101" s="138">
        <f t="shared" si="163"/>
        <v>682.62954216817093</v>
      </c>
      <c r="AT101" s="138">
        <f t="shared" si="163"/>
        <v>716.10020581295782</v>
      </c>
      <c r="AU101" s="138">
        <f t="shared" si="163"/>
        <v>750.3500857561861</v>
      </c>
      <c r="AV101" s="138">
        <f t="shared" si="163"/>
        <v>785.39729890765534</v>
      </c>
      <c r="AW101" s="138">
        <f t="shared" si="163"/>
        <v>821.26038339698937</v>
      </c>
      <c r="AX101" s="138">
        <f t="shared" si="163"/>
        <v>857.95830836703465</v>
      </c>
      <c r="AY101" s="138">
        <f t="shared" si="163"/>
        <v>895.51048399495835</v>
      </c>
      <c r="AZ101" s="138">
        <f t="shared" si="163"/>
        <v>933.93677174633649</v>
      </c>
      <c r="BA101" s="138">
        <f t="shared" si="163"/>
        <v>973.25749486765085</v>
      </c>
      <c r="BB101" s="138">
        <f t="shared" si="163"/>
        <v>1013.4934491227382</v>
      </c>
      <c r="BC101" s="138">
        <f t="shared" si="163"/>
        <v>1054.6659137788613</v>
      </c>
      <c r="BD101" s="138">
        <f t="shared" si="163"/>
        <v>1096.7966628482088</v>
      </c>
      <c r="BE101" s="138">
        <f t="shared" si="163"/>
        <v>1139.90797659076</v>
      </c>
      <c r="BF101" s="138">
        <f t="shared" si="163"/>
        <v>1184.0226532845923</v>
      </c>
      <c r="BG101" s="138">
        <f t="shared" si="163"/>
        <v>1229.1640212698505</v>
      </c>
      <c r="BH101" s="138">
        <f t="shared" si="163"/>
        <v>1275.3559512727379</v>
      </c>
      <c r="BI101" s="138">
        <f t="shared" si="163"/>
        <v>1322.6228690160426</v>
      </c>
      <c r="BJ101" s="138">
        <f t="shared" si="163"/>
        <v>1370.9897681228581</v>
      </c>
      <c r="BK101" s="138">
        <f t="shared" si="163"/>
        <v>1420.4822233203195</v>
      </c>
      <c r="BL101" s="138">
        <f t="shared" si="163"/>
        <v>1471.1264039503239</v>
      </c>
      <c r="BM101" s="138">
        <f t="shared" si="163"/>
        <v>1522.9490877943804</v>
      </c>
      <c r="BN101" s="138">
        <f t="shared" ref="BN101:BS101" si="164">IF(ISBLANK(BO101),MAX(BN29-X,0),IF(BO102="","",(BO101*p+BO102*(1-p))/(EXP(r_*T/n))))</f>
        <v>1575.9776752198848</v>
      </c>
      <c r="BO101" s="138">
        <f t="shared" si="164"/>
        <v>1630.2402036553008</v>
      </c>
      <c r="BP101" s="138">
        <f t="shared" si="164"/>
        <v>1685.7653624018874</v>
      </c>
      <c r="BQ101" s="138">
        <f t="shared" si="164"/>
        <v>1742.5825077898023</v>
      </c>
      <c r="BR101" s="138">
        <f t="shared" si="164"/>
        <v>1800.7216786865831</v>
      </c>
      <c r="BS101" s="138">
        <f t="shared" si="164"/>
        <v>1860.2136123662067</v>
      </c>
    </row>
    <row r="102" spans="2:71" x14ac:dyDescent="0.2">
      <c r="B102" s="138" t="str">
        <f t="shared" ref="B102:AG102" si="165">IF(ISBLANK(C102),MAX(B30-X,0),IF(C103="","",(C102*p+C103*(1-p))/(EXP(r_*T/n))))</f>
        <v/>
      </c>
      <c r="C102" s="138" t="str">
        <f t="shared" si="165"/>
        <v/>
      </c>
      <c r="D102" s="138" t="str">
        <f t="shared" si="165"/>
        <v/>
      </c>
      <c r="E102" s="138" t="str">
        <f t="shared" si="165"/>
        <v/>
      </c>
      <c r="F102" s="138" t="str">
        <f t="shared" si="165"/>
        <v/>
      </c>
      <c r="G102" s="138" t="str">
        <f t="shared" si="165"/>
        <v/>
      </c>
      <c r="H102" s="138" t="str">
        <f t="shared" si="165"/>
        <v/>
      </c>
      <c r="I102" s="138" t="str">
        <f t="shared" si="165"/>
        <v/>
      </c>
      <c r="J102" s="138" t="str">
        <f t="shared" si="165"/>
        <v/>
      </c>
      <c r="K102" s="138">
        <f t="shared" si="165"/>
        <v>9.4981750293402314</v>
      </c>
      <c r="L102" s="138">
        <f t="shared" si="165"/>
        <v>11.996378526560584</v>
      </c>
      <c r="M102" s="138">
        <f t="shared" si="165"/>
        <v>15.040462523837348</v>
      </c>
      <c r="N102" s="138">
        <f t="shared" si="165"/>
        <v>18.716422984596946</v>
      </c>
      <c r="O102" s="138">
        <f t="shared" si="165"/>
        <v>23.114760202334924</v>
      </c>
      <c r="P102" s="138">
        <f t="shared" si="165"/>
        <v>28.328317500515762</v>
      </c>
      <c r="Q102" s="138">
        <f t="shared" si="165"/>
        <v>34.449574890142287</v>
      </c>
      <c r="R102" s="138">
        <f t="shared" si="165"/>
        <v>41.567476149463083</v>
      </c>
      <c r="S102" s="138">
        <f t="shared" si="165"/>
        <v>49.763931733348592</v>
      </c>
      <c r="T102" s="138">
        <f t="shared" si="165"/>
        <v>59.110204940705607</v>
      </c>
      <c r="U102" s="138">
        <f t="shared" si="165"/>
        <v>69.663446179618546</v>
      </c>
      <c r="V102" s="138">
        <f t="shared" si="165"/>
        <v>81.463679661041837</v>
      </c>
      <c r="W102" s="138">
        <f t="shared" si="165"/>
        <v>94.531557826277123</v>
      </c>
      <c r="X102" s="138">
        <f t="shared" si="165"/>
        <v>108.86717230084263</v>
      </c>
      <c r="Y102" s="138">
        <f t="shared" si="165"/>
        <v>124.45014109540264</v>
      </c>
      <c r="Z102" s="138">
        <f t="shared" si="165"/>
        <v>141.2410811947876</v>
      </c>
      <c r="AA102" s="138">
        <f t="shared" si="165"/>
        <v>159.18443237559944</v>
      </c>
      <c r="AB102" s="138">
        <f t="shared" si="165"/>
        <v>178.21243895284684</v>
      </c>
      <c r="AC102" s="138">
        <f t="shared" si="165"/>
        <v>198.24994471798664</v>
      </c>
      <c r="AD102" s="138">
        <f t="shared" si="165"/>
        <v>219.21953933302484</v>
      </c>
      <c r="AE102" s="138">
        <f t="shared" si="165"/>
        <v>241.04653660921016</v>
      </c>
      <c r="AF102" s="138">
        <f t="shared" si="165"/>
        <v>263.66328307372032</v>
      </c>
      <c r="AG102" s="138">
        <f t="shared" si="165"/>
        <v>287.01239217961336</v>
      </c>
      <c r="AH102" s="138">
        <f t="shared" ref="AH102:BM102" si="166">IF(ISBLANK(AI102),MAX(AH30-X,0),IF(AI103="","",(AI102*p+AI103*(1-p))/(EXP(r_*T/n))))</f>
        <v>311.04866211901316</v>
      </c>
      <c r="AI102" s="138">
        <f t="shared" si="166"/>
        <v>335.73963455289066</v>
      </c>
      <c r="AJ102" s="138">
        <f t="shared" si="166"/>
        <v>361.0649486411578</v>
      </c>
      <c r="AK102" s="138">
        <f t="shared" si="166"/>
        <v>387.01479959455827</v>
      </c>
      <c r="AL102" s="138">
        <f t="shared" si="166"/>
        <v>413.58789335601591</v>
      </c>
      <c r="AM102" s="138">
        <f t="shared" si="166"/>
        <v>440.78928719099019</v>
      </c>
      <c r="AN102" s="138">
        <f t="shared" si="166"/>
        <v>468.62843012819002</v>
      </c>
      <c r="AO102" s="138">
        <f t="shared" si="166"/>
        <v>497.11759599942116</v>
      </c>
      <c r="AP102" s="138">
        <f t="shared" si="166"/>
        <v>526.27077262003672</v>
      </c>
      <c r="AQ102" s="138">
        <f t="shared" si="166"/>
        <v>556.10296690900691</v>
      </c>
      <c r="AR102" s="138">
        <f t="shared" si="166"/>
        <v>586.62982672540818</v>
      </c>
      <c r="AS102" s="138">
        <f t="shared" si="166"/>
        <v>617.86746694566762</v>
      </c>
      <c r="AT102" s="138">
        <f t="shared" si="166"/>
        <v>649.83240633128935</v>
      </c>
      <c r="AU102" s="138">
        <f t="shared" si="166"/>
        <v>682.54155383786212</v>
      </c>
      <c r="AV102" s="138">
        <f t="shared" si="166"/>
        <v>716.01221238172843</v>
      </c>
      <c r="AW102" s="138">
        <f t="shared" si="166"/>
        <v>750.26208722374031</v>
      </c>
      <c r="AX102" s="138">
        <f t="shared" si="166"/>
        <v>785.30929527369767</v>
      </c>
      <c r="AY102" s="138">
        <f t="shared" si="166"/>
        <v>821.17237466122378</v>
      </c>
      <c r="AZ102" s="138">
        <f t="shared" si="166"/>
        <v>857.87029452916545</v>
      </c>
      <c r="BA102" s="138">
        <f t="shared" si="166"/>
        <v>895.42246505468984</v>
      </c>
      <c r="BB102" s="138">
        <f t="shared" si="166"/>
        <v>933.84874770337285</v>
      </c>
      <c r="BC102" s="138">
        <f t="shared" si="166"/>
        <v>973.16946572169627</v>
      </c>
      <c r="BD102" s="138">
        <f t="shared" si="166"/>
        <v>1013.4054148734969</v>
      </c>
      <c r="BE102" s="138">
        <f t="shared" si="166"/>
        <v>1054.5778744260374</v>
      </c>
      <c r="BF102" s="138">
        <f t="shared" si="166"/>
        <v>1096.7086183915062</v>
      </c>
      <c r="BG102" s="138">
        <f t="shared" si="166"/>
        <v>1139.8199270298826</v>
      </c>
      <c r="BH102" s="138">
        <f t="shared" si="166"/>
        <v>1183.9345986192445</v>
      </c>
      <c r="BI102" s="138">
        <f t="shared" si="166"/>
        <v>1229.0759614997369</v>
      </c>
      <c r="BJ102" s="138">
        <f t="shared" si="166"/>
        <v>1275.2678863975623</v>
      </c>
      <c r="BK102" s="138">
        <f t="shared" si="166"/>
        <v>1322.5347990355085</v>
      </c>
      <c r="BL102" s="138">
        <f t="shared" si="166"/>
        <v>1370.9016930366702</v>
      </c>
      <c r="BM102" s="138">
        <f t="shared" si="166"/>
        <v>1420.3941431281814</v>
      </c>
      <c r="BN102" s="138">
        <f t="shared" ref="BN102:BS102" si="167">IF(ISBLANK(BO102),MAX(BN30-X,0),IF(BO103="","",(BO102*p+BO103*(1-p))/(EXP(r_*T/n))))</f>
        <v>1471.0383186519398</v>
      </c>
      <c r="BO102" s="138">
        <f t="shared" si="167"/>
        <v>1522.860997389454</v>
      </c>
      <c r="BP102" s="138">
        <f t="shared" si="167"/>
        <v>1575.8895797081202</v>
      </c>
      <c r="BQ102" s="138">
        <f t="shared" si="167"/>
        <v>1630.152103036402</v>
      </c>
      <c r="BR102" s="138">
        <f t="shared" si="167"/>
        <v>1685.6772566755587</v>
      </c>
      <c r="BS102" s="138">
        <f t="shared" si="167"/>
        <v>1742.4943969557467</v>
      </c>
    </row>
    <row r="103" spans="2:71" x14ac:dyDescent="0.2">
      <c r="B103" s="138" t="str">
        <f t="shared" ref="B103:AG103" si="168">IF(ISBLANK(C103),MAX(B31-X,0),IF(C104="","",(C103*p+C104*(1-p))/(EXP(r_*T/n))))</f>
        <v/>
      </c>
      <c r="C103" s="138" t="str">
        <f t="shared" si="168"/>
        <v/>
      </c>
      <c r="D103" s="138" t="str">
        <f t="shared" si="168"/>
        <v/>
      </c>
      <c r="E103" s="138" t="str">
        <f t="shared" si="168"/>
        <v/>
      </c>
      <c r="F103" s="138" t="str">
        <f t="shared" si="168"/>
        <v/>
      </c>
      <c r="G103" s="138" t="str">
        <f t="shared" si="168"/>
        <v/>
      </c>
      <c r="H103" s="138" t="str">
        <f t="shared" si="168"/>
        <v/>
      </c>
      <c r="I103" s="138" t="str">
        <f t="shared" si="168"/>
        <v/>
      </c>
      <c r="J103" s="138" t="str">
        <f t="shared" si="168"/>
        <v/>
      </c>
      <c r="K103" s="138" t="str">
        <f t="shared" si="168"/>
        <v/>
      </c>
      <c r="L103" s="138">
        <f t="shared" si="168"/>
        <v>7.0454792230373711</v>
      </c>
      <c r="M103" s="138">
        <f t="shared" si="168"/>
        <v>9.0077946521588448</v>
      </c>
      <c r="N103" s="138">
        <f t="shared" si="168"/>
        <v>11.43158629224283</v>
      </c>
      <c r="O103" s="138">
        <f t="shared" si="168"/>
        <v>14.398435742503533</v>
      </c>
      <c r="P103" s="138">
        <f t="shared" si="168"/>
        <v>17.996552323620232</v>
      </c>
      <c r="Q103" s="138">
        <f t="shared" si="168"/>
        <v>22.319146881152733</v>
      </c>
      <c r="R103" s="138">
        <f t="shared" si="168"/>
        <v>27.462183414564844</v>
      </c>
      <c r="S103" s="138">
        <f t="shared" si="168"/>
        <v>33.521524199139201</v>
      </c>
      <c r="T103" s="138">
        <f t="shared" si="168"/>
        <v>40.589546959862126</v>
      </c>
      <c r="U103" s="138">
        <f t="shared" si="168"/>
        <v>48.751385158897058</v>
      </c>
      <c r="V103" s="138">
        <f t="shared" si="168"/>
        <v>58.081017477756042</v>
      </c>
      <c r="W103" s="138">
        <f t="shared" si="168"/>
        <v>68.637500080673249</v>
      </c>
      <c r="X103" s="138">
        <f t="shared" si="168"/>
        <v>80.461683041898894</v>
      </c>
      <c r="Y103" s="138">
        <f t="shared" si="168"/>
        <v>93.573767606598835</v>
      </c>
      <c r="Z103" s="138">
        <f t="shared" si="168"/>
        <v>107.97203264489016</v>
      </c>
      <c r="AA103" s="138">
        <f t="shared" si="168"/>
        <v>123.63298020534315</v>
      </c>
      <c r="AB103" s="138">
        <f t="shared" si="168"/>
        <v>140.51302231517718</v>
      </c>
      <c r="AC103" s="138">
        <f t="shared" si="168"/>
        <v>158.55166445099272</v>
      </c>
      <c r="AD103" s="138">
        <f t="shared" si="168"/>
        <v>177.67595582039078</v>
      </c>
      <c r="AE103" s="138">
        <f t="shared" si="168"/>
        <v>197.80580147391012</v>
      </c>
      <c r="AF103" s="138">
        <f t="shared" si="168"/>
        <v>218.85959896082088</v>
      </c>
      <c r="AG103" s="138">
        <f t="shared" si="168"/>
        <v>240.75960264639485</v>
      </c>
      <c r="AH103" s="138">
        <f t="shared" ref="AH103:BM103" si="169">IF(ISBLANK(AI103),MAX(AH31-X,0),IF(AI104="","",(AI103*p+AI104*(1-p))/(EXP(r_*T/n))))</f>
        <v>263.43645128571978</v>
      </c>
      <c r="AI103" s="138">
        <f t="shared" si="169"/>
        <v>286.83242097717607</v>
      </c>
      <c r="AJ103" s="138">
        <f t="shared" si="169"/>
        <v>310.90316723744093</v>
      </c>
      <c r="AK103" s="138">
        <f t="shared" si="169"/>
        <v>335.61795851461449</v>
      </c>
      <c r="AL103" s="138">
        <f t="shared" si="169"/>
        <v>360.95862947507243</v>
      </c>
      <c r="AM103" s="138">
        <f t="shared" si="169"/>
        <v>386.91764751231545</v>
      </c>
      <c r="AN103" s="138">
        <f t="shared" si="169"/>
        <v>413.49575679201155</v>
      </c>
      <c r="AO103" s="138">
        <f t="shared" si="169"/>
        <v>440.69963284851525</v>
      </c>
      <c r="AP103" s="138">
        <f t="shared" si="169"/>
        <v>468.53986741388877</v>
      </c>
      <c r="AQ103" s="138">
        <f t="shared" si="169"/>
        <v>497.02944892618217</v>
      </c>
      <c r="AR103" s="138">
        <f t="shared" si="169"/>
        <v>526.18275648421604</v>
      </c>
      <c r="AS103" s="138">
        <f t="shared" si="169"/>
        <v>556.01498103110805</v>
      </c>
      <c r="AT103" s="138">
        <f t="shared" si="169"/>
        <v>586.54184259082228</v>
      </c>
      <c r="AU103" s="138">
        <f t="shared" si="169"/>
        <v>617.77947856638832</v>
      </c>
      <c r="AV103" s="138">
        <f t="shared" si="169"/>
        <v>649.74441290005984</v>
      </c>
      <c r="AW103" s="138">
        <f t="shared" si="169"/>
        <v>682.45355530541644</v>
      </c>
      <c r="AX103" s="138">
        <f t="shared" si="169"/>
        <v>715.92420874777065</v>
      </c>
      <c r="AY103" s="138">
        <f t="shared" si="169"/>
        <v>750.17407848797473</v>
      </c>
      <c r="AZ103" s="138">
        <f t="shared" si="169"/>
        <v>785.22128143582847</v>
      </c>
      <c r="BA103" s="138">
        <f t="shared" si="169"/>
        <v>821.08435572095527</v>
      </c>
      <c r="BB103" s="138">
        <f t="shared" si="169"/>
        <v>857.78227048620181</v>
      </c>
      <c r="BC103" s="138">
        <f t="shared" si="169"/>
        <v>895.33443590873526</v>
      </c>
      <c r="BD103" s="138">
        <f t="shared" si="169"/>
        <v>933.76071345413129</v>
      </c>
      <c r="BE103" s="138">
        <f t="shared" si="169"/>
        <v>973.08142636887203</v>
      </c>
      <c r="BF103" s="138">
        <f t="shared" si="169"/>
        <v>1013.317370416794</v>
      </c>
      <c r="BG103" s="138">
        <f t="shared" si="169"/>
        <v>1054.48982486516</v>
      </c>
      <c r="BH103" s="138">
        <f t="shared" si="169"/>
        <v>1096.6205637261585</v>
      </c>
      <c r="BI103" s="138">
        <f t="shared" si="169"/>
        <v>1139.7318672597689</v>
      </c>
      <c r="BJ103" s="138">
        <f t="shared" si="169"/>
        <v>1183.8465337440689</v>
      </c>
      <c r="BK103" s="138">
        <f t="shared" si="169"/>
        <v>1228.987891519203</v>
      </c>
      <c r="BL103" s="138">
        <f t="shared" si="169"/>
        <v>1275.1798113113741</v>
      </c>
      <c r="BM103" s="138">
        <f t="shared" si="169"/>
        <v>1322.4467188433703</v>
      </c>
      <c r="BN103" s="138">
        <f t="shared" ref="BN103:BS103" si="170">IF(ISBLANK(BO103),MAX(BN31-X,0),IF(BO104="","",(BO103*p+BO104*(1-p))/(EXP(r_*T/n))))</f>
        <v>1370.8136077382858</v>
      </c>
      <c r="BO103" s="138">
        <f t="shared" si="170"/>
        <v>1420.3060527232549</v>
      </c>
      <c r="BP103" s="138">
        <f t="shared" si="170"/>
        <v>1470.9502231401752</v>
      </c>
      <c r="BQ103" s="138">
        <f t="shared" si="170"/>
        <v>1522.7728967705552</v>
      </c>
      <c r="BR103" s="138">
        <f t="shared" si="170"/>
        <v>1575.8014739817911</v>
      </c>
      <c r="BS103" s="138">
        <f t="shared" si="170"/>
        <v>1630.063992202347</v>
      </c>
    </row>
    <row r="104" spans="2:71" x14ac:dyDescent="0.2">
      <c r="B104" s="138" t="str">
        <f t="shared" ref="B104:AG104" si="171">IF(ISBLANK(C104),MAX(B32-X,0),IF(C105="","",(C104*p+C105*(1-p))/(EXP(r_*T/n))))</f>
        <v/>
      </c>
      <c r="C104" s="138" t="str">
        <f t="shared" si="171"/>
        <v/>
      </c>
      <c r="D104" s="138" t="str">
        <f t="shared" si="171"/>
        <v/>
      </c>
      <c r="E104" s="138" t="str">
        <f t="shared" si="171"/>
        <v/>
      </c>
      <c r="F104" s="138" t="str">
        <f t="shared" si="171"/>
        <v/>
      </c>
      <c r="G104" s="138" t="str">
        <f t="shared" si="171"/>
        <v/>
      </c>
      <c r="H104" s="138" t="str">
        <f t="shared" si="171"/>
        <v/>
      </c>
      <c r="I104" s="138" t="str">
        <f t="shared" si="171"/>
        <v/>
      </c>
      <c r="J104" s="138" t="str">
        <f t="shared" si="171"/>
        <v/>
      </c>
      <c r="K104" s="138" t="str">
        <f t="shared" si="171"/>
        <v/>
      </c>
      <c r="L104" s="138" t="str">
        <f t="shared" si="171"/>
        <v/>
      </c>
      <c r="M104" s="138">
        <f t="shared" si="171"/>
        <v>5.1188619404300404</v>
      </c>
      <c r="N104" s="138">
        <f t="shared" si="171"/>
        <v>6.6281313632839787</v>
      </c>
      <c r="O104" s="138">
        <f t="shared" si="171"/>
        <v>8.5187988887950095</v>
      </c>
      <c r="P104" s="138">
        <f t="shared" si="171"/>
        <v>10.865945605623056</v>
      </c>
      <c r="Q104" s="138">
        <f t="shared" si="171"/>
        <v>13.752878369527178</v>
      </c>
      <c r="R104" s="138">
        <f t="shared" si="171"/>
        <v>17.270114532498418</v>
      </c>
      <c r="S104" s="138">
        <f t="shared" si="171"/>
        <v>21.513729037273126</v>
      </c>
      <c r="T104" s="138">
        <f t="shared" si="171"/>
        <v>26.583017772684702</v>
      </c>
      <c r="U104" s="138">
        <f t="shared" si="171"/>
        <v>32.577484544461775</v>
      </c>
      <c r="V104" s="138">
        <f t="shared" si="171"/>
        <v>39.593229054750587</v>
      </c>
      <c r="W104" s="138">
        <f t="shared" si="171"/>
        <v>47.718895692252865</v>
      </c>
      <c r="X104" s="138">
        <f t="shared" si="171"/>
        <v>57.031429806787173</v>
      </c>
      <c r="Y104" s="138">
        <f t="shared" si="171"/>
        <v>67.591967875046279</v>
      </c>
      <c r="Z104" s="138">
        <f t="shared" si="171"/>
        <v>79.442246075043883</v>
      </c>
      <c r="AA104" s="138">
        <f t="shared" si="171"/>
        <v>92.601932724873834</v>
      </c>
      <c r="AB104" s="138">
        <f t="shared" si="171"/>
        <v>107.06726000847128</v>
      </c>
      <c r="AC104" s="138">
        <f t="shared" si="171"/>
        <v>122.8112409088061</v>
      </c>
      <c r="AD104" s="138">
        <f t="shared" si="171"/>
        <v>139.78560875651607</v>
      </c>
      <c r="AE104" s="138">
        <f t="shared" si="171"/>
        <v>157.92442151531674</v>
      </c>
      <c r="AF104" s="138">
        <f t="shared" si="171"/>
        <v>177.1490557306723</v>
      </c>
      <c r="AG104" s="138">
        <f t="shared" si="171"/>
        <v>197.37411132986881</v>
      </c>
      <c r="AH104" s="138">
        <f t="shared" ref="AH104:BM104" si="172">IF(ISBLANK(AI104),MAX(AH32-X,0),IF(AI105="","",(AI104*p+AI105*(1-p))/(EXP(r_*T/n))))</f>
        <v>218.51359842249988</v>
      </c>
      <c r="AI104" s="138">
        <f t="shared" si="172"/>
        <v>240.48671735309512</v>
      </c>
      <c r="AJ104" s="138">
        <f t="shared" si="172"/>
        <v>263.22259604458037</v>
      </c>
      <c r="AK104" s="138">
        <f t="shared" si="172"/>
        <v>286.66351401423412</v>
      </c>
      <c r="AL104" s="138">
        <f t="shared" si="172"/>
        <v>310.76639337844489</v>
      </c>
      <c r="AM104" s="138">
        <f t="shared" si="172"/>
        <v>335.50262303102699</v>
      </c>
      <c r="AN104" s="138">
        <f t="shared" si="172"/>
        <v>360.85653988259702</v>
      </c>
      <c r="AO104" s="138">
        <f t="shared" si="172"/>
        <v>386.82306227100173</v>
      </c>
      <c r="AP104" s="138">
        <f t="shared" si="172"/>
        <v>413.40501992710483</v>
      </c>
      <c r="AQ104" s="138">
        <f t="shared" si="172"/>
        <v>440.61065170578672</v>
      </c>
      <c r="AR104" s="138">
        <f t="shared" si="172"/>
        <v>468.45158160180932</v>
      </c>
      <c r="AS104" s="138">
        <f t="shared" si="172"/>
        <v>496.94139295605726</v>
      </c>
      <c r="AT104" s="138">
        <f t="shared" si="172"/>
        <v>526.09475878313026</v>
      </c>
      <c r="AU104" s="138">
        <f t="shared" si="172"/>
        <v>555.92699095507965</v>
      </c>
      <c r="AV104" s="138">
        <f t="shared" si="172"/>
        <v>586.45384906251695</v>
      </c>
      <c r="AW104" s="138">
        <f t="shared" si="172"/>
        <v>617.69148003394253</v>
      </c>
      <c r="AX104" s="138">
        <f t="shared" si="172"/>
        <v>649.65640926610206</v>
      </c>
      <c r="AY104" s="138">
        <f t="shared" si="172"/>
        <v>682.36554656965075</v>
      </c>
      <c r="AZ104" s="138">
        <f t="shared" si="172"/>
        <v>715.83619490990134</v>
      </c>
      <c r="BA104" s="138">
        <f t="shared" si="172"/>
        <v>750.08605954770599</v>
      </c>
      <c r="BB104" s="138">
        <f t="shared" si="172"/>
        <v>785.13325739286461</v>
      </c>
      <c r="BC104" s="138">
        <f t="shared" si="172"/>
        <v>820.99632657500047</v>
      </c>
      <c r="BD104" s="138">
        <f t="shared" si="172"/>
        <v>857.69423623696036</v>
      </c>
      <c r="BE104" s="138">
        <f t="shared" si="172"/>
        <v>895.24639655591102</v>
      </c>
      <c r="BF104" s="138">
        <f t="shared" si="172"/>
        <v>933.67266899742856</v>
      </c>
      <c r="BG104" s="138">
        <f t="shared" si="172"/>
        <v>972.99337680799499</v>
      </c>
      <c r="BH104" s="138">
        <f t="shared" si="172"/>
        <v>1013.2293157514467</v>
      </c>
      <c r="BI104" s="138">
        <f t="shared" si="172"/>
        <v>1054.4017650950464</v>
      </c>
      <c r="BJ104" s="138">
        <f t="shared" si="172"/>
        <v>1096.5324988509826</v>
      </c>
      <c r="BK104" s="138">
        <f t="shared" si="172"/>
        <v>1139.6437972792351</v>
      </c>
      <c r="BL104" s="138">
        <f t="shared" si="172"/>
        <v>1183.758458657881</v>
      </c>
      <c r="BM104" s="138">
        <f t="shared" si="172"/>
        <v>1228.899811327065</v>
      </c>
      <c r="BN104" s="138">
        <f t="shared" ref="BN104:BS104" si="173">IF(ISBLANK(BO104),MAX(BN32-X,0),IF(BO105="","",(BO104*p+BO105*(1-p))/(EXP(r_*T/n))))</f>
        <v>1275.0917260129897</v>
      </c>
      <c r="BO104" s="138">
        <f t="shared" si="173"/>
        <v>1322.3586284384439</v>
      </c>
      <c r="BP104" s="138">
        <f t="shared" si="173"/>
        <v>1370.7255122265212</v>
      </c>
      <c r="BQ104" s="138">
        <f t="shared" si="173"/>
        <v>1420.2179521043561</v>
      </c>
      <c r="BR104" s="138">
        <f t="shared" si="173"/>
        <v>1470.8621174138459</v>
      </c>
      <c r="BS104" s="138">
        <f t="shared" si="173"/>
        <v>1522.6847859364993</v>
      </c>
    </row>
    <row r="105" spans="2:71" x14ac:dyDescent="0.2">
      <c r="B105" s="138" t="str">
        <f t="shared" ref="B105:AG105" si="174">IF(ISBLANK(C105),MAX(B33-X,0),IF(C106="","",(C105*p+C106*(1-p))/(EXP(r_*T/n))))</f>
        <v/>
      </c>
      <c r="C105" s="138" t="str">
        <f t="shared" si="174"/>
        <v/>
      </c>
      <c r="D105" s="138" t="str">
        <f t="shared" si="174"/>
        <v/>
      </c>
      <c r="E105" s="138" t="str">
        <f t="shared" si="174"/>
        <v/>
      </c>
      <c r="F105" s="138" t="str">
        <f t="shared" si="174"/>
        <v/>
      </c>
      <c r="G105" s="138" t="str">
        <f t="shared" si="174"/>
        <v/>
      </c>
      <c r="H105" s="138" t="str">
        <f t="shared" si="174"/>
        <v/>
      </c>
      <c r="I105" s="138" t="str">
        <f t="shared" si="174"/>
        <v/>
      </c>
      <c r="J105" s="138" t="str">
        <f t="shared" si="174"/>
        <v/>
      </c>
      <c r="K105" s="138" t="str">
        <f t="shared" si="174"/>
        <v/>
      </c>
      <c r="L105" s="138" t="str">
        <f t="shared" si="174"/>
        <v/>
      </c>
      <c r="M105" s="138" t="str">
        <f t="shared" si="174"/>
        <v/>
      </c>
      <c r="N105" s="138">
        <f t="shared" si="174"/>
        <v>3.6370144444430808</v>
      </c>
      <c r="O105" s="138">
        <f t="shared" si="174"/>
        <v>4.7718401781371726</v>
      </c>
      <c r="P105" s="138">
        <f t="shared" si="174"/>
        <v>6.2143616403155209</v>
      </c>
      <c r="Q105" s="138">
        <f t="shared" si="174"/>
        <v>8.0315890285155458</v>
      </c>
      <c r="R105" s="138">
        <f t="shared" si="174"/>
        <v>10.299756472736913</v>
      </c>
      <c r="S105" s="138">
        <f t="shared" si="174"/>
        <v>13.103932945852302</v>
      </c>
      <c r="T105" s="138">
        <f t="shared" si="174"/>
        <v>16.537040750962401</v>
      </c>
      <c r="U105" s="138">
        <f t="shared" si="174"/>
        <v>20.698182967169149</v>
      </c>
      <c r="V105" s="138">
        <f t="shared" si="174"/>
        <v>25.690218415786422</v>
      </c>
      <c r="W105" s="138">
        <f t="shared" si="174"/>
        <v>31.616580605710151</v>
      </c>
      <c r="X105" s="138">
        <f t="shared" si="174"/>
        <v>38.577415150804704</v>
      </c>
      <c r="Y105" s="138">
        <f t="shared" si="174"/>
        <v>46.665204046088277</v>
      </c>
      <c r="Z105" s="138">
        <f t="shared" si="174"/>
        <v>55.96014616944391</v>
      </c>
      <c r="AA105" s="138">
        <f t="shared" si="174"/>
        <v>66.525658004670561</v>
      </c>
      <c r="AB105" s="138">
        <f t="shared" si="174"/>
        <v>78.404429587060861</v>
      </c>
      <c r="AC105" s="138">
        <f t="shared" si="174"/>
        <v>91.615499048311236</v>
      </c>
      <c r="AD105" s="138">
        <f t="shared" si="174"/>
        <v>106.15277758603351</v>
      </c>
      <c r="AE105" s="138">
        <f t="shared" si="174"/>
        <v>121.98535409628282</v>
      </c>
      <c r="AF105" s="138">
        <f t="shared" si="174"/>
        <v>139.05973491707755</v>
      </c>
      <c r="AG105" s="138">
        <f t="shared" si="174"/>
        <v>157.30394369380974</v>
      </c>
      <c r="AH105" s="138">
        <f t="shared" ref="AH105:BM105" si="175">IF(ISBLANK(AI105),MAX(AH33-X,0),IF(AI106="","",(AI105*p+AI106*(1-p))/(EXP(r_*T/n))))</f>
        <v>176.63314987121385</v>
      </c>
      <c r="AI105" s="138">
        <f t="shared" si="175"/>
        <v>196.9562557209866</v>
      </c>
      <c r="AJ105" s="138">
        <f t="shared" si="175"/>
        <v>218.1827012291991</v>
      </c>
      <c r="AK105" s="138">
        <f t="shared" si="175"/>
        <v>240.22868840580693</v>
      </c>
      <c r="AL105" s="138">
        <f t="shared" si="175"/>
        <v>263.02210787063467</v>
      </c>
      <c r="AM105" s="138">
        <f t="shared" si="175"/>
        <v>286.50566722097039</v>
      </c>
      <c r="AN105" s="138">
        <f t="shared" si="175"/>
        <v>310.63803425215627</v>
      </c>
      <c r="AO105" s="138">
        <f t="shared" si="175"/>
        <v>335.3931507776129</v>
      </c>
      <c r="AP105" s="138">
        <f t="shared" si="175"/>
        <v>360.75816381693113</v>
      </c>
      <c r="AQ105" s="138">
        <f t="shared" si="175"/>
        <v>386.73059047236154</v>
      </c>
      <c r="AR105" s="138">
        <f t="shared" si="175"/>
        <v>413.3153455909528</v>
      </c>
      <c r="AS105" s="138">
        <f t="shared" si="175"/>
        <v>440.52212999283716</v>
      </c>
      <c r="AT105" s="138">
        <f t="shared" si="175"/>
        <v>468.3634582797024</v>
      </c>
      <c r="AU105" s="138">
        <f t="shared" si="175"/>
        <v>496.85337765325443</v>
      </c>
      <c r="AV105" s="138">
        <f t="shared" si="175"/>
        <v>526.00676198664837</v>
      </c>
      <c r="AW105" s="138">
        <f t="shared" si="175"/>
        <v>555.83899223019694</v>
      </c>
      <c r="AX105" s="138">
        <f t="shared" si="175"/>
        <v>586.36584542855917</v>
      </c>
      <c r="AY105" s="138">
        <f t="shared" si="175"/>
        <v>617.60347129817706</v>
      </c>
      <c r="AZ105" s="138">
        <f t="shared" si="175"/>
        <v>649.56839542823286</v>
      </c>
      <c r="BA105" s="138">
        <f t="shared" si="175"/>
        <v>682.27752762938212</v>
      </c>
      <c r="BB105" s="138">
        <f t="shared" si="175"/>
        <v>715.74817086693758</v>
      </c>
      <c r="BC105" s="138">
        <f t="shared" si="175"/>
        <v>749.99803040175129</v>
      </c>
      <c r="BD105" s="138">
        <f t="shared" si="175"/>
        <v>785.04522314362305</v>
      </c>
      <c r="BE105" s="138">
        <f t="shared" si="175"/>
        <v>820.90828722217634</v>
      </c>
      <c r="BF105" s="138">
        <f t="shared" si="175"/>
        <v>857.60619178025752</v>
      </c>
      <c r="BG105" s="138">
        <f t="shared" si="175"/>
        <v>895.15834699503387</v>
      </c>
      <c r="BH105" s="138">
        <f t="shared" si="175"/>
        <v>933.58461433208117</v>
      </c>
      <c r="BI105" s="138">
        <f t="shared" si="175"/>
        <v>972.90531703788133</v>
      </c>
      <c r="BJ105" s="138">
        <f t="shared" si="175"/>
        <v>1013.1412508762709</v>
      </c>
      <c r="BK105" s="138">
        <f t="shared" si="175"/>
        <v>1054.3136951145125</v>
      </c>
      <c r="BL105" s="138">
        <f t="shared" si="175"/>
        <v>1096.4444237647947</v>
      </c>
      <c r="BM105" s="138">
        <f t="shared" si="175"/>
        <v>1139.555717087097</v>
      </c>
      <c r="BN105" s="138">
        <f t="shared" ref="BN105:BS105" si="176">IF(ISBLANK(BO105),MAX(BN33-X,0),IF(BO106="","",(BO105*p+BO106*(1-p))/(EXP(r_*T/n))))</f>
        <v>1183.6703733594968</v>
      </c>
      <c r="BO105" s="138">
        <f t="shared" si="176"/>
        <v>1228.8117209221382</v>
      </c>
      <c r="BP105" s="138">
        <f t="shared" si="176"/>
        <v>1275.0036305012252</v>
      </c>
      <c r="BQ105" s="138">
        <f t="shared" si="176"/>
        <v>1322.2705278195451</v>
      </c>
      <c r="BR105" s="138">
        <f t="shared" si="176"/>
        <v>1370.6374065001924</v>
      </c>
      <c r="BS105" s="138">
        <f t="shared" si="176"/>
        <v>1420.1298412703009</v>
      </c>
    </row>
    <row r="106" spans="2:71" x14ac:dyDescent="0.2">
      <c r="B106" s="138" t="str">
        <f t="shared" ref="B106:AG106" si="177">IF(ISBLANK(C106),MAX(B34-X,0),IF(C107="","",(C106*p+C107*(1-p))/(EXP(r_*T/n))))</f>
        <v/>
      </c>
      <c r="C106" s="138" t="str">
        <f t="shared" si="177"/>
        <v/>
      </c>
      <c r="D106" s="138" t="str">
        <f t="shared" si="177"/>
        <v/>
      </c>
      <c r="E106" s="138" t="str">
        <f t="shared" si="177"/>
        <v/>
      </c>
      <c r="F106" s="138" t="str">
        <f t="shared" si="177"/>
        <v/>
      </c>
      <c r="G106" s="138" t="str">
        <f t="shared" si="177"/>
        <v/>
      </c>
      <c r="H106" s="138" t="str">
        <f t="shared" si="177"/>
        <v/>
      </c>
      <c r="I106" s="138" t="str">
        <f t="shared" si="177"/>
        <v/>
      </c>
      <c r="J106" s="138" t="str">
        <f t="shared" si="177"/>
        <v/>
      </c>
      <c r="K106" s="138" t="str">
        <f t="shared" si="177"/>
        <v/>
      </c>
      <c r="L106" s="138" t="str">
        <f t="shared" si="177"/>
        <v/>
      </c>
      <c r="M106" s="138" t="str">
        <f t="shared" si="177"/>
        <v/>
      </c>
      <c r="N106" s="138" t="str">
        <f t="shared" si="177"/>
        <v/>
      </c>
      <c r="O106" s="138">
        <f t="shared" si="177"/>
        <v>2.5227830196310173</v>
      </c>
      <c r="P106" s="138">
        <f t="shared" si="177"/>
        <v>3.3555140355394557</v>
      </c>
      <c r="Q106" s="138">
        <f t="shared" si="177"/>
        <v>4.4301573329200883</v>
      </c>
      <c r="R106" s="138">
        <f t="shared" si="177"/>
        <v>5.8046708720030464</v>
      </c>
      <c r="S106" s="138">
        <f t="shared" si="177"/>
        <v>7.5466197773099335</v>
      </c>
      <c r="T106" s="138">
        <f t="shared" si="177"/>
        <v>9.733369093564324</v>
      </c>
      <c r="U106" s="138">
        <f t="shared" si="177"/>
        <v>12.451780915629895</v>
      </c>
      <c r="V106" s="138">
        <f t="shared" si="177"/>
        <v>15.797280743114873</v>
      </c>
      <c r="W106" s="138">
        <f t="shared" si="177"/>
        <v>19.872174747259741</v>
      </c>
      <c r="X106" s="138">
        <f t="shared" si="177"/>
        <v>24.783137761677544</v>
      </c>
      <c r="Y106" s="138">
        <f t="shared" si="177"/>
        <v>30.63785427380262</v>
      </c>
      <c r="Z106" s="138">
        <f t="shared" si="177"/>
        <v>37.540881638585596</v>
      </c>
      <c r="AA106" s="138">
        <f t="shared" si="177"/>
        <v>45.588911965462636</v>
      </c>
      <c r="AB106" s="138">
        <f t="shared" si="177"/>
        <v>54.865726973293086</v>
      </c>
      <c r="AC106" s="138">
        <f t="shared" si="177"/>
        <v>65.437252993317898</v>
      </c>
      <c r="AD106" s="138">
        <f t="shared" si="177"/>
        <v>77.347210540767946</v>
      </c>
      <c r="AE106" s="138">
        <f t="shared" si="177"/>
        <v>90.613891092949032</v>
      </c>
      <c r="AF106" s="138">
        <f t="shared" si="177"/>
        <v>105.22856105062752</v>
      </c>
      <c r="AG106" s="138">
        <f t="shared" si="177"/>
        <v>121.15587468863096</v>
      </c>
      <c r="AH106" s="138">
        <f t="shared" ref="AH106:BM106" si="178">IF(ISBLANK(AI106),MAX(AH34-X,0),IF(AI107="","",(AI106*p+AI107*(1-p))/(EXP(r_*T/n))))</f>
        <v>138.33647304368529</v>
      </c>
      <c r="AI106" s="138">
        <f t="shared" si="178"/>
        <v>156.69167155958348</v>
      </c>
      <c r="AJ106" s="138">
        <f t="shared" si="178"/>
        <v>176.12983388534582</v>
      </c>
      <c r="AK106" s="138">
        <f t="shared" si="178"/>
        <v>196.55374780026943</v>
      </c>
      <c r="AL106" s="138">
        <f t="shared" si="178"/>
        <v>217.86812488966359</v>
      </c>
      <c r="AM106" s="138">
        <f t="shared" si="178"/>
        <v>239.9862939443681</v>
      </c>
      <c r="AN106" s="138">
        <f t="shared" si="178"/>
        <v>262.83527954040022</v>
      </c>
      <c r="AO106" s="138">
        <f t="shared" si="178"/>
        <v>286.3587422660957</v>
      </c>
      <c r="AP106" s="138">
        <f t="shared" si="178"/>
        <v>310.51765051303965</v>
      </c>
      <c r="AQ106" s="138">
        <f t="shared" si="178"/>
        <v>335.28896411356988</v>
      </c>
      <c r="AR106" s="138">
        <f t="shared" si="178"/>
        <v>360.66293366625058</v>
      </c>
      <c r="AS106" s="138">
        <f t="shared" si="178"/>
        <v>386.63977370089782</v>
      </c>
      <c r="AT106" s="138">
        <f t="shared" si="178"/>
        <v>413.22642239781106</v>
      </c>
      <c r="AU106" s="138">
        <f t="shared" si="178"/>
        <v>440.43389044526634</v>
      </c>
      <c r="AV106" s="138">
        <f t="shared" si="178"/>
        <v>468.27541468535708</v>
      </c>
      <c r="AW106" s="138">
        <f t="shared" si="178"/>
        <v>496.76537263876446</v>
      </c>
      <c r="AX106" s="138">
        <f t="shared" si="178"/>
        <v>525.91875797121611</v>
      </c>
      <c r="AY106" s="138">
        <f t="shared" si="178"/>
        <v>555.75098349443124</v>
      </c>
      <c r="AZ106" s="138">
        <f t="shared" si="178"/>
        <v>586.27783159069008</v>
      </c>
      <c r="BA106" s="138">
        <f t="shared" si="178"/>
        <v>617.51545235790843</v>
      </c>
      <c r="BB106" s="138">
        <f t="shared" si="178"/>
        <v>649.48037138526911</v>
      </c>
      <c r="BC106" s="138">
        <f t="shared" si="178"/>
        <v>682.18949848342743</v>
      </c>
      <c r="BD106" s="138">
        <f t="shared" si="178"/>
        <v>715.66013661769603</v>
      </c>
      <c r="BE106" s="138">
        <f t="shared" si="178"/>
        <v>749.90999104892705</v>
      </c>
      <c r="BF106" s="138">
        <f t="shared" si="178"/>
        <v>784.95717868692032</v>
      </c>
      <c r="BG106" s="138">
        <f t="shared" si="178"/>
        <v>820.82023766129907</v>
      </c>
      <c r="BH106" s="138">
        <f t="shared" si="178"/>
        <v>857.51813711491002</v>
      </c>
      <c r="BI106" s="138">
        <f t="shared" si="178"/>
        <v>895.07028722492021</v>
      </c>
      <c r="BJ106" s="138">
        <f t="shared" si="178"/>
        <v>933.4965494569052</v>
      </c>
      <c r="BK106" s="138">
        <f t="shared" si="178"/>
        <v>972.81724705734734</v>
      </c>
      <c r="BL106" s="138">
        <f t="shared" si="178"/>
        <v>1013.0531757900827</v>
      </c>
      <c r="BM106" s="138">
        <f t="shared" si="178"/>
        <v>1054.2256149223742</v>
      </c>
      <c r="BN106" s="138">
        <f t="shared" ref="BN106:BS106" si="179">IF(ISBLANK(BO106),MAX(BN34-X,0),IF(BO107="","",(BO106*p+BO107*(1-p))/(EXP(r_*T/n))))</f>
        <v>1096.3563384664105</v>
      </c>
      <c r="BO106" s="138">
        <f t="shared" si="179"/>
        <v>1139.4676266821707</v>
      </c>
      <c r="BP106" s="138">
        <f t="shared" si="179"/>
        <v>1183.582277847732</v>
      </c>
      <c r="BQ106" s="138">
        <f t="shared" si="179"/>
        <v>1228.7236203032394</v>
      </c>
      <c r="BR106" s="138">
        <f t="shared" si="179"/>
        <v>1274.9155247748961</v>
      </c>
      <c r="BS106" s="138">
        <f t="shared" si="179"/>
        <v>1322.1824169854899</v>
      </c>
    </row>
    <row r="107" spans="2:71" x14ac:dyDescent="0.2">
      <c r="B107" s="138" t="str">
        <f t="shared" ref="B107:AG107" si="180">IF(ISBLANK(C107),MAX(B35-X,0),IF(C108="","",(C107*p+C108*(1-p))/(EXP(r_*T/n))))</f>
        <v/>
      </c>
      <c r="C107" s="138" t="str">
        <f t="shared" si="180"/>
        <v/>
      </c>
      <c r="D107" s="138" t="str">
        <f t="shared" si="180"/>
        <v/>
      </c>
      <c r="E107" s="138" t="str">
        <f t="shared" si="180"/>
        <v/>
      </c>
      <c r="F107" s="138" t="str">
        <f t="shared" si="180"/>
        <v/>
      </c>
      <c r="G107" s="138" t="str">
        <f t="shared" si="180"/>
        <v/>
      </c>
      <c r="H107" s="138" t="str">
        <f t="shared" si="180"/>
        <v/>
      </c>
      <c r="I107" s="138" t="str">
        <f t="shared" si="180"/>
        <v/>
      </c>
      <c r="J107" s="138" t="str">
        <f t="shared" si="180"/>
        <v/>
      </c>
      <c r="K107" s="138" t="str">
        <f t="shared" si="180"/>
        <v/>
      </c>
      <c r="L107" s="138" t="str">
        <f t="shared" si="180"/>
        <v/>
      </c>
      <c r="M107" s="138" t="str">
        <f t="shared" si="180"/>
        <v/>
      </c>
      <c r="N107" s="138" t="str">
        <f t="shared" si="180"/>
        <v/>
      </c>
      <c r="O107" s="138" t="str">
        <f t="shared" si="180"/>
        <v/>
      </c>
      <c r="P107" s="138">
        <f t="shared" si="180"/>
        <v>1.7051472503236251</v>
      </c>
      <c r="Q107" s="138">
        <f t="shared" si="180"/>
        <v>2.300362699288824</v>
      </c>
      <c r="R107" s="138">
        <f t="shared" si="180"/>
        <v>3.0805907184510497</v>
      </c>
      <c r="S107" s="138">
        <f t="shared" si="180"/>
        <v>4.0943595722475674</v>
      </c>
      <c r="T107" s="138">
        <f t="shared" si="180"/>
        <v>5.3996164645583926</v>
      </c>
      <c r="U107" s="138">
        <f t="shared" si="180"/>
        <v>7.0644071308762717</v>
      </c>
      <c r="V107" s="138">
        <f t="shared" si="180"/>
        <v>9.1671924940551968</v>
      </c>
      <c r="W107" s="138">
        <f t="shared" si="180"/>
        <v>11.796650681116265</v>
      </c>
      <c r="X107" s="138">
        <f t="shared" si="180"/>
        <v>15.050808628995231</v>
      </c>
      <c r="Y107" s="138">
        <f t="shared" si="180"/>
        <v>19.035361726886503</v>
      </c>
      <c r="Z107" s="138">
        <f t="shared" si="180"/>
        <v>23.861078371132734</v>
      </c>
      <c r="AA107" s="138">
        <f t="shared" si="180"/>
        <v>29.640253339123529</v>
      </c>
      <c r="AB107" s="138">
        <f t="shared" si="180"/>
        <v>36.482270705015033</v>
      </c>
      <c r="AC107" s="138">
        <f t="shared" si="180"/>
        <v>44.488459747443351</v>
      </c>
      <c r="AD107" s="138">
        <f t="shared" si="180"/>
        <v>53.746565386571383</v>
      </c>
      <c r="AE107" s="138">
        <f t="shared" si="180"/>
        <v>64.325290090189938</v>
      </c>
      <c r="AF107" s="138">
        <f t="shared" si="180"/>
        <v>76.269472028223106</v>
      </c>
      <c r="AG107" s="138">
        <f t="shared" si="180"/>
        <v>89.59651557983311</v>
      </c>
      <c r="AH107" s="138">
        <f t="shared" ref="AH107:BM107" si="181">IF(ISBLANK(AI107),MAX(AH35-X,0),IF(AI108="","",(AI107*p+AI108*(1-p))/(EXP(r_*T/n))))</f>
        <v>104.29465725858662</v>
      </c>
      <c r="AI107" s="138">
        <f t="shared" si="181"/>
        <v>120.32351327817213</v>
      </c>
      <c r="AJ107" s="138">
        <f t="shared" si="181"/>
        <v>137.61711156180922</v>
      </c>
      <c r="AK107" s="138">
        <f t="shared" si="181"/>
        <v>156.08928196303836</v>
      </c>
      <c r="AL107" s="138">
        <f t="shared" si="181"/>
        <v>175.64091148788208</v>
      </c>
      <c r="AM107" s="138">
        <f t="shared" si="181"/>
        <v>196.16823677362501</v>
      </c>
      <c r="AN107" s="138">
        <f t="shared" si="181"/>
        <v>217.57112436707015</v>
      </c>
      <c r="AO107" s="138">
        <f t="shared" si="181"/>
        <v>239.76025022196865</v>
      </c>
      <c r="AP107" s="138">
        <f t="shared" si="181"/>
        <v>262.66226836912699</v>
      </c>
      <c r="AQ107" s="138">
        <f t="shared" si="181"/>
        <v>286.22243559006677</v>
      </c>
      <c r="AR107" s="138">
        <f t="shared" si="181"/>
        <v>310.40465460324305</v>
      </c>
      <c r="AS107" s="138">
        <f t="shared" si="181"/>
        <v>335.18938810694988</v>
      </c>
      <c r="AT107" s="138">
        <f t="shared" si="181"/>
        <v>360.57024654670732</v>
      </c>
      <c r="AU107" s="138">
        <f t="shared" si="181"/>
        <v>386.550168798318</v>
      </c>
      <c r="AV107" s="138">
        <f t="shared" si="181"/>
        <v>413.13798024089903</v>
      </c>
      <c r="AW107" s="138">
        <f t="shared" si="181"/>
        <v>440.34579883948555</v>
      </c>
      <c r="AX107" s="138">
        <f t="shared" si="181"/>
        <v>468.18739857650399</v>
      </c>
      <c r="AY107" s="138">
        <f t="shared" si="181"/>
        <v>496.67736314678842</v>
      </c>
      <c r="AZ107" s="138">
        <f t="shared" si="181"/>
        <v>525.83074413334691</v>
      </c>
      <c r="BA107" s="138">
        <f t="shared" si="181"/>
        <v>555.66296455416273</v>
      </c>
      <c r="BB107" s="138">
        <f t="shared" si="181"/>
        <v>586.18980754772622</v>
      </c>
      <c r="BC107" s="138">
        <f t="shared" si="181"/>
        <v>617.42742321195374</v>
      </c>
      <c r="BD107" s="138">
        <f t="shared" si="181"/>
        <v>649.39233713602755</v>
      </c>
      <c r="BE107" s="138">
        <f t="shared" si="181"/>
        <v>682.10145913060319</v>
      </c>
      <c r="BF107" s="138">
        <f t="shared" si="181"/>
        <v>715.57209216099329</v>
      </c>
      <c r="BG107" s="138">
        <f t="shared" si="181"/>
        <v>749.82194148805002</v>
      </c>
      <c r="BH107" s="138">
        <f t="shared" si="181"/>
        <v>784.86912402157282</v>
      </c>
      <c r="BI107" s="138">
        <f t="shared" si="181"/>
        <v>820.73217789118542</v>
      </c>
      <c r="BJ107" s="138">
        <f t="shared" si="181"/>
        <v>857.43007223973427</v>
      </c>
      <c r="BK107" s="138">
        <f t="shared" si="181"/>
        <v>894.98221724438611</v>
      </c>
      <c r="BL107" s="138">
        <f t="shared" si="181"/>
        <v>933.40847437071727</v>
      </c>
      <c r="BM107" s="138">
        <f t="shared" si="181"/>
        <v>972.72916686520921</v>
      </c>
      <c r="BN107" s="138">
        <f t="shared" ref="BN107:BS107" si="182">IF(ISBLANK(BO107),MAX(BN35-X,0),IF(BO108="","",(BO107*p+BO108*(1-p))/(EXP(r_*T/n))))</f>
        <v>1012.9650904916986</v>
      </c>
      <c r="BO107" s="138">
        <f t="shared" si="182"/>
        <v>1054.1375245174481</v>
      </c>
      <c r="BP107" s="138">
        <f t="shared" si="182"/>
        <v>1096.2682429546464</v>
      </c>
      <c r="BQ107" s="138">
        <f t="shared" si="182"/>
        <v>1139.3795260632721</v>
      </c>
      <c r="BR107" s="138">
        <f t="shared" si="182"/>
        <v>1183.4941721214032</v>
      </c>
      <c r="BS107" s="138">
        <f t="shared" si="182"/>
        <v>1228.6355094691842</v>
      </c>
    </row>
    <row r="108" spans="2:71" x14ac:dyDescent="0.2">
      <c r="B108" s="138" t="str">
        <f t="shared" ref="B108:AG108" si="183">IF(ISBLANK(C108),MAX(B36-X,0),IF(C109="","",(C108*p+C109*(1-p))/(EXP(r_*T/n))))</f>
        <v/>
      </c>
      <c r="C108" s="138" t="str">
        <f t="shared" si="183"/>
        <v/>
      </c>
      <c r="D108" s="138" t="str">
        <f t="shared" si="183"/>
        <v/>
      </c>
      <c r="E108" s="138" t="str">
        <f t="shared" si="183"/>
        <v/>
      </c>
      <c r="F108" s="138" t="str">
        <f t="shared" si="183"/>
        <v/>
      </c>
      <c r="G108" s="138" t="str">
        <f t="shared" si="183"/>
        <v/>
      </c>
      <c r="H108" s="138" t="str">
        <f t="shared" si="183"/>
        <v/>
      </c>
      <c r="I108" s="138" t="str">
        <f t="shared" si="183"/>
        <v/>
      </c>
      <c r="J108" s="138" t="str">
        <f t="shared" si="183"/>
        <v/>
      </c>
      <c r="K108" s="138" t="str">
        <f t="shared" si="183"/>
        <v/>
      </c>
      <c r="L108" s="138" t="str">
        <f t="shared" si="183"/>
        <v/>
      </c>
      <c r="M108" s="138" t="str">
        <f t="shared" si="183"/>
        <v/>
      </c>
      <c r="N108" s="138" t="str">
        <f t="shared" si="183"/>
        <v/>
      </c>
      <c r="O108" s="138" t="str">
        <f t="shared" si="183"/>
        <v/>
      </c>
      <c r="P108" s="138" t="str">
        <f t="shared" si="183"/>
        <v/>
      </c>
      <c r="Q108" s="138">
        <f t="shared" si="183"/>
        <v>1.1207102384296381</v>
      </c>
      <c r="R108" s="138">
        <f t="shared" si="183"/>
        <v>1.5342709029028629</v>
      </c>
      <c r="S108" s="138">
        <f t="shared" si="183"/>
        <v>2.0851999304592401</v>
      </c>
      <c r="T108" s="138">
        <f t="shared" si="183"/>
        <v>2.8127796844827877</v>
      </c>
      <c r="U108" s="138">
        <f t="shared" si="183"/>
        <v>3.7650450406510241</v>
      </c>
      <c r="V108" s="138">
        <f t="shared" si="183"/>
        <v>4.9998195408802957</v>
      </c>
      <c r="W108" s="138">
        <f t="shared" si="183"/>
        <v>6.5855375745054179</v>
      </c>
      <c r="X108" s="138">
        <f t="shared" si="183"/>
        <v>8.6017048639797036</v>
      </c>
      <c r="Y108" s="138">
        <f t="shared" si="183"/>
        <v>11.138827498125815</v>
      </c>
      <c r="Z108" s="138">
        <f t="shared" si="183"/>
        <v>14.297630199258021</v>
      </c>
      <c r="AA108" s="138">
        <f t="shared" si="183"/>
        <v>18.187394849513147</v>
      </c>
      <c r="AB108" s="138">
        <f t="shared" si="183"/>
        <v>22.923288083680923</v>
      </c>
      <c r="AC108" s="138">
        <f t="shared" si="183"/>
        <v>28.622618132963954</v>
      </c>
      <c r="AD108" s="138">
        <f t="shared" si="183"/>
        <v>35.40006875884265</v>
      </c>
      <c r="AE108" s="138">
        <f t="shared" si="183"/>
        <v>43.362098856306623</v>
      </c>
      <c r="AF108" s="138">
        <f t="shared" si="183"/>
        <v>52.600858796362836</v>
      </c>
      <c r="AG108" s="138">
        <f t="shared" si="183"/>
        <v>63.188137939743889</v>
      </c>
      <c r="AH108" s="138">
        <f t="shared" ref="AH108:BM108" si="184">IF(ISBLANK(AI108),MAX(AH36-X,0),IF(AI109="","",(AI108*p+AI109*(1-p))/(EXP(r_*T/n))))</f>
        <v>75.169991948140463</v>
      </c>
      <c r="AI108" s="138">
        <f t="shared" si="184"/>
        <v>88.562767435428071</v>
      </c>
      <c r="AJ108" s="138">
        <f t="shared" si="184"/>
        <v>103.35120932418788</v>
      </c>
      <c r="AK108" s="138">
        <f t="shared" si="184"/>
        <v>119.48917691941274</v>
      </c>
      <c r="AL108" s="138">
        <f t="shared" si="184"/>
        <v>136.9032029056865</v>
      </c>
      <c r="AM108" s="138">
        <f t="shared" si="184"/>
        <v>155.4987305881138</v>
      </c>
      <c r="AN108" s="138">
        <f t="shared" si="184"/>
        <v>175.16841930763505</v>
      </c>
      <c r="AO108" s="138">
        <f t="shared" si="184"/>
        <v>195.80150688056543</v>
      </c>
      <c r="AP108" s="138">
        <f t="shared" si="184"/>
        <v>217.29296499735361</v>
      </c>
      <c r="AQ108" s="138">
        <f t="shared" si="184"/>
        <v>239.55116725271697</v>
      </c>
      <c r="AR108" s="138">
        <f t="shared" si="184"/>
        <v>262.5030497114173</v>
      </c>
      <c r="AS108" s="138">
        <f t="shared" si="184"/>
        <v>286.09624538816183</v>
      </c>
      <c r="AT108" s="138">
        <f t="shared" si="184"/>
        <v>310.29830074612062</v>
      </c>
      <c r="AU108" s="138">
        <f t="shared" si="184"/>
        <v>335.09366291887153</v>
      </c>
      <c r="AV108" s="138">
        <f t="shared" si="184"/>
        <v>360.47948927429968</v>
      </c>
      <c r="AW108" s="138">
        <f t="shared" si="184"/>
        <v>386.46137215951256</v>
      </c>
      <c r="AX108" s="138">
        <f t="shared" si="184"/>
        <v>413.04980435745165</v>
      </c>
      <c r="AY108" s="138">
        <f t="shared" si="184"/>
        <v>440.25776611705578</v>
      </c>
      <c r="AZ108" s="138">
        <f t="shared" si="184"/>
        <v>468.09938323957192</v>
      </c>
      <c r="BA108" s="138">
        <f t="shared" si="184"/>
        <v>496.58934420651974</v>
      </c>
      <c r="BB108" s="138">
        <f t="shared" si="184"/>
        <v>525.74272009038305</v>
      </c>
      <c r="BC108" s="138">
        <f t="shared" si="184"/>
        <v>555.57493540820803</v>
      </c>
      <c r="BD108" s="138">
        <f t="shared" si="184"/>
        <v>586.10177329848477</v>
      </c>
      <c r="BE108" s="138">
        <f t="shared" si="184"/>
        <v>617.3393838591295</v>
      </c>
      <c r="BF108" s="138">
        <f t="shared" si="184"/>
        <v>649.30429267932482</v>
      </c>
      <c r="BG108" s="138">
        <f t="shared" si="184"/>
        <v>682.01340956972615</v>
      </c>
      <c r="BH108" s="138">
        <f t="shared" si="184"/>
        <v>715.48403749564591</v>
      </c>
      <c r="BI108" s="138">
        <f t="shared" si="184"/>
        <v>749.73388171793624</v>
      </c>
      <c r="BJ108" s="138">
        <f t="shared" si="184"/>
        <v>784.78105914639696</v>
      </c>
      <c r="BK108" s="138">
        <f t="shared" si="184"/>
        <v>820.64410791065143</v>
      </c>
      <c r="BL108" s="138">
        <f t="shared" si="184"/>
        <v>857.341997153546</v>
      </c>
      <c r="BM108" s="138">
        <f t="shared" si="184"/>
        <v>894.89413705224786</v>
      </c>
      <c r="BN108" s="138">
        <f t="shared" ref="BN108:BS108" si="185">IF(ISBLANK(BO108),MAX(BN36-X,0),IF(BO109="","",(BO108*p+BO109*(1-p))/(EXP(r_*T/n))))</f>
        <v>933.32038907233289</v>
      </c>
      <c r="BO108" s="138">
        <f t="shared" si="185"/>
        <v>972.64107646028287</v>
      </c>
      <c r="BP108" s="138">
        <f t="shared" si="185"/>
        <v>1012.8769949799341</v>
      </c>
      <c r="BQ108" s="138">
        <f t="shared" si="185"/>
        <v>1054.0494238985495</v>
      </c>
      <c r="BR108" s="138">
        <f t="shared" si="185"/>
        <v>1096.1801372283173</v>
      </c>
      <c r="BS108" s="138">
        <f t="shared" si="185"/>
        <v>1139.2914152292167</v>
      </c>
    </row>
    <row r="109" spans="2:71" x14ac:dyDescent="0.2">
      <c r="B109" s="138" t="str">
        <f t="shared" ref="B109:AG109" si="186">IF(ISBLANK(C109),MAX(B37-X,0),IF(C110="","",(C109*p+C110*(1-p))/(EXP(r_*T/n))))</f>
        <v/>
      </c>
      <c r="C109" s="138" t="str">
        <f t="shared" si="186"/>
        <v/>
      </c>
      <c r="D109" s="138" t="str">
        <f t="shared" si="186"/>
        <v/>
      </c>
      <c r="E109" s="138" t="str">
        <f t="shared" si="186"/>
        <v/>
      </c>
      <c r="F109" s="138" t="str">
        <f t="shared" si="186"/>
        <v/>
      </c>
      <c r="G109" s="138" t="str">
        <f t="shared" si="186"/>
        <v/>
      </c>
      <c r="H109" s="138" t="str">
        <f t="shared" si="186"/>
        <v/>
      </c>
      <c r="I109" s="138" t="str">
        <f t="shared" si="186"/>
        <v/>
      </c>
      <c r="J109" s="138" t="str">
        <f t="shared" si="186"/>
        <v/>
      </c>
      <c r="K109" s="138" t="str">
        <f t="shared" si="186"/>
        <v/>
      </c>
      <c r="L109" s="138" t="str">
        <f t="shared" si="186"/>
        <v/>
      </c>
      <c r="M109" s="138" t="str">
        <f t="shared" si="186"/>
        <v/>
      </c>
      <c r="N109" s="138" t="str">
        <f t="shared" si="186"/>
        <v/>
      </c>
      <c r="O109" s="138" t="str">
        <f t="shared" si="186"/>
        <v/>
      </c>
      <c r="P109" s="138" t="str">
        <f t="shared" si="186"/>
        <v/>
      </c>
      <c r="Q109" s="138" t="str">
        <f t="shared" si="186"/>
        <v/>
      </c>
      <c r="R109" s="138">
        <f t="shared" si="186"/>
        <v>0.71463116287053274</v>
      </c>
      <c r="S109" s="138">
        <f t="shared" si="186"/>
        <v>0.99331329638673405</v>
      </c>
      <c r="T109" s="138">
        <f t="shared" si="186"/>
        <v>1.370795626621754</v>
      </c>
      <c r="U109" s="138">
        <f t="shared" si="186"/>
        <v>1.8777681319838626</v>
      </c>
      <c r="V109" s="138">
        <f t="shared" si="186"/>
        <v>2.552656577072729</v>
      </c>
      <c r="W109" s="138">
        <f t="shared" si="186"/>
        <v>3.4428689541821496</v>
      </c>
      <c r="X109" s="138">
        <f t="shared" si="186"/>
        <v>4.6059730237617762</v>
      </c>
      <c r="Y109" s="138">
        <f t="shared" si="186"/>
        <v>6.1106788566512495</v>
      </c>
      <c r="Z109" s="138">
        <f t="shared" si="186"/>
        <v>8.0374659884082522</v>
      </c>
      <c r="AA109" s="138">
        <f t="shared" si="186"/>
        <v>10.478665696248655</v>
      </c>
      <c r="AB109" s="138">
        <f t="shared" si="186"/>
        <v>13.53779229430007</v>
      </c>
      <c r="AC109" s="138">
        <f t="shared" si="186"/>
        <v>17.32792213127702</v>
      </c>
      <c r="AD109" s="138">
        <f t="shared" si="186"/>
        <v>21.968954727410566</v>
      </c>
      <c r="AE109" s="138">
        <f t="shared" si="186"/>
        <v>27.583665657474143</v>
      </c>
      <c r="AF109" s="138">
        <f t="shared" si="186"/>
        <v>34.292580179151877</v>
      </c>
      <c r="AG109" s="138">
        <f t="shared" si="186"/>
        <v>42.207858259446091</v>
      </c>
      <c r="AH109" s="138">
        <f t="shared" ref="AH109:BM109" si="187">IF(ISBLANK(AI109),MAX(AH37-X,0),IF(AI110="","",(AI109*p+AI110*(1-p))/(EXP(r_*T/n))))</f>
        <v>51.426573681639233</v>
      </c>
      <c r="AI109" s="138">
        <f t="shared" si="187"/>
        <v>62.0239682428032</v>
      </c>
      <c r="AJ109" s="138">
        <f t="shared" si="187"/>
        <v>74.047430271866475</v>
      </c>
      <c r="AK109" s="138">
        <f t="shared" si="187"/>
        <v>87.512039432520112</v>
      </c>
      <c r="AL109" s="138">
        <f t="shared" si="187"/>
        <v>102.39849050081526</v>
      </c>
      <c r="AM109" s="138">
        <f t="shared" si="187"/>
        <v>118.65402214476686</v>
      </c>
      <c r="AN109" s="138">
        <f t="shared" si="187"/>
        <v>136.19662347826042</v>
      </c>
      <c r="AO109" s="138">
        <f t="shared" si="187"/>
        <v>154.92230219966592</v>
      </c>
      <c r="AP109" s="138">
        <f t="shared" si="187"/>
        <v>174.71465146700737</v>
      </c>
      <c r="AQ109" s="138">
        <f t="shared" si="187"/>
        <v>195.45546727311978</v>
      </c>
      <c r="AR109" s="138">
        <f t="shared" si="187"/>
        <v>217.03488024045097</v>
      </c>
      <c r="AS109" s="138">
        <f t="shared" si="187"/>
        <v>239.35948906416704</v>
      </c>
      <c r="AT109" s="138">
        <f t="shared" si="187"/>
        <v>262.35736133916811</v>
      </c>
      <c r="AU109" s="138">
        <f t="shared" si="187"/>
        <v>285.97943961025356</v>
      </c>
      <c r="AV109" s="138">
        <f t="shared" si="187"/>
        <v>310.19768496801009</v>
      </c>
      <c r="AW109" s="138">
        <f t="shared" si="187"/>
        <v>335.00096944213493</v>
      </c>
      <c r="AX109" s="138">
        <f t="shared" si="187"/>
        <v>360.3900727126703</v>
      </c>
      <c r="AY109" s="138">
        <f t="shared" si="187"/>
        <v>386.37304552764141</v>
      </c>
      <c r="AZ109" s="138">
        <f t="shared" si="187"/>
        <v>412.96174444237346</v>
      </c>
      <c r="BA109" s="138">
        <f t="shared" si="187"/>
        <v>440.16974420514163</v>
      </c>
      <c r="BB109" s="138">
        <f t="shared" si="187"/>
        <v>468.01135919660811</v>
      </c>
      <c r="BC109" s="138">
        <f t="shared" si="187"/>
        <v>496.50131506056493</v>
      </c>
      <c r="BD109" s="138">
        <f t="shared" si="187"/>
        <v>525.65468584114149</v>
      </c>
      <c r="BE109" s="138">
        <f t="shared" si="187"/>
        <v>555.4868960553838</v>
      </c>
      <c r="BF109" s="138">
        <f t="shared" si="187"/>
        <v>586.01372884178193</v>
      </c>
      <c r="BG109" s="138">
        <f t="shared" si="187"/>
        <v>617.25133429825235</v>
      </c>
      <c r="BH109" s="138">
        <f t="shared" si="187"/>
        <v>649.21623801397743</v>
      </c>
      <c r="BI109" s="138">
        <f t="shared" si="187"/>
        <v>681.92534979961238</v>
      </c>
      <c r="BJ109" s="138">
        <f t="shared" si="187"/>
        <v>715.39597262046993</v>
      </c>
      <c r="BK109" s="138">
        <f t="shared" si="187"/>
        <v>749.64581173740214</v>
      </c>
      <c r="BL109" s="138">
        <f t="shared" si="187"/>
        <v>784.6929840602088</v>
      </c>
      <c r="BM109" s="138">
        <f t="shared" si="187"/>
        <v>820.55602771851306</v>
      </c>
      <c r="BN109" s="138">
        <f t="shared" ref="BN109:BS109" si="188">IF(ISBLANK(BO109),MAX(BN37-X,0),IF(BO110="","",(BO109*p+BO110*(1-p))/(EXP(r_*T/n))))</f>
        <v>857.25391185516162</v>
      </c>
      <c r="BO109" s="138">
        <f t="shared" si="188"/>
        <v>894.80604664732141</v>
      </c>
      <c r="BP109" s="138">
        <f t="shared" si="188"/>
        <v>933.23229356056834</v>
      </c>
      <c r="BQ109" s="138">
        <f t="shared" si="188"/>
        <v>972.55297584138407</v>
      </c>
      <c r="BR109" s="138">
        <f t="shared" si="188"/>
        <v>1012.7888892536051</v>
      </c>
      <c r="BS109" s="138">
        <f t="shared" si="188"/>
        <v>1053.9613130644941</v>
      </c>
    </row>
    <row r="110" spans="2:71" x14ac:dyDescent="0.2">
      <c r="B110" s="138" t="str">
        <f t="shared" ref="B110:AG110" si="189">IF(ISBLANK(C110),MAX(B38-X,0),IF(C111="","",(C110*p+C111*(1-p))/(EXP(r_*T/n))))</f>
        <v/>
      </c>
      <c r="C110" s="138" t="str">
        <f t="shared" si="189"/>
        <v/>
      </c>
      <c r="D110" s="138" t="str">
        <f t="shared" si="189"/>
        <v/>
      </c>
      <c r="E110" s="138" t="str">
        <f t="shared" si="189"/>
        <v/>
      </c>
      <c r="F110" s="138" t="str">
        <f t="shared" si="189"/>
        <v/>
      </c>
      <c r="G110" s="138" t="str">
        <f t="shared" si="189"/>
        <v/>
      </c>
      <c r="H110" s="138" t="str">
        <f t="shared" si="189"/>
        <v/>
      </c>
      <c r="I110" s="138" t="str">
        <f t="shared" si="189"/>
        <v/>
      </c>
      <c r="J110" s="138" t="str">
        <f t="shared" si="189"/>
        <v/>
      </c>
      <c r="K110" s="138" t="str">
        <f t="shared" si="189"/>
        <v/>
      </c>
      <c r="L110" s="138" t="str">
        <f t="shared" si="189"/>
        <v/>
      </c>
      <c r="M110" s="138" t="str">
        <f t="shared" si="189"/>
        <v/>
      </c>
      <c r="N110" s="138" t="str">
        <f t="shared" si="189"/>
        <v/>
      </c>
      <c r="O110" s="138" t="str">
        <f t="shared" si="189"/>
        <v/>
      </c>
      <c r="P110" s="138" t="str">
        <f t="shared" si="189"/>
        <v/>
      </c>
      <c r="Q110" s="138" t="str">
        <f t="shared" si="189"/>
        <v/>
      </c>
      <c r="R110" s="138" t="str">
        <f t="shared" si="189"/>
        <v/>
      </c>
      <c r="S110" s="138">
        <f t="shared" si="189"/>
        <v>0.44098591326110731</v>
      </c>
      <c r="T110" s="138">
        <f t="shared" si="189"/>
        <v>0.6226564691781763</v>
      </c>
      <c r="U110" s="138">
        <f t="shared" si="189"/>
        <v>0.87299424212476862</v>
      </c>
      <c r="V110" s="138">
        <f t="shared" si="189"/>
        <v>1.2150944876059531</v>
      </c>
      <c r="W110" s="138">
        <f t="shared" si="189"/>
        <v>1.6785648555792398</v>
      </c>
      <c r="X110" s="138">
        <f t="shared" si="189"/>
        <v>2.3008396512231633</v>
      </c>
      <c r="Y110" s="138">
        <f t="shared" si="189"/>
        <v>3.1285490420189714</v>
      </c>
      <c r="Z110" s="138">
        <f t="shared" si="189"/>
        <v>4.2188507822651369</v>
      </c>
      <c r="AA110" s="138">
        <f t="shared" si="189"/>
        <v>5.6405926293454494</v>
      </c>
      <c r="AB110" s="138">
        <f t="shared" si="189"/>
        <v>7.4751322599113985</v>
      </c>
      <c r="AC110" s="138">
        <f t="shared" si="189"/>
        <v>9.8166038547232581</v>
      </c>
      <c r="AD110" s="138">
        <f t="shared" si="189"/>
        <v>12.771394896056227</v>
      </c>
      <c r="AE110" s="138">
        <f t="shared" si="189"/>
        <v>16.456593761937185</v>
      </c>
      <c r="AF110" s="138">
        <f t="shared" si="189"/>
        <v>20.997200443970389</v>
      </c>
      <c r="AG110" s="138">
        <f t="shared" si="189"/>
        <v>26.521970611959294</v>
      </c>
      <c r="AH110" s="138">
        <f t="shared" ref="AH110:BM110" si="190">IF(ISBLANK(AI110),MAX(AH38-X,0),IF(AI111="","",(AI110*p+AI111*(1-p))/(EXP(r_*T/n))))</f>
        <v>33.157895084259692</v>
      </c>
      <c r="AI110" s="138">
        <f t="shared" si="190"/>
        <v>41.023502628993292</v>
      </c>
      <c r="AJ110" s="138">
        <f t="shared" si="190"/>
        <v>50.221401943691468</v>
      </c>
      <c r="AK110" s="138">
        <f t="shared" si="190"/>
        <v>60.830721043953474</v>
      </c>
      <c r="AL110" s="138">
        <f t="shared" si="190"/>
        <v>72.900314876104375</v>
      </c>
      <c r="AM110" s="138">
        <f t="shared" si="190"/>
        <v>86.443737280912032</v>
      </c>
      <c r="AN110" s="138">
        <f t="shared" si="190"/>
        <v>101.43695038202191</v>
      </c>
      <c r="AO110" s="138">
        <f t="shared" si="190"/>
        <v>117.81952447126405</v>
      </c>
      <c r="AP110" s="138">
        <f t="shared" si="190"/>
        <v>135.49964911576365</v>
      </c>
      <c r="AQ110" s="138">
        <f t="shared" si="190"/>
        <v>154.36266930961054</v>
      </c>
      <c r="AR110" s="138">
        <f t="shared" si="190"/>
        <v>174.28218101620385</v>
      </c>
      <c r="AS110" s="138">
        <f t="shared" si="190"/>
        <v>195.1321269498269</v>
      </c>
      <c r="AT110" s="138">
        <f t="shared" si="190"/>
        <v>216.79800787389541</v>
      </c>
      <c r="AU110" s="138">
        <f t="shared" si="190"/>
        <v>239.1854148670183</v>
      </c>
      <c r="AV110" s="138">
        <f t="shared" si="190"/>
        <v>262.22463998499057</v>
      </c>
      <c r="AW110" s="138">
        <f t="shared" si="190"/>
        <v>285.87103082120058</v>
      </c>
      <c r="AX110" s="138">
        <f t="shared" si="190"/>
        <v>310.1017621854532</v>
      </c>
      <c r="AY110" s="138">
        <f t="shared" si="190"/>
        <v>334.91047205361724</v>
      </c>
      <c r="AZ110" s="138">
        <f t="shared" si="190"/>
        <v>360.30147395600716</v>
      </c>
      <c r="BA110" s="138">
        <f t="shared" si="190"/>
        <v>386.28493816569062</v>
      </c>
      <c r="BB110" s="138">
        <f t="shared" si="190"/>
        <v>412.87371450861087</v>
      </c>
      <c r="BC110" s="138">
        <f t="shared" si="190"/>
        <v>440.08171505918699</v>
      </c>
      <c r="BD110" s="138">
        <f t="shared" si="190"/>
        <v>467.92332494736661</v>
      </c>
      <c r="BE110" s="138">
        <f t="shared" si="190"/>
        <v>496.41327570774075</v>
      </c>
      <c r="BF110" s="138">
        <f t="shared" si="190"/>
        <v>525.56664138443875</v>
      </c>
      <c r="BG110" s="138">
        <f t="shared" si="190"/>
        <v>555.39884649450653</v>
      </c>
      <c r="BH110" s="138">
        <f t="shared" si="190"/>
        <v>585.92567417643443</v>
      </c>
      <c r="BI110" s="138">
        <f t="shared" si="190"/>
        <v>617.16327452813869</v>
      </c>
      <c r="BJ110" s="138">
        <f t="shared" si="190"/>
        <v>649.12817313880146</v>
      </c>
      <c r="BK110" s="138">
        <f t="shared" si="190"/>
        <v>681.83727981907828</v>
      </c>
      <c r="BL110" s="138">
        <f t="shared" si="190"/>
        <v>715.30789753428178</v>
      </c>
      <c r="BM110" s="138">
        <f t="shared" si="190"/>
        <v>749.55773154526401</v>
      </c>
      <c r="BN110" s="138">
        <f t="shared" ref="BN110:BS110" si="191">IF(ISBLANK(BO110),MAX(BN38-X,0),IF(BO111="","",(BO110*p+BO111*(1-p))/(EXP(r_*T/n))))</f>
        <v>784.60489876182453</v>
      </c>
      <c r="BO110" s="138">
        <f t="shared" si="191"/>
        <v>820.46793731358673</v>
      </c>
      <c r="BP110" s="138">
        <f t="shared" si="191"/>
        <v>857.16581634339707</v>
      </c>
      <c r="BQ110" s="138">
        <f t="shared" si="191"/>
        <v>894.7179460284226</v>
      </c>
      <c r="BR110" s="138">
        <f t="shared" si="191"/>
        <v>933.14418783423912</v>
      </c>
      <c r="BS110" s="138">
        <f t="shared" si="191"/>
        <v>972.46486500732863</v>
      </c>
    </row>
    <row r="111" spans="2:71" x14ac:dyDescent="0.2">
      <c r="B111" s="138" t="str">
        <f t="shared" ref="B111:AG111" si="192">IF(ISBLANK(C111),MAX(B39-X,0),IF(C112="","",(C111*p+C112*(1-p))/(EXP(r_*T/n))))</f>
        <v/>
      </c>
      <c r="C111" s="138" t="str">
        <f t="shared" si="192"/>
        <v/>
      </c>
      <c r="D111" s="138" t="str">
        <f t="shared" si="192"/>
        <v/>
      </c>
      <c r="E111" s="138" t="str">
        <f t="shared" si="192"/>
        <v/>
      </c>
      <c r="F111" s="138" t="str">
        <f t="shared" si="192"/>
        <v/>
      </c>
      <c r="G111" s="138" t="str">
        <f t="shared" si="192"/>
        <v/>
      </c>
      <c r="H111" s="138" t="str">
        <f t="shared" si="192"/>
        <v/>
      </c>
      <c r="I111" s="138" t="str">
        <f t="shared" si="192"/>
        <v/>
      </c>
      <c r="J111" s="138" t="str">
        <f t="shared" si="192"/>
        <v/>
      </c>
      <c r="K111" s="138" t="str">
        <f t="shared" si="192"/>
        <v/>
      </c>
      <c r="L111" s="138" t="str">
        <f t="shared" si="192"/>
        <v/>
      </c>
      <c r="M111" s="138" t="str">
        <f t="shared" si="192"/>
        <v/>
      </c>
      <c r="N111" s="138" t="str">
        <f t="shared" si="192"/>
        <v/>
      </c>
      <c r="O111" s="138" t="str">
        <f t="shared" si="192"/>
        <v/>
      </c>
      <c r="P111" s="138" t="str">
        <f t="shared" si="192"/>
        <v/>
      </c>
      <c r="Q111" s="138" t="str">
        <f t="shared" si="192"/>
        <v/>
      </c>
      <c r="R111" s="138" t="str">
        <f t="shared" si="192"/>
        <v/>
      </c>
      <c r="S111" s="138" t="str">
        <f t="shared" si="192"/>
        <v/>
      </c>
      <c r="T111" s="138">
        <f t="shared" si="192"/>
        <v>0.26259600126859484</v>
      </c>
      <c r="U111" s="138">
        <f t="shared" si="192"/>
        <v>0.3768410691208614</v>
      </c>
      <c r="V111" s="138">
        <f t="shared" si="192"/>
        <v>0.5370766059366604</v>
      </c>
      <c r="W111" s="138">
        <f t="shared" si="192"/>
        <v>0.76000391231104736</v>
      </c>
      <c r="X111" s="138">
        <f t="shared" si="192"/>
        <v>1.0675465374774455</v>
      </c>
      <c r="Y111" s="138">
        <f t="shared" si="192"/>
        <v>1.4881107216957972</v>
      </c>
      <c r="Z111" s="138">
        <f t="shared" si="192"/>
        <v>2.0579915768310948</v>
      </c>
      <c r="AA111" s="138">
        <f t="shared" si="192"/>
        <v>2.8228712619735528</v>
      </c>
      <c r="AB111" s="138">
        <f t="shared" si="192"/>
        <v>3.8393179439727918</v>
      </c>
      <c r="AC111" s="138">
        <f t="shared" si="192"/>
        <v>5.1761493013597866</v>
      </c>
      <c r="AD111" s="138">
        <f t="shared" si="192"/>
        <v>6.9154748854206955</v>
      </c>
      <c r="AE111" s="138">
        <f t="shared" si="192"/>
        <v>9.1531837621773242</v>
      </c>
      <c r="AF111" s="138">
        <f t="shared" si="192"/>
        <v>11.998606813892573</v>
      </c>
      <c r="AG111" s="138">
        <f t="shared" si="192"/>
        <v>15.573069491486983</v>
      </c>
      <c r="AH111" s="138">
        <f t="shared" ref="AH111:BM111" si="193">IF(ISBLANK(AI111),MAX(AH39-X,0),IF(AI112="","",(AI111*p+AI112*(1-p))/(EXP(r_*T/n))))</f>
        <v>20.007075734374105</v>
      </c>
      <c r="AI111" s="138">
        <f t="shared" si="193"/>
        <v>25.43594255525587</v>
      </c>
      <c r="AJ111" s="138">
        <f t="shared" si="193"/>
        <v>31.993849366454558</v>
      </c>
      <c r="AK111" s="138">
        <f t="shared" si="193"/>
        <v>39.80647986951427</v>
      </c>
      <c r="AL111" s="138">
        <f t="shared" si="193"/>
        <v>48.982706009488872</v>
      </c>
      <c r="AM111" s="138">
        <f t="shared" si="193"/>
        <v>59.606061824853292</v>
      </c>
      <c r="AN111" s="138">
        <f t="shared" si="193"/>
        <v>71.727026078095179</v>
      </c>
      <c r="AO111" s="138">
        <f t="shared" si="193"/>
        <v>85.357302942506379</v>
      </c>
      <c r="AP111" s="138">
        <f t="shared" si="193"/>
        <v>100.46727856427665</v>
      </c>
      <c r="AQ111" s="138">
        <f t="shared" si="193"/>
        <v>116.98757037358126</v>
      </c>
      <c r="AR111" s="138">
        <f t="shared" si="193"/>
        <v>134.81505033057834</v>
      </c>
      <c r="AS111" s="138">
        <f t="shared" si="193"/>
        <v>153.82295928707802</v>
      </c>
      <c r="AT111" s="138">
        <f t="shared" si="193"/>
        <v>173.87387291596727</v>
      </c>
      <c r="AU111" s="138">
        <f t="shared" si="193"/>
        <v>194.83354569877642</v>
      </c>
      <c r="AV111" s="138">
        <f t="shared" si="193"/>
        <v>216.58329605306986</v>
      </c>
      <c r="AW111" s="138">
        <f t="shared" si="193"/>
        <v>239.02879795551743</v>
      </c>
      <c r="AX111" s="138">
        <f t="shared" si="193"/>
        <v>262.10395472364462</v>
      </c>
      <c r="AY111" s="138">
        <f t="shared" si="193"/>
        <v>285.76976808116365</v>
      </c>
      <c r="AZ111" s="138">
        <f t="shared" si="193"/>
        <v>310.00938952187335</v>
      </c>
      <c r="BA111" s="138">
        <f t="shared" si="193"/>
        <v>334.82138045757881</v>
      </c>
      <c r="BB111" s="138">
        <f t="shared" si="193"/>
        <v>360.21328041765503</v>
      </c>
      <c r="BC111" s="138">
        <f t="shared" si="193"/>
        <v>386.19689734219531</v>
      </c>
      <c r="BD111" s="138">
        <f t="shared" si="193"/>
        <v>412.78568025936937</v>
      </c>
      <c r="BE111" s="138">
        <f t="shared" si="193"/>
        <v>439.99367570636275</v>
      </c>
      <c r="BF111" s="138">
        <f t="shared" si="193"/>
        <v>467.83528049066388</v>
      </c>
      <c r="BG111" s="138">
        <f t="shared" si="193"/>
        <v>496.3252261468636</v>
      </c>
      <c r="BH111" s="138">
        <f t="shared" si="193"/>
        <v>525.47858671909125</v>
      </c>
      <c r="BI111" s="138">
        <f t="shared" si="193"/>
        <v>555.31078672439276</v>
      </c>
      <c r="BJ111" s="138">
        <f t="shared" si="193"/>
        <v>585.83760930125857</v>
      </c>
      <c r="BK111" s="138">
        <f t="shared" si="193"/>
        <v>617.07520454760459</v>
      </c>
      <c r="BL111" s="138">
        <f t="shared" si="193"/>
        <v>649.0400980526133</v>
      </c>
      <c r="BM111" s="138">
        <f t="shared" si="193"/>
        <v>681.74919962694003</v>
      </c>
      <c r="BN111" s="138">
        <f t="shared" ref="BN111:BS111" si="194">IF(ISBLANK(BO111),MAX(BN39-X,0),IF(BO112="","",(BO111*p+BO112*(1-p))/(EXP(r_*T/n))))</f>
        <v>715.21981223589739</v>
      </c>
      <c r="BO111" s="138">
        <f t="shared" si="194"/>
        <v>749.46964114033744</v>
      </c>
      <c r="BP111" s="138">
        <f t="shared" si="194"/>
        <v>784.51680325005987</v>
      </c>
      <c r="BQ111" s="138">
        <f t="shared" si="194"/>
        <v>820.37983669468781</v>
      </c>
      <c r="BR111" s="138">
        <f t="shared" si="194"/>
        <v>857.07771061706785</v>
      </c>
      <c r="BS111" s="138">
        <f t="shared" si="194"/>
        <v>894.62983519436716</v>
      </c>
    </row>
    <row r="112" spans="2:71" x14ac:dyDescent="0.2">
      <c r="B112" s="138" t="str">
        <f t="shared" ref="B112:AG112" si="195">IF(ISBLANK(C112),MAX(B40-X,0),IF(C113="","",(C112*p+C113*(1-p))/(EXP(r_*T/n))))</f>
        <v/>
      </c>
      <c r="C112" s="138" t="str">
        <f t="shared" si="195"/>
        <v/>
      </c>
      <c r="D112" s="138" t="str">
        <f t="shared" si="195"/>
        <v/>
      </c>
      <c r="E112" s="138" t="str">
        <f t="shared" si="195"/>
        <v/>
      </c>
      <c r="F112" s="138" t="str">
        <f t="shared" si="195"/>
        <v/>
      </c>
      <c r="G112" s="138" t="str">
        <f t="shared" si="195"/>
        <v/>
      </c>
      <c r="H112" s="138" t="str">
        <f t="shared" si="195"/>
        <v/>
      </c>
      <c r="I112" s="138" t="str">
        <f t="shared" si="195"/>
        <v/>
      </c>
      <c r="J112" s="138" t="str">
        <f t="shared" si="195"/>
        <v/>
      </c>
      <c r="K112" s="138" t="str">
        <f t="shared" si="195"/>
        <v/>
      </c>
      <c r="L112" s="138" t="str">
        <f t="shared" si="195"/>
        <v/>
      </c>
      <c r="M112" s="138" t="str">
        <f t="shared" si="195"/>
        <v/>
      </c>
      <c r="N112" s="138" t="str">
        <f t="shared" si="195"/>
        <v/>
      </c>
      <c r="O112" s="138" t="str">
        <f t="shared" si="195"/>
        <v/>
      </c>
      <c r="P112" s="138" t="str">
        <f t="shared" si="195"/>
        <v/>
      </c>
      <c r="Q112" s="138" t="str">
        <f t="shared" si="195"/>
        <v/>
      </c>
      <c r="R112" s="138" t="str">
        <f t="shared" si="195"/>
        <v/>
      </c>
      <c r="S112" s="138" t="str">
        <f t="shared" si="195"/>
        <v/>
      </c>
      <c r="T112" s="138" t="str">
        <f t="shared" si="195"/>
        <v/>
      </c>
      <c r="U112" s="138">
        <f t="shared" si="195"/>
        <v>0.15041230239325379</v>
      </c>
      <c r="V112" s="138">
        <f t="shared" si="195"/>
        <v>0.21949770625336798</v>
      </c>
      <c r="W112" s="138">
        <f t="shared" si="195"/>
        <v>0.31817450023875554</v>
      </c>
      <c r="X112" s="138">
        <f t="shared" si="195"/>
        <v>0.45801650325052773</v>
      </c>
      <c r="Y112" s="138">
        <f t="shared" si="195"/>
        <v>0.65458235028681544</v>
      </c>
      <c r="Z112" s="138">
        <f t="shared" si="195"/>
        <v>0.92853293260114733</v>
      </c>
      <c r="AA112" s="138">
        <f t="shared" si="195"/>
        <v>1.3069473804339604</v>
      </c>
      <c r="AB112" s="138">
        <f t="shared" si="195"/>
        <v>1.8248206398363116</v>
      </c>
      <c r="AC112" s="138">
        <f t="shared" si="195"/>
        <v>2.5266956537504521</v>
      </c>
      <c r="AD112" s="138">
        <f t="shared" si="195"/>
        <v>3.4683424557840961</v>
      </c>
      <c r="AE112" s="138">
        <f t="shared" si="195"/>
        <v>4.7183455076648384</v>
      </c>
      <c r="AF112" s="138">
        <f t="shared" si="195"/>
        <v>6.3594020637894131</v>
      </c>
      <c r="AG112" s="138">
        <f t="shared" si="195"/>
        <v>8.4890742560490509</v>
      </c>
      <c r="AH112" s="138">
        <f t="shared" ref="AH112:BM112" si="196">IF(ISBLANK(AI112),MAX(AH40-X,0),IF(AI113="","",(AI112*p+AI113*(1-p))/(EXP(r_*T/n))))</f>
        <v>11.219686175685904</v>
      </c>
      <c r="AI112" s="138">
        <f t="shared" si="196"/>
        <v>14.677029258527961</v>
      </c>
      <c r="AJ112" s="138">
        <f t="shared" si="196"/>
        <v>18.997553441874071</v>
      </c>
      <c r="AK112" s="138">
        <f t="shared" si="196"/>
        <v>24.323798220552117</v>
      </c>
      <c r="AL112" s="138">
        <f t="shared" si="196"/>
        <v>30.797974594897511</v>
      </c>
      <c r="AM112" s="138">
        <f t="shared" si="196"/>
        <v>38.553854438281597</v>
      </c>
      <c r="AN112" s="138">
        <f t="shared" si="196"/>
        <v>47.707448966085309</v>
      </c>
      <c r="AO112" s="138">
        <f t="shared" si="196"/>
        <v>58.347327947214033</v>
      </c>
      <c r="AP112" s="138">
        <f t="shared" si="196"/>
        <v>70.525780323068645</v>
      </c>
      <c r="AQ112" s="138">
        <f t="shared" si="196"/>
        <v>84.252250494418249</v>
      </c>
      <c r="AR112" s="138">
        <f t="shared" si="196"/>
        <v>99.49049341887158</v>
      </c>
      <c r="AS112" s="138">
        <f t="shared" si="196"/>
        <v>116.16058017037399</v>
      </c>
      <c r="AT112" s="138">
        <f t="shared" si="196"/>
        <v>134.14621259417595</v>
      </c>
      <c r="AU112" s="138">
        <f t="shared" si="196"/>
        <v>153.30682827931602</v>
      </c>
      <c r="AV112" s="138">
        <f t="shared" si="196"/>
        <v>173.49287905978605</v>
      </c>
      <c r="AW112" s="138">
        <f t="shared" si="196"/>
        <v>194.5617471796231</v>
      </c>
      <c r="AX112" s="138">
        <f t="shared" si="196"/>
        <v>216.39136833200669</v>
      </c>
      <c r="AY112" s="138">
        <f t="shared" si="196"/>
        <v>238.8890216224238</v>
      </c>
      <c r="AZ112" s="138">
        <f t="shared" si="196"/>
        <v>261.9939483295621</v>
      </c>
      <c r="BA112" s="138">
        <f t="shared" si="196"/>
        <v>285.6741620700227</v>
      </c>
      <c r="BB112" s="138">
        <f t="shared" si="196"/>
        <v>309.91940559701828</v>
      </c>
      <c r="BC112" s="138">
        <f t="shared" si="196"/>
        <v>334.73302678479507</v>
      </c>
      <c r="BD112" s="138">
        <f t="shared" si="196"/>
        <v>360.12522301960837</v>
      </c>
      <c r="BE112" s="138">
        <f t="shared" si="196"/>
        <v>386.10885798937113</v>
      </c>
      <c r="BF112" s="138">
        <f t="shared" si="196"/>
        <v>412.69763580266658</v>
      </c>
      <c r="BG112" s="138">
        <f t="shared" si="196"/>
        <v>439.90562614548554</v>
      </c>
      <c r="BH112" s="138">
        <f t="shared" si="196"/>
        <v>467.74722582531632</v>
      </c>
      <c r="BI112" s="138">
        <f t="shared" si="196"/>
        <v>496.23716637674983</v>
      </c>
      <c r="BJ112" s="138">
        <f t="shared" si="196"/>
        <v>525.39052184391528</v>
      </c>
      <c r="BK112" s="138">
        <f t="shared" si="196"/>
        <v>555.22271674385877</v>
      </c>
      <c r="BL112" s="138">
        <f t="shared" si="196"/>
        <v>585.7495342150703</v>
      </c>
      <c r="BM112" s="138">
        <f t="shared" si="196"/>
        <v>616.98712435546611</v>
      </c>
      <c r="BN112" s="138">
        <f t="shared" ref="BN112:BS112" si="197">IF(ISBLANK(BO112),MAX(BN40-X,0),IF(BO113="","",(BO112*p+BO113*(1-p))/(EXP(r_*T/n))))</f>
        <v>648.9520127542288</v>
      </c>
      <c r="BO112" s="138">
        <f t="shared" si="197"/>
        <v>681.66110922201347</v>
      </c>
      <c r="BP112" s="138">
        <f t="shared" si="197"/>
        <v>715.13171672413273</v>
      </c>
      <c r="BQ112" s="138">
        <f t="shared" si="197"/>
        <v>749.38154052143864</v>
      </c>
      <c r="BR112" s="138">
        <f t="shared" si="197"/>
        <v>784.42869752373065</v>
      </c>
      <c r="BS112" s="138">
        <f t="shared" si="197"/>
        <v>820.29172586063214</v>
      </c>
    </row>
    <row r="113" spans="2:71" x14ac:dyDescent="0.2">
      <c r="B113" s="138" t="str">
        <f t="shared" ref="B113:AG113" si="198">IF(ISBLANK(C113),MAX(B41-X,0),IF(C114="","",(C113*p+C114*(1-p))/(EXP(r_*T/n))))</f>
        <v/>
      </c>
      <c r="C113" s="138" t="str">
        <f t="shared" si="198"/>
        <v/>
      </c>
      <c r="D113" s="138" t="str">
        <f t="shared" si="198"/>
        <v/>
      </c>
      <c r="E113" s="138" t="str">
        <f t="shared" si="198"/>
        <v/>
      </c>
      <c r="F113" s="138" t="str">
        <f t="shared" si="198"/>
        <v/>
      </c>
      <c r="G113" s="138" t="str">
        <f t="shared" si="198"/>
        <v/>
      </c>
      <c r="H113" s="138" t="str">
        <f t="shared" si="198"/>
        <v/>
      </c>
      <c r="I113" s="138" t="str">
        <f t="shared" si="198"/>
        <v/>
      </c>
      <c r="J113" s="138" t="str">
        <f t="shared" si="198"/>
        <v/>
      </c>
      <c r="K113" s="138" t="str">
        <f t="shared" si="198"/>
        <v/>
      </c>
      <c r="L113" s="138" t="str">
        <f t="shared" si="198"/>
        <v/>
      </c>
      <c r="M113" s="138" t="str">
        <f t="shared" si="198"/>
        <v/>
      </c>
      <c r="N113" s="138" t="str">
        <f t="shared" si="198"/>
        <v/>
      </c>
      <c r="O113" s="138" t="str">
        <f t="shared" si="198"/>
        <v/>
      </c>
      <c r="P113" s="138" t="str">
        <f t="shared" si="198"/>
        <v/>
      </c>
      <c r="Q113" s="138" t="str">
        <f t="shared" si="198"/>
        <v/>
      </c>
      <c r="R113" s="138" t="str">
        <f t="shared" si="198"/>
        <v/>
      </c>
      <c r="S113" s="138" t="str">
        <f t="shared" si="198"/>
        <v/>
      </c>
      <c r="T113" s="138" t="str">
        <f t="shared" si="198"/>
        <v/>
      </c>
      <c r="U113" s="138" t="str">
        <f t="shared" si="198"/>
        <v/>
      </c>
      <c r="V113" s="138">
        <f t="shared" si="198"/>
        <v>8.2572470518392047E-2</v>
      </c>
      <c r="W113" s="138">
        <f t="shared" si="198"/>
        <v>0.12260053621889744</v>
      </c>
      <c r="X113" s="138">
        <f t="shared" si="198"/>
        <v>0.18085534757186247</v>
      </c>
      <c r="Y113" s="138">
        <f t="shared" si="198"/>
        <v>0.26499808446717554</v>
      </c>
      <c r="Z113" s="138">
        <f t="shared" si="198"/>
        <v>0.38557762790708788</v>
      </c>
      <c r="AA113" s="138">
        <f t="shared" si="198"/>
        <v>0.55695311594189845</v>
      </c>
      <c r="AB113" s="138">
        <f t="shared" si="198"/>
        <v>0.7984317121436959</v>
      </c>
      <c r="AC113" s="138">
        <f t="shared" si="198"/>
        <v>1.135634143430938</v>
      </c>
      <c r="AD113" s="138">
        <f t="shared" si="198"/>
        <v>1.602080990089904</v>
      </c>
      <c r="AE113" s="138">
        <f t="shared" si="198"/>
        <v>2.2409620974618059</v>
      </c>
      <c r="AF113" s="138">
        <f t="shared" si="198"/>
        <v>3.107007930986132</v>
      </c>
      <c r="AG113" s="138">
        <f t="shared" si="198"/>
        <v>4.2683246572253326</v>
      </c>
      <c r="AH113" s="138">
        <f t="shared" ref="AH113:BM113" si="199">IF(ISBLANK(AI113),MAX(AH41-X,0),IF(AI114="","",(AI113*p+AI114*(1-p))/(EXP(r_*T/n))))</f>
        <v>5.8079861167640434</v>
      </c>
      <c r="AI113" s="138">
        <f t="shared" si="199"/>
        <v>7.8251014033753279</v>
      </c>
      <c r="AJ113" s="138">
        <f t="shared" si="199"/>
        <v>10.435007406974691</v>
      </c>
      <c r="AK113" s="138">
        <f t="shared" si="199"/>
        <v>13.768188455263266</v>
      </c>
      <c r="AL113" s="138">
        <f t="shared" si="199"/>
        <v>17.967523077052359</v>
      </c>
      <c r="AM113" s="138">
        <f t="shared" si="199"/>
        <v>23.183527700334594</v>
      </c>
      <c r="AN113" s="138">
        <f t="shared" si="199"/>
        <v>29.567434457455349</v>
      </c>
      <c r="AO113" s="138">
        <f t="shared" si="199"/>
        <v>37.262221453032453</v>
      </c>
      <c r="AP113" s="138">
        <f t="shared" si="199"/>
        <v>46.392104415152602</v>
      </c>
      <c r="AQ113" s="138">
        <f t="shared" si="199"/>
        <v>57.051461090359005</v>
      </c>
      <c r="AR113" s="138">
        <f t="shared" si="199"/>
        <v>69.294614083361424</v>
      </c>
      <c r="AS113" s="138">
        <f t="shared" si="199"/>
        <v>83.128221403189741</v>
      </c>
      <c r="AT113" s="138">
        <f t="shared" si="199"/>
        <v>98.508067549479961</v>
      </c>
      <c r="AU113" s="138">
        <f t="shared" si="199"/>
        <v>115.34167385879314</v>
      </c>
      <c r="AV113" s="138">
        <f t="shared" si="199"/>
        <v>133.49728776244913</v>
      </c>
      <c r="AW113" s="138">
        <f t="shared" si="199"/>
        <v>152.8185367166819</v>
      </c>
      <c r="AX113" s="138">
        <f t="shared" si="199"/>
        <v>173.14259855264262</v>
      </c>
      <c r="AY113" s="138">
        <f t="shared" si="199"/>
        <v>194.31857322839934</v>
      </c>
      <c r="AZ113" s="138">
        <f t="shared" si="199"/>
        <v>216.22233528505552</v>
      </c>
      <c r="BA113" s="138">
        <f t="shared" si="199"/>
        <v>238.76485823221256</v>
      </c>
      <c r="BB113" s="138">
        <f t="shared" si="199"/>
        <v>261.89280920213901</v>
      </c>
      <c r="BC113" s="138">
        <f t="shared" si="199"/>
        <v>285.58256653729904</v>
      </c>
      <c r="BD113" s="138">
        <f t="shared" si="199"/>
        <v>309.83075076390929</v>
      </c>
      <c r="BE113" s="138">
        <f t="shared" si="199"/>
        <v>334.64494154326911</v>
      </c>
      <c r="BF113" s="138">
        <f t="shared" si="199"/>
        <v>360.03717856290564</v>
      </c>
      <c r="BG113" s="138">
        <f t="shared" si="199"/>
        <v>386.02080842849392</v>
      </c>
      <c r="BH113" s="138">
        <f t="shared" si="199"/>
        <v>412.60958113731908</v>
      </c>
      <c r="BI113" s="138">
        <f t="shared" si="199"/>
        <v>439.81756637537171</v>
      </c>
      <c r="BJ113" s="138">
        <f t="shared" si="199"/>
        <v>467.6591609501404</v>
      </c>
      <c r="BK113" s="138">
        <f t="shared" si="199"/>
        <v>496.14909639621578</v>
      </c>
      <c r="BL113" s="138">
        <f t="shared" si="199"/>
        <v>525.30244675772713</v>
      </c>
      <c r="BM113" s="138">
        <f t="shared" si="199"/>
        <v>555.13463655172052</v>
      </c>
      <c r="BN113" s="138">
        <f t="shared" ref="BN113:BS113" si="200">IF(ISBLANK(BO113),MAX(BN41-X,0),IF(BO114="","",(BO113*p+BO114*(1-p))/(EXP(r_*T/n))))</f>
        <v>585.66144891668591</v>
      </c>
      <c r="BO113" s="138">
        <f t="shared" si="200"/>
        <v>616.89903395053966</v>
      </c>
      <c r="BP113" s="138">
        <f t="shared" si="200"/>
        <v>648.86391724246425</v>
      </c>
      <c r="BQ113" s="138">
        <f t="shared" si="200"/>
        <v>681.57300860311466</v>
      </c>
      <c r="BR113" s="138">
        <f t="shared" si="200"/>
        <v>715.04361099780351</v>
      </c>
      <c r="BS113" s="138">
        <f t="shared" si="200"/>
        <v>749.29342968738297</v>
      </c>
    </row>
    <row r="114" spans="2:71" x14ac:dyDescent="0.2">
      <c r="B114" s="138" t="str">
        <f t="shared" ref="B114:AG114" si="201">IF(ISBLANK(C114),MAX(B42-X,0),IF(C115="","",(C114*p+C115*(1-p))/(EXP(r_*T/n))))</f>
        <v/>
      </c>
      <c r="C114" s="138" t="str">
        <f t="shared" si="201"/>
        <v/>
      </c>
      <c r="D114" s="138" t="str">
        <f t="shared" si="201"/>
        <v/>
      </c>
      <c r="E114" s="138" t="str">
        <f t="shared" si="201"/>
        <v/>
      </c>
      <c r="F114" s="138" t="str">
        <f t="shared" si="201"/>
        <v/>
      </c>
      <c r="G114" s="138" t="str">
        <f t="shared" si="201"/>
        <v/>
      </c>
      <c r="H114" s="138" t="str">
        <f t="shared" si="201"/>
        <v/>
      </c>
      <c r="I114" s="138" t="str">
        <f t="shared" si="201"/>
        <v/>
      </c>
      <c r="J114" s="138" t="str">
        <f t="shared" si="201"/>
        <v/>
      </c>
      <c r="K114" s="138" t="str">
        <f t="shared" si="201"/>
        <v/>
      </c>
      <c r="L114" s="138" t="str">
        <f t="shared" si="201"/>
        <v/>
      </c>
      <c r="M114" s="138" t="str">
        <f t="shared" si="201"/>
        <v/>
      </c>
      <c r="N114" s="138" t="str">
        <f t="shared" si="201"/>
        <v/>
      </c>
      <c r="O114" s="138" t="str">
        <f t="shared" si="201"/>
        <v/>
      </c>
      <c r="P114" s="138" t="str">
        <f t="shared" si="201"/>
        <v/>
      </c>
      <c r="Q114" s="138" t="str">
        <f t="shared" si="201"/>
        <v/>
      </c>
      <c r="R114" s="138" t="str">
        <f t="shared" si="201"/>
        <v/>
      </c>
      <c r="S114" s="138" t="str">
        <f t="shared" si="201"/>
        <v/>
      </c>
      <c r="T114" s="138" t="str">
        <f t="shared" si="201"/>
        <v/>
      </c>
      <c r="U114" s="138" t="str">
        <f t="shared" si="201"/>
        <v/>
      </c>
      <c r="V114" s="138" t="str">
        <f t="shared" si="201"/>
        <v/>
      </c>
      <c r="W114" s="138">
        <f t="shared" si="201"/>
        <v>4.3265563021088825E-2</v>
      </c>
      <c r="X114" s="138">
        <f t="shared" si="201"/>
        <v>6.5395540943598229E-2</v>
      </c>
      <c r="Y114" s="138">
        <f t="shared" si="201"/>
        <v>9.8229389263614714E-2</v>
      </c>
      <c r="Z114" s="138">
        <f t="shared" si="201"/>
        <v>0.14659280833150745</v>
      </c>
      <c r="AA114" s="138">
        <f t="shared" si="201"/>
        <v>0.21729337787603381</v>
      </c>
      <c r="AB114" s="138">
        <f t="shared" si="201"/>
        <v>0.31983183273699878</v>
      </c>
      <c r="AC114" s="138">
        <f t="shared" si="201"/>
        <v>0.4673162423051202</v>
      </c>
      <c r="AD114" s="138">
        <f t="shared" si="201"/>
        <v>0.67761087788092711</v>
      </c>
      <c r="AE114" s="138">
        <f t="shared" si="201"/>
        <v>0.9747428190863876</v>
      </c>
      <c r="AF114" s="138">
        <f t="shared" si="201"/>
        <v>1.3905714380046679</v>
      </c>
      <c r="AG114" s="138">
        <f t="shared" si="201"/>
        <v>1.9666955983630652</v>
      </c>
      <c r="AH114" s="138">
        <f t="shared" ref="AH114:BM114" si="202">IF(ISBLANK(AI114),MAX(AH42-X,0),IF(AI115="","",(AI114*p+AI115*(1-p))/(EXP(r_*T/n))))</f>
        <v>2.7565277332781561</v>
      </c>
      <c r="AI114" s="138">
        <f t="shared" si="202"/>
        <v>3.8274010714961961</v>
      </c>
      <c r="AJ114" s="138">
        <f t="shared" si="202"/>
        <v>5.2624968179551788</v>
      </c>
      <c r="AK114" s="138">
        <f t="shared" si="202"/>
        <v>7.1622869889314709</v>
      </c>
      <c r="AL114" s="138">
        <f t="shared" si="202"/>
        <v>9.6450970653129122</v>
      </c>
      <c r="AM114" s="138">
        <f t="shared" si="202"/>
        <v>12.846319891770175</v>
      </c>
      <c r="AN114" s="138">
        <f t="shared" si="202"/>
        <v>16.915786213184244</v>
      </c>
      <c r="AO114" s="138">
        <f t="shared" si="202"/>
        <v>22.012852817909273</v>
      </c>
      <c r="AP114" s="138">
        <f t="shared" si="202"/>
        <v>28.298943036193876</v>
      </c>
      <c r="AQ114" s="138">
        <f t="shared" si="202"/>
        <v>35.927594354626798</v>
      </c>
      <c r="AR114" s="138">
        <f t="shared" si="202"/>
        <v>45.032538356165126</v>
      </c>
      <c r="AS114" s="138">
        <f t="shared" si="202"/>
        <v>55.714921042391609</v>
      </c>
      <c r="AT114" s="138">
        <f t="shared" si="202"/>
        <v>68.031370203448148</v>
      </c>
      <c r="AU114" s="138">
        <f t="shared" si="202"/>
        <v>81.985070337678366</v>
      </c>
      <c r="AV114" s="138">
        <f t="shared" si="202"/>
        <v>97.522107798729891</v>
      </c>
      <c r="AW114" s="138">
        <f t="shared" si="202"/>
        <v>114.53489712774955</v>
      </c>
      <c r="AX114" s="138">
        <f t="shared" si="202"/>
        <v>132.87338276698799</v>
      </c>
      <c r="AY114" s="138">
        <f t="shared" si="202"/>
        <v>152.36301367662458</v>
      </c>
      <c r="AZ114" s="138">
        <f t="shared" si="202"/>
        <v>172.82657392335364</v>
      </c>
      <c r="BA114" s="138">
        <f t="shared" si="202"/>
        <v>194.1054488496535</v>
      </c>
      <c r="BB114" s="138">
        <f t="shared" si="202"/>
        <v>216.07554271823005</v>
      </c>
      <c r="BC114" s="138">
        <f t="shared" si="202"/>
        <v>238.6543335657777</v>
      </c>
      <c r="BD114" s="138">
        <f t="shared" si="202"/>
        <v>261.7983147275944</v>
      </c>
      <c r="BE114" s="138">
        <f t="shared" si="202"/>
        <v>285.49334205178269</v>
      </c>
      <c r="BF114" s="138">
        <f t="shared" si="202"/>
        <v>309.74261534039698</v>
      </c>
      <c r="BG114" s="138">
        <f t="shared" si="202"/>
        <v>334.5568919823919</v>
      </c>
      <c r="BH114" s="138">
        <f t="shared" si="202"/>
        <v>359.94912389755808</v>
      </c>
      <c r="BI114" s="138">
        <f t="shared" si="202"/>
        <v>385.93274865838015</v>
      </c>
      <c r="BJ114" s="138">
        <f t="shared" si="202"/>
        <v>412.52151626214311</v>
      </c>
      <c r="BK114" s="138">
        <f t="shared" si="202"/>
        <v>439.72949639483767</v>
      </c>
      <c r="BL114" s="138">
        <f t="shared" si="202"/>
        <v>467.57108586395231</v>
      </c>
      <c r="BM114" s="138">
        <f t="shared" si="202"/>
        <v>496.06101620407759</v>
      </c>
      <c r="BN114" s="138">
        <f t="shared" ref="BN114:BS114" si="203">IF(ISBLANK(BO114),MAX(BN42-X,0),IF(BO115="","",(BO114*p+BO115*(1-p))/(EXP(r_*T/n))))</f>
        <v>525.21436145934285</v>
      </c>
      <c r="BO114" s="138">
        <f t="shared" si="203"/>
        <v>555.04654614679396</v>
      </c>
      <c r="BP114" s="138">
        <f t="shared" si="203"/>
        <v>585.57335340492125</v>
      </c>
      <c r="BQ114" s="138">
        <f t="shared" si="203"/>
        <v>616.81093333164085</v>
      </c>
      <c r="BR114" s="138">
        <f t="shared" si="203"/>
        <v>648.77581151613504</v>
      </c>
      <c r="BS114" s="138">
        <f t="shared" si="203"/>
        <v>681.48489776905899</v>
      </c>
    </row>
    <row r="115" spans="2:71" x14ac:dyDescent="0.2">
      <c r="B115" s="138" t="str">
        <f t="shared" ref="B115:AG115" si="204">IF(ISBLANK(C115),MAX(B43-X,0),IF(C116="","",(C115*p+C116*(1-p))/(EXP(r_*T/n))))</f>
        <v/>
      </c>
      <c r="C115" s="138" t="str">
        <f t="shared" si="204"/>
        <v/>
      </c>
      <c r="D115" s="138" t="str">
        <f t="shared" si="204"/>
        <v/>
      </c>
      <c r="E115" s="138" t="str">
        <f t="shared" si="204"/>
        <v/>
      </c>
      <c r="F115" s="138" t="str">
        <f t="shared" si="204"/>
        <v/>
      </c>
      <c r="G115" s="138" t="str">
        <f t="shared" si="204"/>
        <v/>
      </c>
      <c r="H115" s="138" t="str">
        <f t="shared" si="204"/>
        <v/>
      </c>
      <c r="I115" s="138" t="str">
        <f t="shared" si="204"/>
        <v/>
      </c>
      <c r="J115" s="138" t="str">
        <f t="shared" si="204"/>
        <v/>
      </c>
      <c r="K115" s="138" t="str">
        <f t="shared" si="204"/>
        <v/>
      </c>
      <c r="L115" s="138" t="str">
        <f t="shared" si="204"/>
        <v/>
      </c>
      <c r="M115" s="138" t="str">
        <f t="shared" si="204"/>
        <v/>
      </c>
      <c r="N115" s="138" t="str">
        <f t="shared" si="204"/>
        <v/>
      </c>
      <c r="O115" s="138" t="str">
        <f t="shared" si="204"/>
        <v/>
      </c>
      <c r="P115" s="138" t="str">
        <f t="shared" si="204"/>
        <v/>
      </c>
      <c r="Q115" s="138" t="str">
        <f t="shared" si="204"/>
        <v/>
      </c>
      <c r="R115" s="138" t="str">
        <f t="shared" si="204"/>
        <v/>
      </c>
      <c r="S115" s="138" t="str">
        <f t="shared" si="204"/>
        <v/>
      </c>
      <c r="T115" s="138" t="str">
        <f t="shared" si="204"/>
        <v/>
      </c>
      <c r="U115" s="138" t="str">
        <f t="shared" si="204"/>
        <v/>
      </c>
      <c r="V115" s="138" t="str">
        <f t="shared" si="204"/>
        <v/>
      </c>
      <c r="W115" s="138" t="str">
        <f t="shared" si="204"/>
        <v/>
      </c>
      <c r="X115" s="138">
        <f t="shared" si="204"/>
        <v>2.1534011593003069E-2</v>
      </c>
      <c r="Y115" s="138">
        <f t="shared" si="204"/>
        <v>3.3152969079303964E-2</v>
      </c>
      <c r="Z115" s="138">
        <f t="shared" si="204"/>
        <v>5.0737124029023771E-2</v>
      </c>
      <c r="AA115" s="138">
        <f t="shared" si="204"/>
        <v>7.7166088308036951E-2</v>
      </c>
      <c r="AB115" s="138">
        <f t="shared" si="204"/>
        <v>0.11660295113163902</v>
      </c>
      <c r="AC115" s="138">
        <f t="shared" si="204"/>
        <v>0.17500634030392379</v>
      </c>
      <c r="AD115" s="138">
        <f t="shared" si="204"/>
        <v>0.26081419136894091</v>
      </c>
      <c r="AE115" s="138">
        <f t="shared" si="204"/>
        <v>0.38583959034839233</v>
      </c>
      <c r="AF115" s="138">
        <f t="shared" si="204"/>
        <v>0.56641933783650344</v>
      </c>
      <c r="AG115" s="138">
        <f t="shared" si="204"/>
        <v>0.82485013634256188</v>
      </c>
      <c r="AH115" s="138">
        <f t="shared" ref="AH115:BM115" si="205">IF(ISBLANK(AI115),MAX(AH43-X,0),IF(AI116="","",(AI115*p+AI116*(1-p))/(EXP(r_*T/n))))</f>
        <v>1.1911320970542716</v>
      </c>
      <c r="AI115" s="138">
        <f t="shared" si="205"/>
        <v>1.7050104967853648</v>
      </c>
      <c r="AJ115" s="138">
        <f t="shared" si="205"/>
        <v>2.4182600909665202</v>
      </c>
      <c r="AK115" s="138">
        <f t="shared" si="205"/>
        <v>3.3970882497807784</v>
      </c>
      <c r="AL115" s="138">
        <f t="shared" si="205"/>
        <v>4.7244424920036838</v>
      </c>
      <c r="AM115" s="138">
        <f t="shared" si="205"/>
        <v>6.5018979771844867</v>
      </c>
      <c r="AN115" s="138">
        <f t="shared" si="205"/>
        <v>8.8506819036001154</v>
      </c>
      <c r="AO115" s="138">
        <f t="shared" si="205"/>
        <v>11.911285556420289</v>
      </c>
      <c r="AP115" s="138">
        <f t="shared" si="205"/>
        <v>15.84105423612575</v>
      </c>
      <c r="AQ115" s="138">
        <f t="shared" si="205"/>
        <v>20.80917546206496</v>
      </c>
      <c r="AR115" s="138">
        <f t="shared" si="205"/>
        <v>26.988658133845629</v>
      </c>
      <c r="AS115" s="138">
        <f t="shared" si="205"/>
        <v>34.54525543597552</v>
      </c>
      <c r="AT115" s="138">
        <f t="shared" si="205"/>
        <v>43.623851703752521</v>
      </c>
      <c r="AU115" s="138">
        <f t="shared" si="205"/>
        <v>54.333574344264925</v>
      </c>
      <c r="AV115" s="138">
        <f t="shared" si="205"/>
        <v>66.733691203699564</v>
      </c>
      <c r="AW115" s="138">
        <f t="shared" si="205"/>
        <v>80.823000007590139</v>
      </c>
      <c r="AX115" s="138">
        <f t="shared" si="205"/>
        <v>96.535617945872261</v>
      </c>
      <c r="AY115" s="138">
        <f t="shared" si="205"/>
        <v>113.74553218772071</v>
      </c>
      <c r="AZ115" s="138">
        <f t="shared" si="205"/>
        <v>132.28078914848737</v>
      </c>
      <c r="BA115" s="138">
        <f t="shared" si="205"/>
        <v>151.94588197130176</v>
      </c>
      <c r="BB115" s="138">
        <f t="shared" si="205"/>
        <v>172.54827257214311</v>
      </c>
      <c r="BC115" s="138">
        <f t="shared" si="205"/>
        <v>193.92301633027205</v>
      </c>
      <c r="BD115" s="138">
        <f t="shared" si="205"/>
        <v>215.94926016395883</v>
      </c>
      <c r="BE115" s="138">
        <f t="shared" si="205"/>
        <v>238.55465193991137</v>
      </c>
      <c r="BF115" s="138">
        <f t="shared" si="205"/>
        <v>261.70801028958823</v>
      </c>
      <c r="BG115" s="138">
        <f t="shared" si="205"/>
        <v>285.40511216415564</v>
      </c>
      <c r="BH115" s="138">
        <f t="shared" si="205"/>
        <v>309.65456067504942</v>
      </c>
      <c r="BI115" s="138">
        <f t="shared" si="205"/>
        <v>334.46883221227807</v>
      </c>
      <c r="BJ115" s="138">
        <f t="shared" si="205"/>
        <v>359.86105902238205</v>
      </c>
      <c r="BK115" s="138">
        <f t="shared" si="205"/>
        <v>385.84467867784599</v>
      </c>
      <c r="BL115" s="138">
        <f t="shared" si="205"/>
        <v>412.43344117595484</v>
      </c>
      <c r="BM115" s="138">
        <f t="shared" si="205"/>
        <v>439.64141620269942</v>
      </c>
      <c r="BN115" s="138">
        <f t="shared" ref="BN115:BS115" si="206">IF(ISBLANK(BO115),MAX(BN43-X,0),IF(BO116="","",(BO115*p+BO116*(1-p))/(EXP(r_*T/n))))</f>
        <v>467.48300056556792</v>
      </c>
      <c r="BO115" s="138">
        <f t="shared" si="206"/>
        <v>495.97292579915108</v>
      </c>
      <c r="BP115" s="138">
        <f t="shared" si="206"/>
        <v>525.12626594757808</v>
      </c>
      <c r="BQ115" s="138">
        <f t="shared" si="206"/>
        <v>554.95844552789515</v>
      </c>
      <c r="BR115" s="138">
        <f t="shared" si="206"/>
        <v>585.48524767859203</v>
      </c>
      <c r="BS115" s="138">
        <f t="shared" si="206"/>
        <v>616.72282249758518</v>
      </c>
    </row>
    <row r="116" spans="2:71" x14ac:dyDescent="0.2">
      <c r="B116" s="138" t="str">
        <f t="shared" ref="B116:AG116" si="207">IF(ISBLANK(C116),MAX(B44-X,0),IF(C117="","",(C116*p+C117*(1-p))/(EXP(r_*T/n))))</f>
        <v/>
      </c>
      <c r="C116" s="138" t="str">
        <f t="shared" si="207"/>
        <v/>
      </c>
      <c r="D116" s="138" t="str">
        <f t="shared" si="207"/>
        <v/>
      </c>
      <c r="E116" s="138" t="str">
        <f t="shared" si="207"/>
        <v/>
      </c>
      <c r="F116" s="138" t="str">
        <f t="shared" si="207"/>
        <v/>
      </c>
      <c r="G116" s="138" t="str">
        <f t="shared" si="207"/>
        <v/>
      </c>
      <c r="H116" s="138" t="str">
        <f t="shared" si="207"/>
        <v/>
      </c>
      <c r="I116" s="138" t="str">
        <f t="shared" si="207"/>
        <v/>
      </c>
      <c r="J116" s="138" t="str">
        <f t="shared" si="207"/>
        <v/>
      </c>
      <c r="K116" s="138" t="str">
        <f t="shared" si="207"/>
        <v/>
      </c>
      <c r="L116" s="138" t="str">
        <f t="shared" si="207"/>
        <v/>
      </c>
      <c r="M116" s="138" t="str">
        <f t="shared" si="207"/>
        <v/>
      </c>
      <c r="N116" s="138" t="str">
        <f t="shared" si="207"/>
        <v/>
      </c>
      <c r="O116" s="138" t="str">
        <f t="shared" si="207"/>
        <v/>
      </c>
      <c r="P116" s="138" t="str">
        <f t="shared" si="207"/>
        <v/>
      </c>
      <c r="Q116" s="138" t="str">
        <f t="shared" si="207"/>
        <v/>
      </c>
      <c r="R116" s="138" t="str">
        <f t="shared" si="207"/>
        <v/>
      </c>
      <c r="S116" s="138" t="str">
        <f t="shared" si="207"/>
        <v/>
      </c>
      <c r="T116" s="138" t="str">
        <f t="shared" si="207"/>
        <v/>
      </c>
      <c r="U116" s="138" t="str">
        <f t="shared" si="207"/>
        <v/>
      </c>
      <c r="V116" s="138" t="str">
        <f t="shared" si="207"/>
        <v/>
      </c>
      <c r="W116" s="138" t="str">
        <f t="shared" si="207"/>
        <v/>
      </c>
      <c r="X116" s="138" t="str">
        <f t="shared" si="207"/>
        <v/>
      </c>
      <c r="Y116" s="138">
        <f t="shared" si="207"/>
        <v>1.0124105154612324E-2</v>
      </c>
      <c r="Z116" s="138">
        <f t="shared" si="207"/>
        <v>1.5885257166922889E-2</v>
      </c>
      <c r="AA116" s="138">
        <f t="shared" si="207"/>
        <v>2.4783877635525191E-2</v>
      </c>
      <c r="AB116" s="138">
        <f t="shared" si="207"/>
        <v>3.8439251264906708E-2</v>
      </c>
      <c r="AC116" s="138">
        <f t="shared" si="207"/>
        <v>5.9251330430240778E-2</v>
      </c>
      <c r="AD116" s="138">
        <f t="shared" si="207"/>
        <v>9.0744200188058954E-2</v>
      </c>
      <c r="AE116" s="138">
        <f t="shared" si="207"/>
        <v>0.13804162292755887</v>
      </c>
      <c r="AF116" s="138">
        <f t="shared" si="207"/>
        <v>0.20851475589549232</v>
      </c>
      <c r="AG116" s="138">
        <f t="shared" si="207"/>
        <v>0.31264833775893819</v>
      </c>
      <c r="AH116" s="138">
        <f t="shared" ref="AH116:BM116" si="208">IF(ISBLANK(AI116),MAX(AH44-X,0),IF(AI117="","",(AI116*p+AI117*(1-p))/(EXP(r_*T/n))))</f>
        <v>0.46517518547812459</v>
      </c>
      <c r="AI116" s="138">
        <f t="shared" si="208"/>
        <v>0.68652695390781515</v>
      </c>
      <c r="AJ116" s="138">
        <f t="shared" si="208"/>
        <v>1.0046378837965786</v>
      </c>
      <c r="AK116" s="138">
        <f t="shared" si="208"/>
        <v>1.4571126667219632</v>
      </c>
      <c r="AL116" s="138">
        <f t="shared" si="208"/>
        <v>2.0937237599386691</v>
      </c>
      <c r="AM116" s="138">
        <f t="shared" si="208"/>
        <v>2.9791317590169935</v>
      </c>
      <c r="AN116" s="138">
        <f t="shared" si="208"/>
        <v>4.195620855974564</v>
      </c>
      <c r="AO116" s="138">
        <f t="shared" si="208"/>
        <v>5.8455105942024836</v>
      </c>
      <c r="AP116" s="138">
        <f t="shared" si="208"/>
        <v>8.0527540400018527</v>
      </c>
      <c r="AQ116" s="138">
        <f t="shared" si="208"/>
        <v>10.963082902166436</v>
      </c>
      <c r="AR116" s="138">
        <f t="shared" si="208"/>
        <v>14.741950703230533</v>
      </c>
      <c r="AS116" s="138">
        <f t="shared" si="208"/>
        <v>19.569512937913654</v>
      </c>
      <c r="AT116" s="138">
        <f t="shared" si="208"/>
        <v>25.632039654697209</v>
      </c>
      <c r="AU116" s="138">
        <f t="shared" si="208"/>
        <v>33.109553034677909</v>
      </c>
      <c r="AV116" s="138">
        <f t="shared" si="208"/>
        <v>42.160166120056061</v>
      </c>
      <c r="AW116" s="138">
        <f t="shared" si="208"/>
        <v>52.902548574379011</v>
      </c>
      <c r="AX116" s="138">
        <f t="shared" si="208"/>
        <v>65.399028548516696</v>
      </c>
      <c r="AY116" s="138">
        <f t="shared" si="208"/>
        <v>79.642776614950279</v>
      </c>
      <c r="AZ116" s="138">
        <f t="shared" si="208"/>
        <v>95.552889423315776</v>
      </c>
      <c r="BA116" s="138">
        <f t="shared" si="208"/>
        <v>112.98052814143003</v>
      </c>
      <c r="BB116" s="138">
        <f t="shared" si="208"/>
        <v>131.72724745555186</v>
      </c>
      <c r="BC116" s="138">
        <f t="shared" si="208"/>
        <v>151.57338428430353</v>
      </c>
      <c r="BD116" s="138">
        <f t="shared" si="208"/>
        <v>172.31066742834369</v>
      </c>
      <c r="BE116" s="138">
        <f t="shared" si="208"/>
        <v>193.77059128071713</v>
      </c>
      <c r="BF116" s="138">
        <f t="shared" si="208"/>
        <v>215.84035661481764</v>
      </c>
      <c r="BG116" s="138">
        <f t="shared" si="208"/>
        <v>238.46229945819263</v>
      </c>
      <c r="BH116" s="138">
        <f t="shared" si="208"/>
        <v>261.61959815609532</v>
      </c>
      <c r="BI116" s="138">
        <f t="shared" si="208"/>
        <v>285.31705239404192</v>
      </c>
      <c r="BJ116" s="138">
        <f t="shared" si="208"/>
        <v>309.56649579987351</v>
      </c>
      <c r="BK116" s="138">
        <f t="shared" si="208"/>
        <v>334.38076223174392</v>
      </c>
      <c r="BL116" s="138">
        <f t="shared" si="208"/>
        <v>359.77298393619378</v>
      </c>
      <c r="BM116" s="138">
        <f t="shared" si="208"/>
        <v>385.75659848570757</v>
      </c>
      <c r="BN116" s="138">
        <f t="shared" ref="BN116:BS116" si="209">IF(ISBLANK(BO116),MAX(BN44-X,0),IF(BO117="","",(BO116*p+BO117*(1-p))/(EXP(r_*T/n))))</f>
        <v>412.3453558775704</v>
      </c>
      <c r="BO116" s="138">
        <f t="shared" si="209"/>
        <v>439.55332579777291</v>
      </c>
      <c r="BP116" s="138">
        <f t="shared" si="209"/>
        <v>467.39490505380326</v>
      </c>
      <c r="BQ116" s="138">
        <f t="shared" si="209"/>
        <v>495.88482518025216</v>
      </c>
      <c r="BR116" s="138">
        <f t="shared" si="209"/>
        <v>525.03816022124897</v>
      </c>
      <c r="BS116" s="138">
        <f t="shared" si="209"/>
        <v>554.87033469383937</v>
      </c>
    </row>
    <row r="117" spans="2:71" x14ac:dyDescent="0.2">
      <c r="B117" s="138" t="str">
        <f t="shared" ref="B117:AG117" si="210">IF(ISBLANK(C117),MAX(B45-X,0),IF(C118="","",(C117*p+C118*(1-p))/(EXP(r_*T/n))))</f>
        <v/>
      </c>
      <c r="C117" s="138" t="str">
        <f t="shared" si="210"/>
        <v/>
      </c>
      <c r="D117" s="138" t="str">
        <f t="shared" si="210"/>
        <v/>
      </c>
      <c r="E117" s="138" t="str">
        <f t="shared" si="210"/>
        <v/>
      </c>
      <c r="F117" s="138" t="str">
        <f t="shared" si="210"/>
        <v/>
      </c>
      <c r="G117" s="138" t="str">
        <f t="shared" si="210"/>
        <v/>
      </c>
      <c r="H117" s="138" t="str">
        <f t="shared" si="210"/>
        <v/>
      </c>
      <c r="I117" s="138" t="str">
        <f t="shared" si="210"/>
        <v/>
      </c>
      <c r="J117" s="138" t="str">
        <f t="shared" si="210"/>
        <v/>
      </c>
      <c r="K117" s="138" t="str">
        <f t="shared" si="210"/>
        <v/>
      </c>
      <c r="L117" s="138" t="str">
        <f t="shared" si="210"/>
        <v/>
      </c>
      <c r="M117" s="138" t="str">
        <f t="shared" si="210"/>
        <v/>
      </c>
      <c r="N117" s="138" t="str">
        <f t="shared" si="210"/>
        <v/>
      </c>
      <c r="O117" s="138" t="str">
        <f t="shared" si="210"/>
        <v/>
      </c>
      <c r="P117" s="138" t="str">
        <f t="shared" si="210"/>
        <v/>
      </c>
      <c r="Q117" s="138" t="str">
        <f t="shared" si="210"/>
        <v/>
      </c>
      <c r="R117" s="138" t="str">
        <f t="shared" si="210"/>
        <v/>
      </c>
      <c r="S117" s="138" t="str">
        <f t="shared" si="210"/>
        <v/>
      </c>
      <c r="T117" s="138" t="str">
        <f t="shared" si="210"/>
        <v/>
      </c>
      <c r="U117" s="138" t="str">
        <f t="shared" si="210"/>
        <v/>
      </c>
      <c r="V117" s="138" t="str">
        <f t="shared" si="210"/>
        <v/>
      </c>
      <c r="W117" s="138" t="str">
        <f t="shared" si="210"/>
        <v/>
      </c>
      <c r="X117" s="138" t="str">
        <f t="shared" si="210"/>
        <v/>
      </c>
      <c r="Y117" s="138" t="str">
        <f t="shared" si="210"/>
        <v/>
      </c>
      <c r="Z117" s="138">
        <f t="shared" si="210"/>
        <v>4.4665455739914765E-3</v>
      </c>
      <c r="AA117" s="138">
        <f t="shared" si="210"/>
        <v>7.1466730404776265E-3</v>
      </c>
      <c r="AB117" s="138">
        <f t="shared" si="210"/>
        <v>1.1374134484810948E-2</v>
      </c>
      <c r="AC117" s="138">
        <f t="shared" si="210"/>
        <v>1.800161271438986E-2</v>
      </c>
      <c r="AD117" s="138">
        <f t="shared" si="210"/>
        <v>2.8325189460757245E-2</v>
      </c>
      <c r="AE117" s="138">
        <f t="shared" si="210"/>
        <v>4.4298118497168908E-2</v>
      </c>
      <c r="AF117" s="138">
        <f t="shared" si="210"/>
        <v>6.883731316978188E-2</v>
      </c>
      <c r="AG117" s="138">
        <f t="shared" si="210"/>
        <v>0.10625655353488223</v>
      </c>
      <c r="AH117" s="138">
        <f t="shared" ref="AH117:BM117" si="211">IF(ISBLANK(AI117),MAX(AH45-X,0),IF(AI118="","",(AI117*p+AI118*(1-p))/(EXP(r_*T/n))))</f>
        <v>0.16286923250810242</v>
      </c>
      <c r="AI117" s="138">
        <f t="shared" si="211"/>
        <v>0.24781234329651447</v>
      </c>
      <c r="AJ117" s="138">
        <f t="shared" si="211"/>
        <v>0.37415069318844651</v>
      </c>
      <c r="AK117" s="138">
        <f t="shared" si="211"/>
        <v>0.56032321562388565</v>
      </c>
      <c r="AL117" s="138">
        <f t="shared" si="211"/>
        <v>0.83198749171204023</v>
      </c>
      <c r="AM117" s="138">
        <f t="shared" si="211"/>
        <v>1.2242982600699679</v>
      </c>
      <c r="AN117" s="138">
        <f t="shared" si="211"/>
        <v>1.7846132847873926</v>
      </c>
      <c r="AO117" s="138">
        <f t="shared" si="211"/>
        <v>2.5755470759046526</v>
      </c>
      <c r="AP117" s="138">
        <f t="shared" si="211"/>
        <v>3.6781820399633385</v>
      </c>
      <c r="AQ117" s="138">
        <f t="shared" si="211"/>
        <v>5.19509405296058</v>
      </c>
      <c r="AR117" s="138">
        <f t="shared" si="211"/>
        <v>7.2526603959294418</v>
      </c>
      <c r="AS117" s="138">
        <f t="shared" si="211"/>
        <v>10.001913022453179</v>
      </c>
      <c r="AT117" s="138">
        <f t="shared" si="211"/>
        <v>13.617022288245311</v>
      </c>
      <c r="AU117" s="138">
        <f t="shared" si="211"/>
        <v>18.290416431871712</v>
      </c>
      <c r="AV117" s="138">
        <f t="shared" si="211"/>
        <v>24.223657932224896</v>
      </c>
      <c r="AW117" s="138">
        <f t="shared" si="211"/>
        <v>31.61362010555661</v>
      </c>
      <c r="AX117" s="138">
        <f t="shared" si="211"/>
        <v>40.634326054537098</v>
      </c>
      <c r="AY117" s="138">
        <f t="shared" si="211"/>
        <v>51.416039100230797</v>
      </c>
      <c r="AZ117" s="138">
        <f t="shared" si="211"/>
        <v>64.024685973579153</v>
      </c>
      <c r="BA117" s="138">
        <f t="shared" si="211"/>
        <v>78.446081666414699</v>
      </c>
      <c r="BB117" s="138">
        <f t="shared" si="211"/>
        <v>94.580094757779094</v>
      </c>
      <c r="BC117" s="138">
        <f t="shared" si="211"/>
        <v>112.24909766106673</v>
      </c>
      <c r="BD117" s="138">
        <f t="shared" si="211"/>
        <v>131.22221270959145</v>
      </c>
      <c r="BE117" s="138">
        <f t="shared" si="211"/>
        <v>151.25208618104077</v>
      </c>
      <c r="BF117" s="138">
        <f t="shared" si="211"/>
        <v>172.1154771426003</v>
      </c>
      <c r="BG117" s="138">
        <f t="shared" si="211"/>
        <v>193.64541841527929</v>
      </c>
      <c r="BH117" s="138">
        <f t="shared" si="211"/>
        <v>215.74412322869568</v>
      </c>
      <c r="BI117" s="138">
        <f t="shared" si="211"/>
        <v>238.37353106622905</v>
      </c>
      <c r="BJ117" s="138">
        <f t="shared" si="211"/>
        <v>261.53153328091935</v>
      </c>
      <c r="BK117" s="138">
        <f t="shared" si="211"/>
        <v>285.22898241350777</v>
      </c>
      <c r="BL117" s="138">
        <f t="shared" si="211"/>
        <v>309.47842071368524</v>
      </c>
      <c r="BM117" s="138">
        <f t="shared" si="211"/>
        <v>334.29268203960555</v>
      </c>
      <c r="BN117" s="138">
        <f t="shared" ref="BN117:BS117" si="212">IF(ISBLANK(BO117),MAX(BN45-X,0),IF(BO118="","",(BO117*p+BO118*(1-p))/(EXP(r_*T/n))))</f>
        <v>359.68489863780934</v>
      </c>
      <c r="BO117" s="138">
        <f t="shared" si="212"/>
        <v>385.66850808078107</v>
      </c>
      <c r="BP117" s="138">
        <f t="shared" si="212"/>
        <v>412.25726036580579</v>
      </c>
      <c r="BQ117" s="138">
        <f t="shared" si="212"/>
        <v>439.46522517887405</v>
      </c>
      <c r="BR117" s="138">
        <f t="shared" si="212"/>
        <v>467.3067993274741</v>
      </c>
      <c r="BS117" s="138">
        <f t="shared" si="212"/>
        <v>495.79671434619672</v>
      </c>
    </row>
    <row r="118" spans="2:71" x14ac:dyDescent="0.2">
      <c r="B118" s="138" t="str">
        <f t="shared" ref="B118:AG118" si="213">IF(ISBLANK(C118),MAX(B46-X,0),IF(C119="","",(C118*p+C119*(1-p))/(EXP(r_*T/n))))</f>
        <v/>
      </c>
      <c r="C118" s="138" t="str">
        <f t="shared" si="213"/>
        <v/>
      </c>
      <c r="D118" s="138" t="str">
        <f t="shared" si="213"/>
        <v/>
      </c>
      <c r="E118" s="138" t="str">
        <f t="shared" si="213"/>
        <v/>
      </c>
      <c r="F118" s="138" t="str">
        <f t="shared" si="213"/>
        <v/>
      </c>
      <c r="G118" s="138" t="str">
        <f t="shared" si="213"/>
        <v/>
      </c>
      <c r="H118" s="138" t="str">
        <f t="shared" si="213"/>
        <v/>
      </c>
      <c r="I118" s="138" t="str">
        <f t="shared" si="213"/>
        <v/>
      </c>
      <c r="J118" s="138" t="str">
        <f t="shared" si="213"/>
        <v/>
      </c>
      <c r="K118" s="138" t="str">
        <f t="shared" si="213"/>
        <v/>
      </c>
      <c r="L118" s="138" t="str">
        <f t="shared" si="213"/>
        <v/>
      </c>
      <c r="M118" s="138" t="str">
        <f t="shared" si="213"/>
        <v/>
      </c>
      <c r="N118" s="138" t="str">
        <f t="shared" si="213"/>
        <v/>
      </c>
      <c r="O118" s="138" t="str">
        <f t="shared" si="213"/>
        <v/>
      </c>
      <c r="P118" s="138" t="str">
        <f t="shared" si="213"/>
        <v/>
      </c>
      <c r="Q118" s="138" t="str">
        <f t="shared" si="213"/>
        <v/>
      </c>
      <c r="R118" s="138" t="str">
        <f t="shared" si="213"/>
        <v/>
      </c>
      <c r="S118" s="138" t="str">
        <f t="shared" si="213"/>
        <v/>
      </c>
      <c r="T118" s="138" t="str">
        <f t="shared" si="213"/>
        <v/>
      </c>
      <c r="U118" s="138" t="str">
        <f t="shared" si="213"/>
        <v/>
      </c>
      <c r="V118" s="138" t="str">
        <f t="shared" si="213"/>
        <v/>
      </c>
      <c r="W118" s="138" t="str">
        <f t="shared" si="213"/>
        <v/>
      </c>
      <c r="X118" s="138" t="str">
        <f t="shared" si="213"/>
        <v/>
      </c>
      <c r="Y118" s="138" t="str">
        <f t="shared" si="213"/>
        <v/>
      </c>
      <c r="Z118" s="138" t="str">
        <f t="shared" si="213"/>
        <v/>
      </c>
      <c r="AA118" s="138">
        <f t="shared" si="213"/>
        <v>1.8345820640162671E-3</v>
      </c>
      <c r="AB118" s="138">
        <f t="shared" si="213"/>
        <v>2.9951939927809769E-3</v>
      </c>
      <c r="AC118" s="138">
        <f t="shared" si="213"/>
        <v>4.8657949732847077E-3</v>
      </c>
      <c r="AD118" s="138">
        <f t="shared" si="213"/>
        <v>7.8636501796063279E-3</v>
      </c>
      <c r="AE118" s="138">
        <f t="shared" si="213"/>
        <v>1.2639502273427517E-2</v>
      </c>
      <c r="AF118" s="138">
        <f t="shared" si="213"/>
        <v>2.0200303067378262E-2</v>
      </c>
      <c r="AG118" s="138">
        <f t="shared" si="213"/>
        <v>3.2091269651009911E-2</v>
      </c>
      <c r="AH118" s="138">
        <f t="shared" ref="AH118:BM118" si="214">IF(ISBLANK(AI118),MAX(AH46-X,0),IF(AI119="","",(AI118*p+AI119*(1-p))/(EXP(r_*T/n))))</f>
        <v>5.0662616576180354E-2</v>
      </c>
      <c r="AI118" s="138">
        <f t="shared" si="214"/>
        <v>7.9455063494215536E-2</v>
      </c>
      <c r="AJ118" s="138">
        <f t="shared" si="214"/>
        <v>0.12374867313599097</v>
      </c>
      <c r="AK118" s="138">
        <f t="shared" si="214"/>
        <v>0.1913311759660406</v>
      </c>
      <c r="AL118" s="138">
        <f t="shared" si="214"/>
        <v>0.29355331887784952</v>
      </c>
      <c r="AM118" s="138">
        <f t="shared" si="214"/>
        <v>0.4467473263444372</v>
      </c>
      <c r="AN118" s="138">
        <f t="shared" si="214"/>
        <v>0.67408591207654533</v>
      </c>
      <c r="AO118" s="138">
        <f t="shared" si="214"/>
        <v>1.0079467899787802</v>
      </c>
      <c r="AP118" s="138">
        <f t="shared" si="214"/>
        <v>1.4928121144624724</v>
      </c>
      <c r="AQ118" s="138">
        <f t="shared" si="214"/>
        <v>2.1886622781685396</v>
      </c>
      <c r="AR118" s="138">
        <f t="shared" si="214"/>
        <v>3.1747067109164639</v>
      </c>
      <c r="AS118" s="138">
        <f t="shared" si="214"/>
        <v>4.5531208856437697</v>
      </c>
      <c r="AT118" s="138">
        <f t="shared" si="214"/>
        <v>6.4522270932748036</v>
      </c>
      <c r="AU118" s="138">
        <f t="shared" si="214"/>
        <v>9.0282824330596512</v>
      </c>
      <c r="AV118" s="138">
        <f t="shared" si="214"/>
        <v>12.464765416106454</v>
      </c>
      <c r="AW118" s="138">
        <f t="shared" si="214"/>
        <v>16.967867476590925</v>
      </c>
      <c r="AX118" s="138">
        <f t="shared" si="214"/>
        <v>22.756928508076353</v>
      </c>
      <c r="AY118" s="138">
        <f t="shared" si="214"/>
        <v>30.048973376083438</v>
      </c>
      <c r="AZ118" s="138">
        <f t="shared" si="214"/>
        <v>39.037473103960558</v>
      </c>
      <c r="BA118" s="138">
        <f t="shared" si="214"/>
        <v>49.86704941021457</v>
      </c>
      <c r="BB118" s="138">
        <f t="shared" si="214"/>
        <v>62.607934005726207</v>
      </c>
      <c r="BC118" s="138">
        <f t="shared" si="214"/>
        <v>77.23610230408427</v>
      </c>
      <c r="BD118" s="138">
        <f t="shared" si="214"/>
        <v>93.626209639692064</v>
      </c>
      <c r="BE118" s="138">
        <f t="shared" si="214"/>
        <v>111.56353493816917</v>
      </c>
      <c r="BF118" s="138">
        <f t="shared" si="214"/>
        <v>130.77701197070178</v>
      </c>
      <c r="BG118" s="138">
        <f t="shared" si="214"/>
        <v>150.98810090273028</v>
      </c>
      <c r="BH118" s="138">
        <f t="shared" si="214"/>
        <v>171.96186493619354</v>
      </c>
      <c r="BI118" s="138">
        <f t="shared" si="214"/>
        <v>193.54184169844746</v>
      </c>
      <c r="BJ118" s="138">
        <f t="shared" si="214"/>
        <v>215.65465362716165</v>
      </c>
      <c r="BK118" s="138">
        <f t="shared" si="214"/>
        <v>238.28546108569489</v>
      </c>
      <c r="BL118" s="138">
        <f t="shared" si="214"/>
        <v>261.44345819473108</v>
      </c>
      <c r="BM118" s="138">
        <f t="shared" si="214"/>
        <v>285.1409022213694</v>
      </c>
      <c r="BN118" s="138">
        <f t="shared" ref="BN118:BS118" si="215">IF(ISBLANK(BO118),MAX(BN46-X,0),IF(BO119="","",(BO118*p+BO119*(1-p))/(EXP(r_*T/n))))</f>
        <v>309.3903354153008</v>
      </c>
      <c r="BO118" s="138">
        <f t="shared" si="215"/>
        <v>334.20459163467905</v>
      </c>
      <c r="BP118" s="138">
        <f t="shared" si="215"/>
        <v>359.59680312604468</v>
      </c>
      <c r="BQ118" s="138">
        <f t="shared" si="215"/>
        <v>385.5804074618822</v>
      </c>
      <c r="BR118" s="138">
        <f t="shared" si="215"/>
        <v>412.16915463947657</v>
      </c>
      <c r="BS118" s="138">
        <f t="shared" si="215"/>
        <v>439.37711434481844</v>
      </c>
    </row>
    <row r="119" spans="2:71" x14ac:dyDescent="0.2">
      <c r="B119" s="138" t="str">
        <f t="shared" ref="B119:AG119" si="216">IF(ISBLANK(C119),MAX(B47-X,0),IF(C120="","",(C119*p+C120*(1-p))/(EXP(r_*T/n))))</f>
        <v/>
      </c>
      <c r="C119" s="138" t="str">
        <f t="shared" si="216"/>
        <v/>
      </c>
      <c r="D119" s="138" t="str">
        <f t="shared" si="216"/>
        <v/>
      </c>
      <c r="E119" s="138" t="str">
        <f t="shared" si="216"/>
        <v/>
      </c>
      <c r="F119" s="138" t="str">
        <f t="shared" si="216"/>
        <v/>
      </c>
      <c r="G119" s="138" t="str">
        <f t="shared" si="216"/>
        <v/>
      </c>
      <c r="H119" s="138" t="str">
        <f t="shared" si="216"/>
        <v/>
      </c>
      <c r="I119" s="138" t="str">
        <f t="shared" si="216"/>
        <v/>
      </c>
      <c r="J119" s="138" t="str">
        <f t="shared" si="216"/>
        <v/>
      </c>
      <c r="K119" s="138" t="str">
        <f t="shared" si="216"/>
        <v/>
      </c>
      <c r="L119" s="138" t="str">
        <f t="shared" si="216"/>
        <v/>
      </c>
      <c r="M119" s="138" t="str">
        <f t="shared" si="216"/>
        <v/>
      </c>
      <c r="N119" s="138" t="str">
        <f t="shared" si="216"/>
        <v/>
      </c>
      <c r="O119" s="138" t="str">
        <f t="shared" si="216"/>
        <v/>
      </c>
      <c r="P119" s="138" t="str">
        <f t="shared" si="216"/>
        <v/>
      </c>
      <c r="Q119" s="138" t="str">
        <f t="shared" si="216"/>
        <v/>
      </c>
      <c r="R119" s="138" t="str">
        <f t="shared" si="216"/>
        <v/>
      </c>
      <c r="S119" s="138" t="str">
        <f t="shared" si="216"/>
        <v/>
      </c>
      <c r="T119" s="138" t="str">
        <f t="shared" si="216"/>
        <v/>
      </c>
      <c r="U119" s="138" t="str">
        <f t="shared" si="216"/>
        <v/>
      </c>
      <c r="V119" s="138" t="str">
        <f t="shared" si="216"/>
        <v/>
      </c>
      <c r="W119" s="138" t="str">
        <f t="shared" si="216"/>
        <v/>
      </c>
      <c r="X119" s="138" t="str">
        <f t="shared" si="216"/>
        <v/>
      </c>
      <c r="Y119" s="138" t="str">
        <f t="shared" si="216"/>
        <v/>
      </c>
      <c r="Z119" s="138" t="str">
        <f t="shared" si="216"/>
        <v/>
      </c>
      <c r="AA119" s="138" t="str">
        <f t="shared" si="216"/>
        <v/>
      </c>
      <c r="AB119" s="138">
        <f t="shared" si="216"/>
        <v>6.9481577768084192E-4</v>
      </c>
      <c r="AC119" s="138">
        <f t="shared" si="216"/>
        <v>1.1581951064787181E-3</v>
      </c>
      <c r="AD119" s="138">
        <f t="shared" si="216"/>
        <v>1.9217985673998812E-3</v>
      </c>
      <c r="AE119" s="138">
        <f t="shared" si="216"/>
        <v>3.1736128539269653E-3</v>
      </c>
      <c r="AF119" s="138">
        <f t="shared" si="216"/>
        <v>5.2145793920257257E-3</v>
      </c>
      <c r="AG119" s="138">
        <f t="shared" si="216"/>
        <v>8.5230703896179115E-3</v>
      </c>
      <c r="AH119" s="138">
        <f t="shared" ref="AH119:BM119" si="217">IF(ISBLANK(AI119),MAX(AH47-X,0),IF(AI120="","",(AI119*p+AI120*(1-p))/(EXP(r_*T/n))))</f>
        <v>1.3853795301796378E-2</v>
      </c>
      <c r="AI119" s="138">
        <f t="shared" si="217"/>
        <v>2.2387899955595845E-2</v>
      </c>
      <c r="AJ119" s="138">
        <f t="shared" si="217"/>
        <v>3.5958092037463106E-2</v>
      </c>
      <c r="AK119" s="138">
        <f t="shared" si="217"/>
        <v>5.7381957779642709E-2</v>
      </c>
      <c r="AL119" s="138">
        <f t="shared" si="217"/>
        <v>9.0948453940130111E-2</v>
      </c>
      <c r="AM119" s="138">
        <f t="shared" si="217"/>
        <v>0.14311672118872545</v>
      </c>
      <c r="AN119" s="138">
        <f t="shared" si="217"/>
        <v>0.22350199041433347</v>
      </c>
      <c r="AO119" s="138">
        <f t="shared" si="217"/>
        <v>0.34623829611671153</v>
      </c>
      <c r="AP119" s="138">
        <f t="shared" si="217"/>
        <v>0.53181784037138324</v>
      </c>
      <c r="AQ119" s="138">
        <f t="shared" si="217"/>
        <v>0.80950519823000655</v>
      </c>
      <c r="AR119" s="138">
        <f t="shared" si="217"/>
        <v>1.2204004958469379</v>
      </c>
      <c r="AS119" s="138">
        <f t="shared" si="217"/>
        <v>1.8211645415169728</v>
      </c>
      <c r="AT119" s="138">
        <f t="shared" si="217"/>
        <v>2.6883026027451531</v>
      </c>
      <c r="AU119" s="138">
        <f t="shared" si="217"/>
        <v>3.9227135684839154</v>
      </c>
      <c r="AV119" s="138">
        <f t="shared" si="217"/>
        <v>5.6539350589368622</v>
      </c>
      <c r="AW119" s="138">
        <f t="shared" si="217"/>
        <v>8.0431575654984666</v>
      </c>
      <c r="AX119" s="138">
        <f t="shared" si="217"/>
        <v>11.283681527266044</v>
      </c>
      <c r="AY119" s="138">
        <f t="shared" si="217"/>
        <v>15.597145911731673</v>
      </c>
      <c r="AZ119" s="138">
        <f t="shared" si="217"/>
        <v>21.223735596031098</v>
      </c>
      <c r="BA119" s="138">
        <f t="shared" si="217"/>
        <v>28.404924636490065</v>
      </c>
      <c r="BB119" s="138">
        <f t="shared" si="217"/>
        <v>37.358418779062724</v>
      </c>
      <c r="BC119" s="138">
        <f t="shared" si="217"/>
        <v>48.247038295296541</v>
      </c>
      <c r="BD119" s="138">
        <f t="shared" si="217"/>
        <v>61.146274521088877</v>
      </c>
      <c r="BE119" s="138">
        <f t="shared" si="217"/>
        <v>76.018555749215096</v>
      </c>
      <c r="BF119" s="138">
        <f t="shared" si="217"/>
        <v>92.704479609936641</v>
      </c>
      <c r="BG119" s="138">
        <f t="shared" si="217"/>
        <v>110.94028945551244</v>
      </c>
      <c r="BH119" s="138">
        <f t="shared" si="217"/>
        <v>130.404585636321</v>
      </c>
      <c r="BI119" s="138">
        <f t="shared" si="217"/>
        <v>150.78532514846339</v>
      </c>
      <c r="BJ119" s="138">
        <f t="shared" si="217"/>
        <v>171.84442001565907</v>
      </c>
      <c r="BK119" s="138">
        <f t="shared" si="217"/>
        <v>193.45098707876974</v>
      </c>
      <c r="BL119" s="138">
        <f t="shared" si="217"/>
        <v>215.56657854097338</v>
      </c>
      <c r="BM119" s="138">
        <f t="shared" si="217"/>
        <v>238.19738089355653</v>
      </c>
      <c r="BN119" s="138">
        <f t="shared" ref="BN119:BS119" si="218">IF(ISBLANK(BO119),MAX(BN47-X,0),IF(BO120="","",(BO119*p+BO120*(1-p))/(EXP(r_*T/n))))</f>
        <v>261.35537289634664</v>
      </c>
      <c r="BO119" s="138">
        <f t="shared" si="218"/>
        <v>285.05281181644284</v>
      </c>
      <c r="BP119" s="138">
        <f t="shared" si="218"/>
        <v>309.30223990353608</v>
      </c>
      <c r="BQ119" s="138">
        <f t="shared" si="218"/>
        <v>334.11649101578013</v>
      </c>
      <c r="BR119" s="138">
        <f t="shared" si="218"/>
        <v>359.50869739971546</v>
      </c>
      <c r="BS119" s="138">
        <f t="shared" si="218"/>
        <v>385.49229662782659</v>
      </c>
    </row>
    <row r="120" spans="2:71" x14ac:dyDescent="0.2">
      <c r="B120" s="138" t="str">
        <f t="shared" ref="B120:AG120" si="219">IF(ISBLANK(C120),MAX(B48-X,0),IF(C121="","",(C120*p+C121*(1-p))/(EXP(r_*T/n))))</f>
        <v/>
      </c>
      <c r="C120" s="138" t="str">
        <f t="shared" si="219"/>
        <v/>
      </c>
      <c r="D120" s="138" t="str">
        <f t="shared" si="219"/>
        <v/>
      </c>
      <c r="E120" s="138" t="str">
        <f t="shared" si="219"/>
        <v/>
      </c>
      <c r="F120" s="138" t="str">
        <f t="shared" si="219"/>
        <v/>
      </c>
      <c r="G120" s="138" t="str">
        <f t="shared" si="219"/>
        <v/>
      </c>
      <c r="H120" s="138" t="str">
        <f t="shared" si="219"/>
        <v/>
      </c>
      <c r="I120" s="138" t="str">
        <f t="shared" si="219"/>
        <v/>
      </c>
      <c r="J120" s="138" t="str">
        <f t="shared" si="219"/>
        <v/>
      </c>
      <c r="K120" s="138" t="str">
        <f t="shared" si="219"/>
        <v/>
      </c>
      <c r="L120" s="138" t="str">
        <f t="shared" si="219"/>
        <v/>
      </c>
      <c r="M120" s="138" t="str">
        <f t="shared" si="219"/>
        <v/>
      </c>
      <c r="N120" s="138" t="str">
        <f t="shared" si="219"/>
        <v/>
      </c>
      <c r="O120" s="138" t="str">
        <f t="shared" si="219"/>
        <v/>
      </c>
      <c r="P120" s="138" t="str">
        <f t="shared" si="219"/>
        <v/>
      </c>
      <c r="Q120" s="138" t="str">
        <f t="shared" si="219"/>
        <v/>
      </c>
      <c r="R120" s="138" t="str">
        <f t="shared" si="219"/>
        <v/>
      </c>
      <c r="S120" s="138" t="str">
        <f t="shared" si="219"/>
        <v/>
      </c>
      <c r="T120" s="138" t="str">
        <f t="shared" si="219"/>
        <v/>
      </c>
      <c r="U120" s="138" t="str">
        <f t="shared" si="219"/>
        <v/>
      </c>
      <c r="V120" s="138" t="str">
        <f t="shared" si="219"/>
        <v/>
      </c>
      <c r="W120" s="138" t="str">
        <f t="shared" si="219"/>
        <v/>
      </c>
      <c r="X120" s="138" t="str">
        <f t="shared" si="219"/>
        <v/>
      </c>
      <c r="Y120" s="138" t="str">
        <f t="shared" si="219"/>
        <v/>
      </c>
      <c r="Z120" s="138" t="str">
        <f t="shared" si="219"/>
        <v/>
      </c>
      <c r="AA120" s="138" t="str">
        <f t="shared" si="219"/>
        <v/>
      </c>
      <c r="AB120" s="138" t="str">
        <f t="shared" si="219"/>
        <v/>
      </c>
      <c r="AC120" s="138">
        <f t="shared" si="219"/>
        <v>2.3975483529167622E-4</v>
      </c>
      <c r="AD120" s="138">
        <f t="shared" si="219"/>
        <v>4.0830104415808286E-4</v>
      </c>
      <c r="AE120" s="138">
        <f t="shared" si="219"/>
        <v>6.9246145625116631E-4</v>
      </c>
      <c r="AF120" s="138">
        <f t="shared" si="219"/>
        <v>1.1692978866338982E-3</v>
      </c>
      <c r="AG120" s="138">
        <f t="shared" si="219"/>
        <v>1.9655101500269793E-3</v>
      </c>
      <c r="AH120" s="138">
        <f t="shared" ref="AH120:BM120" si="220">IF(ISBLANK(AI120),MAX(AH48-X,0),IF(AI121="","",(AI120*p+AI121*(1-p))/(EXP(r_*T/n))))</f>
        <v>3.2881012511205062E-3</v>
      </c>
      <c r="AI120" s="138">
        <f t="shared" si="220"/>
        <v>5.4730127236768573E-3</v>
      </c>
      <c r="AJ120" s="138">
        <f t="shared" si="220"/>
        <v>9.0615485544543722E-3</v>
      </c>
      <c r="AK120" s="138">
        <f t="shared" si="220"/>
        <v>1.4919258901513114E-2</v>
      </c>
      <c r="AL120" s="138">
        <f t="shared" si="220"/>
        <v>2.4418843133485801E-2</v>
      </c>
      <c r="AM120" s="138">
        <f t="shared" si="220"/>
        <v>3.971815122612516E-2</v>
      </c>
      <c r="AN120" s="138">
        <f t="shared" si="220"/>
        <v>6.4177088830911194E-2</v>
      </c>
      <c r="AO120" s="138">
        <f t="shared" si="220"/>
        <v>0.10297352914438669</v>
      </c>
      <c r="AP120" s="138">
        <f t="shared" si="220"/>
        <v>0.16399800681730087</v>
      </c>
      <c r="AQ120" s="138">
        <f t="shared" si="220"/>
        <v>0.25912867210971291</v>
      </c>
      <c r="AR120" s="138">
        <f t="shared" si="220"/>
        <v>0.40600833924806962</v>
      </c>
      <c r="AS120" s="138">
        <f t="shared" si="220"/>
        <v>0.63045783267808153</v>
      </c>
      <c r="AT120" s="138">
        <f t="shared" si="220"/>
        <v>0.96965283245606126</v>
      </c>
      <c r="AU120" s="138">
        <f t="shared" si="220"/>
        <v>1.4761474767723179</v>
      </c>
      <c r="AV120" s="138">
        <f t="shared" si="220"/>
        <v>2.222722693559728</v>
      </c>
      <c r="AW120" s="138">
        <f t="shared" si="220"/>
        <v>3.3078408822529037</v>
      </c>
      <c r="AX120" s="138">
        <f t="shared" si="220"/>
        <v>4.8611720008273096</v>
      </c>
      <c r="AY120" s="138">
        <f t="shared" si="220"/>
        <v>7.0482040111266562</v>
      </c>
      <c r="AZ120" s="138">
        <f t="shared" si="220"/>
        <v>10.072385173131922</v>
      </c>
      <c r="BA120" s="138">
        <f t="shared" si="220"/>
        <v>14.172661706209549</v>
      </c>
      <c r="BB120" s="138">
        <f t="shared" si="220"/>
        <v>19.613881142984443</v>
      </c>
      <c r="BC120" s="138">
        <f t="shared" si="220"/>
        <v>26.667683898246509</v>
      </c>
      <c r="BD120" s="138">
        <f t="shared" si="220"/>
        <v>35.582685245721123</v>
      </c>
      <c r="BE120" s="138">
        <f t="shared" si="220"/>
        <v>46.54543806217405</v>
      </c>
      <c r="BF120" s="138">
        <f t="shared" si="220"/>
        <v>59.638030926247112</v>
      </c>
      <c r="BG120" s="138">
        <f t="shared" si="220"/>
        <v>74.803542086621206</v>
      </c>
      <c r="BH120" s="138">
        <f t="shared" si="220"/>
        <v>91.834802737969028</v>
      </c>
      <c r="BI120" s="138">
        <f t="shared" si="220"/>
        <v>110.40118600565266</v>
      </c>
      <c r="BJ120" s="138">
        <f t="shared" si="220"/>
        <v>130.11797286554759</v>
      </c>
      <c r="BK120" s="138">
        <f t="shared" si="220"/>
        <v>150.64174918681721</v>
      </c>
      <c r="BL120" s="138">
        <f t="shared" si="220"/>
        <v>171.750824840013</v>
      </c>
      <c r="BM120" s="138">
        <f t="shared" si="220"/>
        <v>193.36290688663138</v>
      </c>
      <c r="BN120" s="138">
        <f t="shared" ref="BN120:BS120" si="221">IF(ISBLANK(BO120),MAX(BN48-X,0),IF(BO121="","",(BO120*p+BO121*(1-p))/(EXP(r_*T/n))))</f>
        <v>215.47849324258894</v>
      </c>
      <c r="BO120" s="138">
        <f t="shared" si="221"/>
        <v>238.10929048862999</v>
      </c>
      <c r="BP120" s="138">
        <f t="shared" si="221"/>
        <v>261.26727738458186</v>
      </c>
      <c r="BQ120" s="138">
        <f t="shared" si="221"/>
        <v>284.96471119754386</v>
      </c>
      <c r="BR120" s="138">
        <f t="shared" si="221"/>
        <v>309.21413417720686</v>
      </c>
      <c r="BS120" s="138">
        <f t="shared" si="221"/>
        <v>334.02838018172451</v>
      </c>
    </row>
    <row r="121" spans="2:71" x14ac:dyDescent="0.2">
      <c r="B121" s="138" t="str">
        <f t="shared" ref="B121:AG121" si="222">IF(ISBLANK(C121),MAX(B49-X,0),IF(C122="","",(C121*p+C122*(1-p))/(EXP(r_*T/n))))</f>
        <v/>
      </c>
      <c r="C121" s="138" t="str">
        <f t="shared" si="222"/>
        <v/>
      </c>
      <c r="D121" s="138" t="str">
        <f t="shared" si="222"/>
        <v/>
      </c>
      <c r="E121" s="138" t="str">
        <f t="shared" si="222"/>
        <v/>
      </c>
      <c r="F121" s="138" t="str">
        <f t="shared" si="222"/>
        <v/>
      </c>
      <c r="G121" s="138" t="str">
        <f t="shared" si="222"/>
        <v/>
      </c>
      <c r="H121" s="138" t="str">
        <f t="shared" si="222"/>
        <v/>
      </c>
      <c r="I121" s="138" t="str">
        <f t="shared" si="222"/>
        <v/>
      </c>
      <c r="J121" s="138" t="str">
        <f t="shared" si="222"/>
        <v/>
      </c>
      <c r="K121" s="138" t="str">
        <f t="shared" si="222"/>
        <v/>
      </c>
      <c r="L121" s="138" t="str">
        <f t="shared" si="222"/>
        <v/>
      </c>
      <c r="M121" s="138" t="str">
        <f t="shared" si="222"/>
        <v/>
      </c>
      <c r="N121" s="138" t="str">
        <f t="shared" si="222"/>
        <v/>
      </c>
      <c r="O121" s="138" t="str">
        <f t="shared" si="222"/>
        <v/>
      </c>
      <c r="P121" s="138" t="str">
        <f t="shared" si="222"/>
        <v/>
      </c>
      <c r="Q121" s="138" t="str">
        <f t="shared" si="222"/>
        <v/>
      </c>
      <c r="R121" s="138" t="str">
        <f t="shared" si="222"/>
        <v/>
      </c>
      <c r="S121" s="138" t="str">
        <f t="shared" si="222"/>
        <v/>
      </c>
      <c r="T121" s="138" t="str">
        <f t="shared" si="222"/>
        <v/>
      </c>
      <c r="U121" s="138" t="str">
        <f t="shared" si="222"/>
        <v/>
      </c>
      <c r="V121" s="138" t="str">
        <f t="shared" si="222"/>
        <v/>
      </c>
      <c r="W121" s="138" t="str">
        <f t="shared" si="222"/>
        <v/>
      </c>
      <c r="X121" s="138" t="str">
        <f t="shared" si="222"/>
        <v/>
      </c>
      <c r="Y121" s="138" t="str">
        <f t="shared" si="222"/>
        <v/>
      </c>
      <c r="Z121" s="138" t="str">
        <f t="shared" si="222"/>
        <v/>
      </c>
      <c r="AA121" s="138" t="str">
        <f t="shared" si="222"/>
        <v/>
      </c>
      <c r="AB121" s="138" t="str">
        <f t="shared" si="222"/>
        <v/>
      </c>
      <c r="AC121" s="138" t="str">
        <f t="shared" si="222"/>
        <v/>
      </c>
      <c r="AD121" s="138">
        <f t="shared" si="222"/>
        <v>7.4232804757909743E-5</v>
      </c>
      <c r="AE121" s="138">
        <f t="shared" si="222"/>
        <v>1.2923971388767056E-4</v>
      </c>
      <c r="AF121" s="138">
        <f t="shared" si="222"/>
        <v>2.241823990480401E-4</v>
      </c>
      <c r="AG121" s="138">
        <f t="shared" si="222"/>
        <v>3.8737605811314438E-4</v>
      </c>
      <c r="AH121" s="138">
        <f t="shared" ref="AH121:BM121" si="223">IF(ISBLANK(AI121),MAX(AH49-X,0),IF(AI122="","",(AI121*p+AI122*(1-p))/(EXP(r_*T/n))))</f>
        <v>6.6665960685006922E-4</v>
      </c>
      <c r="AI121" s="138">
        <f t="shared" si="223"/>
        <v>1.1424137402794758E-3</v>
      </c>
      <c r="AJ121" s="138">
        <f t="shared" si="223"/>
        <v>1.9489073363652993E-3</v>
      </c>
      <c r="AK121" s="138">
        <f t="shared" si="223"/>
        <v>3.3090252715394131E-3</v>
      </c>
      <c r="AL121" s="138">
        <f t="shared" si="223"/>
        <v>5.590284695721994E-3</v>
      </c>
      <c r="AM121" s="138">
        <f t="shared" si="223"/>
        <v>9.3943515110435499E-3</v>
      </c>
      <c r="AN121" s="138">
        <f t="shared" si="223"/>
        <v>1.5698639647367327E-2</v>
      </c>
      <c r="AO121" s="138">
        <f t="shared" si="223"/>
        <v>2.6077795432466046E-2</v>
      </c>
      <c r="AP121" s="138">
        <f t="shared" si="223"/>
        <v>4.3045854737420085E-2</v>
      </c>
      <c r="AQ121" s="138">
        <f t="shared" si="223"/>
        <v>7.0577540199300598E-2</v>
      </c>
      <c r="AR121" s="138">
        <f t="shared" si="223"/>
        <v>0.11489019454894434</v>
      </c>
      <c r="AS121" s="138">
        <f t="shared" si="223"/>
        <v>0.18559604818732817</v>
      </c>
      <c r="AT121" s="138">
        <f t="shared" si="223"/>
        <v>0.29736591807909729</v>
      </c>
      <c r="AU121" s="138">
        <f t="shared" si="223"/>
        <v>0.4722747157937901</v>
      </c>
      <c r="AV121" s="138">
        <f t="shared" si="223"/>
        <v>0.74301544638843586</v>
      </c>
      <c r="AW121" s="138">
        <f t="shared" si="223"/>
        <v>1.1571525274673775</v>
      </c>
      <c r="AX121" s="138">
        <f t="shared" si="223"/>
        <v>1.782506962017584</v>
      </c>
      <c r="AY121" s="138">
        <f t="shared" si="223"/>
        <v>2.7135824227553149</v>
      </c>
      <c r="AZ121" s="138">
        <f t="shared" si="223"/>
        <v>4.0786004964186828</v>
      </c>
      <c r="BA121" s="138">
        <f t="shared" si="223"/>
        <v>6.046165990267788</v>
      </c>
      <c r="BB121" s="138">
        <f t="shared" si="223"/>
        <v>8.8298117750386709</v>
      </c>
      <c r="BC121" s="138">
        <f t="shared" si="223"/>
        <v>12.687743708482916</v>
      </c>
      <c r="BD121" s="138">
        <f t="shared" si="223"/>
        <v>17.914249191940741</v>
      </c>
      <c r="BE121" s="138">
        <f t="shared" si="223"/>
        <v>24.8189310421077</v>
      </c>
      <c r="BF121" s="138">
        <f t="shared" si="223"/>
        <v>33.690970573549883</v>
      </c>
      <c r="BG121" s="138">
        <f t="shared" si="223"/>
        <v>44.749004627159962</v>
      </c>
      <c r="BH121" s="138">
        <f t="shared" si="223"/>
        <v>58.083680682943672</v>
      </c>
      <c r="BI121" s="138">
        <f t="shared" si="223"/>
        <v>73.609069204951339</v>
      </c>
      <c r="BJ121" s="138">
        <f t="shared" si="223"/>
        <v>91.047635755724599</v>
      </c>
      <c r="BK121" s="138">
        <f t="shared" si="223"/>
        <v>109.97404657845311</v>
      </c>
      <c r="BL121" s="138">
        <f t="shared" si="223"/>
        <v>129.92528824033886</v>
      </c>
      <c r="BM121" s="138">
        <f t="shared" si="223"/>
        <v>150.54272632453333</v>
      </c>
      <c r="BN121" s="138">
        <f t="shared" ref="BN121:BS121" si="224">IF(ISBLANK(BO121),MAX(BN49-X,0),IF(BO122="","",(BO121*p+BO122*(1-p))/(EXP(r_*T/n))))</f>
        <v>171.6627395416285</v>
      </c>
      <c r="BO121" s="138">
        <f t="shared" si="224"/>
        <v>193.27481648170479</v>
      </c>
      <c r="BP121" s="138">
        <f t="shared" si="224"/>
        <v>215.39039773082419</v>
      </c>
      <c r="BQ121" s="138">
        <f t="shared" si="224"/>
        <v>238.02118986973102</v>
      </c>
      <c r="BR121" s="138">
        <f t="shared" si="224"/>
        <v>261.17917165825264</v>
      </c>
      <c r="BS121" s="138">
        <f t="shared" si="224"/>
        <v>284.87660036348825</v>
      </c>
    </row>
    <row r="122" spans="2:71" x14ac:dyDescent="0.2">
      <c r="B122" s="138" t="str">
        <f t="shared" ref="B122:AG122" si="225">IF(ISBLANK(C122),MAX(B50-X,0),IF(C123="","",(C122*p+C123*(1-p))/(EXP(r_*T/n))))</f>
        <v/>
      </c>
      <c r="C122" s="138" t="str">
        <f t="shared" si="225"/>
        <v/>
      </c>
      <c r="D122" s="138" t="str">
        <f t="shared" si="225"/>
        <v/>
      </c>
      <c r="E122" s="138" t="str">
        <f t="shared" si="225"/>
        <v/>
      </c>
      <c r="F122" s="138" t="str">
        <f t="shared" si="225"/>
        <v/>
      </c>
      <c r="G122" s="138" t="str">
        <f t="shared" si="225"/>
        <v/>
      </c>
      <c r="H122" s="138" t="str">
        <f t="shared" si="225"/>
        <v/>
      </c>
      <c r="I122" s="138" t="str">
        <f t="shared" si="225"/>
        <v/>
      </c>
      <c r="J122" s="138" t="str">
        <f t="shared" si="225"/>
        <v/>
      </c>
      <c r="K122" s="138" t="str">
        <f t="shared" si="225"/>
        <v/>
      </c>
      <c r="L122" s="138" t="str">
        <f t="shared" si="225"/>
        <v/>
      </c>
      <c r="M122" s="138" t="str">
        <f t="shared" si="225"/>
        <v/>
      </c>
      <c r="N122" s="138" t="str">
        <f t="shared" si="225"/>
        <v/>
      </c>
      <c r="O122" s="138" t="str">
        <f t="shared" si="225"/>
        <v/>
      </c>
      <c r="P122" s="138" t="str">
        <f t="shared" si="225"/>
        <v/>
      </c>
      <c r="Q122" s="138" t="str">
        <f t="shared" si="225"/>
        <v/>
      </c>
      <c r="R122" s="138" t="str">
        <f t="shared" si="225"/>
        <v/>
      </c>
      <c r="S122" s="138" t="str">
        <f t="shared" si="225"/>
        <v/>
      </c>
      <c r="T122" s="138" t="str">
        <f t="shared" si="225"/>
        <v/>
      </c>
      <c r="U122" s="138" t="str">
        <f t="shared" si="225"/>
        <v/>
      </c>
      <c r="V122" s="138" t="str">
        <f t="shared" si="225"/>
        <v/>
      </c>
      <c r="W122" s="138" t="str">
        <f t="shared" si="225"/>
        <v/>
      </c>
      <c r="X122" s="138" t="str">
        <f t="shared" si="225"/>
        <v/>
      </c>
      <c r="Y122" s="138" t="str">
        <f t="shared" si="225"/>
        <v/>
      </c>
      <c r="Z122" s="138" t="str">
        <f t="shared" si="225"/>
        <v/>
      </c>
      <c r="AA122" s="138" t="str">
        <f t="shared" si="225"/>
        <v/>
      </c>
      <c r="AB122" s="138" t="str">
        <f t="shared" si="225"/>
        <v/>
      </c>
      <c r="AC122" s="138" t="str">
        <f t="shared" si="225"/>
        <v/>
      </c>
      <c r="AD122" s="138" t="str">
        <f t="shared" si="225"/>
        <v/>
      </c>
      <c r="AE122" s="138">
        <f t="shared" si="225"/>
        <v>2.0212408243258818E-5</v>
      </c>
      <c r="AF122" s="138">
        <f t="shared" si="225"/>
        <v>3.5999891015902721E-5</v>
      </c>
      <c r="AG122" s="138">
        <f t="shared" si="225"/>
        <v>6.3915964435894563E-5</v>
      </c>
      <c r="AH122" s="138">
        <f t="shared" ref="AH122:BM122" si="226">IF(ISBLANK(AI122),MAX(AH50-X,0),IF(AI123="","",(AI122*p+AI123*(1-p))/(EXP(r_*T/n))))</f>
        <v>1.1310247958597917E-4</v>
      </c>
      <c r="AI122" s="138">
        <f t="shared" si="226"/>
        <v>1.9944063914939265E-4</v>
      </c>
      <c r="AJ122" s="138">
        <f t="shared" si="226"/>
        <v>3.5039028417697103E-4</v>
      </c>
      <c r="AK122" s="138">
        <f t="shared" si="226"/>
        <v>6.1319525056617943E-4</v>
      </c>
      <c r="AL122" s="138">
        <f t="shared" si="226"/>
        <v>1.0687052088965254E-3</v>
      </c>
      <c r="AM122" s="138">
        <f t="shared" si="226"/>
        <v>1.8544937816946921E-3</v>
      </c>
      <c r="AN122" s="138">
        <f t="shared" si="226"/>
        <v>3.2032285057344168E-3</v>
      </c>
      <c r="AO122" s="138">
        <f t="shared" si="226"/>
        <v>5.505821582661519E-3</v>
      </c>
      <c r="AP122" s="138">
        <f t="shared" si="226"/>
        <v>9.4144123984810837E-3</v>
      </c>
      <c r="AQ122" s="138">
        <f t="shared" si="226"/>
        <v>1.6008608888680036E-2</v>
      </c>
      <c r="AR122" s="138">
        <f t="shared" si="226"/>
        <v>2.7060842477774311E-2</v>
      </c>
      <c r="AS122" s="138">
        <f t="shared" si="226"/>
        <v>4.5454641283242773E-2</v>
      </c>
      <c r="AT122" s="138">
        <f t="shared" si="226"/>
        <v>7.5834691657909653E-2</v>
      </c>
      <c r="AU122" s="138">
        <f t="shared" si="226"/>
        <v>0.12560104118176532</v>
      </c>
      <c r="AV122" s="138">
        <f t="shared" si="226"/>
        <v>0.20640182652018055</v>
      </c>
      <c r="AW122" s="138">
        <f t="shared" si="226"/>
        <v>0.33632679980928049</v>
      </c>
      <c r="AX122" s="138">
        <f t="shared" si="226"/>
        <v>0.54304940623238585</v>
      </c>
      <c r="AY122" s="138">
        <f t="shared" si="226"/>
        <v>0.8681901708164742</v>
      </c>
      <c r="AZ122" s="138">
        <f t="shared" si="226"/>
        <v>1.3731451916978301</v>
      </c>
      <c r="BA122" s="138">
        <f t="shared" si="226"/>
        <v>2.1464855534394278</v>
      </c>
      <c r="BB122" s="138">
        <f t="shared" si="226"/>
        <v>3.3127061627446484</v>
      </c>
      <c r="BC122" s="138">
        <f t="shared" si="226"/>
        <v>5.0414856940762887</v>
      </c>
      <c r="BD122" s="138">
        <f t="shared" si="226"/>
        <v>7.5556196364092649</v>
      </c>
      <c r="BE122" s="138">
        <f t="shared" si="226"/>
        <v>11.134386090432358</v>
      </c>
      <c r="BF122" s="138">
        <f t="shared" si="226"/>
        <v>16.107481873668892</v>
      </c>
      <c r="BG122" s="138">
        <f t="shared" si="226"/>
        <v>22.833411776949518</v>
      </c>
      <c r="BH122" s="138">
        <f t="shared" si="226"/>
        <v>31.656551570425414</v>
      </c>
      <c r="BI122" s="138">
        <f t="shared" si="226"/>
        <v>42.840996757988101</v>
      </c>
      <c r="BJ122" s="138">
        <f t="shared" si="226"/>
        <v>56.489006237141446</v>
      </c>
      <c r="BK122" s="138">
        <f t="shared" si="226"/>
        <v>72.468185234372442</v>
      </c>
      <c r="BL122" s="138">
        <f t="shared" si="226"/>
        <v>90.390160874985199</v>
      </c>
      <c r="BM122" s="138">
        <f t="shared" si="226"/>
        <v>109.68934328492605</v>
      </c>
      <c r="BN122" s="138">
        <f t="shared" ref="BN122:BS122" si="227">IF(ISBLANK(BO122),MAX(BN50-X,0),IF(BO123="","",(BO122*p+BO123*(1-p))/(EXP(r_*T/n))))</f>
        <v>129.81551089677495</v>
      </c>
      <c r="BO122" s="138">
        <f t="shared" si="227"/>
        <v>150.45463591960672</v>
      </c>
      <c r="BP122" s="138">
        <f t="shared" si="227"/>
        <v>171.57464402986375</v>
      </c>
      <c r="BQ122" s="138">
        <f t="shared" si="227"/>
        <v>193.18671586280581</v>
      </c>
      <c r="BR122" s="138">
        <f t="shared" si="227"/>
        <v>215.30229200449497</v>
      </c>
      <c r="BS122" s="138">
        <f t="shared" si="227"/>
        <v>237.93307903567541</v>
      </c>
    </row>
    <row r="123" spans="2:71" x14ac:dyDescent="0.2">
      <c r="B123" s="138" t="str">
        <f t="shared" ref="B123:AG123" si="228">IF(ISBLANK(C123),MAX(B51-X,0),IF(C124="","",(C123*p+C124*(1-p))/(EXP(r_*T/n))))</f>
        <v/>
      </c>
      <c r="C123" s="138" t="str">
        <f t="shared" si="228"/>
        <v/>
      </c>
      <c r="D123" s="138" t="str">
        <f t="shared" si="228"/>
        <v/>
      </c>
      <c r="E123" s="138" t="str">
        <f t="shared" si="228"/>
        <v/>
      </c>
      <c r="F123" s="138" t="str">
        <f t="shared" si="228"/>
        <v/>
      </c>
      <c r="G123" s="138" t="str">
        <f t="shared" si="228"/>
        <v/>
      </c>
      <c r="H123" s="138" t="str">
        <f t="shared" si="228"/>
        <v/>
      </c>
      <c r="I123" s="138" t="str">
        <f t="shared" si="228"/>
        <v/>
      </c>
      <c r="J123" s="138" t="str">
        <f t="shared" si="228"/>
        <v/>
      </c>
      <c r="K123" s="138" t="str">
        <f t="shared" si="228"/>
        <v/>
      </c>
      <c r="L123" s="138" t="str">
        <f t="shared" si="228"/>
        <v/>
      </c>
      <c r="M123" s="138" t="str">
        <f t="shared" si="228"/>
        <v/>
      </c>
      <c r="N123" s="138" t="str">
        <f t="shared" si="228"/>
        <v/>
      </c>
      <c r="O123" s="138" t="str">
        <f t="shared" si="228"/>
        <v/>
      </c>
      <c r="P123" s="138" t="str">
        <f t="shared" si="228"/>
        <v/>
      </c>
      <c r="Q123" s="138" t="str">
        <f t="shared" si="228"/>
        <v/>
      </c>
      <c r="R123" s="138" t="str">
        <f t="shared" si="228"/>
        <v/>
      </c>
      <c r="S123" s="138" t="str">
        <f t="shared" si="228"/>
        <v/>
      </c>
      <c r="T123" s="138" t="str">
        <f t="shared" si="228"/>
        <v/>
      </c>
      <c r="U123" s="138" t="str">
        <f t="shared" si="228"/>
        <v/>
      </c>
      <c r="V123" s="138" t="str">
        <f t="shared" si="228"/>
        <v/>
      </c>
      <c r="W123" s="138" t="str">
        <f t="shared" si="228"/>
        <v/>
      </c>
      <c r="X123" s="138" t="str">
        <f t="shared" si="228"/>
        <v/>
      </c>
      <c r="Y123" s="138" t="str">
        <f t="shared" si="228"/>
        <v/>
      </c>
      <c r="Z123" s="138" t="str">
        <f t="shared" si="228"/>
        <v/>
      </c>
      <c r="AA123" s="138" t="str">
        <f t="shared" si="228"/>
        <v/>
      </c>
      <c r="AB123" s="138" t="str">
        <f t="shared" si="228"/>
        <v/>
      </c>
      <c r="AC123" s="138" t="str">
        <f t="shared" si="228"/>
        <v/>
      </c>
      <c r="AD123" s="138" t="str">
        <f t="shared" si="228"/>
        <v/>
      </c>
      <c r="AE123" s="138" t="str">
        <f t="shared" si="228"/>
        <v/>
      </c>
      <c r="AF123" s="138">
        <f t="shared" si="228"/>
        <v>4.7079379445908451E-6</v>
      </c>
      <c r="AG123" s="138">
        <f t="shared" si="228"/>
        <v>8.5842816581057786E-6</v>
      </c>
      <c r="AH123" s="138">
        <f t="shared" ref="AH123:BM123" si="229">IF(ISBLANK(AI123),MAX(AH51-X,0),IF(AI124="","",(AI123*p+AI124*(1-p))/(EXP(r_*T/n))))</f>
        <v>1.5611294042749869E-5</v>
      </c>
      <c r="AI123" s="138">
        <f t="shared" si="229"/>
        <v>2.8312345802524693E-5</v>
      </c>
      <c r="AJ123" s="138">
        <f t="shared" si="229"/>
        <v>5.1197685866139346E-5</v>
      </c>
      <c r="AK123" s="138">
        <f t="shared" si="229"/>
        <v>9.2298060778131662E-5</v>
      </c>
      <c r="AL123" s="138">
        <f t="shared" si="229"/>
        <v>1.6585438765907208E-4</v>
      </c>
      <c r="AM123" s="138">
        <f t="shared" si="229"/>
        <v>2.9701018588324614E-4</v>
      </c>
      <c r="AN123" s="138">
        <f t="shared" si="229"/>
        <v>5.2995167244866616E-4</v>
      </c>
      <c r="AO123" s="138">
        <f t="shared" si="229"/>
        <v>9.4194192931898696E-4</v>
      </c>
      <c r="AP123" s="138">
        <f t="shared" si="229"/>
        <v>1.6673553215362361E-3</v>
      </c>
      <c r="AQ123" s="138">
        <f t="shared" si="229"/>
        <v>2.9385377007821174E-3</v>
      </c>
      <c r="AR123" s="138">
        <f t="shared" si="229"/>
        <v>5.1547154657248986E-3</v>
      </c>
      <c r="AS123" s="138">
        <f t="shared" si="229"/>
        <v>8.9971815040415255E-3</v>
      </c>
      <c r="AT123" s="138">
        <f t="shared" si="229"/>
        <v>1.5619949148923878E-2</v>
      </c>
      <c r="AU123" s="138">
        <f t="shared" si="229"/>
        <v>2.6961865554173806E-2</v>
      </c>
      <c r="AV123" s="138">
        <f t="shared" si="229"/>
        <v>4.6251267471698838E-2</v>
      </c>
      <c r="AW123" s="138">
        <f t="shared" si="229"/>
        <v>7.881054179860178E-2</v>
      </c>
      <c r="AX123" s="138">
        <f t="shared" si="229"/>
        <v>0.13331821737875385</v>
      </c>
      <c r="AY123" s="138">
        <f t="shared" si="229"/>
        <v>0.223751808405034</v>
      </c>
      <c r="AZ123" s="138">
        <f t="shared" si="229"/>
        <v>0.37231264467362141</v>
      </c>
      <c r="BA123" s="138">
        <f t="shared" si="229"/>
        <v>0.61371204437443339</v>
      </c>
      <c r="BB123" s="138">
        <f t="shared" si="229"/>
        <v>1.0012461470459204</v>
      </c>
      <c r="BC123" s="138">
        <f t="shared" si="229"/>
        <v>1.6150437319093665</v>
      </c>
      <c r="BD123" s="138">
        <f t="shared" si="229"/>
        <v>2.5726305351770402</v>
      </c>
      <c r="BE123" s="138">
        <f t="shared" si="229"/>
        <v>4.0413492556590462</v>
      </c>
      <c r="BF123" s="138">
        <f t="shared" si="229"/>
        <v>6.2509877778720657</v>
      </c>
      <c r="BG123" s="138">
        <f t="shared" si="229"/>
        <v>9.5029850175026276</v>
      </c>
      <c r="BH123" s="138">
        <f t="shared" si="229"/>
        <v>14.169764779981747</v>
      </c>
      <c r="BI123" s="138">
        <f t="shared" si="229"/>
        <v>20.674595351770254</v>
      </c>
      <c r="BJ123" s="138">
        <f t="shared" si="229"/>
        <v>29.440561856385685</v>
      </c>
      <c r="BK123" s="138">
        <f t="shared" si="229"/>
        <v>40.800416644612092</v>
      </c>
      <c r="BL123" s="138">
        <f t="shared" si="229"/>
        <v>54.873176728629012</v>
      </c>
      <c r="BM123" s="138">
        <f t="shared" si="229"/>
        <v>71.444490816127072</v>
      </c>
      <c r="BN123" s="138">
        <f t="shared" ref="BN123:BS123" si="230">IF(ISBLANK(BO123),MAX(BN51-X,0),IF(BO124="","",(BO123*p+BO124*(1-p))/(EXP(r_*T/n))))</f>
        <v>89.933608968970589</v>
      </c>
      <c r="BO123" s="138">
        <f t="shared" si="230"/>
        <v>109.55825196543196</v>
      </c>
      <c r="BP123" s="138">
        <f t="shared" si="230"/>
        <v>129.72741538501018</v>
      </c>
      <c r="BQ123" s="138">
        <f t="shared" si="230"/>
        <v>150.36653530070774</v>
      </c>
      <c r="BR123" s="138">
        <f t="shared" si="230"/>
        <v>171.48653830353445</v>
      </c>
      <c r="BS123" s="138">
        <f t="shared" si="230"/>
        <v>193.09860502875017</v>
      </c>
    </row>
    <row r="124" spans="2:71" x14ac:dyDescent="0.2">
      <c r="B124" s="138" t="str">
        <f t="shared" ref="B124:AG124" si="231">IF(ISBLANK(C124),MAX(B52-X,0),IF(C125="","",(C124*p+C125*(1-p))/(EXP(r_*T/n))))</f>
        <v/>
      </c>
      <c r="C124" s="138" t="str">
        <f t="shared" si="231"/>
        <v/>
      </c>
      <c r="D124" s="138" t="str">
        <f t="shared" si="231"/>
        <v/>
      </c>
      <c r="E124" s="138" t="str">
        <f t="shared" si="231"/>
        <v/>
      </c>
      <c r="F124" s="138" t="str">
        <f t="shared" si="231"/>
        <v/>
      </c>
      <c r="G124" s="138" t="str">
        <f t="shared" si="231"/>
        <v/>
      </c>
      <c r="H124" s="138" t="str">
        <f t="shared" si="231"/>
        <v/>
      </c>
      <c r="I124" s="138" t="str">
        <f t="shared" si="231"/>
        <v/>
      </c>
      <c r="J124" s="138" t="str">
        <f t="shared" si="231"/>
        <v/>
      </c>
      <c r="K124" s="138" t="str">
        <f t="shared" si="231"/>
        <v/>
      </c>
      <c r="L124" s="138" t="str">
        <f t="shared" si="231"/>
        <v/>
      </c>
      <c r="M124" s="138" t="str">
        <f t="shared" si="231"/>
        <v/>
      </c>
      <c r="N124" s="138" t="str">
        <f t="shared" si="231"/>
        <v/>
      </c>
      <c r="O124" s="138" t="str">
        <f t="shared" si="231"/>
        <v/>
      </c>
      <c r="P124" s="138" t="str">
        <f t="shared" si="231"/>
        <v/>
      </c>
      <c r="Q124" s="138" t="str">
        <f t="shared" si="231"/>
        <v/>
      </c>
      <c r="R124" s="138" t="str">
        <f t="shared" si="231"/>
        <v/>
      </c>
      <c r="S124" s="138" t="str">
        <f t="shared" si="231"/>
        <v/>
      </c>
      <c r="T124" s="138" t="str">
        <f t="shared" si="231"/>
        <v/>
      </c>
      <c r="U124" s="138" t="str">
        <f t="shared" si="231"/>
        <v/>
      </c>
      <c r="V124" s="138" t="str">
        <f t="shared" si="231"/>
        <v/>
      </c>
      <c r="W124" s="138" t="str">
        <f t="shared" si="231"/>
        <v/>
      </c>
      <c r="X124" s="138" t="str">
        <f t="shared" si="231"/>
        <v/>
      </c>
      <c r="Y124" s="138" t="str">
        <f t="shared" si="231"/>
        <v/>
      </c>
      <c r="Z124" s="138" t="str">
        <f t="shared" si="231"/>
        <v/>
      </c>
      <c r="AA124" s="138" t="str">
        <f t="shared" si="231"/>
        <v/>
      </c>
      <c r="AB124" s="138" t="str">
        <f t="shared" si="231"/>
        <v/>
      </c>
      <c r="AC124" s="138" t="str">
        <f t="shared" si="231"/>
        <v/>
      </c>
      <c r="AD124" s="138" t="str">
        <f t="shared" si="231"/>
        <v/>
      </c>
      <c r="AE124" s="138" t="str">
        <f t="shared" si="231"/>
        <v/>
      </c>
      <c r="AF124" s="138" t="str">
        <f t="shared" si="231"/>
        <v/>
      </c>
      <c r="AG124" s="138">
        <f t="shared" si="231"/>
        <v>9.0105376759098234E-7</v>
      </c>
      <c r="AH124" s="138">
        <f t="shared" ref="AH124:BM124" si="232">IF(ISBLANK(AI124),MAX(AH52-X,0),IF(AI125="","",(AI124*p+AI125*(1-p))/(EXP(r_*T/n))))</f>
        <v>1.6831908183658111E-6</v>
      </c>
      <c r="AI124" s="138">
        <f t="shared" si="232"/>
        <v>3.1378515598660198E-6</v>
      </c>
      <c r="AJ124" s="138">
        <f t="shared" si="232"/>
        <v>5.8371436696008804E-6</v>
      </c>
      <c r="AK124" s="138">
        <f t="shared" si="232"/>
        <v>1.0833928599065866E-5</v>
      </c>
      <c r="AL124" s="138">
        <f t="shared" si="232"/>
        <v>2.0060117408916835E-5</v>
      </c>
      <c r="AM124" s="138">
        <f t="shared" si="232"/>
        <v>3.7049501663901227E-5</v>
      </c>
      <c r="AN124" s="138">
        <f t="shared" si="232"/>
        <v>6.8244357558986751E-5</v>
      </c>
      <c r="AO124" s="138">
        <f t="shared" si="232"/>
        <v>1.2534719697592338E-4</v>
      </c>
      <c r="AP124" s="138">
        <f t="shared" si="232"/>
        <v>2.2953409385141946E-4</v>
      </c>
      <c r="AQ124" s="138">
        <f t="shared" si="232"/>
        <v>4.1896522877424026E-4</v>
      </c>
      <c r="AR124" s="138">
        <f t="shared" si="232"/>
        <v>7.6209961913444285E-4</v>
      </c>
      <c r="AS124" s="138">
        <f t="shared" si="232"/>
        <v>1.3811579851999796E-3</v>
      </c>
      <c r="AT124" s="138">
        <f t="shared" si="232"/>
        <v>2.4931956797121109E-3</v>
      </c>
      <c r="AU124" s="138">
        <f t="shared" si="232"/>
        <v>4.4814785934052352E-3</v>
      </c>
      <c r="AV124" s="138">
        <f t="shared" si="232"/>
        <v>8.0185132556722313E-3</v>
      </c>
      <c r="AW124" s="138">
        <f t="shared" si="232"/>
        <v>1.4276187919898183E-2</v>
      </c>
      <c r="AX124" s="138">
        <f t="shared" si="232"/>
        <v>2.5281028879322445E-2</v>
      </c>
      <c r="AY124" s="138">
        <f t="shared" si="232"/>
        <v>4.450778896098042E-2</v>
      </c>
      <c r="AZ124" s="138">
        <f t="shared" si="232"/>
        <v>7.7857986337334484E-2</v>
      </c>
      <c r="BA124" s="138">
        <f t="shared" si="232"/>
        <v>0.13524793201416363</v>
      </c>
      <c r="BB124" s="138">
        <f t="shared" si="232"/>
        <v>0.23313853605612864</v>
      </c>
      <c r="BC124" s="138">
        <f t="shared" si="232"/>
        <v>0.39847648732303598</v>
      </c>
      <c r="BD124" s="138">
        <f t="shared" si="232"/>
        <v>0.67466770626478267</v>
      </c>
      <c r="BE124" s="138">
        <f t="shared" si="232"/>
        <v>1.1303201806919185</v>
      </c>
      <c r="BF124" s="138">
        <f t="shared" si="232"/>
        <v>1.8714608830747987</v>
      </c>
      <c r="BG124" s="138">
        <f t="shared" si="232"/>
        <v>3.0575269751217005</v>
      </c>
      <c r="BH124" s="138">
        <f t="shared" si="232"/>
        <v>4.9202691813892461</v>
      </c>
      <c r="BI124" s="138">
        <f t="shared" si="232"/>
        <v>7.7822136005223594</v>
      </c>
      <c r="BJ124" s="138">
        <f t="shared" si="232"/>
        <v>12.066857065162306</v>
      </c>
      <c r="BK124" s="138">
        <f t="shared" si="232"/>
        <v>18.286060040337095</v>
      </c>
      <c r="BL124" s="138">
        <f t="shared" si="232"/>
        <v>26.982548397264377</v>
      </c>
      <c r="BM124" s="138">
        <f t="shared" si="232"/>
        <v>38.602794087428542</v>
      </c>
      <c r="BN124" s="138">
        <f t="shared" ref="BN124:BS124" si="233">IF(ISBLANK(BO124),MAX(BN52-X,0),IF(BO125="","",(BO124*p+BO125*(1-p))/(EXP(r_*T/n))))</f>
        <v>53.292305535202281</v>
      </c>
      <c r="BO124" s="138">
        <f t="shared" si="233"/>
        <v>70.668212307683334</v>
      </c>
      <c r="BP124" s="138">
        <f t="shared" si="233"/>
        <v>89.760271211103884</v>
      </c>
      <c r="BQ124" s="138">
        <f t="shared" si="233"/>
        <v>109.47015134653302</v>
      </c>
      <c r="BR124" s="138">
        <f t="shared" si="233"/>
        <v>129.63930965868093</v>
      </c>
      <c r="BS124" s="138">
        <f t="shared" si="233"/>
        <v>150.27842446665204</v>
      </c>
    </row>
    <row r="125" spans="2:71" x14ac:dyDescent="0.2">
      <c r="B125" s="138" t="str">
        <f t="shared" ref="B125:AG125" si="234">IF(ISBLANK(C125),MAX(B53-X,0),IF(C126="","",(C125*p+C126*(1-p))/(EXP(r_*T/n))))</f>
        <v/>
      </c>
      <c r="C125" s="138" t="str">
        <f t="shared" si="234"/>
        <v/>
      </c>
      <c r="D125" s="138" t="str">
        <f t="shared" si="234"/>
        <v/>
      </c>
      <c r="E125" s="138" t="str">
        <f t="shared" si="234"/>
        <v/>
      </c>
      <c r="F125" s="138" t="str">
        <f t="shared" si="234"/>
        <v/>
      </c>
      <c r="G125" s="138" t="str">
        <f t="shared" si="234"/>
        <v/>
      </c>
      <c r="H125" s="138" t="str">
        <f t="shared" si="234"/>
        <v/>
      </c>
      <c r="I125" s="138" t="str">
        <f t="shared" si="234"/>
        <v/>
      </c>
      <c r="J125" s="138" t="str">
        <f t="shared" si="234"/>
        <v/>
      </c>
      <c r="K125" s="138" t="str">
        <f t="shared" si="234"/>
        <v/>
      </c>
      <c r="L125" s="138" t="str">
        <f t="shared" si="234"/>
        <v/>
      </c>
      <c r="M125" s="138" t="str">
        <f t="shared" si="234"/>
        <v/>
      </c>
      <c r="N125" s="138" t="str">
        <f t="shared" si="234"/>
        <v/>
      </c>
      <c r="O125" s="138" t="str">
        <f t="shared" si="234"/>
        <v/>
      </c>
      <c r="P125" s="138" t="str">
        <f t="shared" si="234"/>
        <v/>
      </c>
      <c r="Q125" s="138" t="str">
        <f t="shared" si="234"/>
        <v/>
      </c>
      <c r="R125" s="138" t="str">
        <f t="shared" si="234"/>
        <v/>
      </c>
      <c r="S125" s="138" t="str">
        <f t="shared" si="234"/>
        <v/>
      </c>
      <c r="T125" s="138" t="str">
        <f t="shared" si="234"/>
        <v/>
      </c>
      <c r="U125" s="138" t="str">
        <f t="shared" si="234"/>
        <v/>
      </c>
      <c r="V125" s="138" t="str">
        <f t="shared" si="234"/>
        <v/>
      </c>
      <c r="W125" s="138" t="str">
        <f t="shared" si="234"/>
        <v/>
      </c>
      <c r="X125" s="138" t="str">
        <f t="shared" si="234"/>
        <v/>
      </c>
      <c r="Y125" s="138" t="str">
        <f t="shared" si="234"/>
        <v/>
      </c>
      <c r="Z125" s="138" t="str">
        <f t="shared" si="234"/>
        <v/>
      </c>
      <c r="AA125" s="138" t="str">
        <f t="shared" si="234"/>
        <v/>
      </c>
      <c r="AB125" s="138" t="str">
        <f t="shared" si="234"/>
        <v/>
      </c>
      <c r="AC125" s="138" t="str">
        <f t="shared" si="234"/>
        <v/>
      </c>
      <c r="AD125" s="138" t="str">
        <f t="shared" si="234"/>
        <v/>
      </c>
      <c r="AE125" s="138" t="str">
        <f t="shared" si="234"/>
        <v/>
      </c>
      <c r="AF125" s="138" t="str">
        <f t="shared" si="234"/>
        <v/>
      </c>
      <c r="AG125" s="138" t="str">
        <f t="shared" si="234"/>
        <v/>
      </c>
      <c r="AH125" s="138">
        <f t="shared" ref="AH125:BM125" si="235">IF(ISBLANK(AI125),MAX(AH53-X,0),IF(AI126="","",(AI125*p+AI126*(1-p))/(EXP(r_*T/n))))</f>
        <v>1.3292607962773419E-7</v>
      </c>
      <c r="AI125" s="138">
        <f t="shared" si="235"/>
        <v>2.5458629271093985E-7</v>
      </c>
      <c r="AJ125" s="138">
        <f t="shared" si="235"/>
        <v>4.8691145338528923E-7</v>
      </c>
      <c r="AK125" s="138">
        <f t="shared" si="235"/>
        <v>9.2986865541079509E-7</v>
      </c>
      <c r="AL125" s="138">
        <f t="shared" si="235"/>
        <v>1.7730195825032992E-6</v>
      </c>
      <c r="AM125" s="138">
        <f t="shared" si="235"/>
        <v>3.3750970472143689E-6</v>
      </c>
      <c r="AN125" s="138">
        <f t="shared" si="235"/>
        <v>6.4135247749960751E-6</v>
      </c>
      <c r="AO125" s="138">
        <f t="shared" si="235"/>
        <v>1.2164606687607037E-5</v>
      </c>
      <c r="AP125" s="138">
        <f t="shared" si="235"/>
        <v>2.3027070331503874E-5</v>
      </c>
      <c r="AQ125" s="138">
        <f t="shared" si="235"/>
        <v>4.349728129252689E-5</v>
      </c>
      <c r="AR125" s="138">
        <f t="shared" si="235"/>
        <v>8.1979659440604115E-5</v>
      </c>
      <c r="AS125" s="138">
        <f t="shared" si="235"/>
        <v>1.5413522956354679E-4</v>
      </c>
      <c r="AT125" s="138">
        <f t="shared" si="235"/>
        <v>2.8905021406231942E-4</v>
      </c>
      <c r="AU125" s="138">
        <f t="shared" si="235"/>
        <v>5.4054947101265258E-4</v>
      </c>
      <c r="AV125" s="138">
        <f t="shared" si="235"/>
        <v>1.0078447800789259E-3</v>
      </c>
      <c r="AW125" s="138">
        <f t="shared" si="235"/>
        <v>1.873016865379464E-3</v>
      </c>
      <c r="AX125" s="138">
        <f t="shared" si="235"/>
        <v>3.4686454400983109E-3</v>
      </c>
      <c r="AY125" s="138">
        <f t="shared" si="235"/>
        <v>6.3990115383536677E-3</v>
      </c>
      <c r="AZ125" s="138">
        <f t="shared" si="235"/>
        <v>1.1755648035525637E-2</v>
      </c>
      <c r="BA125" s="138">
        <f t="shared" si="235"/>
        <v>2.1497338490153638E-2</v>
      </c>
      <c r="BB125" s="138">
        <f t="shared" si="235"/>
        <v>3.9113292511491572E-2</v>
      </c>
      <c r="BC125" s="138">
        <f t="shared" si="235"/>
        <v>7.0766962363796412E-2</v>
      </c>
      <c r="BD125" s="138">
        <f t="shared" si="235"/>
        <v>0.12724153485578127</v>
      </c>
      <c r="BE125" s="138">
        <f t="shared" si="235"/>
        <v>0.22719392517917508</v>
      </c>
      <c r="BF125" s="138">
        <f t="shared" si="235"/>
        <v>0.40248630243195027</v>
      </c>
      <c r="BG125" s="138">
        <f t="shared" si="235"/>
        <v>0.70669722757901599</v>
      </c>
      <c r="BH125" s="138">
        <f t="shared" si="235"/>
        <v>1.2282543028345068</v>
      </c>
      <c r="BI125" s="138">
        <f t="shared" si="235"/>
        <v>2.1097734292652737</v>
      </c>
      <c r="BJ125" s="138">
        <f t="shared" si="235"/>
        <v>3.5746422195027772</v>
      </c>
      <c r="BK125" s="138">
        <f t="shared" si="235"/>
        <v>5.9596135798579652</v>
      </c>
      <c r="BL125" s="138">
        <f t="shared" si="235"/>
        <v>9.7462901535521667</v>
      </c>
      <c r="BM125" s="138">
        <f t="shared" si="235"/>
        <v>15.572002775175285</v>
      </c>
      <c r="BN125" s="138">
        <f t="shared" ref="BN125:BS125" si="236">IF(ISBLANK(BO125),MAX(BN53-X,0),IF(BO126="","",(BO125*p+BO126*(1-p))/(EXP(r_*T/n))))</f>
        <v>24.17888732050227</v>
      </c>
      <c r="BO125" s="138">
        <f t="shared" si="236"/>
        <v>36.231453606796777</v>
      </c>
      <c r="BP125" s="138">
        <f t="shared" si="236"/>
        <v>51.923716911161684</v>
      </c>
      <c r="BQ125" s="138">
        <f t="shared" si="236"/>
        <v>70.41113294510896</v>
      </c>
      <c r="BR125" s="138">
        <f t="shared" si="236"/>
        <v>89.672165484774624</v>
      </c>
      <c r="BS125" s="138">
        <f t="shared" si="236"/>
        <v>109.38204051247737</v>
      </c>
    </row>
    <row r="126" spans="2:71" x14ac:dyDescent="0.2">
      <c r="B126" s="138" t="str">
        <f t="shared" ref="B126:AG126" si="237">IF(ISBLANK(C126),MAX(B54-X,0),IF(C127="","",(C126*p+C127*(1-p))/(EXP(r_*T/n))))</f>
        <v/>
      </c>
      <c r="C126" s="138" t="str">
        <f t="shared" si="237"/>
        <v/>
      </c>
      <c r="D126" s="138" t="str">
        <f t="shared" si="237"/>
        <v/>
      </c>
      <c r="E126" s="138" t="str">
        <f t="shared" si="237"/>
        <v/>
      </c>
      <c r="F126" s="138" t="str">
        <f t="shared" si="237"/>
        <v/>
      </c>
      <c r="G126" s="138" t="str">
        <f t="shared" si="237"/>
        <v/>
      </c>
      <c r="H126" s="138" t="str">
        <f t="shared" si="237"/>
        <v/>
      </c>
      <c r="I126" s="138" t="str">
        <f t="shared" si="237"/>
        <v/>
      </c>
      <c r="J126" s="138" t="str">
        <f t="shared" si="237"/>
        <v/>
      </c>
      <c r="K126" s="138" t="str">
        <f t="shared" si="237"/>
        <v/>
      </c>
      <c r="L126" s="138" t="str">
        <f t="shared" si="237"/>
        <v/>
      </c>
      <c r="M126" s="138" t="str">
        <f t="shared" si="237"/>
        <v/>
      </c>
      <c r="N126" s="138" t="str">
        <f t="shared" si="237"/>
        <v/>
      </c>
      <c r="O126" s="138" t="str">
        <f t="shared" si="237"/>
        <v/>
      </c>
      <c r="P126" s="138" t="str">
        <f t="shared" si="237"/>
        <v/>
      </c>
      <c r="Q126" s="138" t="str">
        <f t="shared" si="237"/>
        <v/>
      </c>
      <c r="R126" s="138" t="str">
        <f t="shared" si="237"/>
        <v/>
      </c>
      <c r="S126" s="138" t="str">
        <f t="shared" si="237"/>
        <v/>
      </c>
      <c r="T126" s="138" t="str">
        <f t="shared" si="237"/>
        <v/>
      </c>
      <c r="U126" s="138" t="str">
        <f t="shared" si="237"/>
        <v/>
      </c>
      <c r="V126" s="138" t="str">
        <f t="shared" si="237"/>
        <v/>
      </c>
      <c r="W126" s="138" t="str">
        <f t="shared" si="237"/>
        <v/>
      </c>
      <c r="X126" s="138" t="str">
        <f t="shared" si="237"/>
        <v/>
      </c>
      <c r="Y126" s="138" t="str">
        <f t="shared" si="237"/>
        <v/>
      </c>
      <c r="Z126" s="138" t="str">
        <f t="shared" si="237"/>
        <v/>
      </c>
      <c r="AA126" s="138" t="str">
        <f t="shared" si="237"/>
        <v/>
      </c>
      <c r="AB126" s="138" t="str">
        <f t="shared" si="237"/>
        <v/>
      </c>
      <c r="AC126" s="138" t="str">
        <f t="shared" si="237"/>
        <v/>
      </c>
      <c r="AD126" s="138" t="str">
        <f t="shared" si="237"/>
        <v/>
      </c>
      <c r="AE126" s="138" t="str">
        <f t="shared" si="237"/>
        <v/>
      </c>
      <c r="AF126" s="138" t="str">
        <f t="shared" si="237"/>
        <v/>
      </c>
      <c r="AG126" s="138" t="str">
        <f t="shared" si="237"/>
        <v/>
      </c>
      <c r="AH126" s="138" t="str">
        <f t="shared" ref="AH126:BM126" si="238">IF(ISBLANK(AI126),MAX(AH54-X,0),IF(AI127="","",(AI126*p+AI127*(1-p))/(EXP(r_*T/n))))</f>
        <v/>
      </c>
      <c r="AI126" s="138">
        <f t="shared" si="238"/>
        <v>1.3444170344149077E-8</v>
      </c>
      <c r="AJ126" s="138">
        <f t="shared" si="238"/>
        <v>2.6420957331049197E-8</v>
      </c>
      <c r="AK126" s="138">
        <f t="shared" si="238"/>
        <v>5.1885656194615615E-8</v>
      </c>
      <c r="AL126" s="138">
        <f t="shared" si="238"/>
        <v>1.0181518399516945E-7</v>
      </c>
      <c r="AM126" s="138">
        <f t="shared" si="238"/>
        <v>1.9962961663064891E-7</v>
      </c>
      <c r="AN126" s="138">
        <f t="shared" si="238"/>
        <v>3.9107816623244707E-7</v>
      </c>
      <c r="AO126" s="138">
        <f t="shared" si="238"/>
        <v>7.654298549976139E-7</v>
      </c>
      <c r="AP126" s="138">
        <f t="shared" si="238"/>
        <v>1.4966675082504059E-6</v>
      </c>
      <c r="AQ126" s="138">
        <f t="shared" si="238"/>
        <v>2.9234507355679264E-6</v>
      </c>
      <c r="AR126" s="138">
        <f t="shared" si="238"/>
        <v>5.7040898529486491E-6</v>
      </c>
      <c r="AS126" s="138">
        <f t="shared" si="238"/>
        <v>1.1116382674079114E-5</v>
      </c>
      <c r="AT126" s="138">
        <f t="shared" si="238"/>
        <v>2.1636646143193604E-5</v>
      </c>
      <c r="AU126" s="138">
        <f t="shared" si="238"/>
        <v>4.2055644072736947E-5</v>
      </c>
      <c r="AV126" s="138">
        <f t="shared" si="238"/>
        <v>8.1624444126110335E-5</v>
      </c>
      <c r="AW126" s="138">
        <f t="shared" si="238"/>
        <v>1.5817063096863586E-4</v>
      </c>
      <c r="AX126" s="138">
        <f t="shared" si="238"/>
        <v>3.0597262415837679E-4</v>
      </c>
      <c r="AY126" s="138">
        <f t="shared" si="238"/>
        <v>5.9077768284605532E-4</v>
      </c>
      <c r="AZ126" s="138">
        <f t="shared" si="238"/>
        <v>1.1383474181477988E-3</v>
      </c>
      <c r="BA126" s="138">
        <f t="shared" si="238"/>
        <v>2.1885085313983329E-3</v>
      </c>
      <c r="BB126" s="138">
        <f t="shared" si="238"/>
        <v>4.1970534671014522E-3</v>
      </c>
      <c r="BC126" s="138">
        <f t="shared" si="238"/>
        <v>8.0268961981738458E-3</v>
      </c>
      <c r="BD126" s="138">
        <f t="shared" si="238"/>
        <v>1.5304598180256309E-2</v>
      </c>
      <c r="BE126" s="138">
        <f t="shared" si="238"/>
        <v>2.9080846054878894E-2</v>
      </c>
      <c r="BF126" s="138">
        <f t="shared" si="238"/>
        <v>5.5044224712385979E-2</v>
      </c>
      <c r="BG126" s="138">
        <f t="shared" si="238"/>
        <v>0.10373027420660287</v>
      </c>
      <c r="BH126" s="138">
        <f t="shared" si="238"/>
        <v>0.19449426140488141</v>
      </c>
      <c r="BI126" s="138">
        <f t="shared" si="238"/>
        <v>0.36254907918882312</v>
      </c>
      <c r="BJ126" s="138">
        <f t="shared" si="238"/>
        <v>0.67119136703596094</v>
      </c>
      <c r="BK126" s="138">
        <f t="shared" si="238"/>
        <v>1.2324846655214861</v>
      </c>
      <c r="BL126" s="138">
        <f t="shared" si="238"/>
        <v>2.240946163128763</v>
      </c>
      <c r="BM126" s="138">
        <f t="shared" si="238"/>
        <v>4.0252743870317511</v>
      </c>
      <c r="BN126" s="138">
        <f t="shared" ref="BN126:BS126" si="239">IF(ISBLANK(BO126),MAX(BN54-X,0),IF(BO127="","",(BO126*p+BO127*(1-p))/(EXP(r_*T/n))))</f>
        <v>7.1199317254500913</v>
      </c>
      <c r="BO126" s="138">
        <f t="shared" si="239"/>
        <v>12.343385261045926</v>
      </c>
      <c r="BP126" s="138">
        <f t="shared" si="239"/>
        <v>20.822350668100487</v>
      </c>
      <c r="BQ126" s="138">
        <f t="shared" si="239"/>
        <v>33.770960263269252</v>
      </c>
      <c r="BR126" s="138">
        <f t="shared" si="239"/>
        <v>51.50063859647576</v>
      </c>
      <c r="BS126" s="138">
        <f t="shared" si="239"/>
        <v>70.323022111053319</v>
      </c>
    </row>
    <row r="127" spans="2:71" x14ac:dyDescent="0.2">
      <c r="B127" s="138" t="str">
        <f t="shared" ref="B127:AG127" si="240">IF(ISBLANK(C127),MAX(B55-X,0),IF(C128="","",(C127*p+C128*(1-p))/(EXP(r_*T/n))))</f>
        <v/>
      </c>
      <c r="C127" s="138" t="str">
        <f t="shared" si="240"/>
        <v/>
      </c>
      <c r="D127" s="138" t="str">
        <f t="shared" si="240"/>
        <v/>
      </c>
      <c r="E127" s="138" t="str">
        <f t="shared" si="240"/>
        <v/>
      </c>
      <c r="F127" s="138" t="str">
        <f t="shared" si="240"/>
        <v/>
      </c>
      <c r="G127" s="138" t="str">
        <f t="shared" si="240"/>
        <v/>
      </c>
      <c r="H127" s="138" t="str">
        <f t="shared" si="240"/>
        <v/>
      </c>
      <c r="I127" s="138" t="str">
        <f t="shared" si="240"/>
        <v/>
      </c>
      <c r="J127" s="138" t="str">
        <f t="shared" si="240"/>
        <v/>
      </c>
      <c r="K127" s="138" t="str">
        <f t="shared" si="240"/>
        <v/>
      </c>
      <c r="L127" s="138" t="str">
        <f t="shared" si="240"/>
        <v/>
      </c>
      <c r="M127" s="138" t="str">
        <f t="shared" si="240"/>
        <v/>
      </c>
      <c r="N127" s="138" t="str">
        <f t="shared" si="240"/>
        <v/>
      </c>
      <c r="O127" s="138" t="str">
        <f t="shared" si="240"/>
        <v/>
      </c>
      <c r="P127" s="138" t="str">
        <f t="shared" si="240"/>
        <v/>
      </c>
      <c r="Q127" s="138" t="str">
        <f t="shared" si="240"/>
        <v/>
      </c>
      <c r="R127" s="138" t="str">
        <f t="shared" si="240"/>
        <v/>
      </c>
      <c r="S127" s="138" t="str">
        <f t="shared" si="240"/>
        <v/>
      </c>
      <c r="T127" s="138" t="str">
        <f t="shared" si="240"/>
        <v/>
      </c>
      <c r="U127" s="138" t="str">
        <f t="shared" si="240"/>
        <v/>
      </c>
      <c r="V127" s="138" t="str">
        <f t="shared" si="240"/>
        <v/>
      </c>
      <c r="W127" s="138" t="str">
        <f t="shared" si="240"/>
        <v/>
      </c>
      <c r="X127" s="138" t="str">
        <f t="shared" si="240"/>
        <v/>
      </c>
      <c r="Y127" s="138" t="str">
        <f t="shared" si="240"/>
        <v/>
      </c>
      <c r="Z127" s="138" t="str">
        <f t="shared" si="240"/>
        <v/>
      </c>
      <c r="AA127" s="138" t="str">
        <f t="shared" si="240"/>
        <v/>
      </c>
      <c r="AB127" s="138" t="str">
        <f t="shared" si="240"/>
        <v/>
      </c>
      <c r="AC127" s="138" t="str">
        <f t="shared" si="240"/>
        <v/>
      </c>
      <c r="AD127" s="138" t="str">
        <f t="shared" si="240"/>
        <v/>
      </c>
      <c r="AE127" s="138" t="str">
        <f t="shared" si="240"/>
        <v/>
      </c>
      <c r="AF127" s="138" t="str">
        <f t="shared" si="240"/>
        <v/>
      </c>
      <c r="AG127" s="138" t="str">
        <f t="shared" si="240"/>
        <v/>
      </c>
      <c r="AH127" s="138" t="str">
        <f t="shared" ref="AH127:BM127" si="241">IF(ISBLANK(AI127),MAX(AH55-X,0),IF(AI128="","",(AI127*p+AI128*(1-p))/(EXP(r_*T/n))))</f>
        <v/>
      </c>
      <c r="AI127" s="138" t="str">
        <f t="shared" si="241"/>
        <v/>
      </c>
      <c r="AJ127" s="138">
        <f t="shared" si="241"/>
        <v>6.9964596829771492E-10</v>
      </c>
      <c r="AK127" s="138">
        <f t="shared" si="241"/>
        <v>1.4120381423507354E-9</v>
      </c>
      <c r="AL127" s="138">
        <f t="shared" si="241"/>
        <v>2.849800907599724E-9</v>
      </c>
      <c r="AM127" s="138">
        <f t="shared" si="241"/>
        <v>5.7515197142167208E-9</v>
      </c>
      <c r="AN127" s="138">
        <f t="shared" si="241"/>
        <v>1.1607821070871074E-8</v>
      </c>
      <c r="AO127" s="138">
        <f t="shared" si="241"/>
        <v>2.3427114346891963E-8</v>
      </c>
      <c r="AP127" s="138">
        <f t="shared" si="241"/>
        <v>4.7281025721493648E-8</v>
      </c>
      <c r="AQ127" s="138">
        <f t="shared" si="241"/>
        <v>9.5423420920516545E-8</v>
      </c>
      <c r="AR127" s="138">
        <f t="shared" si="241"/>
        <v>1.9258527329356805E-7</v>
      </c>
      <c r="AS127" s="138">
        <f t="shared" si="241"/>
        <v>3.8867908037432293E-7</v>
      </c>
      <c r="AT127" s="138">
        <f t="shared" si="241"/>
        <v>7.8443914706989618E-7</v>
      </c>
      <c r="AU127" s="138">
        <f t="shared" si="241"/>
        <v>1.5831692687528478E-6</v>
      </c>
      <c r="AV127" s="138">
        <f t="shared" si="241"/>
        <v>3.1951808408410502E-6</v>
      </c>
      <c r="AW127" s="138">
        <f t="shared" si="241"/>
        <v>6.4485717397231125E-6</v>
      </c>
      <c r="AX127" s="138">
        <f t="shared" si="241"/>
        <v>1.3014624070983605E-5</v>
      </c>
      <c r="AY127" s="138">
        <f t="shared" si="241"/>
        <v>2.6266349595778662E-5</v>
      </c>
      <c r="AZ127" s="138">
        <f t="shared" si="241"/>
        <v>5.3011221632275681E-5</v>
      </c>
      <c r="BA127" s="138">
        <f t="shared" si="241"/>
        <v>1.069882059057756E-4</v>
      </c>
      <c r="BB127" s="138">
        <f t="shared" si="241"/>
        <v>2.1592553143441411E-4</v>
      </c>
      <c r="BC127" s="138">
        <f t="shared" si="241"/>
        <v>4.3578481133047246E-4</v>
      </c>
      <c r="BD127" s="138">
        <f t="shared" si="241"/>
        <v>8.7950878492578288E-4</v>
      </c>
      <c r="BE127" s="138">
        <f t="shared" si="241"/>
        <v>1.7750405306692183E-3</v>
      </c>
      <c r="BF127" s="138">
        <f t="shared" si="241"/>
        <v>3.5824188905450634E-3</v>
      </c>
      <c r="BG127" s="138">
        <f t="shared" si="241"/>
        <v>7.2301025726413167E-3</v>
      </c>
      <c r="BH127" s="138">
        <f t="shared" si="241"/>
        <v>1.4591923727535129E-2</v>
      </c>
      <c r="BI127" s="138">
        <f t="shared" si="241"/>
        <v>2.9449684279156327E-2</v>
      </c>
      <c r="BJ127" s="138">
        <f t="shared" si="241"/>
        <v>5.9435885242835565E-2</v>
      </c>
      <c r="BK127" s="138">
        <f t="shared" si="241"/>
        <v>0.11995457815823896</v>
      </c>
      <c r="BL127" s="138">
        <f t="shared" si="241"/>
        <v>0.24209449833769456</v>
      </c>
      <c r="BM127" s="138">
        <f t="shared" si="241"/>
        <v>0.4885994934521341</v>
      </c>
      <c r="BN127" s="138">
        <f t="shared" ref="BN127:BS127" si="242">IF(ISBLANK(BO127),MAX(BN55-X,0),IF(BO128="","",(BO127*p+BO128*(1-p))/(EXP(r_*T/n))))</f>
        <v>0.98610033123793406</v>
      </c>
      <c r="BO127" s="138">
        <f t="shared" si="242"/>
        <v>1.9901655165404386</v>
      </c>
      <c r="BP127" s="138">
        <f t="shared" si="242"/>
        <v>4.016588026346569</v>
      </c>
      <c r="BQ127" s="138">
        <f t="shared" si="242"/>
        <v>8.1063505720042031</v>
      </c>
      <c r="BR127" s="138">
        <f t="shared" si="242"/>
        <v>16.360383281828483</v>
      </c>
      <c r="BS127" s="138">
        <f t="shared" si="242"/>
        <v>33.018821324199962</v>
      </c>
    </row>
    <row r="128" spans="2:71" x14ac:dyDescent="0.2">
      <c r="B128" s="138" t="str">
        <f t="shared" ref="B128:AG128" si="243">IF(ISBLANK(C128),MAX(B56-X,0),IF(C129="","",(C128*p+C129*(1-p))/(EXP(r_*T/n))))</f>
        <v/>
      </c>
      <c r="C128" s="138" t="str">
        <f t="shared" si="243"/>
        <v/>
      </c>
      <c r="D128" s="138" t="str">
        <f t="shared" si="243"/>
        <v/>
      </c>
      <c r="E128" s="138" t="str">
        <f t="shared" si="243"/>
        <v/>
      </c>
      <c r="F128" s="138" t="str">
        <f t="shared" si="243"/>
        <v/>
      </c>
      <c r="G128" s="138" t="str">
        <f t="shared" si="243"/>
        <v/>
      </c>
      <c r="H128" s="138" t="str">
        <f t="shared" si="243"/>
        <v/>
      </c>
      <c r="I128" s="138" t="str">
        <f t="shared" si="243"/>
        <v/>
      </c>
      <c r="J128" s="138" t="str">
        <f t="shared" si="243"/>
        <v/>
      </c>
      <c r="K128" s="138" t="str">
        <f t="shared" si="243"/>
        <v/>
      </c>
      <c r="L128" s="138" t="str">
        <f t="shared" si="243"/>
        <v/>
      </c>
      <c r="M128" s="138" t="str">
        <f t="shared" si="243"/>
        <v/>
      </c>
      <c r="N128" s="138" t="str">
        <f t="shared" si="243"/>
        <v/>
      </c>
      <c r="O128" s="138" t="str">
        <f t="shared" si="243"/>
        <v/>
      </c>
      <c r="P128" s="138" t="str">
        <f t="shared" si="243"/>
        <v/>
      </c>
      <c r="Q128" s="138" t="str">
        <f t="shared" si="243"/>
        <v/>
      </c>
      <c r="R128" s="138" t="str">
        <f t="shared" si="243"/>
        <v/>
      </c>
      <c r="S128" s="138" t="str">
        <f t="shared" si="243"/>
        <v/>
      </c>
      <c r="T128" s="138" t="str">
        <f t="shared" si="243"/>
        <v/>
      </c>
      <c r="U128" s="138" t="str">
        <f t="shared" si="243"/>
        <v/>
      </c>
      <c r="V128" s="138" t="str">
        <f t="shared" si="243"/>
        <v/>
      </c>
      <c r="W128" s="138" t="str">
        <f t="shared" si="243"/>
        <v/>
      </c>
      <c r="X128" s="138" t="str">
        <f t="shared" si="243"/>
        <v/>
      </c>
      <c r="Y128" s="138" t="str">
        <f t="shared" si="243"/>
        <v/>
      </c>
      <c r="Z128" s="138" t="str">
        <f t="shared" si="243"/>
        <v/>
      </c>
      <c r="AA128" s="138" t="str">
        <f t="shared" si="243"/>
        <v/>
      </c>
      <c r="AB128" s="138" t="str">
        <f t="shared" si="243"/>
        <v/>
      </c>
      <c r="AC128" s="138" t="str">
        <f t="shared" si="243"/>
        <v/>
      </c>
      <c r="AD128" s="138" t="str">
        <f t="shared" si="243"/>
        <v/>
      </c>
      <c r="AE128" s="138" t="str">
        <f t="shared" si="243"/>
        <v/>
      </c>
      <c r="AF128" s="138" t="str">
        <f t="shared" si="243"/>
        <v/>
      </c>
      <c r="AG128" s="138" t="str">
        <f t="shared" si="243"/>
        <v/>
      </c>
      <c r="AH128" s="138" t="str">
        <f t="shared" ref="AH128:BM128" si="244">IF(ISBLANK(AI128),MAX(AH56-X,0),IF(AI129="","",(AI128*p+AI129*(1-p))/(EXP(r_*T/n))))</f>
        <v/>
      </c>
      <c r="AI128" s="138" t="str">
        <f t="shared" si="244"/>
        <v/>
      </c>
      <c r="AJ128" s="138" t="str">
        <f t="shared" si="244"/>
        <v/>
      </c>
      <c r="AK128" s="138">
        <f t="shared" si="244"/>
        <v>0</v>
      </c>
      <c r="AL128" s="138">
        <f t="shared" si="244"/>
        <v>0</v>
      </c>
      <c r="AM128" s="138">
        <f t="shared" si="244"/>
        <v>0</v>
      </c>
      <c r="AN128" s="138">
        <f t="shared" si="244"/>
        <v>0</v>
      </c>
      <c r="AO128" s="138">
        <f t="shared" si="244"/>
        <v>0</v>
      </c>
      <c r="AP128" s="138">
        <f t="shared" si="244"/>
        <v>0</v>
      </c>
      <c r="AQ128" s="138">
        <f t="shared" si="244"/>
        <v>0</v>
      </c>
      <c r="AR128" s="138">
        <f t="shared" si="244"/>
        <v>0</v>
      </c>
      <c r="AS128" s="138">
        <f t="shared" si="244"/>
        <v>0</v>
      </c>
      <c r="AT128" s="138">
        <f t="shared" si="244"/>
        <v>0</v>
      </c>
      <c r="AU128" s="138">
        <f t="shared" si="244"/>
        <v>0</v>
      </c>
      <c r="AV128" s="138">
        <f t="shared" si="244"/>
        <v>0</v>
      </c>
      <c r="AW128" s="138">
        <f t="shared" si="244"/>
        <v>0</v>
      </c>
      <c r="AX128" s="138">
        <f t="shared" si="244"/>
        <v>0</v>
      </c>
      <c r="AY128" s="138">
        <f t="shared" si="244"/>
        <v>0</v>
      </c>
      <c r="AZ128" s="138">
        <f t="shared" si="244"/>
        <v>0</v>
      </c>
      <c r="BA128" s="138">
        <f t="shared" si="244"/>
        <v>0</v>
      </c>
      <c r="BB128" s="138">
        <f t="shared" si="244"/>
        <v>0</v>
      </c>
      <c r="BC128" s="138">
        <f t="shared" si="244"/>
        <v>0</v>
      </c>
      <c r="BD128" s="138">
        <f t="shared" si="244"/>
        <v>0</v>
      </c>
      <c r="BE128" s="138">
        <f t="shared" si="244"/>
        <v>0</v>
      </c>
      <c r="BF128" s="138">
        <f t="shared" si="244"/>
        <v>0</v>
      </c>
      <c r="BG128" s="138">
        <f t="shared" si="244"/>
        <v>0</v>
      </c>
      <c r="BH128" s="138">
        <f t="shared" si="244"/>
        <v>0</v>
      </c>
      <c r="BI128" s="138">
        <f t="shared" si="244"/>
        <v>0</v>
      </c>
      <c r="BJ128" s="138">
        <f t="shared" si="244"/>
        <v>0</v>
      </c>
      <c r="BK128" s="138">
        <f t="shared" si="244"/>
        <v>0</v>
      </c>
      <c r="BL128" s="138">
        <f t="shared" si="244"/>
        <v>0</v>
      </c>
      <c r="BM128" s="138">
        <f t="shared" si="244"/>
        <v>0</v>
      </c>
      <c r="BN128" s="138">
        <f t="shared" ref="BN128:BS128" si="245">IF(ISBLANK(BO128),MAX(BN56-X,0),IF(BO129="","",(BO128*p+BO129*(1-p))/(EXP(r_*T/n))))</f>
        <v>0</v>
      </c>
      <c r="BO128" s="138">
        <f t="shared" si="245"/>
        <v>0</v>
      </c>
      <c r="BP128" s="138">
        <f t="shared" si="245"/>
        <v>0</v>
      </c>
      <c r="BQ128" s="138">
        <f t="shared" si="245"/>
        <v>0</v>
      </c>
      <c r="BR128" s="138">
        <f t="shared" si="245"/>
        <v>0</v>
      </c>
      <c r="BS128" s="138">
        <f t="shared" si="245"/>
        <v>0</v>
      </c>
    </row>
    <row r="129" spans="2:71" x14ac:dyDescent="0.2">
      <c r="B129" s="138" t="str">
        <f t="shared" ref="B129:AG129" si="246">IF(ISBLANK(C129),MAX(B57-X,0),IF(C130="","",(C129*p+C130*(1-p))/(EXP(r_*T/n))))</f>
        <v/>
      </c>
      <c r="C129" s="138" t="str">
        <f t="shared" si="246"/>
        <v/>
      </c>
      <c r="D129" s="138" t="str">
        <f t="shared" si="246"/>
        <v/>
      </c>
      <c r="E129" s="138" t="str">
        <f t="shared" si="246"/>
        <v/>
      </c>
      <c r="F129" s="138" t="str">
        <f t="shared" si="246"/>
        <v/>
      </c>
      <c r="G129" s="138" t="str">
        <f t="shared" si="246"/>
        <v/>
      </c>
      <c r="H129" s="138" t="str">
        <f t="shared" si="246"/>
        <v/>
      </c>
      <c r="I129" s="138" t="str">
        <f t="shared" si="246"/>
        <v/>
      </c>
      <c r="J129" s="138" t="str">
        <f t="shared" si="246"/>
        <v/>
      </c>
      <c r="K129" s="138" t="str">
        <f t="shared" si="246"/>
        <v/>
      </c>
      <c r="L129" s="138" t="str">
        <f t="shared" si="246"/>
        <v/>
      </c>
      <c r="M129" s="138" t="str">
        <f t="shared" si="246"/>
        <v/>
      </c>
      <c r="N129" s="138" t="str">
        <f t="shared" si="246"/>
        <v/>
      </c>
      <c r="O129" s="138" t="str">
        <f t="shared" si="246"/>
        <v/>
      </c>
      <c r="P129" s="138" t="str">
        <f t="shared" si="246"/>
        <v/>
      </c>
      <c r="Q129" s="138" t="str">
        <f t="shared" si="246"/>
        <v/>
      </c>
      <c r="R129" s="138" t="str">
        <f t="shared" si="246"/>
        <v/>
      </c>
      <c r="S129" s="138" t="str">
        <f t="shared" si="246"/>
        <v/>
      </c>
      <c r="T129" s="138" t="str">
        <f t="shared" si="246"/>
        <v/>
      </c>
      <c r="U129" s="138" t="str">
        <f t="shared" si="246"/>
        <v/>
      </c>
      <c r="V129" s="138" t="str">
        <f t="shared" si="246"/>
        <v/>
      </c>
      <c r="W129" s="138" t="str">
        <f t="shared" si="246"/>
        <v/>
      </c>
      <c r="X129" s="138" t="str">
        <f t="shared" si="246"/>
        <v/>
      </c>
      <c r="Y129" s="138" t="str">
        <f t="shared" si="246"/>
        <v/>
      </c>
      <c r="Z129" s="138" t="str">
        <f t="shared" si="246"/>
        <v/>
      </c>
      <c r="AA129" s="138" t="str">
        <f t="shared" si="246"/>
        <v/>
      </c>
      <c r="AB129" s="138" t="str">
        <f t="shared" si="246"/>
        <v/>
      </c>
      <c r="AC129" s="138" t="str">
        <f t="shared" si="246"/>
        <v/>
      </c>
      <c r="AD129" s="138" t="str">
        <f t="shared" si="246"/>
        <v/>
      </c>
      <c r="AE129" s="138" t="str">
        <f t="shared" si="246"/>
        <v/>
      </c>
      <c r="AF129" s="138" t="str">
        <f t="shared" si="246"/>
        <v/>
      </c>
      <c r="AG129" s="138" t="str">
        <f t="shared" si="246"/>
        <v/>
      </c>
      <c r="AH129" s="138" t="str">
        <f t="shared" ref="AH129:BM129" si="247">IF(ISBLANK(AI129),MAX(AH57-X,0),IF(AI130="","",(AI129*p+AI130*(1-p))/(EXP(r_*T/n))))</f>
        <v/>
      </c>
      <c r="AI129" s="138" t="str">
        <f t="shared" si="247"/>
        <v/>
      </c>
      <c r="AJ129" s="138" t="str">
        <f t="shared" si="247"/>
        <v/>
      </c>
      <c r="AK129" s="138" t="str">
        <f t="shared" si="247"/>
        <v/>
      </c>
      <c r="AL129" s="138">
        <f t="shared" si="247"/>
        <v>0</v>
      </c>
      <c r="AM129" s="138">
        <f t="shared" si="247"/>
        <v>0</v>
      </c>
      <c r="AN129" s="138">
        <f t="shared" si="247"/>
        <v>0</v>
      </c>
      <c r="AO129" s="138">
        <f t="shared" si="247"/>
        <v>0</v>
      </c>
      <c r="AP129" s="138">
        <f t="shared" si="247"/>
        <v>0</v>
      </c>
      <c r="AQ129" s="138">
        <f t="shared" si="247"/>
        <v>0</v>
      </c>
      <c r="AR129" s="138">
        <f t="shared" si="247"/>
        <v>0</v>
      </c>
      <c r="AS129" s="138">
        <f t="shared" si="247"/>
        <v>0</v>
      </c>
      <c r="AT129" s="138">
        <f t="shared" si="247"/>
        <v>0</v>
      </c>
      <c r="AU129" s="138">
        <f t="shared" si="247"/>
        <v>0</v>
      </c>
      <c r="AV129" s="138">
        <f t="shared" si="247"/>
        <v>0</v>
      </c>
      <c r="AW129" s="138">
        <f t="shared" si="247"/>
        <v>0</v>
      </c>
      <c r="AX129" s="138">
        <f t="shared" si="247"/>
        <v>0</v>
      </c>
      <c r="AY129" s="138">
        <f t="shared" si="247"/>
        <v>0</v>
      </c>
      <c r="AZ129" s="138">
        <f t="shared" si="247"/>
        <v>0</v>
      </c>
      <c r="BA129" s="138">
        <f t="shared" si="247"/>
        <v>0</v>
      </c>
      <c r="BB129" s="138">
        <f t="shared" si="247"/>
        <v>0</v>
      </c>
      <c r="BC129" s="138">
        <f t="shared" si="247"/>
        <v>0</v>
      </c>
      <c r="BD129" s="138">
        <f t="shared" si="247"/>
        <v>0</v>
      </c>
      <c r="BE129" s="138">
        <f t="shared" si="247"/>
        <v>0</v>
      </c>
      <c r="BF129" s="138">
        <f t="shared" si="247"/>
        <v>0</v>
      </c>
      <c r="BG129" s="138">
        <f t="shared" si="247"/>
        <v>0</v>
      </c>
      <c r="BH129" s="138">
        <f t="shared" si="247"/>
        <v>0</v>
      </c>
      <c r="BI129" s="138">
        <f t="shared" si="247"/>
        <v>0</v>
      </c>
      <c r="BJ129" s="138">
        <f t="shared" si="247"/>
        <v>0</v>
      </c>
      <c r="BK129" s="138">
        <f t="shared" si="247"/>
        <v>0</v>
      </c>
      <c r="BL129" s="138">
        <f t="shared" si="247"/>
        <v>0</v>
      </c>
      <c r="BM129" s="138">
        <f t="shared" si="247"/>
        <v>0</v>
      </c>
      <c r="BN129" s="138">
        <f t="shared" ref="BN129:BS129" si="248">IF(ISBLANK(BO129),MAX(BN57-X,0),IF(BO130="","",(BO129*p+BO130*(1-p))/(EXP(r_*T/n))))</f>
        <v>0</v>
      </c>
      <c r="BO129" s="138">
        <f t="shared" si="248"/>
        <v>0</v>
      </c>
      <c r="BP129" s="138">
        <f t="shared" si="248"/>
        <v>0</v>
      </c>
      <c r="BQ129" s="138">
        <f t="shared" si="248"/>
        <v>0</v>
      </c>
      <c r="BR129" s="138">
        <f t="shared" si="248"/>
        <v>0</v>
      </c>
      <c r="BS129" s="138">
        <f t="shared" si="248"/>
        <v>0</v>
      </c>
    </row>
    <row r="130" spans="2:71" x14ac:dyDescent="0.2">
      <c r="B130" s="138" t="str">
        <f t="shared" ref="B130:AG130" si="249">IF(ISBLANK(C130),MAX(B58-X,0),IF(C131="","",(C130*p+C131*(1-p))/(EXP(r_*T/n))))</f>
        <v/>
      </c>
      <c r="C130" s="138" t="str">
        <f t="shared" si="249"/>
        <v/>
      </c>
      <c r="D130" s="138" t="str">
        <f t="shared" si="249"/>
        <v/>
      </c>
      <c r="E130" s="138" t="str">
        <f t="shared" si="249"/>
        <v/>
      </c>
      <c r="F130" s="138" t="str">
        <f t="shared" si="249"/>
        <v/>
      </c>
      <c r="G130" s="138" t="str">
        <f t="shared" si="249"/>
        <v/>
      </c>
      <c r="H130" s="138" t="str">
        <f t="shared" si="249"/>
        <v/>
      </c>
      <c r="I130" s="138" t="str">
        <f t="shared" si="249"/>
        <v/>
      </c>
      <c r="J130" s="138" t="str">
        <f t="shared" si="249"/>
        <v/>
      </c>
      <c r="K130" s="138" t="str">
        <f t="shared" si="249"/>
        <v/>
      </c>
      <c r="L130" s="138" t="str">
        <f t="shared" si="249"/>
        <v/>
      </c>
      <c r="M130" s="138" t="str">
        <f t="shared" si="249"/>
        <v/>
      </c>
      <c r="N130" s="138" t="str">
        <f t="shared" si="249"/>
        <v/>
      </c>
      <c r="O130" s="138" t="str">
        <f t="shared" si="249"/>
        <v/>
      </c>
      <c r="P130" s="138" t="str">
        <f t="shared" si="249"/>
        <v/>
      </c>
      <c r="Q130" s="138" t="str">
        <f t="shared" si="249"/>
        <v/>
      </c>
      <c r="R130" s="138" t="str">
        <f t="shared" si="249"/>
        <v/>
      </c>
      <c r="S130" s="138" t="str">
        <f t="shared" si="249"/>
        <v/>
      </c>
      <c r="T130" s="138" t="str">
        <f t="shared" si="249"/>
        <v/>
      </c>
      <c r="U130" s="138" t="str">
        <f t="shared" si="249"/>
        <v/>
      </c>
      <c r="V130" s="138" t="str">
        <f t="shared" si="249"/>
        <v/>
      </c>
      <c r="W130" s="138" t="str">
        <f t="shared" si="249"/>
        <v/>
      </c>
      <c r="X130" s="138" t="str">
        <f t="shared" si="249"/>
        <v/>
      </c>
      <c r="Y130" s="138" t="str">
        <f t="shared" si="249"/>
        <v/>
      </c>
      <c r="Z130" s="138" t="str">
        <f t="shared" si="249"/>
        <v/>
      </c>
      <c r="AA130" s="138" t="str">
        <f t="shared" si="249"/>
        <v/>
      </c>
      <c r="AB130" s="138" t="str">
        <f t="shared" si="249"/>
        <v/>
      </c>
      <c r="AC130" s="138" t="str">
        <f t="shared" si="249"/>
        <v/>
      </c>
      <c r="AD130" s="138" t="str">
        <f t="shared" si="249"/>
        <v/>
      </c>
      <c r="AE130" s="138" t="str">
        <f t="shared" si="249"/>
        <v/>
      </c>
      <c r="AF130" s="138" t="str">
        <f t="shared" si="249"/>
        <v/>
      </c>
      <c r="AG130" s="138" t="str">
        <f t="shared" si="249"/>
        <v/>
      </c>
      <c r="AH130" s="138" t="str">
        <f t="shared" ref="AH130:BM130" si="250">IF(ISBLANK(AI130),MAX(AH58-X,0),IF(AI131="","",(AI130*p+AI131*(1-p))/(EXP(r_*T/n))))</f>
        <v/>
      </c>
      <c r="AI130" s="138" t="str">
        <f t="shared" si="250"/>
        <v/>
      </c>
      <c r="AJ130" s="138" t="str">
        <f t="shared" si="250"/>
        <v/>
      </c>
      <c r="AK130" s="138" t="str">
        <f t="shared" si="250"/>
        <v/>
      </c>
      <c r="AL130" s="138" t="str">
        <f t="shared" si="250"/>
        <v/>
      </c>
      <c r="AM130" s="138">
        <f t="shared" si="250"/>
        <v>0</v>
      </c>
      <c r="AN130" s="138">
        <f t="shared" si="250"/>
        <v>0</v>
      </c>
      <c r="AO130" s="138">
        <f t="shared" si="250"/>
        <v>0</v>
      </c>
      <c r="AP130" s="138">
        <f t="shared" si="250"/>
        <v>0</v>
      </c>
      <c r="AQ130" s="138">
        <f t="shared" si="250"/>
        <v>0</v>
      </c>
      <c r="AR130" s="138">
        <f t="shared" si="250"/>
        <v>0</v>
      </c>
      <c r="AS130" s="138">
        <f t="shared" si="250"/>
        <v>0</v>
      </c>
      <c r="AT130" s="138">
        <f t="shared" si="250"/>
        <v>0</v>
      </c>
      <c r="AU130" s="138">
        <f t="shared" si="250"/>
        <v>0</v>
      </c>
      <c r="AV130" s="138">
        <f t="shared" si="250"/>
        <v>0</v>
      </c>
      <c r="AW130" s="138">
        <f t="shared" si="250"/>
        <v>0</v>
      </c>
      <c r="AX130" s="138">
        <f t="shared" si="250"/>
        <v>0</v>
      </c>
      <c r="AY130" s="138">
        <f t="shared" si="250"/>
        <v>0</v>
      </c>
      <c r="AZ130" s="138">
        <f t="shared" si="250"/>
        <v>0</v>
      </c>
      <c r="BA130" s="138">
        <f t="shared" si="250"/>
        <v>0</v>
      </c>
      <c r="BB130" s="138">
        <f t="shared" si="250"/>
        <v>0</v>
      </c>
      <c r="BC130" s="138">
        <f t="shared" si="250"/>
        <v>0</v>
      </c>
      <c r="BD130" s="138">
        <f t="shared" si="250"/>
        <v>0</v>
      </c>
      <c r="BE130" s="138">
        <f t="shared" si="250"/>
        <v>0</v>
      </c>
      <c r="BF130" s="138">
        <f t="shared" si="250"/>
        <v>0</v>
      </c>
      <c r="BG130" s="138">
        <f t="shared" si="250"/>
        <v>0</v>
      </c>
      <c r="BH130" s="138">
        <f t="shared" si="250"/>
        <v>0</v>
      </c>
      <c r="BI130" s="138">
        <f t="shared" si="250"/>
        <v>0</v>
      </c>
      <c r="BJ130" s="138">
        <f t="shared" si="250"/>
        <v>0</v>
      </c>
      <c r="BK130" s="138">
        <f t="shared" si="250"/>
        <v>0</v>
      </c>
      <c r="BL130" s="138">
        <f t="shared" si="250"/>
        <v>0</v>
      </c>
      <c r="BM130" s="138">
        <f t="shared" si="250"/>
        <v>0</v>
      </c>
      <c r="BN130" s="138">
        <f t="shared" ref="BN130:BS130" si="251">IF(ISBLANK(BO130),MAX(BN58-X,0),IF(BO131="","",(BO130*p+BO131*(1-p))/(EXP(r_*T/n))))</f>
        <v>0</v>
      </c>
      <c r="BO130" s="138">
        <f t="shared" si="251"/>
        <v>0</v>
      </c>
      <c r="BP130" s="138">
        <f t="shared" si="251"/>
        <v>0</v>
      </c>
      <c r="BQ130" s="138">
        <f t="shared" si="251"/>
        <v>0</v>
      </c>
      <c r="BR130" s="138">
        <f t="shared" si="251"/>
        <v>0</v>
      </c>
      <c r="BS130" s="138">
        <f t="shared" si="251"/>
        <v>0</v>
      </c>
    </row>
    <row r="131" spans="2:71" x14ac:dyDescent="0.2">
      <c r="B131" s="138" t="str">
        <f t="shared" ref="B131:AG131" si="252">IF(ISBLANK(C131),MAX(B59-X,0),IF(C132="","",(C131*p+C132*(1-p))/(EXP(r_*T/n))))</f>
        <v/>
      </c>
      <c r="C131" s="138" t="str">
        <f t="shared" si="252"/>
        <v/>
      </c>
      <c r="D131" s="138" t="str">
        <f t="shared" si="252"/>
        <v/>
      </c>
      <c r="E131" s="138" t="str">
        <f t="shared" si="252"/>
        <v/>
      </c>
      <c r="F131" s="138" t="str">
        <f t="shared" si="252"/>
        <v/>
      </c>
      <c r="G131" s="138" t="str">
        <f t="shared" si="252"/>
        <v/>
      </c>
      <c r="H131" s="138" t="str">
        <f t="shared" si="252"/>
        <v/>
      </c>
      <c r="I131" s="138" t="str">
        <f t="shared" si="252"/>
        <v/>
      </c>
      <c r="J131" s="138" t="str">
        <f t="shared" si="252"/>
        <v/>
      </c>
      <c r="K131" s="138" t="str">
        <f t="shared" si="252"/>
        <v/>
      </c>
      <c r="L131" s="138" t="str">
        <f t="shared" si="252"/>
        <v/>
      </c>
      <c r="M131" s="138" t="str">
        <f t="shared" si="252"/>
        <v/>
      </c>
      <c r="N131" s="138" t="str">
        <f t="shared" si="252"/>
        <v/>
      </c>
      <c r="O131" s="138" t="str">
        <f t="shared" si="252"/>
        <v/>
      </c>
      <c r="P131" s="138" t="str">
        <f t="shared" si="252"/>
        <v/>
      </c>
      <c r="Q131" s="138" t="str">
        <f t="shared" si="252"/>
        <v/>
      </c>
      <c r="R131" s="138" t="str">
        <f t="shared" si="252"/>
        <v/>
      </c>
      <c r="S131" s="138" t="str">
        <f t="shared" si="252"/>
        <v/>
      </c>
      <c r="T131" s="138" t="str">
        <f t="shared" si="252"/>
        <v/>
      </c>
      <c r="U131" s="138" t="str">
        <f t="shared" si="252"/>
        <v/>
      </c>
      <c r="V131" s="138" t="str">
        <f t="shared" si="252"/>
        <v/>
      </c>
      <c r="W131" s="138" t="str">
        <f t="shared" si="252"/>
        <v/>
      </c>
      <c r="X131" s="138" t="str">
        <f t="shared" si="252"/>
        <v/>
      </c>
      <c r="Y131" s="138" t="str">
        <f t="shared" si="252"/>
        <v/>
      </c>
      <c r="Z131" s="138" t="str">
        <f t="shared" si="252"/>
        <v/>
      </c>
      <c r="AA131" s="138" t="str">
        <f t="shared" si="252"/>
        <v/>
      </c>
      <c r="AB131" s="138" t="str">
        <f t="shared" si="252"/>
        <v/>
      </c>
      <c r="AC131" s="138" t="str">
        <f t="shared" si="252"/>
        <v/>
      </c>
      <c r="AD131" s="138" t="str">
        <f t="shared" si="252"/>
        <v/>
      </c>
      <c r="AE131" s="138" t="str">
        <f t="shared" si="252"/>
        <v/>
      </c>
      <c r="AF131" s="138" t="str">
        <f t="shared" si="252"/>
        <v/>
      </c>
      <c r="AG131" s="138" t="str">
        <f t="shared" si="252"/>
        <v/>
      </c>
      <c r="AH131" s="138" t="str">
        <f t="shared" ref="AH131:BM131" si="253">IF(ISBLANK(AI131),MAX(AH59-X,0),IF(AI132="","",(AI131*p+AI132*(1-p))/(EXP(r_*T/n))))</f>
        <v/>
      </c>
      <c r="AI131" s="138" t="str">
        <f t="shared" si="253"/>
        <v/>
      </c>
      <c r="AJ131" s="138" t="str">
        <f t="shared" si="253"/>
        <v/>
      </c>
      <c r="AK131" s="138" t="str">
        <f t="shared" si="253"/>
        <v/>
      </c>
      <c r="AL131" s="138" t="str">
        <f t="shared" si="253"/>
        <v/>
      </c>
      <c r="AM131" s="138" t="str">
        <f t="shared" si="253"/>
        <v/>
      </c>
      <c r="AN131" s="138">
        <f t="shared" si="253"/>
        <v>0</v>
      </c>
      <c r="AO131" s="138">
        <f t="shared" si="253"/>
        <v>0</v>
      </c>
      <c r="AP131" s="138">
        <f t="shared" si="253"/>
        <v>0</v>
      </c>
      <c r="AQ131" s="138">
        <f t="shared" si="253"/>
        <v>0</v>
      </c>
      <c r="AR131" s="138">
        <f t="shared" si="253"/>
        <v>0</v>
      </c>
      <c r="AS131" s="138">
        <f t="shared" si="253"/>
        <v>0</v>
      </c>
      <c r="AT131" s="138">
        <f t="shared" si="253"/>
        <v>0</v>
      </c>
      <c r="AU131" s="138">
        <f t="shared" si="253"/>
        <v>0</v>
      </c>
      <c r="AV131" s="138">
        <f t="shared" si="253"/>
        <v>0</v>
      </c>
      <c r="AW131" s="138">
        <f t="shared" si="253"/>
        <v>0</v>
      </c>
      <c r="AX131" s="138">
        <f t="shared" si="253"/>
        <v>0</v>
      </c>
      <c r="AY131" s="138">
        <f t="shared" si="253"/>
        <v>0</v>
      </c>
      <c r="AZ131" s="138">
        <f t="shared" si="253"/>
        <v>0</v>
      </c>
      <c r="BA131" s="138">
        <f t="shared" si="253"/>
        <v>0</v>
      </c>
      <c r="BB131" s="138">
        <f t="shared" si="253"/>
        <v>0</v>
      </c>
      <c r="BC131" s="138">
        <f t="shared" si="253"/>
        <v>0</v>
      </c>
      <c r="BD131" s="138">
        <f t="shared" si="253"/>
        <v>0</v>
      </c>
      <c r="BE131" s="138">
        <f t="shared" si="253"/>
        <v>0</v>
      </c>
      <c r="BF131" s="138">
        <f t="shared" si="253"/>
        <v>0</v>
      </c>
      <c r="BG131" s="138">
        <f t="shared" si="253"/>
        <v>0</v>
      </c>
      <c r="BH131" s="138">
        <f t="shared" si="253"/>
        <v>0</v>
      </c>
      <c r="BI131" s="138">
        <f t="shared" si="253"/>
        <v>0</v>
      </c>
      <c r="BJ131" s="138">
        <f t="shared" si="253"/>
        <v>0</v>
      </c>
      <c r="BK131" s="138">
        <f t="shared" si="253"/>
        <v>0</v>
      </c>
      <c r="BL131" s="138">
        <f t="shared" si="253"/>
        <v>0</v>
      </c>
      <c r="BM131" s="138">
        <f t="shared" si="253"/>
        <v>0</v>
      </c>
      <c r="BN131" s="138">
        <f t="shared" ref="BN131:BS131" si="254">IF(ISBLANK(BO131),MAX(BN59-X,0),IF(BO132="","",(BO131*p+BO132*(1-p))/(EXP(r_*T/n))))</f>
        <v>0</v>
      </c>
      <c r="BO131" s="138">
        <f t="shared" si="254"/>
        <v>0</v>
      </c>
      <c r="BP131" s="138">
        <f t="shared" si="254"/>
        <v>0</v>
      </c>
      <c r="BQ131" s="138">
        <f t="shared" si="254"/>
        <v>0</v>
      </c>
      <c r="BR131" s="138">
        <f t="shared" si="254"/>
        <v>0</v>
      </c>
      <c r="BS131" s="138">
        <f t="shared" si="254"/>
        <v>0</v>
      </c>
    </row>
    <row r="132" spans="2:71" x14ac:dyDescent="0.2">
      <c r="B132" s="138" t="str">
        <f t="shared" ref="B132:AG132" si="255">IF(ISBLANK(C132),MAX(B60-X,0),IF(C133="","",(C132*p+C133*(1-p))/(EXP(r_*T/n))))</f>
        <v/>
      </c>
      <c r="C132" s="138" t="str">
        <f t="shared" si="255"/>
        <v/>
      </c>
      <c r="D132" s="138" t="str">
        <f t="shared" si="255"/>
        <v/>
      </c>
      <c r="E132" s="138" t="str">
        <f t="shared" si="255"/>
        <v/>
      </c>
      <c r="F132" s="138" t="str">
        <f t="shared" si="255"/>
        <v/>
      </c>
      <c r="G132" s="138" t="str">
        <f t="shared" si="255"/>
        <v/>
      </c>
      <c r="H132" s="138" t="str">
        <f t="shared" si="255"/>
        <v/>
      </c>
      <c r="I132" s="138" t="str">
        <f t="shared" si="255"/>
        <v/>
      </c>
      <c r="J132" s="138" t="str">
        <f t="shared" si="255"/>
        <v/>
      </c>
      <c r="K132" s="138" t="str">
        <f t="shared" si="255"/>
        <v/>
      </c>
      <c r="L132" s="138" t="str">
        <f t="shared" si="255"/>
        <v/>
      </c>
      <c r="M132" s="138" t="str">
        <f t="shared" si="255"/>
        <v/>
      </c>
      <c r="N132" s="138" t="str">
        <f t="shared" si="255"/>
        <v/>
      </c>
      <c r="O132" s="138" t="str">
        <f t="shared" si="255"/>
        <v/>
      </c>
      <c r="P132" s="138" t="str">
        <f t="shared" si="255"/>
        <v/>
      </c>
      <c r="Q132" s="138" t="str">
        <f t="shared" si="255"/>
        <v/>
      </c>
      <c r="R132" s="138" t="str">
        <f t="shared" si="255"/>
        <v/>
      </c>
      <c r="S132" s="138" t="str">
        <f t="shared" si="255"/>
        <v/>
      </c>
      <c r="T132" s="138" t="str">
        <f t="shared" si="255"/>
        <v/>
      </c>
      <c r="U132" s="138" t="str">
        <f t="shared" si="255"/>
        <v/>
      </c>
      <c r="V132" s="138" t="str">
        <f t="shared" si="255"/>
        <v/>
      </c>
      <c r="W132" s="138" t="str">
        <f t="shared" si="255"/>
        <v/>
      </c>
      <c r="X132" s="138" t="str">
        <f t="shared" si="255"/>
        <v/>
      </c>
      <c r="Y132" s="138" t="str">
        <f t="shared" si="255"/>
        <v/>
      </c>
      <c r="Z132" s="138" t="str">
        <f t="shared" si="255"/>
        <v/>
      </c>
      <c r="AA132" s="138" t="str">
        <f t="shared" si="255"/>
        <v/>
      </c>
      <c r="AB132" s="138" t="str">
        <f t="shared" si="255"/>
        <v/>
      </c>
      <c r="AC132" s="138" t="str">
        <f t="shared" si="255"/>
        <v/>
      </c>
      <c r="AD132" s="138" t="str">
        <f t="shared" si="255"/>
        <v/>
      </c>
      <c r="AE132" s="138" t="str">
        <f t="shared" si="255"/>
        <v/>
      </c>
      <c r="AF132" s="138" t="str">
        <f t="shared" si="255"/>
        <v/>
      </c>
      <c r="AG132" s="138" t="str">
        <f t="shared" si="255"/>
        <v/>
      </c>
      <c r="AH132" s="138" t="str">
        <f t="shared" ref="AH132:BM132" si="256">IF(ISBLANK(AI132),MAX(AH60-X,0),IF(AI133="","",(AI132*p+AI133*(1-p))/(EXP(r_*T/n))))</f>
        <v/>
      </c>
      <c r="AI132" s="138" t="str">
        <f t="shared" si="256"/>
        <v/>
      </c>
      <c r="AJ132" s="138" t="str">
        <f t="shared" si="256"/>
        <v/>
      </c>
      <c r="AK132" s="138" t="str">
        <f t="shared" si="256"/>
        <v/>
      </c>
      <c r="AL132" s="138" t="str">
        <f t="shared" si="256"/>
        <v/>
      </c>
      <c r="AM132" s="138" t="str">
        <f t="shared" si="256"/>
        <v/>
      </c>
      <c r="AN132" s="138" t="str">
        <f t="shared" si="256"/>
        <v/>
      </c>
      <c r="AO132" s="138">
        <f t="shared" si="256"/>
        <v>0</v>
      </c>
      <c r="AP132" s="138">
        <f t="shared" si="256"/>
        <v>0</v>
      </c>
      <c r="AQ132" s="138">
        <f t="shared" si="256"/>
        <v>0</v>
      </c>
      <c r="AR132" s="138">
        <f t="shared" si="256"/>
        <v>0</v>
      </c>
      <c r="AS132" s="138">
        <f t="shared" si="256"/>
        <v>0</v>
      </c>
      <c r="AT132" s="138">
        <f t="shared" si="256"/>
        <v>0</v>
      </c>
      <c r="AU132" s="138">
        <f t="shared" si="256"/>
        <v>0</v>
      </c>
      <c r="AV132" s="138">
        <f t="shared" si="256"/>
        <v>0</v>
      </c>
      <c r="AW132" s="138">
        <f t="shared" si="256"/>
        <v>0</v>
      </c>
      <c r="AX132" s="138">
        <f t="shared" si="256"/>
        <v>0</v>
      </c>
      <c r="AY132" s="138">
        <f t="shared" si="256"/>
        <v>0</v>
      </c>
      <c r="AZ132" s="138">
        <f t="shared" si="256"/>
        <v>0</v>
      </c>
      <c r="BA132" s="138">
        <f t="shared" si="256"/>
        <v>0</v>
      </c>
      <c r="BB132" s="138">
        <f t="shared" si="256"/>
        <v>0</v>
      </c>
      <c r="BC132" s="138">
        <f t="shared" si="256"/>
        <v>0</v>
      </c>
      <c r="BD132" s="138">
        <f t="shared" si="256"/>
        <v>0</v>
      </c>
      <c r="BE132" s="138">
        <f t="shared" si="256"/>
        <v>0</v>
      </c>
      <c r="BF132" s="138">
        <f t="shared" si="256"/>
        <v>0</v>
      </c>
      <c r="BG132" s="138">
        <f t="shared" si="256"/>
        <v>0</v>
      </c>
      <c r="BH132" s="138">
        <f t="shared" si="256"/>
        <v>0</v>
      </c>
      <c r="BI132" s="138">
        <f t="shared" si="256"/>
        <v>0</v>
      </c>
      <c r="BJ132" s="138">
        <f t="shared" si="256"/>
        <v>0</v>
      </c>
      <c r="BK132" s="138">
        <f t="shared" si="256"/>
        <v>0</v>
      </c>
      <c r="BL132" s="138">
        <f t="shared" si="256"/>
        <v>0</v>
      </c>
      <c r="BM132" s="138">
        <f t="shared" si="256"/>
        <v>0</v>
      </c>
      <c r="BN132" s="138">
        <f t="shared" ref="BN132:BS132" si="257">IF(ISBLANK(BO132),MAX(BN60-X,0),IF(BO133="","",(BO132*p+BO133*(1-p))/(EXP(r_*T/n))))</f>
        <v>0</v>
      </c>
      <c r="BO132" s="138">
        <f t="shared" si="257"/>
        <v>0</v>
      </c>
      <c r="BP132" s="138">
        <f t="shared" si="257"/>
        <v>0</v>
      </c>
      <c r="BQ132" s="138">
        <f t="shared" si="257"/>
        <v>0</v>
      </c>
      <c r="BR132" s="138">
        <f t="shared" si="257"/>
        <v>0</v>
      </c>
      <c r="BS132" s="138">
        <f t="shared" si="257"/>
        <v>0</v>
      </c>
    </row>
    <row r="133" spans="2:71" x14ac:dyDescent="0.2">
      <c r="B133" s="138" t="str">
        <f t="shared" ref="B133:AG133" si="258">IF(ISBLANK(C133),MAX(B61-X,0),IF(C134="","",(C133*p+C134*(1-p))/(EXP(r_*T/n))))</f>
        <v/>
      </c>
      <c r="C133" s="138" t="str">
        <f t="shared" si="258"/>
        <v/>
      </c>
      <c r="D133" s="138" t="str">
        <f t="shared" si="258"/>
        <v/>
      </c>
      <c r="E133" s="138" t="str">
        <f t="shared" si="258"/>
        <v/>
      </c>
      <c r="F133" s="138" t="str">
        <f t="shared" si="258"/>
        <v/>
      </c>
      <c r="G133" s="138" t="str">
        <f t="shared" si="258"/>
        <v/>
      </c>
      <c r="H133" s="138" t="str">
        <f t="shared" si="258"/>
        <v/>
      </c>
      <c r="I133" s="138" t="str">
        <f t="shared" si="258"/>
        <v/>
      </c>
      <c r="J133" s="138" t="str">
        <f t="shared" si="258"/>
        <v/>
      </c>
      <c r="K133" s="138" t="str">
        <f t="shared" si="258"/>
        <v/>
      </c>
      <c r="L133" s="138" t="str">
        <f t="shared" si="258"/>
        <v/>
      </c>
      <c r="M133" s="138" t="str">
        <f t="shared" si="258"/>
        <v/>
      </c>
      <c r="N133" s="138" t="str">
        <f t="shared" si="258"/>
        <v/>
      </c>
      <c r="O133" s="138" t="str">
        <f t="shared" si="258"/>
        <v/>
      </c>
      <c r="P133" s="138" t="str">
        <f t="shared" si="258"/>
        <v/>
      </c>
      <c r="Q133" s="138" t="str">
        <f t="shared" si="258"/>
        <v/>
      </c>
      <c r="R133" s="138" t="str">
        <f t="shared" si="258"/>
        <v/>
      </c>
      <c r="S133" s="138" t="str">
        <f t="shared" si="258"/>
        <v/>
      </c>
      <c r="T133" s="138" t="str">
        <f t="shared" si="258"/>
        <v/>
      </c>
      <c r="U133" s="138" t="str">
        <f t="shared" si="258"/>
        <v/>
      </c>
      <c r="V133" s="138" t="str">
        <f t="shared" si="258"/>
        <v/>
      </c>
      <c r="W133" s="138" t="str">
        <f t="shared" si="258"/>
        <v/>
      </c>
      <c r="X133" s="138" t="str">
        <f t="shared" si="258"/>
        <v/>
      </c>
      <c r="Y133" s="138" t="str">
        <f t="shared" si="258"/>
        <v/>
      </c>
      <c r="Z133" s="138" t="str">
        <f t="shared" si="258"/>
        <v/>
      </c>
      <c r="AA133" s="138" t="str">
        <f t="shared" si="258"/>
        <v/>
      </c>
      <c r="AB133" s="138" t="str">
        <f t="shared" si="258"/>
        <v/>
      </c>
      <c r="AC133" s="138" t="str">
        <f t="shared" si="258"/>
        <v/>
      </c>
      <c r="AD133" s="138" t="str">
        <f t="shared" si="258"/>
        <v/>
      </c>
      <c r="AE133" s="138" t="str">
        <f t="shared" si="258"/>
        <v/>
      </c>
      <c r="AF133" s="138" t="str">
        <f t="shared" si="258"/>
        <v/>
      </c>
      <c r="AG133" s="138" t="str">
        <f t="shared" si="258"/>
        <v/>
      </c>
      <c r="AH133" s="138" t="str">
        <f t="shared" ref="AH133:BM133" si="259">IF(ISBLANK(AI133),MAX(AH61-X,0),IF(AI134="","",(AI133*p+AI134*(1-p))/(EXP(r_*T/n))))</f>
        <v/>
      </c>
      <c r="AI133" s="138" t="str">
        <f t="shared" si="259"/>
        <v/>
      </c>
      <c r="AJ133" s="138" t="str">
        <f t="shared" si="259"/>
        <v/>
      </c>
      <c r="AK133" s="138" t="str">
        <f t="shared" si="259"/>
        <v/>
      </c>
      <c r="AL133" s="138" t="str">
        <f t="shared" si="259"/>
        <v/>
      </c>
      <c r="AM133" s="138" t="str">
        <f t="shared" si="259"/>
        <v/>
      </c>
      <c r="AN133" s="138" t="str">
        <f t="shared" si="259"/>
        <v/>
      </c>
      <c r="AO133" s="138" t="str">
        <f t="shared" si="259"/>
        <v/>
      </c>
      <c r="AP133" s="138">
        <f t="shared" si="259"/>
        <v>0</v>
      </c>
      <c r="AQ133" s="138">
        <f t="shared" si="259"/>
        <v>0</v>
      </c>
      <c r="AR133" s="138">
        <f t="shared" si="259"/>
        <v>0</v>
      </c>
      <c r="AS133" s="138">
        <f t="shared" si="259"/>
        <v>0</v>
      </c>
      <c r="AT133" s="138">
        <f t="shared" si="259"/>
        <v>0</v>
      </c>
      <c r="AU133" s="138">
        <f t="shared" si="259"/>
        <v>0</v>
      </c>
      <c r="AV133" s="138">
        <f t="shared" si="259"/>
        <v>0</v>
      </c>
      <c r="AW133" s="138">
        <f t="shared" si="259"/>
        <v>0</v>
      </c>
      <c r="AX133" s="138">
        <f t="shared" si="259"/>
        <v>0</v>
      </c>
      <c r="AY133" s="138">
        <f t="shared" si="259"/>
        <v>0</v>
      </c>
      <c r="AZ133" s="138">
        <f t="shared" si="259"/>
        <v>0</v>
      </c>
      <c r="BA133" s="138">
        <f t="shared" si="259"/>
        <v>0</v>
      </c>
      <c r="BB133" s="138">
        <f t="shared" si="259"/>
        <v>0</v>
      </c>
      <c r="BC133" s="138">
        <f t="shared" si="259"/>
        <v>0</v>
      </c>
      <c r="BD133" s="138">
        <f t="shared" si="259"/>
        <v>0</v>
      </c>
      <c r="BE133" s="138">
        <f t="shared" si="259"/>
        <v>0</v>
      </c>
      <c r="BF133" s="138">
        <f t="shared" si="259"/>
        <v>0</v>
      </c>
      <c r="BG133" s="138">
        <f t="shared" si="259"/>
        <v>0</v>
      </c>
      <c r="BH133" s="138">
        <f t="shared" si="259"/>
        <v>0</v>
      </c>
      <c r="BI133" s="138">
        <f t="shared" si="259"/>
        <v>0</v>
      </c>
      <c r="BJ133" s="138">
        <f t="shared" si="259"/>
        <v>0</v>
      </c>
      <c r="BK133" s="138">
        <f t="shared" si="259"/>
        <v>0</v>
      </c>
      <c r="BL133" s="138">
        <f t="shared" si="259"/>
        <v>0</v>
      </c>
      <c r="BM133" s="138">
        <f t="shared" si="259"/>
        <v>0</v>
      </c>
      <c r="BN133" s="138">
        <f t="shared" ref="BN133:BS133" si="260">IF(ISBLANK(BO133),MAX(BN61-X,0),IF(BO134="","",(BO133*p+BO134*(1-p))/(EXP(r_*T/n))))</f>
        <v>0</v>
      </c>
      <c r="BO133" s="138">
        <f t="shared" si="260"/>
        <v>0</v>
      </c>
      <c r="BP133" s="138">
        <f t="shared" si="260"/>
        <v>0</v>
      </c>
      <c r="BQ133" s="138">
        <f t="shared" si="260"/>
        <v>0</v>
      </c>
      <c r="BR133" s="138">
        <f t="shared" si="260"/>
        <v>0</v>
      </c>
      <c r="BS133" s="138">
        <f t="shared" si="260"/>
        <v>0</v>
      </c>
    </row>
    <row r="134" spans="2:71" x14ac:dyDescent="0.2">
      <c r="B134" s="138" t="str">
        <f t="shared" ref="B134:AG134" si="261">IF(ISBLANK(C134),MAX(B62-X,0),IF(C135="","",(C134*p+C135*(1-p))/(EXP(r_*T/n))))</f>
        <v/>
      </c>
      <c r="C134" s="138" t="str">
        <f t="shared" si="261"/>
        <v/>
      </c>
      <c r="D134" s="138" t="str">
        <f t="shared" si="261"/>
        <v/>
      </c>
      <c r="E134" s="138" t="str">
        <f t="shared" si="261"/>
        <v/>
      </c>
      <c r="F134" s="138" t="str">
        <f t="shared" si="261"/>
        <v/>
      </c>
      <c r="G134" s="138" t="str">
        <f t="shared" si="261"/>
        <v/>
      </c>
      <c r="H134" s="138" t="str">
        <f t="shared" si="261"/>
        <v/>
      </c>
      <c r="I134" s="138" t="str">
        <f t="shared" si="261"/>
        <v/>
      </c>
      <c r="J134" s="138" t="str">
        <f t="shared" si="261"/>
        <v/>
      </c>
      <c r="K134" s="138" t="str">
        <f t="shared" si="261"/>
        <v/>
      </c>
      <c r="L134" s="138" t="str">
        <f t="shared" si="261"/>
        <v/>
      </c>
      <c r="M134" s="138" t="str">
        <f t="shared" si="261"/>
        <v/>
      </c>
      <c r="N134" s="138" t="str">
        <f t="shared" si="261"/>
        <v/>
      </c>
      <c r="O134" s="138" t="str">
        <f t="shared" si="261"/>
        <v/>
      </c>
      <c r="P134" s="138" t="str">
        <f t="shared" si="261"/>
        <v/>
      </c>
      <c r="Q134" s="138" t="str">
        <f t="shared" si="261"/>
        <v/>
      </c>
      <c r="R134" s="138" t="str">
        <f t="shared" si="261"/>
        <v/>
      </c>
      <c r="S134" s="138" t="str">
        <f t="shared" si="261"/>
        <v/>
      </c>
      <c r="T134" s="138" t="str">
        <f t="shared" si="261"/>
        <v/>
      </c>
      <c r="U134" s="138" t="str">
        <f t="shared" si="261"/>
        <v/>
      </c>
      <c r="V134" s="138" t="str">
        <f t="shared" si="261"/>
        <v/>
      </c>
      <c r="W134" s="138" t="str">
        <f t="shared" si="261"/>
        <v/>
      </c>
      <c r="X134" s="138" t="str">
        <f t="shared" si="261"/>
        <v/>
      </c>
      <c r="Y134" s="138" t="str">
        <f t="shared" si="261"/>
        <v/>
      </c>
      <c r="Z134" s="138" t="str">
        <f t="shared" si="261"/>
        <v/>
      </c>
      <c r="AA134" s="138" t="str">
        <f t="shared" si="261"/>
        <v/>
      </c>
      <c r="AB134" s="138" t="str">
        <f t="shared" si="261"/>
        <v/>
      </c>
      <c r="AC134" s="138" t="str">
        <f t="shared" si="261"/>
        <v/>
      </c>
      <c r="AD134" s="138" t="str">
        <f t="shared" si="261"/>
        <v/>
      </c>
      <c r="AE134" s="138" t="str">
        <f t="shared" si="261"/>
        <v/>
      </c>
      <c r="AF134" s="138" t="str">
        <f t="shared" si="261"/>
        <v/>
      </c>
      <c r="AG134" s="138" t="str">
        <f t="shared" si="261"/>
        <v/>
      </c>
      <c r="AH134" s="138" t="str">
        <f t="shared" ref="AH134:BM134" si="262">IF(ISBLANK(AI134),MAX(AH62-X,0),IF(AI135="","",(AI134*p+AI135*(1-p))/(EXP(r_*T/n))))</f>
        <v/>
      </c>
      <c r="AI134" s="138" t="str">
        <f t="shared" si="262"/>
        <v/>
      </c>
      <c r="AJ134" s="138" t="str">
        <f t="shared" si="262"/>
        <v/>
      </c>
      <c r="AK134" s="138" t="str">
        <f t="shared" si="262"/>
        <v/>
      </c>
      <c r="AL134" s="138" t="str">
        <f t="shared" si="262"/>
        <v/>
      </c>
      <c r="AM134" s="138" t="str">
        <f t="shared" si="262"/>
        <v/>
      </c>
      <c r="AN134" s="138" t="str">
        <f t="shared" si="262"/>
        <v/>
      </c>
      <c r="AO134" s="138" t="str">
        <f t="shared" si="262"/>
        <v/>
      </c>
      <c r="AP134" s="138" t="str">
        <f t="shared" si="262"/>
        <v/>
      </c>
      <c r="AQ134" s="138">
        <f t="shared" si="262"/>
        <v>0</v>
      </c>
      <c r="AR134" s="138">
        <f t="shared" si="262"/>
        <v>0</v>
      </c>
      <c r="AS134" s="138">
        <f t="shared" si="262"/>
        <v>0</v>
      </c>
      <c r="AT134" s="138">
        <f t="shared" si="262"/>
        <v>0</v>
      </c>
      <c r="AU134" s="138">
        <f t="shared" si="262"/>
        <v>0</v>
      </c>
      <c r="AV134" s="138">
        <f t="shared" si="262"/>
        <v>0</v>
      </c>
      <c r="AW134" s="138">
        <f t="shared" si="262"/>
        <v>0</v>
      </c>
      <c r="AX134" s="138">
        <f t="shared" si="262"/>
        <v>0</v>
      </c>
      <c r="AY134" s="138">
        <f t="shared" si="262"/>
        <v>0</v>
      </c>
      <c r="AZ134" s="138">
        <f t="shared" si="262"/>
        <v>0</v>
      </c>
      <c r="BA134" s="138">
        <f t="shared" si="262"/>
        <v>0</v>
      </c>
      <c r="BB134" s="138">
        <f t="shared" si="262"/>
        <v>0</v>
      </c>
      <c r="BC134" s="138">
        <f t="shared" si="262"/>
        <v>0</v>
      </c>
      <c r="BD134" s="138">
        <f t="shared" si="262"/>
        <v>0</v>
      </c>
      <c r="BE134" s="138">
        <f t="shared" si="262"/>
        <v>0</v>
      </c>
      <c r="BF134" s="138">
        <f t="shared" si="262"/>
        <v>0</v>
      </c>
      <c r="BG134" s="138">
        <f t="shared" si="262"/>
        <v>0</v>
      </c>
      <c r="BH134" s="138">
        <f t="shared" si="262"/>
        <v>0</v>
      </c>
      <c r="BI134" s="138">
        <f t="shared" si="262"/>
        <v>0</v>
      </c>
      <c r="BJ134" s="138">
        <f t="shared" si="262"/>
        <v>0</v>
      </c>
      <c r="BK134" s="138">
        <f t="shared" si="262"/>
        <v>0</v>
      </c>
      <c r="BL134" s="138">
        <f t="shared" si="262"/>
        <v>0</v>
      </c>
      <c r="BM134" s="138">
        <f t="shared" si="262"/>
        <v>0</v>
      </c>
      <c r="BN134" s="138">
        <f t="shared" ref="BN134:BS134" si="263">IF(ISBLANK(BO134),MAX(BN62-X,0),IF(BO135="","",(BO134*p+BO135*(1-p))/(EXP(r_*T/n))))</f>
        <v>0</v>
      </c>
      <c r="BO134" s="138">
        <f t="shared" si="263"/>
        <v>0</v>
      </c>
      <c r="BP134" s="138">
        <f t="shared" si="263"/>
        <v>0</v>
      </c>
      <c r="BQ134" s="138">
        <f t="shared" si="263"/>
        <v>0</v>
      </c>
      <c r="BR134" s="138">
        <f t="shared" si="263"/>
        <v>0</v>
      </c>
      <c r="BS134" s="138">
        <f t="shared" si="263"/>
        <v>0</v>
      </c>
    </row>
    <row r="135" spans="2:71" x14ac:dyDescent="0.2">
      <c r="B135" s="138" t="str">
        <f t="shared" ref="B135:AG135" si="264">IF(ISBLANK(C135),MAX(B63-X,0),IF(C136="","",(C135*p+C136*(1-p))/(EXP(r_*T/n))))</f>
        <v/>
      </c>
      <c r="C135" s="138" t="str">
        <f t="shared" si="264"/>
        <v/>
      </c>
      <c r="D135" s="138" t="str">
        <f t="shared" si="264"/>
        <v/>
      </c>
      <c r="E135" s="138" t="str">
        <f t="shared" si="264"/>
        <v/>
      </c>
      <c r="F135" s="138" t="str">
        <f t="shared" si="264"/>
        <v/>
      </c>
      <c r="G135" s="138" t="str">
        <f t="shared" si="264"/>
        <v/>
      </c>
      <c r="H135" s="138" t="str">
        <f t="shared" si="264"/>
        <v/>
      </c>
      <c r="I135" s="138" t="str">
        <f t="shared" si="264"/>
        <v/>
      </c>
      <c r="J135" s="138" t="str">
        <f t="shared" si="264"/>
        <v/>
      </c>
      <c r="K135" s="138" t="str">
        <f t="shared" si="264"/>
        <v/>
      </c>
      <c r="L135" s="138" t="str">
        <f t="shared" si="264"/>
        <v/>
      </c>
      <c r="M135" s="138" t="str">
        <f t="shared" si="264"/>
        <v/>
      </c>
      <c r="N135" s="138" t="str">
        <f t="shared" si="264"/>
        <v/>
      </c>
      <c r="O135" s="138" t="str">
        <f t="shared" si="264"/>
        <v/>
      </c>
      <c r="P135" s="138" t="str">
        <f t="shared" si="264"/>
        <v/>
      </c>
      <c r="Q135" s="138" t="str">
        <f t="shared" si="264"/>
        <v/>
      </c>
      <c r="R135" s="138" t="str">
        <f t="shared" si="264"/>
        <v/>
      </c>
      <c r="S135" s="138" t="str">
        <f t="shared" si="264"/>
        <v/>
      </c>
      <c r="T135" s="138" t="str">
        <f t="shared" si="264"/>
        <v/>
      </c>
      <c r="U135" s="138" t="str">
        <f t="shared" si="264"/>
        <v/>
      </c>
      <c r="V135" s="138" t="str">
        <f t="shared" si="264"/>
        <v/>
      </c>
      <c r="W135" s="138" t="str">
        <f t="shared" si="264"/>
        <v/>
      </c>
      <c r="X135" s="138" t="str">
        <f t="shared" si="264"/>
        <v/>
      </c>
      <c r="Y135" s="138" t="str">
        <f t="shared" si="264"/>
        <v/>
      </c>
      <c r="Z135" s="138" t="str">
        <f t="shared" si="264"/>
        <v/>
      </c>
      <c r="AA135" s="138" t="str">
        <f t="shared" si="264"/>
        <v/>
      </c>
      <c r="AB135" s="138" t="str">
        <f t="shared" si="264"/>
        <v/>
      </c>
      <c r="AC135" s="138" t="str">
        <f t="shared" si="264"/>
        <v/>
      </c>
      <c r="AD135" s="138" t="str">
        <f t="shared" si="264"/>
        <v/>
      </c>
      <c r="AE135" s="138" t="str">
        <f t="shared" si="264"/>
        <v/>
      </c>
      <c r="AF135" s="138" t="str">
        <f t="shared" si="264"/>
        <v/>
      </c>
      <c r="AG135" s="138" t="str">
        <f t="shared" si="264"/>
        <v/>
      </c>
      <c r="AH135" s="138" t="str">
        <f t="shared" ref="AH135:BM135" si="265">IF(ISBLANK(AI135),MAX(AH63-X,0),IF(AI136="","",(AI135*p+AI136*(1-p))/(EXP(r_*T/n))))</f>
        <v/>
      </c>
      <c r="AI135" s="138" t="str">
        <f t="shared" si="265"/>
        <v/>
      </c>
      <c r="AJ135" s="138" t="str">
        <f t="shared" si="265"/>
        <v/>
      </c>
      <c r="AK135" s="138" t="str">
        <f t="shared" si="265"/>
        <v/>
      </c>
      <c r="AL135" s="138" t="str">
        <f t="shared" si="265"/>
        <v/>
      </c>
      <c r="AM135" s="138" t="str">
        <f t="shared" si="265"/>
        <v/>
      </c>
      <c r="AN135" s="138" t="str">
        <f t="shared" si="265"/>
        <v/>
      </c>
      <c r="AO135" s="138" t="str">
        <f t="shared" si="265"/>
        <v/>
      </c>
      <c r="AP135" s="138" t="str">
        <f t="shared" si="265"/>
        <v/>
      </c>
      <c r="AQ135" s="138" t="str">
        <f t="shared" si="265"/>
        <v/>
      </c>
      <c r="AR135" s="138">
        <f t="shared" si="265"/>
        <v>0</v>
      </c>
      <c r="AS135" s="138">
        <f t="shared" si="265"/>
        <v>0</v>
      </c>
      <c r="AT135" s="138">
        <f t="shared" si="265"/>
        <v>0</v>
      </c>
      <c r="AU135" s="138">
        <f t="shared" si="265"/>
        <v>0</v>
      </c>
      <c r="AV135" s="138">
        <f t="shared" si="265"/>
        <v>0</v>
      </c>
      <c r="AW135" s="138">
        <f t="shared" si="265"/>
        <v>0</v>
      </c>
      <c r="AX135" s="138">
        <f t="shared" si="265"/>
        <v>0</v>
      </c>
      <c r="AY135" s="138">
        <f t="shared" si="265"/>
        <v>0</v>
      </c>
      <c r="AZ135" s="138">
        <f t="shared" si="265"/>
        <v>0</v>
      </c>
      <c r="BA135" s="138">
        <f t="shared" si="265"/>
        <v>0</v>
      </c>
      <c r="BB135" s="138">
        <f t="shared" si="265"/>
        <v>0</v>
      </c>
      <c r="BC135" s="138">
        <f t="shared" si="265"/>
        <v>0</v>
      </c>
      <c r="BD135" s="138">
        <f t="shared" si="265"/>
        <v>0</v>
      </c>
      <c r="BE135" s="138">
        <f t="shared" si="265"/>
        <v>0</v>
      </c>
      <c r="BF135" s="138">
        <f t="shared" si="265"/>
        <v>0</v>
      </c>
      <c r="BG135" s="138">
        <f t="shared" si="265"/>
        <v>0</v>
      </c>
      <c r="BH135" s="138">
        <f t="shared" si="265"/>
        <v>0</v>
      </c>
      <c r="BI135" s="138">
        <f t="shared" si="265"/>
        <v>0</v>
      </c>
      <c r="BJ135" s="138">
        <f t="shared" si="265"/>
        <v>0</v>
      </c>
      <c r="BK135" s="138">
        <f t="shared" si="265"/>
        <v>0</v>
      </c>
      <c r="BL135" s="138">
        <f t="shared" si="265"/>
        <v>0</v>
      </c>
      <c r="BM135" s="138">
        <f t="shared" si="265"/>
        <v>0</v>
      </c>
      <c r="BN135" s="138">
        <f t="shared" ref="BN135:BS135" si="266">IF(ISBLANK(BO135),MAX(BN63-X,0),IF(BO136="","",(BO135*p+BO136*(1-p))/(EXP(r_*T/n))))</f>
        <v>0</v>
      </c>
      <c r="BO135" s="138">
        <f t="shared" si="266"/>
        <v>0</v>
      </c>
      <c r="BP135" s="138">
        <f t="shared" si="266"/>
        <v>0</v>
      </c>
      <c r="BQ135" s="138">
        <f t="shared" si="266"/>
        <v>0</v>
      </c>
      <c r="BR135" s="138">
        <f t="shared" si="266"/>
        <v>0</v>
      </c>
      <c r="BS135" s="138">
        <f t="shared" si="266"/>
        <v>0</v>
      </c>
    </row>
    <row r="136" spans="2:71" x14ac:dyDescent="0.2">
      <c r="B136" s="138" t="str">
        <f t="shared" ref="B136:AG136" si="267">IF(ISBLANK(C136),MAX(B64-X,0),IF(C137="","",(C136*p+C137*(1-p))/(EXP(r_*T/n))))</f>
        <v/>
      </c>
      <c r="C136" s="138" t="str">
        <f t="shared" si="267"/>
        <v/>
      </c>
      <c r="D136" s="138" t="str">
        <f t="shared" si="267"/>
        <v/>
      </c>
      <c r="E136" s="138" t="str">
        <f t="shared" si="267"/>
        <v/>
      </c>
      <c r="F136" s="138" t="str">
        <f t="shared" si="267"/>
        <v/>
      </c>
      <c r="G136" s="138" t="str">
        <f t="shared" si="267"/>
        <v/>
      </c>
      <c r="H136" s="138" t="str">
        <f t="shared" si="267"/>
        <v/>
      </c>
      <c r="I136" s="138" t="str">
        <f t="shared" si="267"/>
        <v/>
      </c>
      <c r="J136" s="138" t="str">
        <f t="shared" si="267"/>
        <v/>
      </c>
      <c r="K136" s="138" t="str">
        <f t="shared" si="267"/>
        <v/>
      </c>
      <c r="L136" s="138" t="str">
        <f t="shared" si="267"/>
        <v/>
      </c>
      <c r="M136" s="138" t="str">
        <f t="shared" si="267"/>
        <v/>
      </c>
      <c r="N136" s="138" t="str">
        <f t="shared" si="267"/>
        <v/>
      </c>
      <c r="O136" s="138" t="str">
        <f t="shared" si="267"/>
        <v/>
      </c>
      <c r="P136" s="138" t="str">
        <f t="shared" si="267"/>
        <v/>
      </c>
      <c r="Q136" s="138" t="str">
        <f t="shared" si="267"/>
        <v/>
      </c>
      <c r="R136" s="138" t="str">
        <f t="shared" si="267"/>
        <v/>
      </c>
      <c r="S136" s="138" t="str">
        <f t="shared" si="267"/>
        <v/>
      </c>
      <c r="T136" s="138" t="str">
        <f t="shared" si="267"/>
        <v/>
      </c>
      <c r="U136" s="138" t="str">
        <f t="shared" si="267"/>
        <v/>
      </c>
      <c r="V136" s="138" t="str">
        <f t="shared" si="267"/>
        <v/>
      </c>
      <c r="W136" s="138" t="str">
        <f t="shared" si="267"/>
        <v/>
      </c>
      <c r="X136" s="138" t="str">
        <f t="shared" si="267"/>
        <v/>
      </c>
      <c r="Y136" s="138" t="str">
        <f t="shared" si="267"/>
        <v/>
      </c>
      <c r="Z136" s="138" t="str">
        <f t="shared" si="267"/>
        <v/>
      </c>
      <c r="AA136" s="138" t="str">
        <f t="shared" si="267"/>
        <v/>
      </c>
      <c r="AB136" s="138" t="str">
        <f t="shared" si="267"/>
        <v/>
      </c>
      <c r="AC136" s="138" t="str">
        <f t="shared" si="267"/>
        <v/>
      </c>
      <c r="AD136" s="138" t="str">
        <f t="shared" si="267"/>
        <v/>
      </c>
      <c r="AE136" s="138" t="str">
        <f t="shared" si="267"/>
        <v/>
      </c>
      <c r="AF136" s="138" t="str">
        <f t="shared" si="267"/>
        <v/>
      </c>
      <c r="AG136" s="138" t="str">
        <f t="shared" si="267"/>
        <v/>
      </c>
      <c r="AH136" s="138" t="str">
        <f t="shared" ref="AH136:BM136" si="268">IF(ISBLANK(AI136),MAX(AH64-X,0),IF(AI137="","",(AI136*p+AI137*(1-p))/(EXP(r_*T/n))))</f>
        <v/>
      </c>
      <c r="AI136" s="138" t="str">
        <f t="shared" si="268"/>
        <v/>
      </c>
      <c r="AJ136" s="138" t="str">
        <f t="shared" si="268"/>
        <v/>
      </c>
      <c r="AK136" s="138" t="str">
        <f t="shared" si="268"/>
        <v/>
      </c>
      <c r="AL136" s="138" t="str">
        <f t="shared" si="268"/>
        <v/>
      </c>
      <c r="AM136" s="138" t="str">
        <f t="shared" si="268"/>
        <v/>
      </c>
      <c r="AN136" s="138" t="str">
        <f t="shared" si="268"/>
        <v/>
      </c>
      <c r="AO136" s="138" t="str">
        <f t="shared" si="268"/>
        <v/>
      </c>
      <c r="AP136" s="138" t="str">
        <f t="shared" si="268"/>
        <v/>
      </c>
      <c r="AQ136" s="138" t="str">
        <f t="shared" si="268"/>
        <v/>
      </c>
      <c r="AR136" s="138" t="str">
        <f t="shared" si="268"/>
        <v/>
      </c>
      <c r="AS136" s="138">
        <f t="shared" si="268"/>
        <v>0</v>
      </c>
      <c r="AT136" s="138">
        <f t="shared" si="268"/>
        <v>0</v>
      </c>
      <c r="AU136" s="138">
        <f t="shared" si="268"/>
        <v>0</v>
      </c>
      <c r="AV136" s="138">
        <f t="shared" si="268"/>
        <v>0</v>
      </c>
      <c r="AW136" s="138">
        <f t="shared" si="268"/>
        <v>0</v>
      </c>
      <c r="AX136" s="138">
        <f t="shared" si="268"/>
        <v>0</v>
      </c>
      <c r="AY136" s="138">
        <f t="shared" si="268"/>
        <v>0</v>
      </c>
      <c r="AZ136" s="138">
        <f t="shared" si="268"/>
        <v>0</v>
      </c>
      <c r="BA136" s="138">
        <f t="shared" si="268"/>
        <v>0</v>
      </c>
      <c r="BB136" s="138">
        <f t="shared" si="268"/>
        <v>0</v>
      </c>
      <c r="BC136" s="138">
        <f t="shared" si="268"/>
        <v>0</v>
      </c>
      <c r="BD136" s="138">
        <f t="shared" si="268"/>
        <v>0</v>
      </c>
      <c r="BE136" s="138">
        <f t="shared" si="268"/>
        <v>0</v>
      </c>
      <c r="BF136" s="138">
        <f t="shared" si="268"/>
        <v>0</v>
      </c>
      <c r="BG136" s="138">
        <f t="shared" si="268"/>
        <v>0</v>
      </c>
      <c r="BH136" s="138">
        <f t="shared" si="268"/>
        <v>0</v>
      </c>
      <c r="BI136" s="138">
        <f t="shared" si="268"/>
        <v>0</v>
      </c>
      <c r="BJ136" s="138">
        <f t="shared" si="268"/>
        <v>0</v>
      </c>
      <c r="BK136" s="138">
        <f t="shared" si="268"/>
        <v>0</v>
      </c>
      <c r="BL136" s="138">
        <f t="shared" si="268"/>
        <v>0</v>
      </c>
      <c r="BM136" s="138">
        <f t="shared" si="268"/>
        <v>0</v>
      </c>
      <c r="BN136" s="138">
        <f t="shared" ref="BN136:BS136" si="269">IF(ISBLANK(BO136),MAX(BN64-X,0),IF(BO137="","",(BO136*p+BO137*(1-p))/(EXP(r_*T/n))))</f>
        <v>0</v>
      </c>
      <c r="BO136" s="138">
        <f t="shared" si="269"/>
        <v>0</v>
      </c>
      <c r="BP136" s="138">
        <f t="shared" si="269"/>
        <v>0</v>
      </c>
      <c r="BQ136" s="138">
        <f t="shared" si="269"/>
        <v>0</v>
      </c>
      <c r="BR136" s="138">
        <f t="shared" si="269"/>
        <v>0</v>
      </c>
      <c r="BS136" s="138">
        <f t="shared" si="269"/>
        <v>0</v>
      </c>
    </row>
    <row r="137" spans="2:71" x14ac:dyDescent="0.2">
      <c r="B137" s="138" t="str">
        <f t="shared" ref="B137:AG137" si="270">IF(ISBLANK(C137),MAX(B65-X,0),IF(C138="","",(C137*p+C138*(1-p))/(EXP(r_*T/n))))</f>
        <v/>
      </c>
      <c r="C137" s="138" t="str">
        <f t="shared" si="270"/>
        <v/>
      </c>
      <c r="D137" s="138" t="str">
        <f t="shared" si="270"/>
        <v/>
      </c>
      <c r="E137" s="138" t="str">
        <f t="shared" si="270"/>
        <v/>
      </c>
      <c r="F137" s="138" t="str">
        <f t="shared" si="270"/>
        <v/>
      </c>
      <c r="G137" s="138" t="str">
        <f t="shared" si="270"/>
        <v/>
      </c>
      <c r="H137" s="138" t="str">
        <f t="shared" si="270"/>
        <v/>
      </c>
      <c r="I137" s="138" t="str">
        <f t="shared" si="270"/>
        <v/>
      </c>
      <c r="J137" s="138" t="str">
        <f t="shared" si="270"/>
        <v/>
      </c>
      <c r="K137" s="138" t="str">
        <f t="shared" si="270"/>
        <v/>
      </c>
      <c r="L137" s="138" t="str">
        <f t="shared" si="270"/>
        <v/>
      </c>
      <c r="M137" s="138" t="str">
        <f t="shared" si="270"/>
        <v/>
      </c>
      <c r="N137" s="138" t="str">
        <f t="shared" si="270"/>
        <v/>
      </c>
      <c r="O137" s="138" t="str">
        <f t="shared" si="270"/>
        <v/>
      </c>
      <c r="P137" s="138" t="str">
        <f t="shared" si="270"/>
        <v/>
      </c>
      <c r="Q137" s="138" t="str">
        <f t="shared" si="270"/>
        <v/>
      </c>
      <c r="R137" s="138" t="str">
        <f t="shared" si="270"/>
        <v/>
      </c>
      <c r="S137" s="138" t="str">
        <f t="shared" si="270"/>
        <v/>
      </c>
      <c r="T137" s="138" t="str">
        <f t="shared" si="270"/>
        <v/>
      </c>
      <c r="U137" s="138" t="str">
        <f t="shared" si="270"/>
        <v/>
      </c>
      <c r="V137" s="138" t="str">
        <f t="shared" si="270"/>
        <v/>
      </c>
      <c r="W137" s="138" t="str">
        <f t="shared" si="270"/>
        <v/>
      </c>
      <c r="X137" s="138" t="str">
        <f t="shared" si="270"/>
        <v/>
      </c>
      <c r="Y137" s="138" t="str">
        <f t="shared" si="270"/>
        <v/>
      </c>
      <c r="Z137" s="138" t="str">
        <f t="shared" si="270"/>
        <v/>
      </c>
      <c r="AA137" s="138" t="str">
        <f t="shared" si="270"/>
        <v/>
      </c>
      <c r="AB137" s="138" t="str">
        <f t="shared" si="270"/>
        <v/>
      </c>
      <c r="AC137" s="138" t="str">
        <f t="shared" si="270"/>
        <v/>
      </c>
      <c r="AD137" s="138" t="str">
        <f t="shared" si="270"/>
        <v/>
      </c>
      <c r="AE137" s="138" t="str">
        <f t="shared" si="270"/>
        <v/>
      </c>
      <c r="AF137" s="138" t="str">
        <f t="shared" si="270"/>
        <v/>
      </c>
      <c r="AG137" s="138" t="str">
        <f t="shared" si="270"/>
        <v/>
      </c>
      <c r="AH137" s="138" t="str">
        <f t="shared" ref="AH137:BM137" si="271">IF(ISBLANK(AI137),MAX(AH65-X,0),IF(AI138="","",(AI137*p+AI138*(1-p))/(EXP(r_*T/n))))</f>
        <v/>
      </c>
      <c r="AI137" s="138" t="str">
        <f t="shared" si="271"/>
        <v/>
      </c>
      <c r="AJ137" s="138" t="str">
        <f t="shared" si="271"/>
        <v/>
      </c>
      <c r="AK137" s="138" t="str">
        <f t="shared" si="271"/>
        <v/>
      </c>
      <c r="AL137" s="138" t="str">
        <f t="shared" si="271"/>
        <v/>
      </c>
      <c r="AM137" s="138" t="str">
        <f t="shared" si="271"/>
        <v/>
      </c>
      <c r="AN137" s="138" t="str">
        <f t="shared" si="271"/>
        <v/>
      </c>
      <c r="AO137" s="138" t="str">
        <f t="shared" si="271"/>
        <v/>
      </c>
      <c r="AP137" s="138" t="str">
        <f t="shared" si="271"/>
        <v/>
      </c>
      <c r="AQ137" s="138" t="str">
        <f t="shared" si="271"/>
        <v/>
      </c>
      <c r="AR137" s="138" t="str">
        <f t="shared" si="271"/>
        <v/>
      </c>
      <c r="AS137" s="138" t="str">
        <f t="shared" si="271"/>
        <v/>
      </c>
      <c r="AT137" s="138">
        <f t="shared" si="271"/>
        <v>0</v>
      </c>
      <c r="AU137" s="138">
        <f t="shared" si="271"/>
        <v>0</v>
      </c>
      <c r="AV137" s="138">
        <f t="shared" si="271"/>
        <v>0</v>
      </c>
      <c r="AW137" s="138">
        <f t="shared" si="271"/>
        <v>0</v>
      </c>
      <c r="AX137" s="138">
        <f t="shared" si="271"/>
        <v>0</v>
      </c>
      <c r="AY137" s="138">
        <f t="shared" si="271"/>
        <v>0</v>
      </c>
      <c r="AZ137" s="138">
        <f t="shared" si="271"/>
        <v>0</v>
      </c>
      <c r="BA137" s="138">
        <f t="shared" si="271"/>
        <v>0</v>
      </c>
      <c r="BB137" s="138">
        <f t="shared" si="271"/>
        <v>0</v>
      </c>
      <c r="BC137" s="138">
        <f t="shared" si="271"/>
        <v>0</v>
      </c>
      <c r="BD137" s="138">
        <f t="shared" si="271"/>
        <v>0</v>
      </c>
      <c r="BE137" s="138">
        <f t="shared" si="271"/>
        <v>0</v>
      </c>
      <c r="BF137" s="138">
        <f t="shared" si="271"/>
        <v>0</v>
      </c>
      <c r="BG137" s="138">
        <f t="shared" si="271"/>
        <v>0</v>
      </c>
      <c r="BH137" s="138">
        <f t="shared" si="271"/>
        <v>0</v>
      </c>
      <c r="BI137" s="138">
        <f t="shared" si="271"/>
        <v>0</v>
      </c>
      <c r="BJ137" s="138">
        <f t="shared" si="271"/>
        <v>0</v>
      </c>
      <c r="BK137" s="138">
        <f t="shared" si="271"/>
        <v>0</v>
      </c>
      <c r="BL137" s="138">
        <f t="shared" si="271"/>
        <v>0</v>
      </c>
      <c r="BM137" s="138">
        <f t="shared" si="271"/>
        <v>0</v>
      </c>
      <c r="BN137" s="138">
        <f t="shared" ref="BN137:BS137" si="272">IF(ISBLANK(BO137),MAX(BN65-X,0),IF(BO138="","",(BO137*p+BO138*(1-p))/(EXP(r_*T/n))))</f>
        <v>0</v>
      </c>
      <c r="BO137" s="138">
        <f t="shared" si="272"/>
        <v>0</v>
      </c>
      <c r="BP137" s="138">
        <f t="shared" si="272"/>
        <v>0</v>
      </c>
      <c r="BQ137" s="138">
        <f t="shared" si="272"/>
        <v>0</v>
      </c>
      <c r="BR137" s="138">
        <f t="shared" si="272"/>
        <v>0</v>
      </c>
      <c r="BS137" s="138">
        <f t="shared" si="272"/>
        <v>0</v>
      </c>
    </row>
    <row r="138" spans="2:71" x14ac:dyDescent="0.2">
      <c r="B138" s="138" t="str">
        <f t="shared" ref="B138:AG138" si="273">IF(ISBLANK(C138),MAX(B66-X,0),IF(C139="","",(C138*p+C139*(1-p))/(EXP(r_*T/n))))</f>
        <v/>
      </c>
      <c r="C138" s="138" t="str">
        <f t="shared" si="273"/>
        <v/>
      </c>
      <c r="D138" s="138" t="str">
        <f t="shared" si="273"/>
        <v/>
      </c>
      <c r="E138" s="138" t="str">
        <f t="shared" si="273"/>
        <v/>
      </c>
      <c r="F138" s="138" t="str">
        <f t="shared" si="273"/>
        <v/>
      </c>
      <c r="G138" s="138" t="str">
        <f t="shared" si="273"/>
        <v/>
      </c>
      <c r="H138" s="138" t="str">
        <f t="shared" si="273"/>
        <v/>
      </c>
      <c r="I138" s="138" t="str">
        <f t="shared" si="273"/>
        <v/>
      </c>
      <c r="J138" s="138" t="str">
        <f t="shared" si="273"/>
        <v/>
      </c>
      <c r="K138" s="138" t="str">
        <f t="shared" si="273"/>
        <v/>
      </c>
      <c r="L138" s="138" t="str">
        <f t="shared" si="273"/>
        <v/>
      </c>
      <c r="M138" s="138" t="str">
        <f t="shared" si="273"/>
        <v/>
      </c>
      <c r="N138" s="138" t="str">
        <f t="shared" si="273"/>
        <v/>
      </c>
      <c r="O138" s="138" t="str">
        <f t="shared" si="273"/>
        <v/>
      </c>
      <c r="P138" s="138" t="str">
        <f t="shared" si="273"/>
        <v/>
      </c>
      <c r="Q138" s="138" t="str">
        <f t="shared" si="273"/>
        <v/>
      </c>
      <c r="R138" s="138" t="str">
        <f t="shared" si="273"/>
        <v/>
      </c>
      <c r="S138" s="138" t="str">
        <f t="shared" si="273"/>
        <v/>
      </c>
      <c r="T138" s="138" t="str">
        <f t="shared" si="273"/>
        <v/>
      </c>
      <c r="U138" s="138" t="str">
        <f t="shared" si="273"/>
        <v/>
      </c>
      <c r="V138" s="138" t="str">
        <f t="shared" si="273"/>
        <v/>
      </c>
      <c r="W138" s="138" t="str">
        <f t="shared" si="273"/>
        <v/>
      </c>
      <c r="X138" s="138" t="str">
        <f t="shared" si="273"/>
        <v/>
      </c>
      <c r="Y138" s="138" t="str">
        <f t="shared" si="273"/>
        <v/>
      </c>
      <c r="Z138" s="138" t="str">
        <f t="shared" si="273"/>
        <v/>
      </c>
      <c r="AA138" s="138" t="str">
        <f t="shared" si="273"/>
        <v/>
      </c>
      <c r="AB138" s="138" t="str">
        <f t="shared" si="273"/>
        <v/>
      </c>
      <c r="AC138" s="138" t="str">
        <f t="shared" si="273"/>
        <v/>
      </c>
      <c r="AD138" s="138" t="str">
        <f t="shared" si="273"/>
        <v/>
      </c>
      <c r="AE138" s="138" t="str">
        <f t="shared" si="273"/>
        <v/>
      </c>
      <c r="AF138" s="138" t="str">
        <f t="shared" si="273"/>
        <v/>
      </c>
      <c r="AG138" s="138" t="str">
        <f t="shared" si="273"/>
        <v/>
      </c>
      <c r="AH138" s="138" t="str">
        <f t="shared" ref="AH138:BM138" si="274">IF(ISBLANK(AI138),MAX(AH66-X,0),IF(AI139="","",(AI138*p+AI139*(1-p))/(EXP(r_*T/n))))</f>
        <v/>
      </c>
      <c r="AI138" s="138" t="str">
        <f t="shared" si="274"/>
        <v/>
      </c>
      <c r="AJ138" s="138" t="str">
        <f t="shared" si="274"/>
        <v/>
      </c>
      <c r="AK138" s="138" t="str">
        <f t="shared" si="274"/>
        <v/>
      </c>
      <c r="AL138" s="138" t="str">
        <f t="shared" si="274"/>
        <v/>
      </c>
      <c r="AM138" s="138" t="str">
        <f t="shared" si="274"/>
        <v/>
      </c>
      <c r="AN138" s="138" t="str">
        <f t="shared" si="274"/>
        <v/>
      </c>
      <c r="AO138" s="138" t="str">
        <f t="shared" si="274"/>
        <v/>
      </c>
      <c r="AP138" s="138" t="str">
        <f t="shared" si="274"/>
        <v/>
      </c>
      <c r="AQ138" s="138" t="str">
        <f t="shared" si="274"/>
        <v/>
      </c>
      <c r="AR138" s="138" t="str">
        <f t="shared" si="274"/>
        <v/>
      </c>
      <c r="AS138" s="138" t="str">
        <f t="shared" si="274"/>
        <v/>
      </c>
      <c r="AT138" s="138" t="str">
        <f t="shared" si="274"/>
        <v/>
      </c>
      <c r="AU138" s="138">
        <f t="shared" si="274"/>
        <v>0</v>
      </c>
      <c r="AV138" s="138">
        <f t="shared" si="274"/>
        <v>0</v>
      </c>
      <c r="AW138" s="138">
        <f t="shared" si="274"/>
        <v>0</v>
      </c>
      <c r="AX138" s="138">
        <f t="shared" si="274"/>
        <v>0</v>
      </c>
      <c r="AY138" s="138">
        <f t="shared" si="274"/>
        <v>0</v>
      </c>
      <c r="AZ138" s="138">
        <f t="shared" si="274"/>
        <v>0</v>
      </c>
      <c r="BA138" s="138">
        <f t="shared" si="274"/>
        <v>0</v>
      </c>
      <c r="BB138" s="138">
        <f t="shared" si="274"/>
        <v>0</v>
      </c>
      <c r="BC138" s="138">
        <f t="shared" si="274"/>
        <v>0</v>
      </c>
      <c r="BD138" s="138">
        <f t="shared" si="274"/>
        <v>0</v>
      </c>
      <c r="BE138" s="138">
        <f t="shared" si="274"/>
        <v>0</v>
      </c>
      <c r="BF138" s="138">
        <f t="shared" si="274"/>
        <v>0</v>
      </c>
      <c r="BG138" s="138">
        <f t="shared" si="274"/>
        <v>0</v>
      </c>
      <c r="BH138" s="138">
        <f t="shared" si="274"/>
        <v>0</v>
      </c>
      <c r="BI138" s="138">
        <f t="shared" si="274"/>
        <v>0</v>
      </c>
      <c r="BJ138" s="138">
        <f t="shared" si="274"/>
        <v>0</v>
      </c>
      <c r="BK138" s="138">
        <f t="shared" si="274"/>
        <v>0</v>
      </c>
      <c r="BL138" s="138">
        <f t="shared" si="274"/>
        <v>0</v>
      </c>
      <c r="BM138" s="138">
        <f t="shared" si="274"/>
        <v>0</v>
      </c>
      <c r="BN138" s="138">
        <f t="shared" ref="BN138:BS138" si="275">IF(ISBLANK(BO138),MAX(BN66-X,0),IF(BO139="","",(BO138*p+BO139*(1-p))/(EXP(r_*T/n))))</f>
        <v>0</v>
      </c>
      <c r="BO138" s="138">
        <f t="shared" si="275"/>
        <v>0</v>
      </c>
      <c r="BP138" s="138">
        <f t="shared" si="275"/>
        <v>0</v>
      </c>
      <c r="BQ138" s="138">
        <f t="shared" si="275"/>
        <v>0</v>
      </c>
      <c r="BR138" s="138">
        <f t="shared" si="275"/>
        <v>0</v>
      </c>
      <c r="BS138" s="138">
        <f t="shared" si="275"/>
        <v>0</v>
      </c>
    </row>
    <row r="139" spans="2:71" x14ac:dyDescent="0.2">
      <c r="B139" s="138" t="str">
        <f t="shared" ref="B139:AG139" si="276">IF(ISBLANK(C139),MAX(B67-X,0),IF(C140="","",(C139*p+C140*(1-p))/(EXP(r_*T/n))))</f>
        <v/>
      </c>
      <c r="C139" s="138" t="str">
        <f t="shared" si="276"/>
        <v/>
      </c>
      <c r="D139" s="138" t="str">
        <f t="shared" si="276"/>
        <v/>
      </c>
      <c r="E139" s="138" t="str">
        <f t="shared" si="276"/>
        <v/>
      </c>
      <c r="F139" s="138" t="str">
        <f t="shared" si="276"/>
        <v/>
      </c>
      <c r="G139" s="138" t="str">
        <f t="shared" si="276"/>
        <v/>
      </c>
      <c r="H139" s="138" t="str">
        <f t="shared" si="276"/>
        <v/>
      </c>
      <c r="I139" s="138" t="str">
        <f t="shared" si="276"/>
        <v/>
      </c>
      <c r="J139" s="138" t="str">
        <f t="shared" si="276"/>
        <v/>
      </c>
      <c r="K139" s="138" t="str">
        <f t="shared" si="276"/>
        <v/>
      </c>
      <c r="L139" s="138" t="str">
        <f t="shared" si="276"/>
        <v/>
      </c>
      <c r="M139" s="138" t="str">
        <f t="shared" si="276"/>
        <v/>
      </c>
      <c r="N139" s="138" t="str">
        <f t="shared" si="276"/>
        <v/>
      </c>
      <c r="O139" s="138" t="str">
        <f t="shared" si="276"/>
        <v/>
      </c>
      <c r="P139" s="138" t="str">
        <f t="shared" si="276"/>
        <v/>
      </c>
      <c r="Q139" s="138" t="str">
        <f t="shared" si="276"/>
        <v/>
      </c>
      <c r="R139" s="138" t="str">
        <f t="shared" si="276"/>
        <v/>
      </c>
      <c r="S139" s="138" t="str">
        <f t="shared" si="276"/>
        <v/>
      </c>
      <c r="T139" s="138" t="str">
        <f t="shared" si="276"/>
        <v/>
      </c>
      <c r="U139" s="138" t="str">
        <f t="shared" si="276"/>
        <v/>
      </c>
      <c r="V139" s="138" t="str">
        <f t="shared" si="276"/>
        <v/>
      </c>
      <c r="W139" s="138" t="str">
        <f t="shared" si="276"/>
        <v/>
      </c>
      <c r="X139" s="138" t="str">
        <f t="shared" si="276"/>
        <v/>
      </c>
      <c r="Y139" s="138" t="str">
        <f t="shared" si="276"/>
        <v/>
      </c>
      <c r="Z139" s="138" t="str">
        <f t="shared" si="276"/>
        <v/>
      </c>
      <c r="AA139" s="138" t="str">
        <f t="shared" si="276"/>
        <v/>
      </c>
      <c r="AB139" s="138" t="str">
        <f t="shared" si="276"/>
        <v/>
      </c>
      <c r="AC139" s="138" t="str">
        <f t="shared" si="276"/>
        <v/>
      </c>
      <c r="AD139" s="138" t="str">
        <f t="shared" si="276"/>
        <v/>
      </c>
      <c r="AE139" s="138" t="str">
        <f t="shared" si="276"/>
        <v/>
      </c>
      <c r="AF139" s="138" t="str">
        <f t="shared" si="276"/>
        <v/>
      </c>
      <c r="AG139" s="138" t="str">
        <f t="shared" si="276"/>
        <v/>
      </c>
      <c r="AH139" s="138" t="str">
        <f t="shared" ref="AH139:BM139" si="277">IF(ISBLANK(AI139),MAX(AH67-X,0),IF(AI140="","",(AI139*p+AI140*(1-p))/(EXP(r_*T/n))))</f>
        <v/>
      </c>
      <c r="AI139" s="138" t="str">
        <f t="shared" si="277"/>
        <v/>
      </c>
      <c r="AJ139" s="138" t="str">
        <f t="shared" si="277"/>
        <v/>
      </c>
      <c r="AK139" s="138" t="str">
        <f t="shared" si="277"/>
        <v/>
      </c>
      <c r="AL139" s="138" t="str">
        <f t="shared" si="277"/>
        <v/>
      </c>
      <c r="AM139" s="138" t="str">
        <f t="shared" si="277"/>
        <v/>
      </c>
      <c r="AN139" s="138" t="str">
        <f t="shared" si="277"/>
        <v/>
      </c>
      <c r="AO139" s="138" t="str">
        <f t="shared" si="277"/>
        <v/>
      </c>
      <c r="AP139" s="138" t="str">
        <f t="shared" si="277"/>
        <v/>
      </c>
      <c r="AQ139" s="138" t="str">
        <f t="shared" si="277"/>
        <v/>
      </c>
      <c r="AR139" s="138" t="str">
        <f t="shared" si="277"/>
        <v/>
      </c>
      <c r="AS139" s="138" t="str">
        <f t="shared" si="277"/>
        <v/>
      </c>
      <c r="AT139" s="138" t="str">
        <f t="shared" si="277"/>
        <v/>
      </c>
      <c r="AU139" s="138" t="str">
        <f t="shared" si="277"/>
        <v/>
      </c>
      <c r="AV139" s="138">
        <f t="shared" si="277"/>
        <v>0</v>
      </c>
      <c r="AW139" s="138">
        <f t="shared" si="277"/>
        <v>0</v>
      </c>
      <c r="AX139" s="138">
        <f t="shared" si="277"/>
        <v>0</v>
      </c>
      <c r="AY139" s="138">
        <f t="shared" si="277"/>
        <v>0</v>
      </c>
      <c r="AZ139" s="138">
        <f t="shared" si="277"/>
        <v>0</v>
      </c>
      <c r="BA139" s="138">
        <f t="shared" si="277"/>
        <v>0</v>
      </c>
      <c r="BB139" s="138">
        <f t="shared" si="277"/>
        <v>0</v>
      </c>
      <c r="BC139" s="138">
        <f t="shared" si="277"/>
        <v>0</v>
      </c>
      <c r="BD139" s="138">
        <f t="shared" si="277"/>
        <v>0</v>
      </c>
      <c r="BE139" s="138">
        <f t="shared" si="277"/>
        <v>0</v>
      </c>
      <c r="BF139" s="138">
        <f t="shared" si="277"/>
        <v>0</v>
      </c>
      <c r="BG139" s="138">
        <f t="shared" si="277"/>
        <v>0</v>
      </c>
      <c r="BH139" s="138">
        <f t="shared" si="277"/>
        <v>0</v>
      </c>
      <c r="BI139" s="138">
        <f t="shared" si="277"/>
        <v>0</v>
      </c>
      <c r="BJ139" s="138">
        <f t="shared" si="277"/>
        <v>0</v>
      </c>
      <c r="BK139" s="138">
        <f t="shared" si="277"/>
        <v>0</v>
      </c>
      <c r="BL139" s="138">
        <f t="shared" si="277"/>
        <v>0</v>
      </c>
      <c r="BM139" s="138">
        <f t="shared" si="277"/>
        <v>0</v>
      </c>
      <c r="BN139" s="138">
        <f t="shared" ref="BN139:BS139" si="278">IF(ISBLANK(BO139),MAX(BN67-X,0),IF(BO140="","",(BO139*p+BO140*(1-p))/(EXP(r_*T/n))))</f>
        <v>0</v>
      </c>
      <c r="BO139" s="138">
        <f t="shared" si="278"/>
        <v>0</v>
      </c>
      <c r="BP139" s="138">
        <f t="shared" si="278"/>
        <v>0</v>
      </c>
      <c r="BQ139" s="138">
        <f t="shared" si="278"/>
        <v>0</v>
      </c>
      <c r="BR139" s="138">
        <f t="shared" si="278"/>
        <v>0</v>
      </c>
      <c r="BS139" s="138">
        <f t="shared" si="278"/>
        <v>0</v>
      </c>
    </row>
    <row r="140" spans="2:71" x14ac:dyDescent="0.2">
      <c r="B140" s="138" t="str">
        <f t="shared" ref="B140:AG140" si="279">IF(ISBLANK(C140),MAX(B68-X,0),IF(C141="","",(C140*p+C141*(1-p))/(EXP(r_*T/n))))</f>
        <v/>
      </c>
      <c r="C140" s="138" t="str">
        <f t="shared" si="279"/>
        <v/>
      </c>
      <c r="D140" s="138" t="str">
        <f t="shared" si="279"/>
        <v/>
      </c>
      <c r="E140" s="138" t="str">
        <f t="shared" si="279"/>
        <v/>
      </c>
      <c r="F140" s="138" t="str">
        <f t="shared" si="279"/>
        <v/>
      </c>
      <c r="G140" s="138" t="str">
        <f t="shared" si="279"/>
        <v/>
      </c>
      <c r="H140" s="138" t="str">
        <f t="shared" si="279"/>
        <v/>
      </c>
      <c r="I140" s="138" t="str">
        <f t="shared" si="279"/>
        <v/>
      </c>
      <c r="J140" s="138" t="str">
        <f t="shared" si="279"/>
        <v/>
      </c>
      <c r="K140" s="138" t="str">
        <f t="shared" si="279"/>
        <v/>
      </c>
      <c r="L140" s="138" t="str">
        <f t="shared" si="279"/>
        <v/>
      </c>
      <c r="M140" s="138" t="str">
        <f t="shared" si="279"/>
        <v/>
      </c>
      <c r="N140" s="138" t="str">
        <f t="shared" si="279"/>
        <v/>
      </c>
      <c r="O140" s="138" t="str">
        <f t="shared" si="279"/>
        <v/>
      </c>
      <c r="P140" s="138" t="str">
        <f t="shared" si="279"/>
        <v/>
      </c>
      <c r="Q140" s="138" t="str">
        <f t="shared" si="279"/>
        <v/>
      </c>
      <c r="R140" s="138" t="str">
        <f t="shared" si="279"/>
        <v/>
      </c>
      <c r="S140" s="138" t="str">
        <f t="shared" si="279"/>
        <v/>
      </c>
      <c r="T140" s="138" t="str">
        <f t="shared" si="279"/>
        <v/>
      </c>
      <c r="U140" s="138" t="str">
        <f t="shared" si="279"/>
        <v/>
      </c>
      <c r="V140" s="138" t="str">
        <f t="shared" si="279"/>
        <v/>
      </c>
      <c r="W140" s="138" t="str">
        <f t="shared" si="279"/>
        <v/>
      </c>
      <c r="X140" s="138" t="str">
        <f t="shared" si="279"/>
        <v/>
      </c>
      <c r="Y140" s="138" t="str">
        <f t="shared" si="279"/>
        <v/>
      </c>
      <c r="Z140" s="138" t="str">
        <f t="shared" si="279"/>
        <v/>
      </c>
      <c r="AA140" s="138" t="str">
        <f t="shared" si="279"/>
        <v/>
      </c>
      <c r="AB140" s="138" t="str">
        <f t="shared" si="279"/>
        <v/>
      </c>
      <c r="AC140" s="138" t="str">
        <f t="shared" si="279"/>
        <v/>
      </c>
      <c r="AD140" s="138" t="str">
        <f t="shared" si="279"/>
        <v/>
      </c>
      <c r="AE140" s="138" t="str">
        <f t="shared" si="279"/>
        <v/>
      </c>
      <c r="AF140" s="138" t="str">
        <f t="shared" si="279"/>
        <v/>
      </c>
      <c r="AG140" s="138" t="str">
        <f t="shared" si="279"/>
        <v/>
      </c>
      <c r="AH140" s="138" t="str">
        <f t="shared" ref="AH140:BM140" si="280">IF(ISBLANK(AI140),MAX(AH68-X,0),IF(AI141="","",(AI140*p+AI141*(1-p))/(EXP(r_*T/n))))</f>
        <v/>
      </c>
      <c r="AI140" s="138" t="str">
        <f t="shared" si="280"/>
        <v/>
      </c>
      <c r="AJ140" s="138" t="str">
        <f t="shared" si="280"/>
        <v/>
      </c>
      <c r="AK140" s="138" t="str">
        <f t="shared" si="280"/>
        <v/>
      </c>
      <c r="AL140" s="138" t="str">
        <f t="shared" si="280"/>
        <v/>
      </c>
      <c r="AM140" s="138" t="str">
        <f t="shared" si="280"/>
        <v/>
      </c>
      <c r="AN140" s="138" t="str">
        <f t="shared" si="280"/>
        <v/>
      </c>
      <c r="AO140" s="138" t="str">
        <f t="shared" si="280"/>
        <v/>
      </c>
      <c r="AP140" s="138" t="str">
        <f t="shared" si="280"/>
        <v/>
      </c>
      <c r="AQ140" s="138" t="str">
        <f t="shared" si="280"/>
        <v/>
      </c>
      <c r="AR140" s="138" t="str">
        <f t="shared" si="280"/>
        <v/>
      </c>
      <c r="AS140" s="138" t="str">
        <f t="shared" si="280"/>
        <v/>
      </c>
      <c r="AT140" s="138" t="str">
        <f t="shared" si="280"/>
        <v/>
      </c>
      <c r="AU140" s="138" t="str">
        <f t="shared" si="280"/>
        <v/>
      </c>
      <c r="AV140" s="138" t="str">
        <f t="shared" si="280"/>
        <v/>
      </c>
      <c r="AW140" s="138">
        <f t="shared" si="280"/>
        <v>0</v>
      </c>
      <c r="AX140" s="138">
        <f t="shared" si="280"/>
        <v>0</v>
      </c>
      <c r="AY140" s="138">
        <f t="shared" si="280"/>
        <v>0</v>
      </c>
      <c r="AZ140" s="138">
        <f t="shared" si="280"/>
        <v>0</v>
      </c>
      <c r="BA140" s="138">
        <f t="shared" si="280"/>
        <v>0</v>
      </c>
      <c r="BB140" s="138">
        <f t="shared" si="280"/>
        <v>0</v>
      </c>
      <c r="BC140" s="138">
        <f t="shared" si="280"/>
        <v>0</v>
      </c>
      <c r="BD140" s="138">
        <f t="shared" si="280"/>
        <v>0</v>
      </c>
      <c r="BE140" s="138">
        <f t="shared" si="280"/>
        <v>0</v>
      </c>
      <c r="BF140" s="138">
        <f t="shared" si="280"/>
        <v>0</v>
      </c>
      <c r="BG140" s="138">
        <f t="shared" si="280"/>
        <v>0</v>
      </c>
      <c r="BH140" s="138">
        <f t="shared" si="280"/>
        <v>0</v>
      </c>
      <c r="BI140" s="138">
        <f t="shared" si="280"/>
        <v>0</v>
      </c>
      <c r="BJ140" s="138">
        <f t="shared" si="280"/>
        <v>0</v>
      </c>
      <c r="BK140" s="138">
        <f t="shared" si="280"/>
        <v>0</v>
      </c>
      <c r="BL140" s="138">
        <f t="shared" si="280"/>
        <v>0</v>
      </c>
      <c r="BM140" s="138">
        <f t="shared" si="280"/>
        <v>0</v>
      </c>
      <c r="BN140" s="138">
        <f t="shared" ref="BN140:BS140" si="281">IF(ISBLANK(BO140),MAX(BN68-X,0),IF(BO141="","",(BO140*p+BO141*(1-p))/(EXP(r_*T/n))))</f>
        <v>0</v>
      </c>
      <c r="BO140" s="138">
        <f t="shared" si="281"/>
        <v>0</v>
      </c>
      <c r="BP140" s="138">
        <f t="shared" si="281"/>
        <v>0</v>
      </c>
      <c r="BQ140" s="138">
        <f t="shared" si="281"/>
        <v>0</v>
      </c>
      <c r="BR140" s="138">
        <f t="shared" si="281"/>
        <v>0</v>
      </c>
      <c r="BS140" s="138">
        <f t="shared" si="281"/>
        <v>0</v>
      </c>
    </row>
    <row r="141" spans="2:71" x14ac:dyDescent="0.2">
      <c r="B141" s="138" t="str">
        <f t="shared" ref="B141:AG141" si="282">IF(ISBLANK(C141),MAX(B69-X,0),IF(C142="","",(C141*p+C142*(1-p))/(EXP(r_*T/n))))</f>
        <v/>
      </c>
      <c r="C141" s="138" t="str">
        <f t="shared" si="282"/>
        <v/>
      </c>
      <c r="D141" s="138" t="str">
        <f t="shared" si="282"/>
        <v/>
      </c>
      <c r="E141" s="138" t="str">
        <f t="shared" si="282"/>
        <v/>
      </c>
      <c r="F141" s="138" t="str">
        <f t="shared" si="282"/>
        <v/>
      </c>
      <c r="G141" s="138" t="str">
        <f t="shared" si="282"/>
        <v/>
      </c>
      <c r="H141" s="138" t="str">
        <f t="shared" si="282"/>
        <v/>
      </c>
      <c r="I141" s="138" t="str">
        <f t="shared" si="282"/>
        <v/>
      </c>
      <c r="J141" s="138" t="str">
        <f t="shared" si="282"/>
        <v/>
      </c>
      <c r="K141" s="138" t="str">
        <f t="shared" si="282"/>
        <v/>
      </c>
      <c r="L141" s="138" t="str">
        <f t="shared" si="282"/>
        <v/>
      </c>
      <c r="M141" s="138" t="str">
        <f t="shared" si="282"/>
        <v/>
      </c>
      <c r="N141" s="138" t="str">
        <f t="shared" si="282"/>
        <v/>
      </c>
      <c r="O141" s="138" t="str">
        <f t="shared" si="282"/>
        <v/>
      </c>
      <c r="P141" s="138" t="str">
        <f t="shared" si="282"/>
        <v/>
      </c>
      <c r="Q141" s="138" t="str">
        <f t="shared" si="282"/>
        <v/>
      </c>
      <c r="R141" s="138" t="str">
        <f t="shared" si="282"/>
        <v/>
      </c>
      <c r="S141" s="138" t="str">
        <f t="shared" si="282"/>
        <v/>
      </c>
      <c r="T141" s="138" t="str">
        <f t="shared" si="282"/>
        <v/>
      </c>
      <c r="U141" s="138" t="str">
        <f t="shared" si="282"/>
        <v/>
      </c>
      <c r="V141" s="138" t="str">
        <f t="shared" si="282"/>
        <v/>
      </c>
      <c r="W141" s="138" t="str">
        <f t="shared" si="282"/>
        <v/>
      </c>
      <c r="X141" s="138" t="str">
        <f t="shared" si="282"/>
        <v/>
      </c>
      <c r="Y141" s="138" t="str">
        <f t="shared" si="282"/>
        <v/>
      </c>
      <c r="Z141" s="138" t="str">
        <f t="shared" si="282"/>
        <v/>
      </c>
      <c r="AA141" s="138" t="str">
        <f t="shared" si="282"/>
        <v/>
      </c>
      <c r="AB141" s="138" t="str">
        <f t="shared" si="282"/>
        <v/>
      </c>
      <c r="AC141" s="138" t="str">
        <f t="shared" si="282"/>
        <v/>
      </c>
      <c r="AD141" s="138" t="str">
        <f t="shared" si="282"/>
        <v/>
      </c>
      <c r="AE141" s="138" t="str">
        <f t="shared" si="282"/>
        <v/>
      </c>
      <c r="AF141" s="138" t="str">
        <f t="shared" si="282"/>
        <v/>
      </c>
      <c r="AG141" s="138" t="str">
        <f t="shared" si="282"/>
        <v/>
      </c>
      <c r="AH141" s="138" t="str">
        <f t="shared" ref="AH141:BM141" si="283">IF(ISBLANK(AI141),MAX(AH69-X,0),IF(AI142="","",(AI141*p+AI142*(1-p))/(EXP(r_*T/n))))</f>
        <v/>
      </c>
      <c r="AI141" s="138" t="str">
        <f t="shared" si="283"/>
        <v/>
      </c>
      <c r="AJ141" s="138" t="str">
        <f t="shared" si="283"/>
        <v/>
      </c>
      <c r="AK141" s="138" t="str">
        <f t="shared" si="283"/>
        <v/>
      </c>
      <c r="AL141" s="138" t="str">
        <f t="shared" si="283"/>
        <v/>
      </c>
      <c r="AM141" s="138" t="str">
        <f t="shared" si="283"/>
        <v/>
      </c>
      <c r="AN141" s="138" t="str">
        <f t="shared" si="283"/>
        <v/>
      </c>
      <c r="AO141" s="138" t="str">
        <f t="shared" si="283"/>
        <v/>
      </c>
      <c r="AP141" s="138" t="str">
        <f t="shared" si="283"/>
        <v/>
      </c>
      <c r="AQ141" s="138" t="str">
        <f t="shared" si="283"/>
        <v/>
      </c>
      <c r="AR141" s="138" t="str">
        <f t="shared" si="283"/>
        <v/>
      </c>
      <c r="AS141" s="138" t="str">
        <f t="shared" si="283"/>
        <v/>
      </c>
      <c r="AT141" s="138" t="str">
        <f t="shared" si="283"/>
        <v/>
      </c>
      <c r="AU141" s="138" t="str">
        <f t="shared" si="283"/>
        <v/>
      </c>
      <c r="AV141" s="138" t="str">
        <f t="shared" si="283"/>
        <v/>
      </c>
      <c r="AW141" s="138" t="str">
        <f t="shared" si="283"/>
        <v/>
      </c>
      <c r="AX141" s="138">
        <f t="shared" si="283"/>
        <v>0</v>
      </c>
      <c r="AY141" s="138">
        <f t="shared" si="283"/>
        <v>0</v>
      </c>
      <c r="AZ141" s="138">
        <f t="shared" si="283"/>
        <v>0</v>
      </c>
      <c r="BA141" s="138">
        <f t="shared" si="283"/>
        <v>0</v>
      </c>
      <c r="BB141" s="138">
        <f t="shared" si="283"/>
        <v>0</v>
      </c>
      <c r="BC141" s="138">
        <f t="shared" si="283"/>
        <v>0</v>
      </c>
      <c r="BD141" s="138">
        <f t="shared" si="283"/>
        <v>0</v>
      </c>
      <c r="BE141" s="138">
        <f t="shared" si="283"/>
        <v>0</v>
      </c>
      <c r="BF141" s="138">
        <f t="shared" si="283"/>
        <v>0</v>
      </c>
      <c r="BG141" s="138">
        <f t="shared" si="283"/>
        <v>0</v>
      </c>
      <c r="BH141" s="138">
        <f t="shared" si="283"/>
        <v>0</v>
      </c>
      <c r="BI141" s="138">
        <f t="shared" si="283"/>
        <v>0</v>
      </c>
      <c r="BJ141" s="138">
        <f t="shared" si="283"/>
        <v>0</v>
      </c>
      <c r="BK141" s="138">
        <f t="shared" si="283"/>
        <v>0</v>
      </c>
      <c r="BL141" s="138">
        <f t="shared" si="283"/>
        <v>0</v>
      </c>
      <c r="BM141" s="138">
        <f t="shared" si="283"/>
        <v>0</v>
      </c>
      <c r="BN141" s="138">
        <f t="shared" ref="BN141:BS141" si="284">IF(ISBLANK(BO141),MAX(BN69-X,0),IF(BO142="","",(BO141*p+BO142*(1-p))/(EXP(r_*T/n))))</f>
        <v>0</v>
      </c>
      <c r="BO141" s="138">
        <f t="shared" si="284"/>
        <v>0</v>
      </c>
      <c r="BP141" s="138">
        <f t="shared" si="284"/>
        <v>0</v>
      </c>
      <c r="BQ141" s="138">
        <f t="shared" si="284"/>
        <v>0</v>
      </c>
      <c r="BR141" s="138">
        <f t="shared" si="284"/>
        <v>0</v>
      </c>
      <c r="BS141" s="138">
        <f t="shared" si="284"/>
        <v>0</v>
      </c>
    </row>
    <row r="142" spans="2:71" x14ac:dyDescent="0.2">
      <c r="B142" s="138" t="str">
        <f t="shared" ref="B142:AG142" si="285">IF(ISBLANK(C142),MAX(B70-X,0),IF(C143="","",(C142*p+C143*(1-p))/(EXP(r_*T/n))))</f>
        <v/>
      </c>
      <c r="C142" s="138" t="str">
        <f t="shared" si="285"/>
        <v/>
      </c>
      <c r="D142" s="138" t="str">
        <f t="shared" si="285"/>
        <v/>
      </c>
      <c r="E142" s="138" t="str">
        <f t="shared" si="285"/>
        <v/>
      </c>
      <c r="F142" s="138" t="str">
        <f t="shared" si="285"/>
        <v/>
      </c>
      <c r="G142" s="138" t="str">
        <f t="shared" si="285"/>
        <v/>
      </c>
      <c r="H142" s="138" t="str">
        <f t="shared" si="285"/>
        <v/>
      </c>
      <c r="I142" s="138" t="str">
        <f t="shared" si="285"/>
        <v/>
      </c>
      <c r="J142" s="138" t="str">
        <f t="shared" si="285"/>
        <v/>
      </c>
      <c r="K142" s="138" t="str">
        <f t="shared" si="285"/>
        <v/>
      </c>
      <c r="L142" s="138" t="str">
        <f t="shared" si="285"/>
        <v/>
      </c>
      <c r="M142" s="138" t="str">
        <f t="shared" si="285"/>
        <v/>
      </c>
      <c r="N142" s="138" t="str">
        <f t="shared" si="285"/>
        <v/>
      </c>
      <c r="O142" s="138" t="str">
        <f t="shared" si="285"/>
        <v/>
      </c>
      <c r="P142" s="138" t="str">
        <f t="shared" si="285"/>
        <v/>
      </c>
      <c r="Q142" s="138" t="str">
        <f t="shared" si="285"/>
        <v/>
      </c>
      <c r="R142" s="138" t="str">
        <f t="shared" si="285"/>
        <v/>
      </c>
      <c r="S142" s="138" t="str">
        <f t="shared" si="285"/>
        <v/>
      </c>
      <c r="T142" s="138" t="str">
        <f t="shared" si="285"/>
        <v/>
      </c>
      <c r="U142" s="138" t="str">
        <f t="shared" si="285"/>
        <v/>
      </c>
      <c r="V142" s="138" t="str">
        <f t="shared" si="285"/>
        <v/>
      </c>
      <c r="W142" s="138" t="str">
        <f t="shared" si="285"/>
        <v/>
      </c>
      <c r="X142" s="138" t="str">
        <f t="shared" si="285"/>
        <v/>
      </c>
      <c r="Y142" s="138" t="str">
        <f t="shared" si="285"/>
        <v/>
      </c>
      <c r="Z142" s="138" t="str">
        <f t="shared" si="285"/>
        <v/>
      </c>
      <c r="AA142" s="138" t="str">
        <f t="shared" si="285"/>
        <v/>
      </c>
      <c r="AB142" s="138" t="str">
        <f t="shared" si="285"/>
        <v/>
      </c>
      <c r="AC142" s="138" t="str">
        <f t="shared" si="285"/>
        <v/>
      </c>
      <c r="AD142" s="138" t="str">
        <f t="shared" si="285"/>
        <v/>
      </c>
      <c r="AE142" s="138" t="str">
        <f t="shared" si="285"/>
        <v/>
      </c>
      <c r="AF142" s="138" t="str">
        <f t="shared" si="285"/>
        <v/>
      </c>
      <c r="AG142" s="138" t="str">
        <f t="shared" si="285"/>
        <v/>
      </c>
      <c r="AH142" s="138" t="str">
        <f t="shared" ref="AH142:BM142" si="286">IF(ISBLANK(AI142),MAX(AH70-X,0),IF(AI143="","",(AI142*p+AI143*(1-p))/(EXP(r_*T/n))))</f>
        <v/>
      </c>
      <c r="AI142" s="138" t="str">
        <f t="shared" si="286"/>
        <v/>
      </c>
      <c r="AJ142" s="138" t="str">
        <f t="shared" si="286"/>
        <v/>
      </c>
      <c r="AK142" s="138" t="str">
        <f t="shared" si="286"/>
        <v/>
      </c>
      <c r="AL142" s="138" t="str">
        <f t="shared" si="286"/>
        <v/>
      </c>
      <c r="AM142" s="138" t="str">
        <f t="shared" si="286"/>
        <v/>
      </c>
      <c r="AN142" s="138" t="str">
        <f t="shared" si="286"/>
        <v/>
      </c>
      <c r="AO142" s="138" t="str">
        <f t="shared" si="286"/>
        <v/>
      </c>
      <c r="AP142" s="138" t="str">
        <f t="shared" si="286"/>
        <v/>
      </c>
      <c r="AQ142" s="138" t="str">
        <f t="shared" si="286"/>
        <v/>
      </c>
      <c r="AR142" s="138" t="str">
        <f t="shared" si="286"/>
        <v/>
      </c>
      <c r="AS142" s="138" t="str">
        <f t="shared" si="286"/>
        <v/>
      </c>
      <c r="AT142" s="138" t="str">
        <f t="shared" si="286"/>
        <v/>
      </c>
      <c r="AU142" s="138" t="str">
        <f t="shared" si="286"/>
        <v/>
      </c>
      <c r="AV142" s="138" t="str">
        <f t="shared" si="286"/>
        <v/>
      </c>
      <c r="AW142" s="138" t="str">
        <f t="shared" si="286"/>
        <v/>
      </c>
      <c r="AX142" s="138" t="str">
        <f t="shared" si="286"/>
        <v/>
      </c>
      <c r="AY142" s="138">
        <f t="shared" si="286"/>
        <v>0</v>
      </c>
      <c r="AZ142" s="138">
        <f t="shared" si="286"/>
        <v>0</v>
      </c>
      <c r="BA142" s="138">
        <f t="shared" si="286"/>
        <v>0</v>
      </c>
      <c r="BB142" s="138">
        <f t="shared" si="286"/>
        <v>0</v>
      </c>
      <c r="BC142" s="138">
        <f t="shared" si="286"/>
        <v>0</v>
      </c>
      <c r="BD142" s="138">
        <f t="shared" si="286"/>
        <v>0</v>
      </c>
      <c r="BE142" s="138">
        <f t="shared" si="286"/>
        <v>0</v>
      </c>
      <c r="BF142" s="138">
        <f t="shared" si="286"/>
        <v>0</v>
      </c>
      <c r="BG142" s="138">
        <f t="shared" si="286"/>
        <v>0</v>
      </c>
      <c r="BH142" s="138">
        <f t="shared" si="286"/>
        <v>0</v>
      </c>
      <c r="BI142" s="138">
        <f t="shared" si="286"/>
        <v>0</v>
      </c>
      <c r="BJ142" s="138">
        <f t="shared" si="286"/>
        <v>0</v>
      </c>
      <c r="BK142" s="138">
        <f t="shared" si="286"/>
        <v>0</v>
      </c>
      <c r="BL142" s="138">
        <f t="shared" si="286"/>
        <v>0</v>
      </c>
      <c r="BM142" s="138">
        <f t="shared" si="286"/>
        <v>0</v>
      </c>
      <c r="BN142" s="138">
        <f t="shared" ref="BN142:BS142" si="287">IF(ISBLANK(BO142),MAX(BN70-X,0),IF(BO143="","",(BO142*p+BO143*(1-p))/(EXP(r_*T/n))))</f>
        <v>0</v>
      </c>
      <c r="BO142" s="138">
        <f t="shared" si="287"/>
        <v>0</v>
      </c>
      <c r="BP142" s="138">
        <f t="shared" si="287"/>
        <v>0</v>
      </c>
      <c r="BQ142" s="138">
        <f t="shared" si="287"/>
        <v>0</v>
      </c>
      <c r="BR142" s="138">
        <f t="shared" si="287"/>
        <v>0</v>
      </c>
      <c r="BS142" s="138">
        <f t="shared" si="287"/>
        <v>0</v>
      </c>
    </row>
    <row r="143" spans="2:71" x14ac:dyDescent="0.2">
      <c r="B143" s="138" t="str">
        <f t="shared" ref="B143:AG143" si="288">IF(ISBLANK(C143),MAX(B71-X,0),IF(C144="","",(C143*p+C144*(1-p))/(EXP(r_*T/n))))</f>
        <v/>
      </c>
      <c r="C143" s="138" t="str">
        <f t="shared" si="288"/>
        <v/>
      </c>
      <c r="D143" s="138" t="str">
        <f t="shared" si="288"/>
        <v/>
      </c>
      <c r="E143" s="138" t="str">
        <f t="shared" si="288"/>
        <v/>
      </c>
      <c r="F143" s="138" t="str">
        <f t="shared" si="288"/>
        <v/>
      </c>
      <c r="G143" s="138" t="str">
        <f t="shared" si="288"/>
        <v/>
      </c>
      <c r="H143" s="138" t="str">
        <f t="shared" si="288"/>
        <v/>
      </c>
      <c r="I143" s="138" t="str">
        <f t="shared" si="288"/>
        <v/>
      </c>
      <c r="J143" s="138" t="str">
        <f t="shared" si="288"/>
        <v/>
      </c>
      <c r="K143" s="138" t="str">
        <f t="shared" si="288"/>
        <v/>
      </c>
      <c r="L143" s="138" t="str">
        <f t="shared" si="288"/>
        <v/>
      </c>
      <c r="M143" s="138" t="str">
        <f t="shared" si="288"/>
        <v/>
      </c>
      <c r="N143" s="138" t="str">
        <f t="shared" si="288"/>
        <v/>
      </c>
      <c r="O143" s="138" t="str">
        <f t="shared" si="288"/>
        <v/>
      </c>
      <c r="P143" s="138" t="str">
        <f t="shared" si="288"/>
        <v/>
      </c>
      <c r="Q143" s="138" t="str">
        <f t="shared" si="288"/>
        <v/>
      </c>
      <c r="R143" s="138" t="str">
        <f t="shared" si="288"/>
        <v/>
      </c>
      <c r="S143" s="138" t="str">
        <f t="shared" si="288"/>
        <v/>
      </c>
      <c r="T143" s="138" t="str">
        <f t="shared" si="288"/>
        <v/>
      </c>
      <c r="U143" s="138" t="str">
        <f t="shared" si="288"/>
        <v/>
      </c>
      <c r="V143" s="138" t="str">
        <f t="shared" si="288"/>
        <v/>
      </c>
      <c r="W143" s="138" t="str">
        <f t="shared" si="288"/>
        <v/>
      </c>
      <c r="X143" s="138" t="str">
        <f t="shared" si="288"/>
        <v/>
      </c>
      <c r="Y143" s="138" t="str">
        <f t="shared" si="288"/>
        <v/>
      </c>
      <c r="Z143" s="138" t="str">
        <f t="shared" si="288"/>
        <v/>
      </c>
      <c r="AA143" s="138" t="str">
        <f t="shared" si="288"/>
        <v/>
      </c>
      <c r="AB143" s="138" t="str">
        <f t="shared" si="288"/>
        <v/>
      </c>
      <c r="AC143" s="138" t="str">
        <f t="shared" si="288"/>
        <v/>
      </c>
      <c r="AD143" s="138" t="str">
        <f t="shared" si="288"/>
        <v/>
      </c>
      <c r="AE143" s="138" t="str">
        <f t="shared" si="288"/>
        <v/>
      </c>
      <c r="AF143" s="138" t="str">
        <f t="shared" si="288"/>
        <v/>
      </c>
      <c r="AG143" s="138" t="str">
        <f t="shared" si="288"/>
        <v/>
      </c>
      <c r="AH143" s="138" t="str">
        <f t="shared" ref="AH143:BM143" si="289">IF(ISBLANK(AI143),MAX(AH71-X,0),IF(AI144="","",(AI143*p+AI144*(1-p))/(EXP(r_*T/n))))</f>
        <v/>
      </c>
      <c r="AI143" s="138" t="str">
        <f t="shared" si="289"/>
        <v/>
      </c>
      <c r="AJ143" s="138" t="str">
        <f t="shared" si="289"/>
        <v/>
      </c>
      <c r="AK143" s="138" t="str">
        <f t="shared" si="289"/>
        <v/>
      </c>
      <c r="AL143" s="138" t="str">
        <f t="shared" si="289"/>
        <v/>
      </c>
      <c r="AM143" s="138" t="str">
        <f t="shared" si="289"/>
        <v/>
      </c>
      <c r="AN143" s="138" t="str">
        <f t="shared" si="289"/>
        <v/>
      </c>
      <c r="AO143" s="138" t="str">
        <f t="shared" si="289"/>
        <v/>
      </c>
      <c r="AP143" s="138" t="str">
        <f t="shared" si="289"/>
        <v/>
      </c>
      <c r="AQ143" s="138" t="str">
        <f t="shared" si="289"/>
        <v/>
      </c>
      <c r="AR143" s="138" t="str">
        <f t="shared" si="289"/>
        <v/>
      </c>
      <c r="AS143" s="138" t="str">
        <f t="shared" si="289"/>
        <v/>
      </c>
      <c r="AT143" s="138" t="str">
        <f t="shared" si="289"/>
        <v/>
      </c>
      <c r="AU143" s="138" t="str">
        <f t="shared" si="289"/>
        <v/>
      </c>
      <c r="AV143" s="138" t="str">
        <f t="shared" si="289"/>
        <v/>
      </c>
      <c r="AW143" s="138" t="str">
        <f t="shared" si="289"/>
        <v/>
      </c>
      <c r="AX143" s="138" t="str">
        <f t="shared" si="289"/>
        <v/>
      </c>
      <c r="AY143" s="138" t="str">
        <f t="shared" si="289"/>
        <v/>
      </c>
      <c r="AZ143" s="138">
        <f t="shared" si="289"/>
        <v>0</v>
      </c>
      <c r="BA143" s="138">
        <f t="shared" si="289"/>
        <v>0</v>
      </c>
      <c r="BB143" s="138">
        <f t="shared" si="289"/>
        <v>0</v>
      </c>
      <c r="BC143" s="138">
        <f t="shared" si="289"/>
        <v>0</v>
      </c>
      <c r="BD143" s="138">
        <f t="shared" si="289"/>
        <v>0</v>
      </c>
      <c r="BE143" s="138">
        <f t="shared" si="289"/>
        <v>0</v>
      </c>
      <c r="BF143" s="138">
        <f t="shared" si="289"/>
        <v>0</v>
      </c>
      <c r="BG143" s="138">
        <f t="shared" si="289"/>
        <v>0</v>
      </c>
      <c r="BH143" s="138">
        <f t="shared" si="289"/>
        <v>0</v>
      </c>
      <c r="BI143" s="138">
        <f t="shared" si="289"/>
        <v>0</v>
      </c>
      <c r="BJ143" s="138">
        <f t="shared" si="289"/>
        <v>0</v>
      </c>
      <c r="BK143" s="138">
        <f t="shared" si="289"/>
        <v>0</v>
      </c>
      <c r="BL143" s="138">
        <f t="shared" si="289"/>
        <v>0</v>
      </c>
      <c r="BM143" s="138">
        <f t="shared" si="289"/>
        <v>0</v>
      </c>
      <c r="BN143" s="138">
        <f t="shared" ref="BN143:BS143" si="290">IF(ISBLANK(BO143),MAX(BN71-X,0),IF(BO144="","",(BO143*p+BO144*(1-p))/(EXP(r_*T/n))))</f>
        <v>0</v>
      </c>
      <c r="BO143" s="138">
        <f t="shared" si="290"/>
        <v>0</v>
      </c>
      <c r="BP143" s="138">
        <f t="shared" si="290"/>
        <v>0</v>
      </c>
      <c r="BQ143" s="138">
        <f t="shared" si="290"/>
        <v>0</v>
      </c>
      <c r="BR143" s="138">
        <f t="shared" si="290"/>
        <v>0</v>
      </c>
      <c r="BS143" s="138">
        <f t="shared" si="290"/>
        <v>0</v>
      </c>
    </row>
    <row r="144" spans="2:71" x14ac:dyDescent="0.2">
      <c r="B144" s="138" t="str">
        <f t="shared" ref="B144:AG144" si="291">IF(ISBLANK(C144),MAX(B72-X,0),IF(C145="","",(C144*p+C145*(1-p))/(EXP(r_*T/n))))</f>
        <v/>
      </c>
      <c r="C144" s="138" t="str">
        <f t="shared" si="291"/>
        <v/>
      </c>
      <c r="D144" s="138" t="str">
        <f t="shared" si="291"/>
        <v/>
      </c>
      <c r="E144" s="138" t="str">
        <f t="shared" si="291"/>
        <v/>
      </c>
      <c r="F144" s="138" t="str">
        <f t="shared" si="291"/>
        <v/>
      </c>
      <c r="G144" s="138" t="str">
        <f t="shared" si="291"/>
        <v/>
      </c>
      <c r="H144" s="138" t="str">
        <f t="shared" si="291"/>
        <v/>
      </c>
      <c r="I144" s="138" t="str">
        <f t="shared" si="291"/>
        <v/>
      </c>
      <c r="J144" s="138" t="str">
        <f t="shared" si="291"/>
        <v/>
      </c>
      <c r="K144" s="138" t="str">
        <f t="shared" si="291"/>
        <v/>
      </c>
      <c r="L144" s="138" t="str">
        <f t="shared" si="291"/>
        <v/>
      </c>
      <c r="M144" s="138" t="str">
        <f t="shared" si="291"/>
        <v/>
      </c>
      <c r="N144" s="138" t="str">
        <f t="shared" si="291"/>
        <v/>
      </c>
      <c r="O144" s="138" t="str">
        <f t="shared" si="291"/>
        <v/>
      </c>
      <c r="P144" s="138" t="str">
        <f t="shared" si="291"/>
        <v/>
      </c>
      <c r="Q144" s="138" t="str">
        <f t="shared" si="291"/>
        <v/>
      </c>
      <c r="R144" s="138" t="str">
        <f t="shared" si="291"/>
        <v/>
      </c>
      <c r="S144" s="138" t="str">
        <f t="shared" si="291"/>
        <v/>
      </c>
      <c r="T144" s="138" t="str">
        <f t="shared" si="291"/>
        <v/>
      </c>
      <c r="U144" s="138" t="str">
        <f t="shared" si="291"/>
        <v/>
      </c>
      <c r="V144" s="138" t="str">
        <f t="shared" si="291"/>
        <v/>
      </c>
      <c r="W144" s="138" t="str">
        <f t="shared" si="291"/>
        <v/>
      </c>
      <c r="X144" s="138" t="str">
        <f t="shared" si="291"/>
        <v/>
      </c>
      <c r="Y144" s="138" t="str">
        <f t="shared" si="291"/>
        <v/>
      </c>
      <c r="Z144" s="138" t="str">
        <f t="shared" si="291"/>
        <v/>
      </c>
      <c r="AA144" s="138" t="str">
        <f t="shared" si="291"/>
        <v/>
      </c>
      <c r="AB144" s="138" t="str">
        <f t="shared" si="291"/>
        <v/>
      </c>
      <c r="AC144" s="138" t="str">
        <f t="shared" si="291"/>
        <v/>
      </c>
      <c r="AD144" s="138" t="str">
        <f t="shared" si="291"/>
        <v/>
      </c>
      <c r="AE144" s="138" t="str">
        <f t="shared" si="291"/>
        <v/>
      </c>
      <c r="AF144" s="138" t="str">
        <f t="shared" si="291"/>
        <v/>
      </c>
      <c r="AG144" s="138" t="str">
        <f t="shared" si="291"/>
        <v/>
      </c>
      <c r="AH144" s="138" t="str">
        <f t="shared" ref="AH144:BM144" si="292">IF(ISBLANK(AI144),MAX(AH72-X,0),IF(AI145="","",(AI144*p+AI145*(1-p))/(EXP(r_*T/n))))</f>
        <v/>
      </c>
      <c r="AI144" s="138" t="str">
        <f t="shared" si="292"/>
        <v/>
      </c>
      <c r="AJ144" s="138" t="str">
        <f t="shared" si="292"/>
        <v/>
      </c>
      <c r="AK144" s="138" t="str">
        <f t="shared" si="292"/>
        <v/>
      </c>
      <c r="AL144" s="138" t="str">
        <f t="shared" si="292"/>
        <v/>
      </c>
      <c r="AM144" s="138" t="str">
        <f t="shared" si="292"/>
        <v/>
      </c>
      <c r="AN144" s="138" t="str">
        <f t="shared" si="292"/>
        <v/>
      </c>
      <c r="AO144" s="138" t="str">
        <f t="shared" si="292"/>
        <v/>
      </c>
      <c r="AP144" s="138" t="str">
        <f t="shared" si="292"/>
        <v/>
      </c>
      <c r="AQ144" s="138" t="str">
        <f t="shared" si="292"/>
        <v/>
      </c>
      <c r="AR144" s="138" t="str">
        <f t="shared" si="292"/>
        <v/>
      </c>
      <c r="AS144" s="138" t="str">
        <f t="shared" si="292"/>
        <v/>
      </c>
      <c r="AT144" s="138" t="str">
        <f t="shared" si="292"/>
        <v/>
      </c>
      <c r="AU144" s="138" t="str">
        <f t="shared" si="292"/>
        <v/>
      </c>
      <c r="AV144" s="138" t="str">
        <f t="shared" si="292"/>
        <v/>
      </c>
      <c r="AW144" s="138" t="str">
        <f t="shared" si="292"/>
        <v/>
      </c>
      <c r="AX144" s="138" t="str">
        <f t="shared" si="292"/>
        <v/>
      </c>
      <c r="AY144" s="138" t="str">
        <f t="shared" si="292"/>
        <v/>
      </c>
      <c r="AZ144" s="138" t="str">
        <f t="shared" si="292"/>
        <v/>
      </c>
      <c r="BA144" s="138">
        <f t="shared" si="292"/>
        <v>0</v>
      </c>
      <c r="BB144" s="138">
        <f t="shared" si="292"/>
        <v>0</v>
      </c>
      <c r="BC144" s="138">
        <f t="shared" si="292"/>
        <v>0</v>
      </c>
      <c r="BD144" s="138">
        <f t="shared" si="292"/>
        <v>0</v>
      </c>
      <c r="BE144" s="138">
        <f t="shared" si="292"/>
        <v>0</v>
      </c>
      <c r="BF144" s="138">
        <f t="shared" si="292"/>
        <v>0</v>
      </c>
      <c r="BG144" s="138">
        <f t="shared" si="292"/>
        <v>0</v>
      </c>
      <c r="BH144" s="138">
        <f t="shared" si="292"/>
        <v>0</v>
      </c>
      <c r="BI144" s="138">
        <f t="shared" si="292"/>
        <v>0</v>
      </c>
      <c r="BJ144" s="138">
        <f t="shared" si="292"/>
        <v>0</v>
      </c>
      <c r="BK144" s="138">
        <f t="shared" si="292"/>
        <v>0</v>
      </c>
      <c r="BL144" s="138">
        <f t="shared" si="292"/>
        <v>0</v>
      </c>
      <c r="BM144" s="138">
        <f t="shared" si="292"/>
        <v>0</v>
      </c>
      <c r="BN144" s="138">
        <f t="shared" ref="BN144:BS144" si="293">IF(ISBLANK(BO144),MAX(BN72-X,0),IF(BO145="","",(BO144*p+BO145*(1-p))/(EXP(r_*T/n))))</f>
        <v>0</v>
      </c>
      <c r="BO144" s="138">
        <f t="shared" si="293"/>
        <v>0</v>
      </c>
      <c r="BP144" s="138">
        <f t="shared" si="293"/>
        <v>0</v>
      </c>
      <c r="BQ144" s="138">
        <f t="shared" si="293"/>
        <v>0</v>
      </c>
      <c r="BR144" s="138">
        <f t="shared" si="293"/>
        <v>0</v>
      </c>
      <c r="BS144" s="138">
        <f t="shared" si="293"/>
        <v>0</v>
      </c>
    </row>
    <row r="145" spans="2:71" x14ac:dyDescent="0.2">
      <c r="B145" s="138" t="str">
        <f t="shared" ref="B145:AG145" si="294">IF(ISBLANK(C145),MAX(B73-X,0),IF(C146="","",(C145*p+C146*(1-p))/(EXP(r_*T/n))))</f>
        <v/>
      </c>
      <c r="C145" s="138" t="str">
        <f t="shared" si="294"/>
        <v/>
      </c>
      <c r="D145" s="138" t="str">
        <f t="shared" si="294"/>
        <v/>
      </c>
      <c r="E145" s="138" t="str">
        <f t="shared" si="294"/>
        <v/>
      </c>
      <c r="F145" s="138" t="str">
        <f t="shared" si="294"/>
        <v/>
      </c>
      <c r="G145" s="138" t="str">
        <f t="shared" si="294"/>
        <v/>
      </c>
      <c r="H145" s="138" t="str">
        <f t="shared" si="294"/>
        <v/>
      </c>
      <c r="I145" s="138" t="str">
        <f t="shared" si="294"/>
        <v/>
      </c>
      <c r="J145" s="138" t="str">
        <f t="shared" si="294"/>
        <v/>
      </c>
      <c r="K145" s="138" t="str">
        <f t="shared" si="294"/>
        <v/>
      </c>
      <c r="L145" s="138" t="str">
        <f t="shared" si="294"/>
        <v/>
      </c>
      <c r="M145" s="138" t="str">
        <f t="shared" si="294"/>
        <v/>
      </c>
      <c r="N145" s="138" t="str">
        <f t="shared" si="294"/>
        <v/>
      </c>
      <c r="O145" s="138" t="str">
        <f t="shared" si="294"/>
        <v/>
      </c>
      <c r="P145" s="138" t="str">
        <f t="shared" si="294"/>
        <v/>
      </c>
      <c r="Q145" s="138" t="str">
        <f t="shared" si="294"/>
        <v/>
      </c>
      <c r="R145" s="138" t="str">
        <f t="shared" si="294"/>
        <v/>
      </c>
      <c r="S145" s="138" t="str">
        <f t="shared" si="294"/>
        <v/>
      </c>
      <c r="T145" s="138" t="str">
        <f t="shared" si="294"/>
        <v/>
      </c>
      <c r="U145" s="138" t="str">
        <f t="shared" si="294"/>
        <v/>
      </c>
      <c r="V145" s="138" t="str">
        <f t="shared" si="294"/>
        <v/>
      </c>
      <c r="W145" s="138" t="str">
        <f t="shared" si="294"/>
        <v/>
      </c>
      <c r="X145" s="138" t="str">
        <f t="shared" si="294"/>
        <v/>
      </c>
      <c r="Y145" s="138" t="str">
        <f t="shared" si="294"/>
        <v/>
      </c>
      <c r="Z145" s="138" t="str">
        <f t="shared" si="294"/>
        <v/>
      </c>
      <c r="AA145" s="138" t="str">
        <f t="shared" si="294"/>
        <v/>
      </c>
      <c r="AB145" s="138" t="str">
        <f t="shared" si="294"/>
        <v/>
      </c>
      <c r="AC145" s="138" t="str">
        <f t="shared" si="294"/>
        <v/>
      </c>
      <c r="AD145" s="138" t="str">
        <f t="shared" si="294"/>
        <v/>
      </c>
      <c r="AE145" s="138" t="str">
        <f t="shared" si="294"/>
        <v/>
      </c>
      <c r="AF145" s="138" t="str">
        <f t="shared" si="294"/>
        <v/>
      </c>
      <c r="AG145" s="138" t="str">
        <f t="shared" si="294"/>
        <v/>
      </c>
      <c r="AH145" s="138" t="str">
        <f t="shared" ref="AH145:BM145" si="295">IF(ISBLANK(AI145),MAX(AH73-X,0),IF(AI146="","",(AI145*p+AI146*(1-p))/(EXP(r_*T/n))))</f>
        <v/>
      </c>
      <c r="AI145" s="138" t="str">
        <f t="shared" si="295"/>
        <v/>
      </c>
      <c r="AJ145" s="138" t="str">
        <f t="shared" si="295"/>
        <v/>
      </c>
      <c r="AK145" s="138" t="str">
        <f t="shared" si="295"/>
        <v/>
      </c>
      <c r="AL145" s="138" t="str">
        <f t="shared" si="295"/>
        <v/>
      </c>
      <c r="AM145" s="138" t="str">
        <f t="shared" si="295"/>
        <v/>
      </c>
      <c r="AN145" s="138" t="str">
        <f t="shared" si="295"/>
        <v/>
      </c>
      <c r="AO145" s="138" t="str">
        <f t="shared" si="295"/>
        <v/>
      </c>
      <c r="AP145" s="138" t="str">
        <f t="shared" si="295"/>
        <v/>
      </c>
      <c r="AQ145" s="138" t="str">
        <f t="shared" si="295"/>
        <v/>
      </c>
      <c r="AR145" s="138" t="str">
        <f t="shared" si="295"/>
        <v/>
      </c>
      <c r="AS145" s="138" t="str">
        <f t="shared" si="295"/>
        <v/>
      </c>
      <c r="AT145" s="138" t="str">
        <f t="shared" si="295"/>
        <v/>
      </c>
      <c r="AU145" s="138" t="str">
        <f t="shared" si="295"/>
        <v/>
      </c>
      <c r="AV145" s="138" t="str">
        <f t="shared" si="295"/>
        <v/>
      </c>
      <c r="AW145" s="138" t="str">
        <f t="shared" si="295"/>
        <v/>
      </c>
      <c r="AX145" s="138" t="str">
        <f t="shared" si="295"/>
        <v/>
      </c>
      <c r="AY145" s="138" t="str">
        <f t="shared" si="295"/>
        <v/>
      </c>
      <c r="AZ145" s="138" t="str">
        <f t="shared" si="295"/>
        <v/>
      </c>
      <c r="BA145" s="138" t="str">
        <f t="shared" si="295"/>
        <v/>
      </c>
      <c r="BB145" s="138">
        <f t="shared" si="295"/>
        <v>0</v>
      </c>
      <c r="BC145" s="138">
        <f t="shared" si="295"/>
        <v>0</v>
      </c>
      <c r="BD145" s="138">
        <f t="shared" si="295"/>
        <v>0</v>
      </c>
      <c r="BE145" s="138">
        <f t="shared" si="295"/>
        <v>0</v>
      </c>
      <c r="BF145" s="138">
        <f t="shared" si="295"/>
        <v>0</v>
      </c>
      <c r="BG145" s="138">
        <f t="shared" si="295"/>
        <v>0</v>
      </c>
      <c r="BH145" s="138">
        <f t="shared" si="295"/>
        <v>0</v>
      </c>
      <c r="BI145" s="138">
        <f t="shared" si="295"/>
        <v>0</v>
      </c>
      <c r="BJ145" s="138">
        <f t="shared" si="295"/>
        <v>0</v>
      </c>
      <c r="BK145" s="138">
        <f t="shared" si="295"/>
        <v>0</v>
      </c>
      <c r="BL145" s="138">
        <f t="shared" si="295"/>
        <v>0</v>
      </c>
      <c r="BM145" s="138">
        <f t="shared" si="295"/>
        <v>0</v>
      </c>
      <c r="BN145" s="138">
        <f t="shared" ref="BN145:BS145" si="296">IF(ISBLANK(BO145),MAX(BN73-X,0),IF(BO146="","",(BO145*p+BO146*(1-p))/(EXP(r_*T/n))))</f>
        <v>0</v>
      </c>
      <c r="BO145" s="138">
        <f t="shared" si="296"/>
        <v>0</v>
      </c>
      <c r="BP145" s="138">
        <f t="shared" si="296"/>
        <v>0</v>
      </c>
      <c r="BQ145" s="138">
        <f t="shared" si="296"/>
        <v>0</v>
      </c>
      <c r="BR145" s="138">
        <f t="shared" si="296"/>
        <v>0</v>
      </c>
      <c r="BS145" s="138">
        <f t="shared" si="296"/>
        <v>0</v>
      </c>
    </row>
    <row r="146" spans="2:71" x14ac:dyDescent="0.2">
      <c r="B146" s="138" t="str">
        <f t="shared" ref="B146:AG146" si="297">IF(ISBLANK(C146),MAX(B74-X,0),IF(C147="","",(C146*p+C147*(1-p))/(EXP(r_*T/n))))</f>
        <v/>
      </c>
      <c r="C146" s="138" t="str">
        <f t="shared" si="297"/>
        <v/>
      </c>
      <c r="D146" s="138" t="str">
        <f t="shared" si="297"/>
        <v/>
      </c>
      <c r="E146" s="138" t="str">
        <f t="shared" si="297"/>
        <v/>
      </c>
      <c r="F146" s="138" t="str">
        <f t="shared" si="297"/>
        <v/>
      </c>
      <c r="G146" s="138" t="str">
        <f t="shared" si="297"/>
        <v/>
      </c>
      <c r="H146" s="138" t="str">
        <f t="shared" si="297"/>
        <v/>
      </c>
      <c r="I146" s="138" t="str">
        <f t="shared" si="297"/>
        <v/>
      </c>
      <c r="J146" s="138" t="str">
        <f t="shared" si="297"/>
        <v/>
      </c>
      <c r="K146" s="138" t="str">
        <f t="shared" si="297"/>
        <v/>
      </c>
      <c r="L146" s="138" t="str">
        <f t="shared" si="297"/>
        <v/>
      </c>
      <c r="M146" s="138" t="str">
        <f t="shared" si="297"/>
        <v/>
      </c>
      <c r="N146" s="138" t="str">
        <f t="shared" si="297"/>
        <v/>
      </c>
      <c r="O146" s="138" t="str">
        <f t="shared" si="297"/>
        <v/>
      </c>
      <c r="P146" s="138" t="str">
        <f t="shared" si="297"/>
        <v/>
      </c>
      <c r="Q146" s="138" t="str">
        <f t="shared" si="297"/>
        <v/>
      </c>
      <c r="R146" s="138" t="str">
        <f t="shared" si="297"/>
        <v/>
      </c>
      <c r="S146" s="138" t="str">
        <f t="shared" si="297"/>
        <v/>
      </c>
      <c r="T146" s="138" t="str">
        <f t="shared" si="297"/>
        <v/>
      </c>
      <c r="U146" s="138" t="str">
        <f t="shared" si="297"/>
        <v/>
      </c>
      <c r="V146" s="138" t="str">
        <f t="shared" si="297"/>
        <v/>
      </c>
      <c r="W146" s="138" t="str">
        <f t="shared" si="297"/>
        <v/>
      </c>
      <c r="X146" s="138" t="str">
        <f t="shared" si="297"/>
        <v/>
      </c>
      <c r="Y146" s="138" t="str">
        <f t="shared" si="297"/>
        <v/>
      </c>
      <c r="Z146" s="138" t="str">
        <f t="shared" si="297"/>
        <v/>
      </c>
      <c r="AA146" s="138" t="str">
        <f t="shared" si="297"/>
        <v/>
      </c>
      <c r="AB146" s="138" t="str">
        <f t="shared" si="297"/>
        <v/>
      </c>
      <c r="AC146" s="138" t="str">
        <f t="shared" si="297"/>
        <v/>
      </c>
      <c r="AD146" s="138" t="str">
        <f t="shared" si="297"/>
        <v/>
      </c>
      <c r="AE146" s="138" t="str">
        <f t="shared" si="297"/>
        <v/>
      </c>
      <c r="AF146" s="138" t="str">
        <f t="shared" si="297"/>
        <v/>
      </c>
      <c r="AG146" s="138" t="str">
        <f t="shared" si="297"/>
        <v/>
      </c>
      <c r="AH146" s="138" t="str">
        <f t="shared" ref="AH146:BM146" si="298">IF(ISBLANK(AI146),MAX(AH74-X,0),IF(AI147="","",(AI146*p+AI147*(1-p))/(EXP(r_*T/n))))</f>
        <v/>
      </c>
      <c r="AI146" s="138" t="str">
        <f t="shared" si="298"/>
        <v/>
      </c>
      <c r="AJ146" s="138" t="str">
        <f t="shared" si="298"/>
        <v/>
      </c>
      <c r="AK146" s="138" t="str">
        <f t="shared" si="298"/>
        <v/>
      </c>
      <c r="AL146" s="138" t="str">
        <f t="shared" si="298"/>
        <v/>
      </c>
      <c r="AM146" s="138" t="str">
        <f t="shared" si="298"/>
        <v/>
      </c>
      <c r="AN146" s="138" t="str">
        <f t="shared" si="298"/>
        <v/>
      </c>
      <c r="AO146" s="138" t="str">
        <f t="shared" si="298"/>
        <v/>
      </c>
      <c r="AP146" s="138" t="str">
        <f t="shared" si="298"/>
        <v/>
      </c>
      <c r="AQ146" s="138" t="str">
        <f t="shared" si="298"/>
        <v/>
      </c>
      <c r="AR146" s="138" t="str">
        <f t="shared" si="298"/>
        <v/>
      </c>
      <c r="AS146" s="138" t="str">
        <f t="shared" si="298"/>
        <v/>
      </c>
      <c r="AT146" s="138" t="str">
        <f t="shared" si="298"/>
        <v/>
      </c>
      <c r="AU146" s="138" t="str">
        <f t="shared" si="298"/>
        <v/>
      </c>
      <c r="AV146" s="138" t="str">
        <f t="shared" si="298"/>
        <v/>
      </c>
      <c r="AW146" s="138" t="str">
        <f t="shared" si="298"/>
        <v/>
      </c>
      <c r="AX146" s="138" t="str">
        <f t="shared" si="298"/>
        <v/>
      </c>
      <c r="AY146" s="138" t="str">
        <f t="shared" si="298"/>
        <v/>
      </c>
      <c r="AZ146" s="138" t="str">
        <f t="shared" si="298"/>
        <v/>
      </c>
      <c r="BA146" s="138" t="str">
        <f t="shared" si="298"/>
        <v/>
      </c>
      <c r="BB146" s="138" t="str">
        <f t="shared" si="298"/>
        <v/>
      </c>
      <c r="BC146" s="138">
        <f t="shared" si="298"/>
        <v>0</v>
      </c>
      <c r="BD146" s="138">
        <f t="shared" si="298"/>
        <v>0</v>
      </c>
      <c r="BE146" s="138">
        <f t="shared" si="298"/>
        <v>0</v>
      </c>
      <c r="BF146" s="138">
        <f t="shared" si="298"/>
        <v>0</v>
      </c>
      <c r="BG146" s="138">
        <f t="shared" si="298"/>
        <v>0</v>
      </c>
      <c r="BH146" s="138">
        <f t="shared" si="298"/>
        <v>0</v>
      </c>
      <c r="BI146" s="138">
        <f t="shared" si="298"/>
        <v>0</v>
      </c>
      <c r="BJ146" s="138">
        <f t="shared" si="298"/>
        <v>0</v>
      </c>
      <c r="BK146" s="138">
        <f t="shared" si="298"/>
        <v>0</v>
      </c>
      <c r="BL146" s="138">
        <f t="shared" si="298"/>
        <v>0</v>
      </c>
      <c r="BM146" s="138">
        <f t="shared" si="298"/>
        <v>0</v>
      </c>
      <c r="BN146" s="138">
        <f t="shared" ref="BN146:BS146" si="299">IF(ISBLANK(BO146),MAX(BN74-X,0),IF(BO147="","",(BO146*p+BO147*(1-p))/(EXP(r_*T/n))))</f>
        <v>0</v>
      </c>
      <c r="BO146" s="138">
        <f t="shared" si="299"/>
        <v>0</v>
      </c>
      <c r="BP146" s="138">
        <f t="shared" si="299"/>
        <v>0</v>
      </c>
      <c r="BQ146" s="138">
        <f t="shared" si="299"/>
        <v>0</v>
      </c>
      <c r="BR146" s="138">
        <f t="shared" si="299"/>
        <v>0</v>
      </c>
      <c r="BS146" s="138">
        <f t="shared" si="299"/>
        <v>0</v>
      </c>
    </row>
    <row r="147" spans="2:71" x14ac:dyDescent="0.2">
      <c r="B147" s="138" t="str">
        <f t="shared" ref="B147:AG147" si="300">IF(ISBLANK(C147),MAX(B75-X,0),IF(C148="","",(C147*p+C148*(1-p))/(EXP(r_*T/n))))</f>
        <v/>
      </c>
      <c r="C147" s="138" t="str">
        <f t="shared" si="300"/>
        <v/>
      </c>
      <c r="D147" s="138" t="str">
        <f t="shared" si="300"/>
        <v/>
      </c>
      <c r="E147" s="138" t="str">
        <f t="shared" si="300"/>
        <v/>
      </c>
      <c r="F147" s="138" t="str">
        <f t="shared" si="300"/>
        <v/>
      </c>
      <c r="G147" s="138" t="str">
        <f t="shared" si="300"/>
        <v/>
      </c>
      <c r="H147" s="138" t="str">
        <f t="shared" si="300"/>
        <v/>
      </c>
      <c r="I147" s="138" t="str">
        <f t="shared" si="300"/>
        <v/>
      </c>
      <c r="J147" s="138" t="str">
        <f t="shared" si="300"/>
        <v/>
      </c>
      <c r="K147" s="138" t="str">
        <f t="shared" si="300"/>
        <v/>
      </c>
      <c r="L147" s="138" t="str">
        <f t="shared" si="300"/>
        <v/>
      </c>
      <c r="M147" s="138" t="str">
        <f t="shared" si="300"/>
        <v/>
      </c>
      <c r="N147" s="138" t="str">
        <f t="shared" si="300"/>
        <v/>
      </c>
      <c r="O147" s="138" t="str">
        <f t="shared" si="300"/>
        <v/>
      </c>
      <c r="P147" s="138" t="str">
        <f t="shared" si="300"/>
        <v/>
      </c>
      <c r="Q147" s="138" t="str">
        <f t="shared" si="300"/>
        <v/>
      </c>
      <c r="R147" s="138" t="str">
        <f t="shared" si="300"/>
        <v/>
      </c>
      <c r="S147" s="138" t="str">
        <f t="shared" si="300"/>
        <v/>
      </c>
      <c r="T147" s="138" t="str">
        <f t="shared" si="300"/>
        <v/>
      </c>
      <c r="U147" s="138" t="str">
        <f t="shared" si="300"/>
        <v/>
      </c>
      <c r="V147" s="138" t="str">
        <f t="shared" si="300"/>
        <v/>
      </c>
      <c r="W147" s="138" t="str">
        <f t="shared" si="300"/>
        <v/>
      </c>
      <c r="X147" s="138" t="str">
        <f t="shared" si="300"/>
        <v/>
      </c>
      <c r="Y147" s="138" t="str">
        <f t="shared" si="300"/>
        <v/>
      </c>
      <c r="Z147" s="138" t="str">
        <f t="shared" si="300"/>
        <v/>
      </c>
      <c r="AA147" s="138" t="str">
        <f t="shared" si="300"/>
        <v/>
      </c>
      <c r="AB147" s="138" t="str">
        <f t="shared" si="300"/>
        <v/>
      </c>
      <c r="AC147" s="138" t="str">
        <f t="shared" si="300"/>
        <v/>
      </c>
      <c r="AD147" s="138" t="str">
        <f t="shared" si="300"/>
        <v/>
      </c>
      <c r="AE147" s="138" t="str">
        <f t="shared" si="300"/>
        <v/>
      </c>
      <c r="AF147" s="138" t="str">
        <f t="shared" si="300"/>
        <v/>
      </c>
      <c r="AG147" s="138" t="str">
        <f t="shared" si="300"/>
        <v/>
      </c>
      <c r="AH147" s="138" t="str">
        <f t="shared" ref="AH147:BM147" si="301">IF(ISBLANK(AI147),MAX(AH75-X,0),IF(AI148="","",(AI147*p+AI148*(1-p))/(EXP(r_*T/n))))</f>
        <v/>
      </c>
      <c r="AI147" s="138" t="str">
        <f t="shared" si="301"/>
        <v/>
      </c>
      <c r="AJ147" s="138" t="str">
        <f t="shared" si="301"/>
        <v/>
      </c>
      <c r="AK147" s="138" t="str">
        <f t="shared" si="301"/>
        <v/>
      </c>
      <c r="AL147" s="138" t="str">
        <f t="shared" si="301"/>
        <v/>
      </c>
      <c r="AM147" s="138" t="str">
        <f t="shared" si="301"/>
        <v/>
      </c>
      <c r="AN147" s="138" t="str">
        <f t="shared" si="301"/>
        <v/>
      </c>
      <c r="AO147" s="138" t="str">
        <f t="shared" si="301"/>
        <v/>
      </c>
      <c r="AP147" s="138" t="str">
        <f t="shared" si="301"/>
        <v/>
      </c>
      <c r="AQ147" s="138" t="str">
        <f t="shared" si="301"/>
        <v/>
      </c>
      <c r="AR147" s="138" t="str">
        <f t="shared" si="301"/>
        <v/>
      </c>
      <c r="AS147" s="138" t="str">
        <f t="shared" si="301"/>
        <v/>
      </c>
      <c r="AT147" s="138" t="str">
        <f t="shared" si="301"/>
        <v/>
      </c>
      <c r="AU147" s="138" t="str">
        <f t="shared" si="301"/>
        <v/>
      </c>
      <c r="AV147" s="138" t="str">
        <f t="shared" si="301"/>
        <v/>
      </c>
      <c r="AW147" s="138" t="str">
        <f t="shared" si="301"/>
        <v/>
      </c>
      <c r="AX147" s="138" t="str">
        <f t="shared" si="301"/>
        <v/>
      </c>
      <c r="AY147" s="138" t="str">
        <f t="shared" si="301"/>
        <v/>
      </c>
      <c r="AZ147" s="138" t="str">
        <f t="shared" si="301"/>
        <v/>
      </c>
      <c r="BA147" s="138" t="str">
        <f t="shared" si="301"/>
        <v/>
      </c>
      <c r="BB147" s="138" t="str">
        <f t="shared" si="301"/>
        <v/>
      </c>
      <c r="BC147" s="138" t="str">
        <f t="shared" si="301"/>
        <v/>
      </c>
      <c r="BD147" s="138">
        <f t="shared" si="301"/>
        <v>0</v>
      </c>
      <c r="BE147" s="138">
        <f t="shared" si="301"/>
        <v>0</v>
      </c>
      <c r="BF147" s="138">
        <f t="shared" si="301"/>
        <v>0</v>
      </c>
      <c r="BG147" s="138">
        <f t="shared" si="301"/>
        <v>0</v>
      </c>
      <c r="BH147" s="138">
        <f t="shared" si="301"/>
        <v>0</v>
      </c>
      <c r="BI147" s="138">
        <f t="shared" si="301"/>
        <v>0</v>
      </c>
      <c r="BJ147" s="138">
        <f t="shared" si="301"/>
        <v>0</v>
      </c>
      <c r="BK147" s="138">
        <f t="shared" si="301"/>
        <v>0</v>
      </c>
      <c r="BL147" s="138">
        <f t="shared" si="301"/>
        <v>0</v>
      </c>
      <c r="BM147" s="138">
        <f t="shared" si="301"/>
        <v>0</v>
      </c>
      <c r="BN147" s="138">
        <f t="shared" ref="BN147:BS147" si="302">IF(ISBLANK(BO147),MAX(BN75-X,0),IF(BO148="","",(BO147*p+BO148*(1-p))/(EXP(r_*T/n))))</f>
        <v>0</v>
      </c>
      <c r="BO147" s="138">
        <f t="shared" si="302"/>
        <v>0</v>
      </c>
      <c r="BP147" s="138">
        <f t="shared" si="302"/>
        <v>0</v>
      </c>
      <c r="BQ147" s="138">
        <f t="shared" si="302"/>
        <v>0</v>
      </c>
      <c r="BR147" s="138">
        <f t="shared" si="302"/>
        <v>0</v>
      </c>
      <c r="BS147" s="138">
        <f t="shared" si="302"/>
        <v>0</v>
      </c>
    </row>
    <row r="148" spans="2:71" x14ac:dyDescent="0.2">
      <c r="B148" s="138" t="str">
        <f t="shared" ref="B148:AG148" si="303">IF(ISBLANK(C148),MAX(B76-X,0),IF(C149="","",(C148*p+C149*(1-p))/(EXP(r_*T/n))))</f>
        <v/>
      </c>
      <c r="C148" s="138" t="str">
        <f t="shared" si="303"/>
        <v/>
      </c>
      <c r="D148" s="138" t="str">
        <f t="shared" si="303"/>
        <v/>
      </c>
      <c r="E148" s="138" t="str">
        <f t="shared" si="303"/>
        <v/>
      </c>
      <c r="F148" s="138" t="str">
        <f t="shared" si="303"/>
        <v/>
      </c>
      <c r="G148" s="138" t="str">
        <f t="shared" si="303"/>
        <v/>
      </c>
      <c r="H148" s="138" t="str">
        <f t="shared" si="303"/>
        <v/>
      </c>
      <c r="I148" s="138" t="str">
        <f t="shared" si="303"/>
        <v/>
      </c>
      <c r="J148" s="138" t="str">
        <f t="shared" si="303"/>
        <v/>
      </c>
      <c r="K148" s="138" t="str">
        <f t="shared" si="303"/>
        <v/>
      </c>
      <c r="L148" s="138" t="str">
        <f t="shared" si="303"/>
        <v/>
      </c>
      <c r="M148" s="138" t="str">
        <f t="shared" si="303"/>
        <v/>
      </c>
      <c r="N148" s="138" t="str">
        <f t="shared" si="303"/>
        <v/>
      </c>
      <c r="O148" s="138" t="str">
        <f t="shared" si="303"/>
        <v/>
      </c>
      <c r="P148" s="138" t="str">
        <f t="shared" si="303"/>
        <v/>
      </c>
      <c r="Q148" s="138" t="str">
        <f t="shared" si="303"/>
        <v/>
      </c>
      <c r="R148" s="138" t="str">
        <f t="shared" si="303"/>
        <v/>
      </c>
      <c r="S148" s="138" t="str">
        <f t="shared" si="303"/>
        <v/>
      </c>
      <c r="T148" s="138" t="str">
        <f t="shared" si="303"/>
        <v/>
      </c>
      <c r="U148" s="138" t="str">
        <f t="shared" si="303"/>
        <v/>
      </c>
      <c r="V148" s="138" t="str">
        <f t="shared" si="303"/>
        <v/>
      </c>
      <c r="W148" s="138" t="str">
        <f t="shared" si="303"/>
        <v/>
      </c>
      <c r="X148" s="138" t="str">
        <f t="shared" si="303"/>
        <v/>
      </c>
      <c r="Y148" s="138" t="str">
        <f t="shared" si="303"/>
        <v/>
      </c>
      <c r="Z148" s="138" t="str">
        <f t="shared" si="303"/>
        <v/>
      </c>
      <c r="AA148" s="138" t="str">
        <f t="shared" si="303"/>
        <v/>
      </c>
      <c r="AB148" s="138" t="str">
        <f t="shared" si="303"/>
        <v/>
      </c>
      <c r="AC148" s="138" t="str">
        <f t="shared" si="303"/>
        <v/>
      </c>
      <c r="AD148" s="138" t="str">
        <f t="shared" si="303"/>
        <v/>
      </c>
      <c r="AE148" s="138" t="str">
        <f t="shared" si="303"/>
        <v/>
      </c>
      <c r="AF148" s="138" t="str">
        <f t="shared" si="303"/>
        <v/>
      </c>
      <c r="AG148" s="138" t="str">
        <f t="shared" si="303"/>
        <v/>
      </c>
      <c r="AH148" s="138" t="str">
        <f t="shared" ref="AH148:BM148" si="304">IF(ISBLANK(AI148),MAX(AH76-X,0),IF(AI149="","",(AI148*p+AI149*(1-p))/(EXP(r_*T/n))))</f>
        <v/>
      </c>
      <c r="AI148" s="138" t="str">
        <f t="shared" si="304"/>
        <v/>
      </c>
      <c r="AJ148" s="138" t="str">
        <f t="shared" si="304"/>
        <v/>
      </c>
      <c r="AK148" s="138" t="str">
        <f t="shared" si="304"/>
        <v/>
      </c>
      <c r="AL148" s="138" t="str">
        <f t="shared" si="304"/>
        <v/>
      </c>
      <c r="AM148" s="138" t="str">
        <f t="shared" si="304"/>
        <v/>
      </c>
      <c r="AN148" s="138" t="str">
        <f t="shared" si="304"/>
        <v/>
      </c>
      <c r="AO148" s="138" t="str">
        <f t="shared" si="304"/>
        <v/>
      </c>
      <c r="AP148" s="138" t="str">
        <f t="shared" si="304"/>
        <v/>
      </c>
      <c r="AQ148" s="138" t="str">
        <f t="shared" si="304"/>
        <v/>
      </c>
      <c r="AR148" s="138" t="str">
        <f t="shared" si="304"/>
        <v/>
      </c>
      <c r="AS148" s="138" t="str">
        <f t="shared" si="304"/>
        <v/>
      </c>
      <c r="AT148" s="138" t="str">
        <f t="shared" si="304"/>
        <v/>
      </c>
      <c r="AU148" s="138" t="str">
        <f t="shared" si="304"/>
        <v/>
      </c>
      <c r="AV148" s="138" t="str">
        <f t="shared" si="304"/>
        <v/>
      </c>
      <c r="AW148" s="138" t="str">
        <f t="shared" si="304"/>
        <v/>
      </c>
      <c r="AX148" s="138" t="str">
        <f t="shared" si="304"/>
        <v/>
      </c>
      <c r="AY148" s="138" t="str">
        <f t="shared" si="304"/>
        <v/>
      </c>
      <c r="AZ148" s="138" t="str">
        <f t="shared" si="304"/>
        <v/>
      </c>
      <c r="BA148" s="138" t="str">
        <f t="shared" si="304"/>
        <v/>
      </c>
      <c r="BB148" s="138" t="str">
        <f t="shared" si="304"/>
        <v/>
      </c>
      <c r="BC148" s="138" t="str">
        <f t="shared" si="304"/>
        <v/>
      </c>
      <c r="BD148" s="138" t="str">
        <f t="shared" si="304"/>
        <v/>
      </c>
      <c r="BE148" s="138">
        <f t="shared" si="304"/>
        <v>0</v>
      </c>
      <c r="BF148" s="138">
        <f t="shared" si="304"/>
        <v>0</v>
      </c>
      <c r="BG148" s="138">
        <f t="shared" si="304"/>
        <v>0</v>
      </c>
      <c r="BH148" s="138">
        <f t="shared" si="304"/>
        <v>0</v>
      </c>
      <c r="BI148" s="138">
        <f t="shared" si="304"/>
        <v>0</v>
      </c>
      <c r="BJ148" s="138">
        <f t="shared" si="304"/>
        <v>0</v>
      </c>
      <c r="BK148" s="138">
        <f t="shared" si="304"/>
        <v>0</v>
      </c>
      <c r="BL148" s="138">
        <f t="shared" si="304"/>
        <v>0</v>
      </c>
      <c r="BM148" s="138">
        <f t="shared" si="304"/>
        <v>0</v>
      </c>
      <c r="BN148" s="138">
        <f t="shared" ref="BN148:BS148" si="305">IF(ISBLANK(BO148),MAX(BN76-X,0),IF(BO149="","",(BO148*p+BO149*(1-p))/(EXP(r_*T/n))))</f>
        <v>0</v>
      </c>
      <c r="BO148" s="138">
        <f t="shared" si="305"/>
        <v>0</v>
      </c>
      <c r="BP148" s="138">
        <f t="shared" si="305"/>
        <v>0</v>
      </c>
      <c r="BQ148" s="138">
        <f t="shared" si="305"/>
        <v>0</v>
      </c>
      <c r="BR148" s="138">
        <f t="shared" si="305"/>
        <v>0</v>
      </c>
      <c r="BS148" s="138">
        <f t="shared" si="305"/>
        <v>0</v>
      </c>
    </row>
    <row r="149" spans="2:71" x14ac:dyDescent="0.2">
      <c r="B149" s="138" t="str">
        <f t="shared" ref="B149:AG149" si="306">IF(ISBLANK(C149),MAX(B77-X,0),IF(C150="","",(C149*p+C150*(1-p))/(EXP(r_*T/n))))</f>
        <v/>
      </c>
      <c r="C149" s="138" t="str">
        <f t="shared" si="306"/>
        <v/>
      </c>
      <c r="D149" s="138" t="str">
        <f t="shared" si="306"/>
        <v/>
      </c>
      <c r="E149" s="138" t="str">
        <f t="shared" si="306"/>
        <v/>
      </c>
      <c r="F149" s="138" t="str">
        <f t="shared" si="306"/>
        <v/>
      </c>
      <c r="G149" s="138" t="str">
        <f t="shared" si="306"/>
        <v/>
      </c>
      <c r="H149" s="138" t="str">
        <f t="shared" si="306"/>
        <v/>
      </c>
      <c r="I149" s="138" t="str">
        <f t="shared" si="306"/>
        <v/>
      </c>
      <c r="J149" s="138" t="str">
        <f t="shared" si="306"/>
        <v/>
      </c>
      <c r="K149" s="138" t="str">
        <f t="shared" si="306"/>
        <v/>
      </c>
      <c r="L149" s="138" t="str">
        <f t="shared" si="306"/>
        <v/>
      </c>
      <c r="M149" s="138" t="str">
        <f t="shared" si="306"/>
        <v/>
      </c>
      <c r="N149" s="138" t="str">
        <f t="shared" si="306"/>
        <v/>
      </c>
      <c r="O149" s="138" t="str">
        <f t="shared" si="306"/>
        <v/>
      </c>
      <c r="P149" s="138" t="str">
        <f t="shared" si="306"/>
        <v/>
      </c>
      <c r="Q149" s="138" t="str">
        <f t="shared" si="306"/>
        <v/>
      </c>
      <c r="R149" s="138" t="str">
        <f t="shared" si="306"/>
        <v/>
      </c>
      <c r="S149" s="138" t="str">
        <f t="shared" si="306"/>
        <v/>
      </c>
      <c r="T149" s="138" t="str">
        <f t="shared" si="306"/>
        <v/>
      </c>
      <c r="U149" s="138" t="str">
        <f t="shared" si="306"/>
        <v/>
      </c>
      <c r="V149" s="138" t="str">
        <f t="shared" si="306"/>
        <v/>
      </c>
      <c r="W149" s="138" t="str">
        <f t="shared" si="306"/>
        <v/>
      </c>
      <c r="X149" s="138" t="str">
        <f t="shared" si="306"/>
        <v/>
      </c>
      <c r="Y149" s="138" t="str">
        <f t="shared" si="306"/>
        <v/>
      </c>
      <c r="Z149" s="138" t="str">
        <f t="shared" si="306"/>
        <v/>
      </c>
      <c r="AA149" s="138" t="str">
        <f t="shared" si="306"/>
        <v/>
      </c>
      <c r="AB149" s="138" t="str">
        <f t="shared" si="306"/>
        <v/>
      </c>
      <c r="AC149" s="138" t="str">
        <f t="shared" si="306"/>
        <v/>
      </c>
      <c r="AD149" s="138" t="str">
        <f t="shared" si="306"/>
        <v/>
      </c>
      <c r="AE149" s="138" t="str">
        <f t="shared" si="306"/>
        <v/>
      </c>
      <c r="AF149" s="138" t="str">
        <f t="shared" si="306"/>
        <v/>
      </c>
      <c r="AG149" s="138" t="str">
        <f t="shared" si="306"/>
        <v/>
      </c>
      <c r="AH149" s="138" t="str">
        <f t="shared" ref="AH149:BM149" si="307">IF(ISBLANK(AI149),MAX(AH77-X,0),IF(AI150="","",(AI149*p+AI150*(1-p))/(EXP(r_*T/n))))</f>
        <v/>
      </c>
      <c r="AI149" s="138" t="str">
        <f t="shared" si="307"/>
        <v/>
      </c>
      <c r="AJ149" s="138" t="str">
        <f t="shared" si="307"/>
        <v/>
      </c>
      <c r="AK149" s="138" t="str">
        <f t="shared" si="307"/>
        <v/>
      </c>
      <c r="AL149" s="138" t="str">
        <f t="shared" si="307"/>
        <v/>
      </c>
      <c r="AM149" s="138" t="str">
        <f t="shared" si="307"/>
        <v/>
      </c>
      <c r="AN149" s="138" t="str">
        <f t="shared" si="307"/>
        <v/>
      </c>
      <c r="AO149" s="138" t="str">
        <f t="shared" si="307"/>
        <v/>
      </c>
      <c r="AP149" s="138" t="str">
        <f t="shared" si="307"/>
        <v/>
      </c>
      <c r="AQ149" s="138" t="str">
        <f t="shared" si="307"/>
        <v/>
      </c>
      <c r="AR149" s="138" t="str">
        <f t="shared" si="307"/>
        <v/>
      </c>
      <c r="AS149" s="138" t="str">
        <f t="shared" si="307"/>
        <v/>
      </c>
      <c r="AT149" s="138" t="str">
        <f t="shared" si="307"/>
        <v/>
      </c>
      <c r="AU149" s="138" t="str">
        <f t="shared" si="307"/>
        <v/>
      </c>
      <c r="AV149" s="138" t="str">
        <f t="shared" si="307"/>
        <v/>
      </c>
      <c r="AW149" s="138" t="str">
        <f t="shared" si="307"/>
        <v/>
      </c>
      <c r="AX149" s="138" t="str">
        <f t="shared" si="307"/>
        <v/>
      </c>
      <c r="AY149" s="138" t="str">
        <f t="shared" si="307"/>
        <v/>
      </c>
      <c r="AZ149" s="138" t="str">
        <f t="shared" si="307"/>
        <v/>
      </c>
      <c r="BA149" s="138" t="str">
        <f t="shared" si="307"/>
        <v/>
      </c>
      <c r="BB149" s="138" t="str">
        <f t="shared" si="307"/>
        <v/>
      </c>
      <c r="BC149" s="138" t="str">
        <f t="shared" si="307"/>
        <v/>
      </c>
      <c r="BD149" s="138" t="str">
        <f t="shared" si="307"/>
        <v/>
      </c>
      <c r="BE149" s="138" t="str">
        <f t="shared" si="307"/>
        <v/>
      </c>
      <c r="BF149" s="138">
        <f t="shared" si="307"/>
        <v>0</v>
      </c>
      <c r="BG149" s="138">
        <f t="shared" si="307"/>
        <v>0</v>
      </c>
      <c r="BH149" s="138">
        <f t="shared" si="307"/>
        <v>0</v>
      </c>
      <c r="BI149" s="138">
        <f t="shared" si="307"/>
        <v>0</v>
      </c>
      <c r="BJ149" s="138">
        <f t="shared" si="307"/>
        <v>0</v>
      </c>
      <c r="BK149" s="138">
        <f t="shared" si="307"/>
        <v>0</v>
      </c>
      <c r="BL149" s="138">
        <f t="shared" si="307"/>
        <v>0</v>
      </c>
      <c r="BM149" s="138">
        <f t="shared" si="307"/>
        <v>0</v>
      </c>
      <c r="BN149" s="138">
        <f t="shared" ref="BN149:BS149" si="308">IF(ISBLANK(BO149),MAX(BN77-X,0),IF(BO150="","",(BO149*p+BO150*(1-p))/(EXP(r_*T/n))))</f>
        <v>0</v>
      </c>
      <c r="BO149" s="138">
        <f t="shared" si="308"/>
        <v>0</v>
      </c>
      <c r="BP149" s="138">
        <f t="shared" si="308"/>
        <v>0</v>
      </c>
      <c r="BQ149" s="138">
        <f t="shared" si="308"/>
        <v>0</v>
      </c>
      <c r="BR149" s="138">
        <f t="shared" si="308"/>
        <v>0</v>
      </c>
      <c r="BS149" s="138">
        <f t="shared" si="308"/>
        <v>0</v>
      </c>
    </row>
    <row r="150" spans="2:71" x14ac:dyDescent="0.2">
      <c r="B150" s="138" t="str">
        <f t="shared" ref="B150:AG150" si="309">IF(ISBLANK(C150),MAX(B78-X,0),IF(C151="","",(C150*p+C151*(1-p))/(EXP(r_*T/n))))</f>
        <v/>
      </c>
      <c r="C150" s="138" t="str">
        <f t="shared" si="309"/>
        <v/>
      </c>
      <c r="D150" s="138" t="str">
        <f t="shared" si="309"/>
        <v/>
      </c>
      <c r="E150" s="138" t="str">
        <f t="shared" si="309"/>
        <v/>
      </c>
      <c r="F150" s="138" t="str">
        <f t="shared" si="309"/>
        <v/>
      </c>
      <c r="G150" s="138" t="str">
        <f t="shared" si="309"/>
        <v/>
      </c>
      <c r="H150" s="138" t="str">
        <f t="shared" si="309"/>
        <v/>
      </c>
      <c r="I150" s="138" t="str">
        <f t="shared" si="309"/>
        <v/>
      </c>
      <c r="J150" s="138" t="str">
        <f t="shared" si="309"/>
        <v/>
      </c>
      <c r="K150" s="138" t="str">
        <f t="shared" si="309"/>
        <v/>
      </c>
      <c r="L150" s="138" t="str">
        <f t="shared" si="309"/>
        <v/>
      </c>
      <c r="M150" s="138" t="str">
        <f t="shared" si="309"/>
        <v/>
      </c>
      <c r="N150" s="138" t="str">
        <f t="shared" si="309"/>
        <v/>
      </c>
      <c r="O150" s="138" t="str">
        <f t="shared" si="309"/>
        <v/>
      </c>
      <c r="P150" s="138" t="str">
        <f t="shared" si="309"/>
        <v/>
      </c>
      <c r="Q150" s="138" t="str">
        <f t="shared" si="309"/>
        <v/>
      </c>
      <c r="R150" s="138" t="str">
        <f t="shared" si="309"/>
        <v/>
      </c>
      <c r="S150" s="138" t="str">
        <f t="shared" si="309"/>
        <v/>
      </c>
      <c r="T150" s="138" t="str">
        <f t="shared" si="309"/>
        <v/>
      </c>
      <c r="U150" s="138" t="str">
        <f t="shared" si="309"/>
        <v/>
      </c>
      <c r="V150" s="138" t="str">
        <f t="shared" si="309"/>
        <v/>
      </c>
      <c r="W150" s="138" t="str">
        <f t="shared" si="309"/>
        <v/>
      </c>
      <c r="X150" s="138" t="str">
        <f t="shared" si="309"/>
        <v/>
      </c>
      <c r="Y150" s="138" t="str">
        <f t="shared" si="309"/>
        <v/>
      </c>
      <c r="Z150" s="138" t="str">
        <f t="shared" si="309"/>
        <v/>
      </c>
      <c r="AA150" s="138" t="str">
        <f t="shared" si="309"/>
        <v/>
      </c>
      <c r="AB150" s="138" t="str">
        <f t="shared" si="309"/>
        <v/>
      </c>
      <c r="AC150" s="138" t="str">
        <f t="shared" si="309"/>
        <v/>
      </c>
      <c r="AD150" s="138" t="str">
        <f t="shared" si="309"/>
        <v/>
      </c>
      <c r="AE150" s="138" t="str">
        <f t="shared" si="309"/>
        <v/>
      </c>
      <c r="AF150" s="138" t="str">
        <f t="shared" si="309"/>
        <v/>
      </c>
      <c r="AG150" s="138" t="str">
        <f t="shared" si="309"/>
        <v/>
      </c>
      <c r="AH150" s="138" t="str">
        <f t="shared" ref="AH150:BM150" si="310">IF(ISBLANK(AI150),MAX(AH78-X,0),IF(AI151="","",(AI150*p+AI151*(1-p))/(EXP(r_*T/n))))</f>
        <v/>
      </c>
      <c r="AI150" s="138" t="str">
        <f t="shared" si="310"/>
        <v/>
      </c>
      <c r="AJ150" s="138" t="str">
        <f t="shared" si="310"/>
        <v/>
      </c>
      <c r="AK150" s="138" t="str">
        <f t="shared" si="310"/>
        <v/>
      </c>
      <c r="AL150" s="138" t="str">
        <f t="shared" si="310"/>
        <v/>
      </c>
      <c r="AM150" s="138" t="str">
        <f t="shared" si="310"/>
        <v/>
      </c>
      <c r="AN150" s="138" t="str">
        <f t="shared" si="310"/>
        <v/>
      </c>
      <c r="AO150" s="138" t="str">
        <f t="shared" si="310"/>
        <v/>
      </c>
      <c r="AP150" s="138" t="str">
        <f t="shared" si="310"/>
        <v/>
      </c>
      <c r="AQ150" s="138" t="str">
        <f t="shared" si="310"/>
        <v/>
      </c>
      <c r="AR150" s="138" t="str">
        <f t="shared" si="310"/>
        <v/>
      </c>
      <c r="AS150" s="138" t="str">
        <f t="shared" si="310"/>
        <v/>
      </c>
      <c r="AT150" s="138" t="str">
        <f t="shared" si="310"/>
        <v/>
      </c>
      <c r="AU150" s="138" t="str">
        <f t="shared" si="310"/>
        <v/>
      </c>
      <c r="AV150" s="138" t="str">
        <f t="shared" si="310"/>
        <v/>
      </c>
      <c r="AW150" s="138" t="str">
        <f t="shared" si="310"/>
        <v/>
      </c>
      <c r="AX150" s="138" t="str">
        <f t="shared" si="310"/>
        <v/>
      </c>
      <c r="AY150" s="138" t="str">
        <f t="shared" si="310"/>
        <v/>
      </c>
      <c r="AZ150" s="138" t="str">
        <f t="shared" si="310"/>
        <v/>
      </c>
      <c r="BA150" s="138" t="str">
        <f t="shared" si="310"/>
        <v/>
      </c>
      <c r="BB150" s="138" t="str">
        <f t="shared" si="310"/>
        <v/>
      </c>
      <c r="BC150" s="138" t="str">
        <f t="shared" si="310"/>
        <v/>
      </c>
      <c r="BD150" s="138" t="str">
        <f t="shared" si="310"/>
        <v/>
      </c>
      <c r="BE150" s="138" t="str">
        <f t="shared" si="310"/>
        <v/>
      </c>
      <c r="BF150" s="138" t="str">
        <f t="shared" si="310"/>
        <v/>
      </c>
      <c r="BG150" s="138">
        <f t="shared" si="310"/>
        <v>0</v>
      </c>
      <c r="BH150" s="138">
        <f t="shared" si="310"/>
        <v>0</v>
      </c>
      <c r="BI150" s="138">
        <f t="shared" si="310"/>
        <v>0</v>
      </c>
      <c r="BJ150" s="138">
        <f t="shared" si="310"/>
        <v>0</v>
      </c>
      <c r="BK150" s="138">
        <f t="shared" si="310"/>
        <v>0</v>
      </c>
      <c r="BL150" s="138">
        <f t="shared" si="310"/>
        <v>0</v>
      </c>
      <c r="BM150" s="138">
        <f t="shared" si="310"/>
        <v>0</v>
      </c>
      <c r="BN150" s="138">
        <f t="shared" ref="BN150:BS150" si="311">IF(ISBLANK(BO150),MAX(BN78-X,0),IF(BO151="","",(BO150*p+BO151*(1-p))/(EXP(r_*T/n))))</f>
        <v>0</v>
      </c>
      <c r="BO150" s="138">
        <f t="shared" si="311"/>
        <v>0</v>
      </c>
      <c r="BP150" s="138">
        <f t="shared" si="311"/>
        <v>0</v>
      </c>
      <c r="BQ150" s="138">
        <f t="shared" si="311"/>
        <v>0</v>
      </c>
      <c r="BR150" s="138">
        <f t="shared" si="311"/>
        <v>0</v>
      </c>
      <c r="BS150" s="138">
        <f t="shared" si="311"/>
        <v>0</v>
      </c>
    </row>
    <row r="151" spans="2:71" x14ac:dyDescent="0.2">
      <c r="B151" s="138" t="str">
        <f t="shared" ref="B151:AG151" si="312">IF(ISBLANK(C151),MAX(B79-X,0),IF(C152="","",(C151*p+C152*(1-p))/(EXP(r_*T/n))))</f>
        <v/>
      </c>
      <c r="C151" s="138" t="str">
        <f t="shared" si="312"/>
        <v/>
      </c>
      <c r="D151" s="138" t="str">
        <f t="shared" si="312"/>
        <v/>
      </c>
      <c r="E151" s="138" t="str">
        <f t="shared" si="312"/>
        <v/>
      </c>
      <c r="F151" s="138" t="str">
        <f t="shared" si="312"/>
        <v/>
      </c>
      <c r="G151" s="138" t="str">
        <f t="shared" si="312"/>
        <v/>
      </c>
      <c r="H151" s="138" t="str">
        <f t="shared" si="312"/>
        <v/>
      </c>
      <c r="I151" s="138" t="str">
        <f t="shared" si="312"/>
        <v/>
      </c>
      <c r="J151" s="138" t="str">
        <f t="shared" si="312"/>
        <v/>
      </c>
      <c r="K151" s="138" t="str">
        <f t="shared" si="312"/>
        <v/>
      </c>
      <c r="L151" s="138" t="str">
        <f t="shared" si="312"/>
        <v/>
      </c>
      <c r="M151" s="138" t="str">
        <f t="shared" si="312"/>
        <v/>
      </c>
      <c r="N151" s="138" t="str">
        <f t="shared" si="312"/>
        <v/>
      </c>
      <c r="O151" s="138" t="str">
        <f t="shared" si="312"/>
        <v/>
      </c>
      <c r="P151" s="138" t="str">
        <f t="shared" si="312"/>
        <v/>
      </c>
      <c r="Q151" s="138" t="str">
        <f t="shared" si="312"/>
        <v/>
      </c>
      <c r="R151" s="138" t="str">
        <f t="shared" si="312"/>
        <v/>
      </c>
      <c r="S151" s="138" t="str">
        <f t="shared" si="312"/>
        <v/>
      </c>
      <c r="T151" s="138" t="str">
        <f t="shared" si="312"/>
        <v/>
      </c>
      <c r="U151" s="138" t="str">
        <f t="shared" si="312"/>
        <v/>
      </c>
      <c r="V151" s="138" t="str">
        <f t="shared" si="312"/>
        <v/>
      </c>
      <c r="W151" s="138" t="str">
        <f t="shared" si="312"/>
        <v/>
      </c>
      <c r="X151" s="138" t="str">
        <f t="shared" si="312"/>
        <v/>
      </c>
      <c r="Y151" s="138" t="str">
        <f t="shared" si="312"/>
        <v/>
      </c>
      <c r="Z151" s="138" t="str">
        <f t="shared" si="312"/>
        <v/>
      </c>
      <c r="AA151" s="138" t="str">
        <f t="shared" si="312"/>
        <v/>
      </c>
      <c r="AB151" s="138" t="str">
        <f t="shared" si="312"/>
        <v/>
      </c>
      <c r="AC151" s="138" t="str">
        <f t="shared" si="312"/>
        <v/>
      </c>
      <c r="AD151" s="138" t="str">
        <f t="shared" si="312"/>
        <v/>
      </c>
      <c r="AE151" s="138" t="str">
        <f t="shared" si="312"/>
        <v/>
      </c>
      <c r="AF151" s="138" t="str">
        <f t="shared" si="312"/>
        <v/>
      </c>
      <c r="AG151" s="138" t="str">
        <f t="shared" si="312"/>
        <v/>
      </c>
      <c r="AH151" s="138" t="str">
        <f t="shared" ref="AH151:BM151" si="313">IF(ISBLANK(AI151),MAX(AH79-X,0),IF(AI152="","",(AI151*p+AI152*(1-p))/(EXP(r_*T/n))))</f>
        <v/>
      </c>
      <c r="AI151" s="138" t="str">
        <f t="shared" si="313"/>
        <v/>
      </c>
      <c r="AJ151" s="138" t="str">
        <f t="shared" si="313"/>
        <v/>
      </c>
      <c r="AK151" s="138" t="str">
        <f t="shared" si="313"/>
        <v/>
      </c>
      <c r="AL151" s="138" t="str">
        <f t="shared" si="313"/>
        <v/>
      </c>
      <c r="AM151" s="138" t="str">
        <f t="shared" si="313"/>
        <v/>
      </c>
      <c r="AN151" s="138" t="str">
        <f t="shared" si="313"/>
        <v/>
      </c>
      <c r="AO151" s="138" t="str">
        <f t="shared" si="313"/>
        <v/>
      </c>
      <c r="AP151" s="138" t="str">
        <f t="shared" si="313"/>
        <v/>
      </c>
      <c r="AQ151" s="138" t="str">
        <f t="shared" si="313"/>
        <v/>
      </c>
      <c r="AR151" s="138" t="str">
        <f t="shared" si="313"/>
        <v/>
      </c>
      <c r="AS151" s="138" t="str">
        <f t="shared" si="313"/>
        <v/>
      </c>
      <c r="AT151" s="138" t="str">
        <f t="shared" si="313"/>
        <v/>
      </c>
      <c r="AU151" s="138" t="str">
        <f t="shared" si="313"/>
        <v/>
      </c>
      <c r="AV151" s="138" t="str">
        <f t="shared" si="313"/>
        <v/>
      </c>
      <c r="AW151" s="138" t="str">
        <f t="shared" si="313"/>
        <v/>
      </c>
      <c r="AX151" s="138" t="str">
        <f t="shared" si="313"/>
        <v/>
      </c>
      <c r="AY151" s="138" t="str">
        <f t="shared" si="313"/>
        <v/>
      </c>
      <c r="AZ151" s="138" t="str">
        <f t="shared" si="313"/>
        <v/>
      </c>
      <c r="BA151" s="138" t="str">
        <f t="shared" si="313"/>
        <v/>
      </c>
      <c r="BB151" s="138" t="str">
        <f t="shared" si="313"/>
        <v/>
      </c>
      <c r="BC151" s="138" t="str">
        <f t="shared" si="313"/>
        <v/>
      </c>
      <c r="BD151" s="138" t="str">
        <f t="shared" si="313"/>
        <v/>
      </c>
      <c r="BE151" s="138" t="str">
        <f t="shared" si="313"/>
        <v/>
      </c>
      <c r="BF151" s="138" t="str">
        <f t="shared" si="313"/>
        <v/>
      </c>
      <c r="BG151" s="138" t="str">
        <f t="shared" si="313"/>
        <v/>
      </c>
      <c r="BH151" s="138">
        <f t="shared" si="313"/>
        <v>0</v>
      </c>
      <c r="BI151" s="138">
        <f t="shared" si="313"/>
        <v>0</v>
      </c>
      <c r="BJ151" s="138">
        <f t="shared" si="313"/>
        <v>0</v>
      </c>
      <c r="BK151" s="138">
        <f t="shared" si="313"/>
        <v>0</v>
      </c>
      <c r="BL151" s="138">
        <f t="shared" si="313"/>
        <v>0</v>
      </c>
      <c r="BM151" s="138">
        <f t="shared" si="313"/>
        <v>0</v>
      </c>
      <c r="BN151" s="138">
        <f t="shared" ref="BN151:BS151" si="314">IF(ISBLANK(BO151),MAX(BN79-X,0),IF(BO152="","",(BO151*p+BO152*(1-p))/(EXP(r_*T/n))))</f>
        <v>0</v>
      </c>
      <c r="BO151" s="138">
        <f t="shared" si="314"/>
        <v>0</v>
      </c>
      <c r="BP151" s="138">
        <f t="shared" si="314"/>
        <v>0</v>
      </c>
      <c r="BQ151" s="138">
        <f t="shared" si="314"/>
        <v>0</v>
      </c>
      <c r="BR151" s="138">
        <f t="shared" si="314"/>
        <v>0</v>
      </c>
      <c r="BS151" s="138">
        <f t="shared" si="314"/>
        <v>0</v>
      </c>
    </row>
    <row r="152" spans="2:71" x14ac:dyDescent="0.2">
      <c r="B152" s="138" t="str">
        <f t="shared" ref="B152:AG152" si="315">IF(ISBLANK(C152),MAX(B80-X,0),IF(C153="","",(C152*p+C153*(1-p))/(EXP(r_*T/n))))</f>
        <v/>
      </c>
      <c r="C152" s="138" t="str">
        <f t="shared" si="315"/>
        <v/>
      </c>
      <c r="D152" s="138" t="str">
        <f t="shared" si="315"/>
        <v/>
      </c>
      <c r="E152" s="138" t="str">
        <f t="shared" si="315"/>
        <v/>
      </c>
      <c r="F152" s="138" t="str">
        <f t="shared" si="315"/>
        <v/>
      </c>
      <c r="G152" s="138" t="str">
        <f t="shared" si="315"/>
        <v/>
      </c>
      <c r="H152" s="138" t="str">
        <f t="shared" si="315"/>
        <v/>
      </c>
      <c r="I152" s="138" t="str">
        <f t="shared" si="315"/>
        <v/>
      </c>
      <c r="J152" s="138" t="str">
        <f t="shared" si="315"/>
        <v/>
      </c>
      <c r="K152" s="138" t="str">
        <f t="shared" si="315"/>
        <v/>
      </c>
      <c r="L152" s="138" t="str">
        <f t="shared" si="315"/>
        <v/>
      </c>
      <c r="M152" s="138" t="str">
        <f t="shared" si="315"/>
        <v/>
      </c>
      <c r="N152" s="138" t="str">
        <f t="shared" si="315"/>
        <v/>
      </c>
      <c r="O152" s="138" t="str">
        <f t="shared" si="315"/>
        <v/>
      </c>
      <c r="P152" s="138" t="str">
        <f t="shared" si="315"/>
        <v/>
      </c>
      <c r="Q152" s="138" t="str">
        <f t="shared" si="315"/>
        <v/>
      </c>
      <c r="R152" s="138" t="str">
        <f t="shared" si="315"/>
        <v/>
      </c>
      <c r="S152" s="138" t="str">
        <f t="shared" si="315"/>
        <v/>
      </c>
      <c r="T152" s="138" t="str">
        <f t="shared" si="315"/>
        <v/>
      </c>
      <c r="U152" s="138" t="str">
        <f t="shared" si="315"/>
        <v/>
      </c>
      <c r="V152" s="138" t="str">
        <f t="shared" si="315"/>
        <v/>
      </c>
      <c r="W152" s="138" t="str">
        <f t="shared" si="315"/>
        <v/>
      </c>
      <c r="X152" s="138" t="str">
        <f t="shared" si="315"/>
        <v/>
      </c>
      <c r="Y152" s="138" t="str">
        <f t="shared" si="315"/>
        <v/>
      </c>
      <c r="Z152" s="138" t="str">
        <f t="shared" si="315"/>
        <v/>
      </c>
      <c r="AA152" s="138" t="str">
        <f t="shared" si="315"/>
        <v/>
      </c>
      <c r="AB152" s="138" t="str">
        <f t="shared" si="315"/>
        <v/>
      </c>
      <c r="AC152" s="138" t="str">
        <f t="shared" si="315"/>
        <v/>
      </c>
      <c r="AD152" s="138" t="str">
        <f t="shared" si="315"/>
        <v/>
      </c>
      <c r="AE152" s="138" t="str">
        <f t="shared" si="315"/>
        <v/>
      </c>
      <c r="AF152" s="138" t="str">
        <f t="shared" si="315"/>
        <v/>
      </c>
      <c r="AG152" s="138" t="str">
        <f t="shared" si="315"/>
        <v/>
      </c>
      <c r="AH152" s="138" t="str">
        <f t="shared" ref="AH152:BM152" si="316">IF(ISBLANK(AI152),MAX(AH80-X,0),IF(AI153="","",(AI152*p+AI153*(1-p))/(EXP(r_*T/n))))</f>
        <v/>
      </c>
      <c r="AI152" s="138" t="str">
        <f t="shared" si="316"/>
        <v/>
      </c>
      <c r="AJ152" s="138" t="str">
        <f t="shared" si="316"/>
        <v/>
      </c>
      <c r="AK152" s="138" t="str">
        <f t="shared" si="316"/>
        <v/>
      </c>
      <c r="AL152" s="138" t="str">
        <f t="shared" si="316"/>
        <v/>
      </c>
      <c r="AM152" s="138" t="str">
        <f t="shared" si="316"/>
        <v/>
      </c>
      <c r="AN152" s="138" t="str">
        <f t="shared" si="316"/>
        <v/>
      </c>
      <c r="AO152" s="138" t="str">
        <f t="shared" si="316"/>
        <v/>
      </c>
      <c r="AP152" s="138" t="str">
        <f t="shared" si="316"/>
        <v/>
      </c>
      <c r="AQ152" s="138" t="str">
        <f t="shared" si="316"/>
        <v/>
      </c>
      <c r="AR152" s="138" t="str">
        <f t="shared" si="316"/>
        <v/>
      </c>
      <c r="AS152" s="138" t="str">
        <f t="shared" si="316"/>
        <v/>
      </c>
      <c r="AT152" s="138" t="str">
        <f t="shared" si="316"/>
        <v/>
      </c>
      <c r="AU152" s="138" t="str">
        <f t="shared" si="316"/>
        <v/>
      </c>
      <c r="AV152" s="138" t="str">
        <f t="shared" si="316"/>
        <v/>
      </c>
      <c r="AW152" s="138" t="str">
        <f t="shared" si="316"/>
        <v/>
      </c>
      <c r="AX152" s="138" t="str">
        <f t="shared" si="316"/>
        <v/>
      </c>
      <c r="AY152" s="138" t="str">
        <f t="shared" si="316"/>
        <v/>
      </c>
      <c r="AZ152" s="138" t="str">
        <f t="shared" si="316"/>
        <v/>
      </c>
      <c r="BA152" s="138" t="str">
        <f t="shared" si="316"/>
        <v/>
      </c>
      <c r="BB152" s="138" t="str">
        <f t="shared" si="316"/>
        <v/>
      </c>
      <c r="BC152" s="138" t="str">
        <f t="shared" si="316"/>
        <v/>
      </c>
      <c r="BD152" s="138" t="str">
        <f t="shared" si="316"/>
        <v/>
      </c>
      <c r="BE152" s="138" t="str">
        <f t="shared" si="316"/>
        <v/>
      </c>
      <c r="BF152" s="138" t="str">
        <f t="shared" si="316"/>
        <v/>
      </c>
      <c r="BG152" s="138" t="str">
        <f t="shared" si="316"/>
        <v/>
      </c>
      <c r="BH152" s="138" t="str">
        <f t="shared" si="316"/>
        <v/>
      </c>
      <c r="BI152" s="138">
        <f t="shared" si="316"/>
        <v>0</v>
      </c>
      <c r="BJ152" s="138">
        <f t="shared" si="316"/>
        <v>0</v>
      </c>
      <c r="BK152" s="138">
        <f t="shared" si="316"/>
        <v>0</v>
      </c>
      <c r="BL152" s="138">
        <f t="shared" si="316"/>
        <v>0</v>
      </c>
      <c r="BM152" s="138">
        <f t="shared" si="316"/>
        <v>0</v>
      </c>
      <c r="BN152" s="138">
        <f t="shared" ref="BN152:BS152" si="317">IF(ISBLANK(BO152),MAX(BN80-X,0),IF(BO153="","",(BO152*p+BO153*(1-p))/(EXP(r_*T/n))))</f>
        <v>0</v>
      </c>
      <c r="BO152" s="138">
        <f t="shared" si="317"/>
        <v>0</v>
      </c>
      <c r="BP152" s="138">
        <f t="shared" si="317"/>
        <v>0</v>
      </c>
      <c r="BQ152" s="138">
        <f t="shared" si="317"/>
        <v>0</v>
      </c>
      <c r="BR152" s="138">
        <f t="shared" si="317"/>
        <v>0</v>
      </c>
      <c r="BS152" s="138">
        <f t="shared" si="317"/>
        <v>0</v>
      </c>
    </row>
    <row r="153" spans="2:71" x14ac:dyDescent="0.2">
      <c r="B153" s="138" t="str">
        <f t="shared" ref="B153:AG153" si="318">IF(ISBLANK(C153),MAX(B81-X,0),IF(C154="","",(C153*p+C154*(1-p))/(EXP(r_*T/n))))</f>
        <v/>
      </c>
      <c r="C153" s="138" t="str">
        <f t="shared" si="318"/>
        <v/>
      </c>
      <c r="D153" s="138" t="str">
        <f t="shared" si="318"/>
        <v/>
      </c>
      <c r="E153" s="138" t="str">
        <f t="shared" si="318"/>
        <v/>
      </c>
      <c r="F153" s="138" t="str">
        <f t="shared" si="318"/>
        <v/>
      </c>
      <c r="G153" s="138" t="str">
        <f t="shared" si="318"/>
        <v/>
      </c>
      <c r="H153" s="138" t="str">
        <f t="shared" si="318"/>
        <v/>
      </c>
      <c r="I153" s="138" t="str">
        <f t="shared" si="318"/>
        <v/>
      </c>
      <c r="J153" s="138" t="str">
        <f t="shared" si="318"/>
        <v/>
      </c>
      <c r="K153" s="138" t="str">
        <f t="shared" si="318"/>
        <v/>
      </c>
      <c r="L153" s="138" t="str">
        <f t="shared" si="318"/>
        <v/>
      </c>
      <c r="M153" s="138" t="str">
        <f t="shared" si="318"/>
        <v/>
      </c>
      <c r="N153" s="138" t="str">
        <f t="shared" si="318"/>
        <v/>
      </c>
      <c r="O153" s="138" t="str">
        <f t="shared" si="318"/>
        <v/>
      </c>
      <c r="P153" s="138" t="str">
        <f t="shared" si="318"/>
        <v/>
      </c>
      <c r="Q153" s="138" t="str">
        <f t="shared" si="318"/>
        <v/>
      </c>
      <c r="R153" s="138" t="str">
        <f t="shared" si="318"/>
        <v/>
      </c>
      <c r="S153" s="138" t="str">
        <f t="shared" si="318"/>
        <v/>
      </c>
      <c r="T153" s="138" t="str">
        <f t="shared" si="318"/>
        <v/>
      </c>
      <c r="U153" s="138" t="str">
        <f t="shared" si="318"/>
        <v/>
      </c>
      <c r="V153" s="138" t="str">
        <f t="shared" si="318"/>
        <v/>
      </c>
      <c r="W153" s="138" t="str">
        <f t="shared" si="318"/>
        <v/>
      </c>
      <c r="X153" s="138" t="str">
        <f t="shared" si="318"/>
        <v/>
      </c>
      <c r="Y153" s="138" t="str">
        <f t="shared" si="318"/>
        <v/>
      </c>
      <c r="Z153" s="138" t="str">
        <f t="shared" si="318"/>
        <v/>
      </c>
      <c r="AA153" s="138" t="str">
        <f t="shared" si="318"/>
        <v/>
      </c>
      <c r="AB153" s="138" t="str">
        <f t="shared" si="318"/>
        <v/>
      </c>
      <c r="AC153" s="138" t="str">
        <f t="shared" si="318"/>
        <v/>
      </c>
      <c r="AD153" s="138" t="str">
        <f t="shared" si="318"/>
        <v/>
      </c>
      <c r="AE153" s="138" t="str">
        <f t="shared" si="318"/>
        <v/>
      </c>
      <c r="AF153" s="138" t="str">
        <f t="shared" si="318"/>
        <v/>
      </c>
      <c r="AG153" s="138" t="str">
        <f t="shared" si="318"/>
        <v/>
      </c>
      <c r="AH153" s="138" t="str">
        <f t="shared" ref="AH153:BM153" si="319">IF(ISBLANK(AI153),MAX(AH81-X,0),IF(AI154="","",(AI153*p+AI154*(1-p))/(EXP(r_*T/n))))</f>
        <v/>
      </c>
      <c r="AI153" s="138" t="str">
        <f t="shared" si="319"/>
        <v/>
      </c>
      <c r="AJ153" s="138" t="str">
        <f t="shared" si="319"/>
        <v/>
      </c>
      <c r="AK153" s="138" t="str">
        <f t="shared" si="319"/>
        <v/>
      </c>
      <c r="AL153" s="138" t="str">
        <f t="shared" si="319"/>
        <v/>
      </c>
      <c r="AM153" s="138" t="str">
        <f t="shared" si="319"/>
        <v/>
      </c>
      <c r="AN153" s="138" t="str">
        <f t="shared" si="319"/>
        <v/>
      </c>
      <c r="AO153" s="138" t="str">
        <f t="shared" si="319"/>
        <v/>
      </c>
      <c r="AP153" s="138" t="str">
        <f t="shared" si="319"/>
        <v/>
      </c>
      <c r="AQ153" s="138" t="str">
        <f t="shared" si="319"/>
        <v/>
      </c>
      <c r="AR153" s="138" t="str">
        <f t="shared" si="319"/>
        <v/>
      </c>
      <c r="AS153" s="138" t="str">
        <f t="shared" si="319"/>
        <v/>
      </c>
      <c r="AT153" s="138" t="str">
        <f t="shared" si="319"/>
        <v/>
      </c>
      <c r="AU153" s="138" t="str">
        <f t="shared" si="319"/>
        <v/>
      </c>
      <c r="AV153" s="138" t="str">
        <f t="shared" si="319"/>
        <v/>
      </c>
      <c r="AW153" s="138" t="str">
        <f t="shared" si="319"/>
        <v/>
      </c>
      <c r="AX153" s="138" t="str">
        <f t="shared" si="319"/>
        <v/>
      </c>
      <c r="AY153" s="138" t="str">
        <f t="shared" si="319"/>
        <v/>
      </c>
      <c r="AZ153" s="138" t="str">
        <f t="shared" si="319"/>
        <v/>
      </c>
      <c r="BA153" s="138" t="str">
        <f t="shared" si="319"/>
        <v/>
      </c>
      <c r="BB153" s="138" t="str">
        <f t="shared" si="319"/>
        <v/>
      </c>
      <c r="BC153" s="138" t="str">
        <f t="shared" si="319"/>
        <v/>
      </c>
      <c r="BD153" s="138" t="str">
        <f t="shared" si="319"/>
        <v/>
      </c>
      <c r="BE153" s="138" t="str">
        <f t="shared" si="319"/>
        <v/>
      </c>
      <c r="BF153" s="138" t="str">
        <f t="shared" si="319"/>
        <v/>
      </c>
      <c r="BG153" s="138" t="str">
        <f t="shared" si="319"/>
        <v/>
      </c>
      <c r="BH153" s="138" t="str">
        <f t="shared" si="319"/>
        <v/>
      </c>
      <c r="BI153" s="138" t="str">
        <f t="shared" si="319"/>
        <v/>
      </c>
      <c r="BJ153" s="138">
        <f t="shared" si="319"/>
        <v>0</v>
      </c>
      <c r="BK153" s="138">
        <f t="shared" si="319"/>
        <v>0</v>
      </c>
      <c r="BL153" s="138">
        <f t="shared" si="319"/>
        <v>0</v>
      </c>
      <c r="BM153" s="138">
        <f t="shared" si="319"/>
        <v>0</v>
      </c>
      <c r="BN153" s="138">
        <f t="shared" ref="BN153:BS153" si="320">IF(ISBLANK(BO153),MAX(BN81-X,0),IF(BO154="","",(BO153*p+BO154*(1-p))/(EXP(r_*T/n))))</f>
        <v>0</v>
      </c>
      <c r="BO153" s="138">
        <f t="shared" si="320"/>
        <v>0</v>
      </c>
      <c r="BP153" s="138">
        <f t="shared" si="320"/>
        <v>0</v>
      </c>
      <c r="BQ153" s="138">
        <f t="shared" si="320"/>
        <v>0</v>
      </c>
      <c r="BR153" s="138">
        <f t="shared" si="320"/>
        <v>0</v>
      </c>
      <c r="BS153" s="138">
        <f t="shared" si="320"/>
        <v>0</v>
      </c>
    </row>
    <row r="154" spans="2:71" x14ac:dyDescent="0.2">
      <c r="B154" s="138" t="str">
        <f t="shared" ref="B154:AG154" si="321">IF(ISBLANK(C154),MAX(B82-X,0),IF(C155="","",(C154*p+C155*(1-p))/(EXP(r_*T/n))))</f>
        <v/>
      </c>
      <c r="C154" s="138" t="str">
        <f t="shared" si="321"/>
        <v/>
      </c>
      <c r="D154" s="138" t="str">
        <f t="shared" si="321"/>
        <v/>
      </c>
      <c r="E154" s="138" t="str">
        <f t="shared" si="321"/>
        <v/>
      </c>
      <c r="F154" s="138" t="str">
        <f t="shared" si="321"/>
        <v/>
      </c>
      <c r="G154" s="138" t="str">
        <f t="shared" si="321"/>
        <v/>
      </c>
      <c r="H154" s="138" t="str">
        <f t="shared" si="321"/>
        <v/>
      </c>
      <c r="I154" s="138" t="str">
        <f t="shared" si="321"/>
        <v/>
      </c>
      <c r="J154" s="138" t="str">
        <f t="shared" si="321"/>
        <v/>
      </c>
      <c r="K154" s="138" t="str">
        <f t="shared" si="321"/>
        <v/>
      </c>
      <c r="L154" s="138" t="str">
        <f t="shared" si="321"/>
        <v/>
      </c>
      <c r="M154" s="138" t="str">
        <f t="shared" si="321"/>
        <v/>
      </c>
      <c r="N154" s="138" t="str">
        <f t="shared" si="321"/>
        <v/>
      </c>
      <c r="O154" s="138" t="str">
        <f t="shared" si="321"/>
        <v/>
      </c>
      <c r="P154" s="138" t="str">
        <f t="shared" si="321"/>
        <v/>
      </c>
      <c r="Q154" s="138" t="str">
        <f t="shared" si="321"/>
        <v/>
      </c>
      <c r="R154" s="138" t="str">
        <f t="shared" si="321"/>
        <v/>
      </c>
      <c r="S154" s="138" t="str">
        <f t="shared" si="321"/>
        <v/>
      </c>
      <c r="T154" s="138" t="str">
        <f t="shared" si="321"/>
        <v/>
      </c>
      <c r="U154" s="138" t="str">
        <f t="shared" si="321"/>
        <v/>
      </c>
      <c r="V154" s="138" t="str">
        <f t="shared" si="321"/>
        <v/>
      </c>
      <c r="W154" s="138" t="str">
        <f t="shared" si="321"/>
        <v/>
      </c>
      <c r="X154" s="138" t="str">
        <f t="shared" si="321"/>
        <v/>
      </c>
      <c r="Y154" s="138" t="str">
        <f t="shared" si="321"/>
        <v/>
      </c>
      <c r="Z154" s="138" t="str">
        <f t="shared" si="321"/>
        <v/>
      </c>
      <c r="AA154" s="138" t="str">
        <f t="shared" si="321"/>
        <v/>
      </c>
      <c r="AB154" s="138" t="str">
        <f t="shared" si="321"/>
        <v/>
      </c>
      <c r="AC154" s="138" t="str">
        <f t="shared" si="321"/>
        <v/>
      </c>
      <c r="AD154" s="138" t="str">
        <f t="shared" si="321"/>
        <v/>
      </c>
      <c r="AE154" s="138" t="str">
        <f t="shared" si="321"/>
        <v/>
      </c>
      <c r="AF154" s="138" t="str">
        <f t="shared" si="321"/>
        <v/>
      </c>
      <c r="AG154" s="138" t="str">
        <f t="shared" si="321"/>
        <v/>
      </c>
      <c r="AH154" s="138" t="str">
        <f t="shared" ref="AH154:BM154" si="322">IF(ISBLANK(AI154),MAX(AH82-X,0),IF(AI155="","",(AI154*p+AI155*(1-p))/(EXP(r_*T/n))))</f>
        <v/>
      </c>
      <c r="AI154" s="138" t="str">
        <f t="shared" si="322"/>
        <v/>
      </c>
      <c r="AJ154" s="138" t="str">
        <f t="shared" si="322"/>
        <v/>
      </c>
      <c r="AK154" s="138" t="str">
        <f t="shared" si="322"/>
        <v/>
      </c>
      <c r="AL154" s="138" t="str">
        <f t="shared" si="322"/>
        <v/>
      </c>
      <c r="AM154" s="138" t="str">
        <f t="shared" si="322"/>
        <v/>
      </c>
      <c r="AN154" s="138" t="str">
        <f t="shared" si="322"/>
        <v/>
      </c>
      <c r="AO154" s="138" t="str">
        <f t="shared" si="322"/>
        <v/>
      </c>
      <c r="AP154" s="138" t="str">
        <f t="shared" si="322"/>
        <v/>
      </c>
      <c r="AQ154" s="138" t="str">
        <f t="shared" si="322"/>
        <v/>
      </c>
      <c r="AR154" s="138" t="str">
        <f t="shared" si="322"/>
        <v/>
      </c>
      <c r="AS154" s="138" t="str">
        <f t="shared" si="322"/>
        <v/>
      </c>
      <c r="AT154" s="138" t="str">
        <f t="shared" si="322"/>
        <v/>
      </c>
      <c r="AU154" s="138" t="str">
        <f t="shared" si="322"/>
        <v/>
      </c>
      <c r="AV154" s="138" t="str">
        <f t="shared" si="322"/>
        <v/>
      </c>
      <c r="AW154" s="138" t="str">
        <f t="shared" si="322"/>
        <v/>
      </c>
      <c r="AX154" s="138" t="str">
        <f t="shared" si="322"/>
        <v/>
      </c>
      <c r="AY154" s="138" t="str">
        <f t="shared" si="322"/>
        <v/>
      </c>
      <c r="AZ154" s="138" t="str">
        <f t="shared" si="322"/>
        <v/>
      </c>
      <c r="BA154" s="138" t="str">
        <f t="shared" si="322"/>
        <v/>
      </c>
      <c r="BB154" s="138" t="str">
        <f t="shared" si="322"/>
        <v/>
      </c>
      <c r="BC154" s="138" t="str">
        <f t="shared" si="322"/>
        <v/>
      </c>
      <c r="BD154" s="138" t="str">
        <f t="shared" si="322"/>
        <v/>
      </c>
      <c r="BE154" s="138" t="str">
        <f t="shared" si="322"/>
        <v/>
      </c>
      <c r="BF154" s="138" t="str">
        <f t="shared" si="322"/>
        <v/>
      </c>
      <c r="BG154" s="138" t="str">
        <f t="shared" si="322"/>
        <v/>
      </c>
      <c r="BH154" s="138" t="str">
        <f t="shared" si="322"/>
        <v/>
      </c>
      <c r="BI154" s="138" t="str">
        <f t="shared" si="322"/>
        <v/>
      </c>
      <c r="BJ154" s="138" t="str">
        <f t="shared" si="322"/>
        <v/>
      </c>
      <c r="BK154" s="138">
        <f t="shared" si="322"/>
        <v>0</v>
      </c>
      <c r="BL154" s="138">
        <f t="shared" si="322"/>
        <v>0</v>
      </c>
      <c r="BM154" s="138">
        <f t="shared" si="322"/>
        <v>0</v>
      </c>
      <c r="BN154" s="138">
        <f t="shared" ref="BN154:BS154" si="323">IF(ISBLANK(BO154),MAX(BN82-X,0),IF(BO155="","",(BO154*p+BO155*(1-p))/(EXP(r_*T/n))))</f>
        <v>0</v>
      </c>
      <c r="BO154" s="138">
        <f t="shared" si="323"/>
        <v>0</v>
      </c>
      <c r="BP154" s="138">
        <f t="shared" si="323"/>
        <v>0</v>
      </c>
      <c r="BQ154" s="138">
        <f t="shared" si="323"/>
        <v>0</v>
      </c>
      <c r="BR154" s="138">
        <f t="shared" si="323"/>
        <v>0</v>
      </c>
      <c r="BS154" s="138">
        <f t="shared" si="323"/>
        <v>0</v>
      </c>
    </row>
    <row r="155" spans="2:71" x14ac:dyDescent="0.2">
      <c r="B155" s="138" t="str">
        <f t="shared" ref="B155:AG155" si="324">IF(ISBLANK(C155),MAX(B83-X,0),IF(C156="","",(C155*p+C156*(1-p))/(EXP(r_*T/n))))</f>
        <v/>
      </c>
      <c r="C155" s="138" t="str">
        <f t="shared" si="324"/>
        <v/>
      </c>
      <c r="D155" s="138" t="str">
        <f t="shared" si="324"/>
        <v/>
      </c>
      <c r="E155" s="138" t="str">
        <f t="shared" si="324"/>
        <v/>
      </c>
      <c r="F155" s="138" t="str">
        <f t="shared" si="324"/>
        <v/>
      </c>
      <c r="G155" s="138" t="str">
        <f t="shared" si="324"/>
        <v/>
      </c>
      <c r="H155" s="138" t="str">
        <f t="shared" si="324"/>
        <v/>
      </c>
      <c r="I155" s="138" t="str">
        <f t="shared" si="324"/>
        <v/>
      </c>
      <c r="J155" s="138" t="str">
        <f t="shared" si="324"/>
        <v/>
      </c>
      <c r="K155" s="138" t="str">
        <f t="shared" si="324"/>
        <v/>
      </c>
      <c r="L155" s="138" t="str">
        <f t="shared" si="324"/>
        <v/>
      </c>
      <c r="M155" s="138" t="str">
        <f t="shared" si="324"/>
        <v/>
      </c>
      <c r="N155" s="138" t="str">
        <f t="shared" si="324"/>
        <v/>
      </c>
      <c r="O155" s="138" t="str">
        <f t="shared" si="324"/>
        <v/>
      </c>
      <c r="P155" s="138" t="str">
        <f t="shared" si="324"/>
        <v/>
      </c>
      <c r="Q155" s="138" t="str">
        <f t="shared" si="324"/>
        <v/>
      </c>
      <c r="R155" s="138" t="str">
        <f t="shared" si="324"/>
        <v/>
      </c>
      <c r="S155" s="138" t="str">
        <f t="shared" si="324"/>
        <v/>
      </c>
      <c r="T155" s="138" t="str">
        <f t="shared" si="324"/>
        <v/>
      </c>
      <c r="U155" s="138" t="str">
        <f t="shared" si="324"/>
        <v/>
      </c>
      <c r="V155" s="138" t="str">
        <f t="shared" si="324"/>
        <v/>
      </c>
      <c r="W155" s="138" t="str">
        <f t="shared" si="324"/>
        <v/>
      </c>
      <c r="X155" s="138" t="str">
        <f t="shared" si="324"/>
        <v/>
      </c>
      <c r="Y155" s="138" t="str">
        <f t="shared" si="324"/>
        <v/>
      </c>
      <c r="Z155" s="138" t="str">
        <f t="shared" si="324"/>
        <v/>
      </c>
      <c r="AA155" s="138" t="str">
        <f t="shared" si="324"/>
        <v/>
      </c>
      <c r="AB155" s="138" t="str">
        <f t="shared" si="324"/>
        <v/>
      </c>
      <c r="AC155" s="138" t="str">
        <f t="shared" si="324"/>
        <v/>
      </c>
      <c r="AD155" s="138" t="str">
        <f t="shared" si="324"/>
        <v/>
      </c>
      <c r="AE155" s="138" t="str">
        <f t="shared" si="324"/>
        <v/>
      </c>
      <c r="AF155" s="138" t="str">
        <f t="shared" si="324"/>
        <v/>
      </c>
      <c r="AG155" s="138" t="str">
        <f t="shared" si="324"/>
        <v/>
      </c>
      <c r="AH155" s="138" t="str">
        <f t="shared" ref="AH155:BM155" si="325">IF(ISBLANK(AI155),MAX(AH83-X,0),IF(AI156="","",(AI155*p+AI156*(1-p))/(EXP(r_*T/n))))</f>
        <v/>
      </c>
      <c r="AI155" s="138" t="str">
        <f t="shared" si="325"/>
        <v/>
      </c>
      <c r="AJ155" s="138" t="str">
        <f t="shared" si="325"/>
        <v/>
      </c>
      <c r="AK155" s="138" t="str">
        <f t="shared" si="325"/>
        <v/>
      </c>
      <c r="AL155" s="138" t="str">
        <f t="shared" si="325"/>
        <v/>
      </c>
      <c r="AM155" s="138" t="str">
        <f t="shared" si="325"/>
        <v/>
      </c>
      <c r="AN155" s="138" t="str">
        <f t="shared" si="325"/>
        <v/>
      </c>
      <c r="AO155" s="138" t="str">
        <f t="shared" si="325"/>
        <v/>
      </c>
      <c r="AP155" s="138" t="str">
        <f t="shared" si="325"/>
        <v/>
      </c>
      <c r="AQ155" s="138" t="str">
        <f t="shared" si="325"/>
        <v/>
      </c>
      <c r="AR155" s="138" t="str">
        <f t="shared" si="325"/>
        <v/>
      </c>
      <c r="AS155" s="138" t="str">
        <f t="shared" si="325"/>
        <v/>
      </c>
      <c r="AT155" s="138" t="str">
        <f t="shared" si="325"/>
        <v/>
      </c>
      <c r="AU155" s="138" t="str">
        <f t="shared" si="325"/>
        <v/>
      </c>
      <c r="AV155" s="138" t="str">
        <f t="shared" si="325"/>
        <v/>
      </c>
      <c r="AW155" s="138" t="str">
        <f t="shared" si="325"/>
        <v/>
      </c>
      <c r="AX155" s="138" t="str">
        <f t="shared" si="325"/>
        <v/>
      </c>
      <c r="AY155" s="138" t="str">
        <f t="shared" si="325"/>
        <v/>
      </c>
      <c r="AZ155" s="138" t="str">
        <f t="shared" si="325"/>
        <v/>
      </c>
      <c r="BA155" s="138" t="str">
        <f t="shared" si="325"/>
        <v/>
      </c>
      <c r="BB155" s="138" t="str">
        <f t="shared" si="325"/>
        <v/>
      </c>
      <c r="BC155" s="138" t="str">
        <f t="shared" si="325"/>
        <v/>
      </c>
      <c r="BD155" s="138" t="str">
        <f t="shared" si="325"/>
        <v/>
      </c>
      <c r="BE155" s="138" t="str">
        <f t="shared" si="325"/>
        <v/>
      </c>
      <c r="BF155" s="138" t="str">
        <f t="shared" si="325"/>
        <v/>
      </c>
      <c r="BG155" s="138" t="str">
        <f t="shared" si="325"/>
        <v/>
      </c>
      <c r="BH155" s="138" t="str">
        <f t="shared" si="325"/>
        <v/>
      </c>
      <c r="BI155" s="138" t="str">
        <f t="shared" si="325"/>
        <v/>
      </c>
      <c r="BJ155" s="138" t="str">
        <f t="shared" si="325"/>
        <v/>
      </c>
      <c r="BK155" s="138" t="str">
        <f t="shared" si="325"/>
        <v/>
      </c>
      <c r="BL155" s="138">
        <f t="shared" si="325"/>
        <v>0</v>
      </c>
      <c r="BM155" s="138">
        <f t="shared" si="325"/>
        <v>0</v>
      </c>
      <c r="BN155" s="138">
        <f t="shared" ref="BN155:BS155" si="326">IF(ISBLANK(BO155),MAX(BN83-X,0),IF(BO156="","",(BO155*p+BO156*(1-p))/(EXP(r_*T/n))))</f>
        <v>0</v>
      </c>
      <c r="BO155" s="138">
        <f t="shared" si="326"/>
        <v>0</v>
      </c>
      <c r="BP155" s="138">
        <f t="shared" si="326"/>
        <v>0</v>
      </c>
      <c r="BQ155" s="138">
        <f t="shared" si="326"/>
        <v>0</v>
      </c>
      <c r="BR155" s="138">
        <f t="shared" si="326"/>
        <v>0</v>
      </c>
      <c r="BS155" s="138">
        <f t="shared" si="326"/>
        <v>0</v>
      </c>
    </row>
    <row r="156" spans="2:71" x14ac:dyDescent="0.2">
      <c r="B156" s="138" t="str">
        <f t="shared" ref="B156:AG156" si="327">IF(ISBLANK(C156),MAX(B84-X,0),IF(C157="","",(C156*p+C157*(1-p))/(EXP(r_*T/n))))</f>
        <v/>
      </c>
      <c r="C156" s="138" t="str">
        <f t="shared" si="327"/>
        <v/>
      </c>
      <c r="D156" s="138" t="str">
        <f t="shared" si="327"/>
        <v/>
      </c>
      <c r="E156" s="138" t="str">
        <f t="shared" si="327"/>
        <v/>
      </c>
      <c r="F156" s="138" t="str">
        <f t="shared" si="327"/>
        <v/>
      </c>
      <c r="G156" s="138" t="str">
        <f t="shared" si="327"/>
        <v/>
      </c>
      <c r="H156" s="138" t="str">
        <f t="shared" si="327"/>
        <v/>
      </c>
      <c r="I156" s="138" t="str">
        <f t="shared" si="327"/>
        <v/>
      </c>
      <c r="J156" s="138" t="str">
        <f t="shared" si="327"/>
        <v/>
      </c>
      <c r="K156" s="138" t="str">
        <f t="shared" si="327"/>
        <v/>
      </c>
      <c r="L156" s="138" t="str">
        <f t="shared" si="327"/>
        <v/>
      </c>
      <c r="M156" s="138" t="str">
        <f t="shared" si="327"/>
        <v/>
      </c>
      <c r="N156" s="138" t="str">
        <f t="shared" si="327"/>
        <v/>
      </c>
      <c r="O156" s="138" t="str">
        <f t="shared" si="327"/>
        <v/>
      </c>
      <c r="P156" s="138" t="str">
        <f t="shared" si="327"/>
        <v/>
      </c>
      <c r="Q156" s="138" t="str">
        <f t="shared" si="327"/>
        <v/>
      </c>
      <c r="R156" s="138" t="str">
        <f t="shared" si="327"/>
        <v/>
      </c>
      <c r="S156" s="138" t="str">
        <f t="shared" si="327"/>
        <v/>
      </c>
      <c r="T156" s="138" t="str">
        <f t="shared" si="327"/>
        <v/>
      </c>
      <c r="U156" s="138" t="str">
        <f t="shared" si="327"/>
        <v/>
      </c>
      <c r="V156" s="138" t="str">
        <f t="shared" si="327"/>
        <v/>
      </c>
      <c r="W156" s="138" t="str">
        <f t="shared" si="327"/>
        <v/>
      </c>
      <c r="X156" s="138" t="str">
        <f t="shared" si="327"/>
        <v/>
      </c>
      <c r="Y156" s="138" t="str">
        <f t="shared" si="327"/>
        <v/>
      </c>
      <c r="Z156" s="138" t="str">
        <f t="shared" si="327"/>
        <v/>
      </c>
      <c r="AA156" s="138" t="str">
        <f t="shared" si="327"/>
        <v/>
      </c>
      <c r="AB156" s="138" t="str">
        <f t="shared" si="327"/>
        <v/>
      </c>
      <c r="AC156" s="138" t="str">
        <f t="shared" si="327"/>
        <v/>
      </c>
      <c r="AD156" s="138" t="str">
        <f t="shared" si="327"/>
        <v/>
      </c>
      <c r="AE156" s="138" t="str">
        <f t="shared" si="327"/>
        <v/>
      </c>
      <c r="AF156" s="138" t="str">
        <f t="shared" si="327"/>
        <v/>
      </c>
      <c r="AG156" s="138" t="str">
        <f t="shared" si="327"/>
        <v/>
      </c>
      <c r="AH156" s="138" t="str">
        <f t="shared" ref="AH156:BM156" si="328">IF(ISBLANK(AI156),MAX(AH84-X,0),IF(AI157="","",(AI156*p+AI157*(1-p))/(EXP(r_*T/n))))</f>
        <v/>
      </c>
      <c r="AI156" s="138" t="str">
        <f t="shared" si="328"/>
        <v/>
      </c>
      <c r="AJ156" s="138" t="str">
        <f t="shared" si="328"/>
        <v/>
      </c>
      <c r="AK156" s="138" t="str">
        <f t="shared" si="328"/>
        <v/>
      </c>
      <c r="AL156" s="138" t="str">
        <f t="shared" si="328"/>
        <v/>
      </c>
      <c r="AM156" s="138" t="str">
        <f t="shared" si="328"/>
        <v/>
      </c>
      <c r="AN156" s="138" t="str">
        <f t="shared" si="328"/>
        <v/>
      </c>
      <c r="AO156" s="138" t="str">
        <f t="shared" si="328"/>
        <v/>
      </c>
      <c r="AP156" s="138" t="str">
        <f t="shared" si="328"/>
        <v/>
      </c>
      <c r="AQ156" s="138" t="str">
        <f t="shared" si="328"/>
        <v/>
      </c>
      <c r="AR156" s="138" t="str">
        <f t="shared" si="328"/>
        <v/>
      </c>
      <c r="AS156" s="138" t="str">
        <f t="shared" si="328"/>
        <v/>
      </c>
      <c r="AT156" s="138" t="str">
        <f t="shared" si="328"/>
        <v/>
      </c>
      <c r="AU156" s="138" t="str">
        <f t="shared" si="328"/>
        <v/>
      </c>
      <c r="AV156" s="138" t="str">
        <f t="shared" si="328"/>
        <v/>
      </c>
      <c r="AW156" s="138" t="str">
        <f t="shared" si="328"/>
        <v/>
      </c>
      <c r="AX156" s="138" t="str">
        <f t="shared" si="328"/>
        <v/>
      </c>
      <c r="AY156" s="138" t="str">
        <f t="shared" si="328"/>
        <v/>
      </c>
      <c r="AZ156" s="138" t="str">
        <f t="shared" si="328"/>
        <v/>
      </c>
      <c r="BA156" s="138" t="str">
        <f t="shared" si="328"/>
        <v/>
      </c>
      <c r="BB156" s="138" t="str">
        <f t="shared" si="328"/>
        <v/>
      </c>
      <c r="BC156" s="138" t="str">
        <f t="shared" si="328"/>
        <v/>
      </c>
      <c r="BD156" s="138" t="str">
        <f t="shared" si="328"/>
        <v/>
      </c>
      <c r="BE156" s="138" t="str">
        <f t="shared" si="328"/>
        <v/>
      </c>
      <c r="BF156" s="138" t="str">
        <f t="shared" si="328"/>
        <v/>
      </c>
      <c r="BG156" s="138" t="str">
        <f t="shared" si="328"/>
        <v/>
      </c>
      <c r="BH156" s="138" t="str">
        <f t="shared" si="328"/>
        <v/>
      </c>
      <c r="BI156" s="138" t="str">
        <f t="shared" si="328"/>
        <v/>
      </c>
      <c r="BJ156" s="138" t="str">
        <f t="shared" si="328"/>
        <v/>
      </c>
      <c r="BK156" s="138" t="str">
        <f t="shared" si="328"/>
        <v/>
      </c>
      <c r="BL156" s="138" t="str">
        <f t="shared" si="328"/>
        <v/>
      </c>
      <c r="BM156" s="138">
        <f t="shared" si="328"/>
        <v>0</v>
      </c>
      <c r="BN156" s="138">
        <f t="shared" ref="BN156:BS156" si="329">IF(ISBLANK(BO156),MAX(BN84-X,0),IF(BO157="","",(BO156*p+BO157*(1-p))/(EXP(r_*T/n))))</f>
        <v>0</v>
      </c>
      <c r="BO156" s="138">
        <f t="shared" si="329"/>
        <v>0</v>
      </c>
      <c r="BP156" s="138">
        <f t="shared" si="329"/>
        <v>0</v>
      </c>
      <c r="BQ156" s="138">
        <f t="shared" si="329"/>
        <v>0</v>
      </c>
      <c r="BR156" s="138">
        <f t="shared" si="329"/>
        <v>0</v>
      </c>
      <c r="BS156" s="138">
        <f t="shared" si="329"/>
        <v>0</v>
      </c>
    </row>
    <row r="157" spans="2:71" x14ac:dyDescent="0.2">
      <c r="B157" s="138" t="str">
        <f t="shared" ref="B157:AG157" si="330">IF(ISBLANK(C157),MAX(B85-X,0),IF(C158="","",(C157*p+C158*(1-p))/(EXP(r_*T/n))))</f>
        <v/>
      </c>
      <c r="C157" s="138" t="str">
        <f t="shared" si="330"/>
        <v/>
      </c>
      <c r="D157" s="138" t="str">
        <f t="shared" si="330"/>
        <v/>
      </c>
      <c r="E157" s="138" t="str">
        <f t="shared" si="330"/>
        <v/>
      </c>
      <c r="F157" s="138" t="str">
        <f t="shared" si="330"/>
        <v/>
      </c>
      <c r="G157" s="138" t="str">
        <f t="shared" si="330"/>
        <v/>
      </c>
      <c r="H157" s="138" t="str">
        <f t="shared" si="330"/>
        <v/>
      </c>
      <c r="I157" s="138" t="str">
        <f t="shared" si="330"/>
        <v/>
      </c>
      <c r="J157" s="138" t="str">
        <f t="shared" si="330"/>
        <v/>
      </c>
      <c r="K157" s="138" t="str">
        <f t="shared" si="330"/>
        <v/>
      </c>
      <c r="L157" s="138" t="str">
        <f t="shared" si="330"/>
        <v/>
      </c>
      <c r="M157" s="138" t="str">
        <f t="shared" si="330"/>
        <v/>
      </c>
      <c r="N157" s="138" t="str">
        <f t="shared" si="330"/>
        <v/>
      </c>
      <c r="O157" s="138" t="str">
        <f t="shared" si="330"/>
        <v/>
      </c>
      <c r="P157" s="138" t="str">
        <f t="shared" si="330"/>
        <v/>
      </c>
      <c r="Q157" s="138" t="str">
        <f t="shared" si="330"/>
        <v/>
      </c>
      <c r="R157" s="138" t="str">
        <f t="shared" si="330"/>
        <v/>
      </c>
      <c r="S157" s="138" t="str">
        <f t="shared" si="330"/>
        <v/>
      </c>
      <c r="T157" s="138" t="str">
        <f t="shared" si="330"/>
        <v/>
      </c>
      <c r="U157" s="138" t="str">
        <f t="shared" si="330"/>
        <v/>
      </c>
      <c r="V157" s="138" t="str">
        <f t="shared" si="330"/>
        <v/>
      </c>
      <c r="W157" s="138" t="str">
        <f t="shared" si="330"/>
        <v/>
      </c>
      <c r="X157" s="138" t="str">
        <f t="shared" si="330"/>
        <v/>
      </c>
      <c r="Y157" s="138" t="str">
        <f t="shared" si="330"/>
        <v/>
      </c>
      <c r="Z157" s="138" t="str">
        <f t="shared" si="330"/>
        <v/>
      </c>
      <c r="AA157" s="138" t="str">
        <f t="shared" si="330"/>
        <v/>
      </c>
      <c r="AB157" s="138" t="str">
        <f t="shared" si="330"/>
        <v/>
      </c>
      <c r="AC157" s="138" t="str">
        <f t="shared" si="330"/>
        <v/>
      </c>
      <c r="AD157" s="138" t="str">
        <f t="shared" si="330"/>
        <v/>
      </c>
      <c r="AE157" s="138" t="str">
        <f t="shared" si="330"/>
        <v/>
      </c>
      <c r="AF157" s="138" t="str">
        <f t="shared" si="330"/>
        <v/>
      </c>
      <c r="AG157" s="138" t="str">
        <f t="shared" si="330"/>
        <v/>
      </c>
      <c r="AH157" s="138" t="str">
        <f t="shared" ref="AH157:BM157" si="331">IF(ISBLANK(AI157),MAX(AH85-X,0),IF(AI158="","",(AI157*p+AI158*(1-p))/(EXP(r_*T/n))))</f>
        <v/>
      </c>
      <c r="AI157" s="138" t="str">
        <f t="shared" si="331"/>
        <v/>
      </c>
      <c r="AJ157" s="138" t="str">
        <f t="shared" si="331"/>
        <v/>
      </c>
      <c r="AK157" s="138" t="str">
        <f t="shared" si="331"/>
        <v/>
      </c>
      <c r="AL157" s="138" t="str">
        <f t="shared" si="331"/>
        <v/>
      </c>
      <c r="AM157" s="138" t="str">
        <f t="shared" si="331"/>
        <v/>
      </c>
      <c r="AN157" s="138" t="str">
        <f t="shared" si="331"/>
        <v/>
      </c>
      <c r="AO157" s="138" t="str">
        <f t="shared" si="331"/>
        <v/>
      </c>
      <c r="AP157" s="138" t="str">
        <f t="shared" si="331"/>
        <v/>
      </c>
      <c r="AQ157" s="138" t="str">
        <f t="shared" si="331"/>
        <v/>
      </c>
      <c r="AR157" s="138" t="str">
        <f t="shared" si="331"/>
        <v/>
      </c>
      <c r="AS157" s="138" t="str">
        <f t="shared" si="331"/>
        <v/>
      </c>
      <c r="AT157" s="138" t="str">
        <f t="shared" si="331"/>
        <v/>
      </c>
      <c r="AU157" s="138" t="str">
        <f t="shared" si="331"/>
        <v/>
      </c>
      <c r="AV157" s="138" t="str">
        <f t="shared" si="331"/>
        <v/>
      </c>
      <c r="AW157" s="138" t="str">
        <f t="shared" si="331"/>
        <v/>
      </c>
      <c r="AX157" s="138" t="str">
        <f t="shared" si="331"/>
        <v/>
      </c>
      <c r="AY157" s="138" t="str">
        <f t="shared" si="331"/>
        <v/>
      </c>
      <c r="AZ157" s="138" t="str">
        <f t="shared" si="331"/>
        <v/>
      </c>
      <c r="BA157" s="138" t="str">
        <f t="shared" si="331"/>
        <v/>
      </c>
      <c r="BB157" s="138" t="str">
        <f t="shared" si="331"/>
        <v/>
      </c>
      <c r="BC157" s="138" t="str">
        <f t="shared" si="331"/>
        <v/>
      </c>
      <c r="BD157" s="138" t="str">
        <f t="shared" si="331"/>
        <v/>
      </c>
      <c r="BE157" s="138" t="str">
        <f t="shared" si="331"/>
        <v/>
      </c>
      <c r="BF157" s="138" t="str">
        <f t="shared" si="331"/>
        <v/>
      </c>
      <c r="BG157" s="138" t="str">
        <f t="shared" si="331"/>
        <v/>
      </c>
      <c r="BH157" s="138" t="str">
        <f t="shared" si="331"/>
        <v/>
      </c>
      <c r="BI157" s="138" t="str">
        <f t="shared" si="331"/>
        <v/>
      </c>
      <c r="BJ157" s="138" t="str">
        <f t="shared" si="331"/>
        <v/>
      </c>
      <c r="BK157" s="138" t="str">
        <f t="shared" si="331"/>
        <v/>
      </c>
      <c r="BL157" s="138" t="str">
        <f t="shared" si="331"/>
        <v/>
      </c>
      <c r="BM157" s="138" t="str">
        <f t="shared" si="331"/>
        <v/>
      </c>
      <c r="BN157" s="138">
        <f t="shared" ref="BN157:BS157" si="332">IF(ISBLANK(BO157),MAX(BN85-X,0),IF(BO158="","",(BO157*p+BO158*(1-p))/(EXP(r_*T/n))))</f>
        <v>0</v>
      </c>
      <c r="BO157" s="138">
        <f t="shared" si="332"/>
        <v>0</v>
      </c>
      <c r="BP157" s="138">
        <f t="shared" si="332"/>
        <v>0</v>
      </c>
      <c r="BQ157" s="138">
        <f t="shared" si="332"/>
        <v>0</v>
      </c>
      <c r="BR157" s="138">
        <f t="shared" si="332"/>
        <v>0</v>
      </c>
      <c r="BS157" s="138">
        <f t="shared" si="332"/>
        <v>0</v>
      </c>
    </row>
    <row r="158" spans="2:71" x14ac:dyDescent="0.2">
      <c r="B158" s="138" t="str">
        <f t="shared" ref="B158:AG158" si="333">IF(ISBLANK(C158),MAX(B86-X,0),IF(C159="","",(C158*p+C159*(1-p))/(EXP(r_*T/n))))</f>
        <v/>
      </c>
      <c r="C158" s="138" t="str">
        <f t="shared" si="333"/>
        <v/>
      </c>
      <c r="D158" s="138" t="str">
        <f t="shared" si="333"/>
        <v/>
      </c>
      <c r="E158" s="138" t="str">
        <f t="shared" si="333"/>
        <v/>
      </c>
      <c r="F158" s="138" t="str">
        <f t="shared" si="333"/>
        <v/>
      </c>
      <c r="G158" s="138" t="str">
        <f t="shared" si="333"/>
        <v/>
      </c>
      <c r="H158" s="138" t="str">
        <f t="shared" si="333"/>
        <v/>
      </c>
      <c r="I158" s="138" t="str">
        <f t="shared" si="333"/>
        <v/>
      </c>
      <c r="J158" s="138" t="str">
        <f t="shared" si="333"/>
        <v/>
      </c>
      <c r="K158" s="138" t="str">
        <f t="shared" si="333"/>
        <v/>
      </c>
      <c r="L158" s="138" t="str">
        <f t="shared" si="333"/>
        <v/>
      </c>
      <c r="M158" s="138" t="str">
        <f t="shared" si="333"/>
        <v/>
      </c>
      <c r="N158" s="138" t="str">
        <f t="shared" si="333"/>
        <v/>
      </c>
      <c r="O158" s="138" t="str">
        <f t="shared" si="333"/>
        <v/>
      </c>
      <c r="P158" s="138" t="str">
        <f t="shared" si="333"/>
        <v/>
      </c>
      <c r="Q158" s="138" t="str">
        <f t="shared" si="333"/>
        <v/>
      </c>
      <c r="R158" s="138" t="str">
        <f t="shared" si="333"/>
        <v/>
      </c>
      <c r="S158" s="138" t="str">
        <f t="shared" si="333"/>
        <v/>
      </c>
      <c r="T158" s="138" t="str">
        <f t="shared" si="333"/>
        <v/>
      </c>
      <c r="U158" s="138" t="str">
        <f t="shared" si="333"/>
        <v/>
      </c>
      <c r="V158" s="138" t="str">
        <f t="shared" si="333"/>
        <v/>
      </c>
      <c r="W158" s="138" t="str">
        <f t="shared" si="333"/>
        <v/>
      </c>
      <c r="X158" s="138" t="str">
        <f t="shared" si="333"/>
        <v/>
      </c>
      <c r="Y158" s="138" t="str">
        <f t="shared" si="333"/>
        <v/>
      </c>
      <c r="Z158" s="138" t="str">
        <f t="shared" si="333"/>
        <v/>
      </c>
      <c r="AA158" s="138" t="str">
        <f t="shared" si="333"/>
        <v/>
      </c>
      <c r="AB158" s="138" t="str">
        <f t="shared" si="333"/>
        <v/>
      </c>
      <c r="AC158" s="138" t="str">
        <f t="shared" si="333"/>
        <v/>
      </c>
      <c r="AD158" s="138" t="str">
        <f t="shared" si="333"/>
        <v/>
      </c>
      <c r="AE158" s="138" t="str">
        <f t="shared" si="333"/>
        <v/>
      </c>
      <c r="AF158" s="138" t="str">
        <f t="shared" si="333"/>
        <v/>
      </c>
      <c r="AG158" s="138" t="str">
        <f t="shared" si="333"/>
        <v/>
      </c>
      <c r="AH158" s="138" t="str">
        <f t="shared" ref="AH158:BM158" si="334">IF(ISBLANK(AI158),MAX(AH86-X,0),IF(AI159="","",(AI158*p+AI159*(1-p))/(EXP(r_*T/n))))</f>
        <v/>
      </c>
      <c r="AI158" s="138" t="str">
        <f t="shared" si="334"/>
        <v/>
      </c>
      <c r="AJ158" s="138" t="str">
        <f t="shared" si="334"/>
        <v/>
      </c>
      <c r="AK158" s="138" t="str">
        <f t="shared" si="334"/>
        <v/>
      </c>
      <c r="AL158" s="138" t="str">
        <f t="shared" si="334"/>
        <v/>
      </c>
      <c r="AM158" s="138" t="str">
        <f t="shared" si="334"/>
        <v/>
      </c>
      <c r="AN158" s="138" t="str">
        <f t="shared" si="334"/>
        <v/>
      </c>
      <c r="AO158" s="138" t="str">
        <f t="shared" si="334"/>
        <v/>
      </c>
      <c r="AP158" s="138" t="str">
        <f t="shared" si="334"/>
        <v/>
      </c>
      <c r="AQ158" s="138" t="str">
        <f t="shared" si="334"/>
        <v/>
      </c>
      <c r="AR158" s="138" t="str">
        <f t="shared" si="334"/>
        <v/>
      </c>
      <c r="AS158" s="138" t="str">
        <f t="shared" si="334"/>
        <v/>
      </c>
      <c r="AT158" s="138" t="str">
        <f t="shared" si="334"/>
        <v/>
      </c>
      <c r="AU158" s="138" t="str">
        <f t="shared" si="334"/>
        <v/>
      </c>
      <c r="AV158" s="138" t="str">
        <f t="shared" si="334"/>
        <v/>
      </c>
      <c r="AW158" s="138" t="str">
        <f t="shared" si="334"/>
        <v/>
      </c>
      <c r="AX158" s="138" t="str">
        <f t="shared" si="334"/>
        <v/>
      </c>
      <c r="AY158" s="138" t="str">
        <f t="shared" si="334"/>
        <v/>
      </c>
      <c r="AZ158" s="138" t="str">
        <f t="shared" si="334"/>
        <v/>
      </c>
      <c r="BA158" s="138" t="str">
        <f t="shared" si="334"/>
        <v/>
      </c>
      <c r="BB158" s="138" t="str">
        <f t="shared" si="334"/>
        <v/>
      </c>
      <c r="BC158" s="138" t="str">
        <f t="shared" si="334"/>
        <v/>
      </c>
      <c r="BD158" s="138" t="str">
        <f t="shared" si="334"/>
        <v/>
      </c>
      <c r="BE158" s="138" t="str">
        <f t="shared" si="334"/>
        <v/>
      </c>
      <c r="BF158" s="138" t="str">
        <f t="shared" si="334"/>
        <v/>
      </c>
      <c r="BG158" s="138" t="str">
        <f t="shared" si="334"/>
        <v/>
      </c>
      <c r="BH158" s="138" t="str">
        <f t="shared" si="334"/>
        <v/>
      </c>
      <c r="BI158" s="138" t="str">
        <f t="shared" si="334"/>
        <v/>
      </c>
      <c r="BJ158" s="138" t="str">
        <f t="shared" si="334"/>
        <v/>
      </c>
      <c r="BK158" s="138" t="str">
        <f t="shared" si="334"/>
        <v/>
      </c>
      <c r="BL158" s="138" t="str">
        <f t="shared" si="334"/>
        <v/>
      </c>
      <c r="BM158" s="138" t="str">
        <f t="shared" si="334"/>
        <v/>
      </c>
      <c r="BN158" s="138" t="str">
        <f t="shared" ref="BN158:BS158" si="335">IF(ISBLANK(BO158),MAX(BN86-X,0),IF(BO159="","",(BO158*p+BO159*(1-p))/(EXP(r_*T/n))))</f>
        <v/>
      </c>
      <c r="BO158" s="138">
        <f t="shared" si="335"/>
        <v>0</v>
      </c>
      <c r="BP158" s="138">
        <f t="shared" si="335"/>
        <v>0</v>
      </c>
      <c r="BQ158" s="138">
        <f t="shared" si="335"/>
        <v>0</v>
      </c>
      <c r="BR158" s="138">
        <f t="shared" si="335"/>
        <v>0</v>
      </c>
      <c r="BS158" s="138">
        <f t="shared" si="335"/>
        <v>0</v>
      </c>
    </row>
    <row r="159" spans="2:71" x14ac:dyDescent="0.2">
      <c r="B159" s="138" t="str">
        <f t="shared" ref="B159:AG159" si="336">IF(ISBLANK(C159),MAX(B87-X,0),IF(C160="","",(C159*p+C160*(1-p))/(EXP(r_*T/n))))</f>
        <v/>
      </c>
      <c r="C159" s="138" t="str">
        <f t="shared" si="336"/>
        <v/>
      </c>
      <c r="D159" s="138" t="str">
        <f t="shared" si="336"/>
        <v/>
      </c>
      <c r="E159" s="138" t="str">
        <f t="shared" si="336"/>
        <v/>
      </c>
      <c r="F159" s="138" t="str">
        <f t="shared" si="336"/>
        <v/>
      </c>
      <c r="G159" s="138" t="str">
        <f t="shared" si="336"/>
        <v/>
      </c>
      <c r="H159" s="138" t="str">
        <f t="shared" si="336"/>
        <v/>
      </c>
      <c r="I159" s="138" t="str">
        <f t="shared" si="336"/>
        <v/>
      </c>
      <c r="J159" s="138" t="str">
        <f t="shared" si="336"/>
        <v/>
      </c>
      <c r="K159" s="138" t="str">
        <f t="shared" si="336"/>
        <v/>
      </c>
      <c r="L159" s="138" t="str">
        <f t="shared" si="336"/>
        <v/>
      </c>
      <c r="M159" s="138" t="str">
        <f t="shared" si="336"/>
        <v/>
      </c>
      <c r="N159" s="138" t="str">
        <f t="shared" si="336"/>
        <v/>
      </c>
      <c r="O159" s="138" t="str">
        <f t="shared" si="336"/>
        <v/>
      </c>
      <c r="P159" s="138" t="str">
        <f t="shared" si="336"/>
        <v/>
      </c>
      <c r="Q159" s="138" t="str">
        <f t="shared" si="336"/>
        <v/>
      </c>
      <c r="R159" s="138" t="str">
        <f t="shared" si="336"/>
        <v/>
      </c>
      <c r="S159" s="138" t="str">
        <f t="shared" si="336"/>
        <v/>
      </c>
      <c r="T159" s="138" t="str">
        <f t="shared" si="336"/>
        <v/>
      </c>
      <c r="U159" s="138" t="str">
        <f t="shared" si="336"/>
        <v/>
      </c>
      <c r="V159" s="138" t="str">
        <f t="shared" si="336"/>
        <v/>
      </c>
      <c r="W159" s="138" t="str">
        <f t="shared" si="336"/>
        <v/>
      </c>
      <c r="X159" s="138" t="str">
        <f t="shared" si="336"/>
        <v/>
      </c>
      <c r="Y159" s="138" t="str">
        <f t="shared" si="336"/>
        <v/>
      </c>
      <c r="Z159" s="138" t="str">
        <f t="shared" si="336"/>
        <v/>
      </c>
      <c r="AA159" s="138" t="str">
        <f t="shared" si="336"/>
        <v/>
      </c>
      <c r="AB159" s="138" t="str">
        <f t="shared" si="336"/>
        <v/>
      </c>
      <c r="AC159" s="138" t="str">
        <f t="shared" si="336"/>
        <v/>
      </c>
      <c r="AD159" s="138" t="str">
        <f t="shared" si="336"/>
        <v/>
      </c>
      <c r="AE159" s="138" t="str">
        <f t="shared" si="336"/>
        <v/>
      </c>
      <c r="AF159" s="138" t="str">
        <f t="shared" si="336"/>
        <v/>
      </c>
      <c r="AG159" s="138" t="str">
        <f t="shared" si="336"/>
        <v/>
      </c>
      <c r="AH159" s="138" t="str">
        <f t="shared" ref="AH159:BM159" si="337">IF(ISBLANK(AI159),MAX(AH87-X,0),IF(AI160="","",(AI159*p+AI160*(1-p))/(EXP(r_*T/n))))</f>
        <v/>
      </c>
      <c r="AI159" s="138" t="str">
        <f t="shared" si="337"/>
        <v/>
      </c>
      <c r="AJ159" s="138" t="str">
        <f t="shared" si="337"/>
        <v/>
      </c>
      <c r="AK159" s="138" t="str">
        <f t="shared" si="337"/>
        <v/>
      </c>
      <c r="AL159" s="138" t="str">
        <f t="shared" si="337"/>
        <v/>
      </c>
      <c r="AM159" s="138" t="str">
        <f t="shared" si="337"/>
        <v/>
      </c>
      <c r="AN159" s="138" t="str">
        <f t="shared" si="337"/>
        <v/>
      </c>
      <c r="AO159" s="138" t="str">
        <f t="shared" si="337"/>
        <v/>
      </c>
      <c r="AP159" s="138" t="str">
        <f t="shared" si="337"/>
        <v/>
      </c>
      <c r="AQ159" s="138" t="str">
        <f t="shared" si="337"/>
        <v/>
      </c>
      <c r="AR159" s="138" t="str">
        <f t="shared" si="337"/>
        <v/>
      </c>
      <c r="AS159" s="138" t="str">
        <f t="shared" si="337"/>
        <v/>
      </c>
      <c r="AT159" s="138" t="str">
        <f t="shared" si="337"/>
        <v/>
      </c>
      <c r="AU159" s="138" t="str">
        <f t="shared" si="337"/>
        <v/>
      </c>
      <c r="AV159" s="138" t="str">
        <f t="shared" si="337"/>
        <v/>
      </c>
      <c r="AW159" s="138" t="str">
        <f t="shared" si="337"/>
        <v/>
      </c>
      <c r="AX159" s="138" t="str">
        <f t="shared" si="337"/>
        <v/>
      </c>
      <c r="AY159" s="138" t="str">
        <f t="shared" si="337"/>
        <v/>
      </c>
      <c r="AZ159" s="138" t="str">
        <f t="shared" si="337"/>
        <v/>
      </c>
      <c r="BA159" s="138" t="str">
        <f t="shared" si="337"/>
        <v/>
      </c>
      <c r="BB159" s="138" t="str">
        <f t="shared" si="337"/>
        <v/>
      </c>
      <c r="BC159" s="138" t="str">
        <f t="shared" si="337"/>
        <v/>
      </c>
      <c r="BD159" s="138" t="str">
        <f t="shared" si="337"/>
        <v/>
      </c>
      <c r="BE159" s="138" t="str">
        <f t="shared" si="337"/>
        <v/>
      </c>
      <c r="BF159" s="138" t="str">
        <f t="shared" si="337"/>
        <v/>
      </c>
      <c r="BG159" s="138" t="str">
        <f t="shared" si="337"/>
        <v/>
      </c>
      <c r="BH159" s="138" t="str">
        <f t="shared" si="337"/>
        <v/>
      </c>
      <c r="BI159" s="138" t="str">
        <f t="shared" si="337"/>
        <v/>
      </c>
      <c r="BJ159" s="138" t="str">
        <f t="shared" si="337"/>
        <v/>
      </c>
      <c r="BK159" s="138" t="str">
        <f t="shared" si="337"/>
        <v/>
      </c>
      <c r="BL159" s="138" t="str">
        <f t="shared" si="337"/>
        <v/>
      </c>
      <c r="BM159" s="138" t="str">
        <f t="shared" si="337"/>
        <v/>
      </c>
      <c r="BN159" s="138" t="str">
        <f t="shared" ref="BN159:BS159" si="338">IF(ISBLANK(BO159),MAX(BN87-X,0),IF(BO160="","",(BO159*p+BO160*(1-p))/(EXP(r_*T/n))))</f>
        <v/>
      </c>
      <c r="BO159" s="138" t="str">
        <f t="shared" si="338"/>
        <v/>
      </c>
      <c r="BP159" s="138">
        <f t="shared" si="338"/>
        <v>0</v>
      </c>
      <c r="BQ159" s="138">
        <f t="shared" si="338"/>
        <v>0</v>
      </c>
      <c r="BR159" s="138">
        <f t="shared" si="338"/>
        <v>0</v>
      </c>
      <c r="BS159" s="138">
        <f t="shared" si="338"/>
        <v>0</v>
      </c>
    </row>
    <row r="160" spans="2:71" x14ac:dyDescent="0.2">
      <c r="B160" s="138" t="str">
        <f t="shared" ref="B160:AG160" si="339">IF(ISBLANK(C160),MAX(B88-X,0),IF(C161="","",(C160*p+C161*(1-p))/(EXP(r_*T/n))))</f>
        <v/>
      </c>
      <c r="C160" s="138" t="str">
        <f t="shared" si="339"/>
        <v/>
      </c>
      <c r="D160" s="138" t="str">
        <f t="shared" si="339"/>
        <v/>
      </c>
      <c r="E160" s="138" t="str">
        <f t="shared" si="339"/>
        <v/>
      </c>
      <c r="F160" s="138" t="str">
        <f t="shared" si="339"/>
        <v/>
      </c>
      <c r="G160" s="138" t="str">
        <f t="shared" si="339"/>
        <v/>
      </c>
      <c r="H160" s="138" t="str">
        <f t="shared" si="339"/>
        <v/>
      </c>
      <c r="I160" s="138" t="str">
        <f t="shared" si="339"/>
        <v/>
      </c>
      <c r="J160" s="138" t="str">
        <f t="shared" si="339"/>
        <v/>
      </c>
      <c r="K160" s="138" t="str">
        <f t="shared" si="339"/>
        <v/>
      </c>
      <c r="L160" s="138" t="str">
        <f t="shared" si="339"/>
        <v/>
      </c>
      <c r="M160" s="138" t="str">
        <f t="shared" si="339"/>
        <v/>
      </c>
      <c r="N160" s="138" t="str">
        <f t="shared" si="339"/>
        <v/>
      </c>
      <c r="O160" s="138" t="str">
        <f t="shared" si="339"/>
        <v/>
      </c>
      <c r="P160" s="138" t="str">
        <f t="shared" si="339"/>
        <v/>
      </c>
      <c r="Q160" s="138" t="str">
        <f t="shared" si="339"/>
        <v/>
      </c>
      <c r="R160" s="138" t="str">
        <f t="shared" si="339"/>
        <v/>
      </c>
      <c r="S160" s="138" t="str">
        <f t="shared" si="339"/>
        <v/>
      </c>
      <c r="T160" s="138" t="str">
        <f t="shared" si="339"/>
        <v/>
      </c>
      <c r="U160" s="138" t="str">
        <f t="shared" si="339"/>
        <v/>
      </c>
      <c r="V160" s="138" t="str">
        <f t="shared" si="339"/>
        <v/>
      </c>
      <c r="W160" s="138" t="str">
        <f t="shared" si="339"/>
        <v/>
      </c>
      <c r="X160" s="138" t="str">
        <f t="shared" si="339"/>
        <v/>
      </c>
      <c r="Y160" s="138" t="str">
        <f t="shared" si="339"/>
        <v/>
      </c>
      <c r="Z160" s="138" t="str">
        <f t="shared" si="339"/>
        <v/>
      </c>
      <c r="AA160" s="138" t="str">
        <f t="shared" si="339"/>
        <v/>
      </c>
      <c r="AB160" s="138" t="str">
        <f t="shared" si="339"/>
        <v/>
      </c>
      <c r="AC160" s="138" t="str">
        <f t="shared" si="339"/>
        <v/>
      </c>
      <c r="AD160" s="138" t="str">
        <f t="shared" si="339"/>
        <v/>
      </c>
      <c r="AE160" s="138" t="str">
        <f t="shared" si="339"/>
        <v/>
      </c>
      <c r="AF160" s="138" t="str">
        <f t="shared" si="339"/>
        <v/>
      </c>
      <c r="AG160" s="138" t="str">
        <f t="shared" si="339"/>
        <v/>
      </c>
      <c r="AH160" s="138" t="str">
        <f t="shared" ref="AH160:BM160" si="340">IF(ISBLANK(AI160),MAX(AH88-X,0),IF(AI161="","",(AI160*p+AI161*(1-p))/(EXP(r_*T/n))))</f>
        <v/>
      </c>
      <c r="AI160" s="138" t="str">
        <f t="shared" si="340"/>
        <v/>
      </c>
      <c r="AJ160" s="138" t="str">
        <f t="shared" si="340"/>
        <v/>
      </c>
      <c r="AK160" s="138" t="str">
        <f t="shared" si="340"/>
        <v/>
      </c>
      <c r="AL160" s="138" t="str">
        <f t="shared" si="340"/>
        <v/>
      </c>
      <c r="AM160" s="138" t="str">
        <f t="shared" si="340"/>
        <v/>
      </c>
      <c r="AN160" s="138" t="str">
        <f t="shared" si="340"/>
        <v/>
      </c>
      <c r="AO160" s="138" t="str">
        <f t="shared" si="340"/>
        <v/>
      </c>
      <c r="AP160" s="138" t="str">
        <f t="shared" si="340"/>
        <v/>
      </c>
      <c r="AQ160" s="138" t="str">
        <f t="shared" si="340"/>
        <v/>
      </c>
      <c r="AR160" s="138" t="str">
        <f t="shared" si="340"/>
        <v/>
      </c>
      <c r="AS160" s="138" t="str">
        <f t="shared" si="340"/>
        <v/>
      </c>
      <c r="AT160" s="138" t="str">
        <f t="shared" si="340"/>
        <v/>
      </c>
      <c r="AU160" s="138" t="str">
        <f t="shared" si="340"/>
        <v/>
      </c>
      <c r="AV160" s="138" t="str">
        <f t="shared" si="340"/>
        <v/>
      </c>
      <c r="AW160" s="138" t="str">
        <f t="shared" si="340"/>
        <v/>
      </c>
      <c r="AX160" s="138" t="str">
        <f t="shared" si="340"/>
        <v/>
      </c>
      <c r="AY160" s="138" t="str">
        <f t="shared" si="340"/>
        <v/>
      </c>
      <c r="AZ160" s="138" t="str">
        <f t="shared" si="340"/>
        <v/>
      </c>
      <c r="BA160" s="138" t="str">
        <f t="shared" si="340"/>
        <v/>
      </c>
      <c r="BB160" s="138" t="str">
        <f t="shared" si="340"/>
        <v/>
      </c>
      <c r="BC160" s="138" t="str">
        <f t="shared" si="340"/>
        <v/>
      </c>
      <c r="BD160" s="138" t="str">
        <f t="shared" si="340"/>
        <v/>
      </c>
      <c r="BE160" s="138" t="str">
        <f t="shared" si="340"/>
        <v/>
      </c>
      <c r="BF160" s="138" t="str">
        <f t="shared" si="340"/>
        <v/>
      </c>
      <c r="BG160" s="138" t="str">
        <f t="shared" si="340"/>
        <v/>
      </c>
      <c r="BH160" s="138" t="str">
        <f t="shared" si="340"/>
        <v/>
      </c>
      <c r="BI160" s="138" t="str">
        <f t="shared" si="340"/>
        <v/>
      </c>
      <c r="BJ160" s="138" t="str">
        <f t="shared" si="340"/>
        <v/>
      </c>
      <c r="BK160" s="138" t="str">
        <f t="shared" si="340"/>
        <v/>
      </c>
      <c r="BL160" s="138" t="str">
        <f t="shared" si="340"/>
        <v/>
      </c>
      <c r="BM160" s="138" t="str">
        <f t="shared" si="340"/>
        <v/>
      </c>
      <c r="BN160" s="138" t="str">
        <f t="shared" ref="BN160:BS160" si="341">IF(ISBLANK(BO160),MAX(BN88-X,0),IF(BO161="","",(BO160*p+BO161*(1-p))/(EXP(r_*T/n))))</f>
        <v/>
      </c>
      <c r="BO160" s="138" t="str">
        <f t="shared" si="341"/>
        <v/>
      </c>
      <c r="BP160" s="138" t="str">
        <f t="shared" si="341"/>
        <v/>
      </c>
      <c r="BQ160" s="138">
        <f t="shared" si="341"/>
        <v>0</v>
      </c>
      <c r="BR160" s="138">
        <f t="shared" si="341"/>
        <v>0</v>
      </c>
      <c r="BS160" s="138">
        <f t="shared" si="341"/>
        <v>0</v>
      </c>
    </row>
    <row r="161" spans="2:71" x14ac:dyDescent="0.2">
      <c r="B161" s="138" t="str">
        <f t="shared" ref="B161:AG161" si="342">IF(ISBLANK(C161),MAX(B89-X,0),IF(C162="","",(C161*p+C162*(1-p))/(EXP(r_*T/n))))</f>
        <v/>
      </c>
      <c r="C161" s="138" t="str">
        <f t="shared" si="342"/>
        <v/>
      </c>
      <c r="D161" s="138" t="str">
        <f t="shared" si="342"/>
        <v/>
      </c>
      <c r="E161" s="138" t="str">
        <f t="shared" si="342"/>
        <v/>
      </c>
      <c r="F161" s="138" t="str">
        <f t="shared" si="342"/>
        <v/>
      </c>
      <c r="G161" s="138" t="str">
        <f t="shared" si="342"/>
        <v/>
      </c>
      <c r="H161" s="138" t="str">
        <f t="shared" si="342"/>
        <v/>
      </c>
      <c r="I161" s="138" t="str">
        <f t="shared" si="342"/>
        <v/>
      </c>
      <c r="J161" s="138" t="str">
        <f t="shared" si="342"/>
        <v/>
      </c>
      <c r="K161" s="138" t="str">
        <f t="shared" si="342"/>
        <v/>
      </c>
      <c r="L161" s="138" t="str">
        <f t="shared" si="342"/>
        <v/>
      </c>
      <c r="M161" s="138" t="str">
        <f t="shared" si="342"/>
        <v/>
      </c>
      <c r="N161" s="138" t="str">
        <f t="shared" si="342"/>
        <v/>
      </c>
      <c r="O161" s="138" t="str">
        <f t="shared" si="342"/>
        <v/>
      </c>
      <c r="P161" s="138" t="str">
        <f t="shared" si="342"/>
        <v/>
      </c>
      <c r="Q161" s="138" t="str">
        <f t="shared" si="342"/>
        <v/>
      </c>
      <c r="R161" s="138" t="str">
        <f t="shared" si="342"/>
        <v/>
      </c>
      <c r="S161" s="138" t="str">
        <f t="shared" si="342"/>
        <v/>
      </c>
      <c r="T161" s="138" t="str">
        <f t="shared" si="342"/>
        <v/>
      </c>
      <c r="U161" s="138" t="str">
        <f t="shared" si="342"/>
        <v/>
      </c>
      <c r="V161" s="138" t="str">
        <f t="shared" si="342"/>
        <v/>
      </c>
      <c r="W161" s="138" t="str">
        <f t="shared" si="342"/>
        <v/>
      </c>
      <c r="X161" s="138" t="str">
        <f t="shared" si="342"/>
        <v/>
      </c>
      <c r="Y161" s="138" t="str">
        <f t="shared" si="342"/>
        <v/>
      </c>
      <c r="Z161" s="138" t="str">
        <f t="shared" si="342"/>
        <v/>
      </c>
      <c r="AA161" s="138" t="str">
        <f t="shared" si="342"/>
        <v/>
      </c>
      <c r="AB161" s="138" t="str">
        <f t="shared" si="342"/>
        <v/>
      </c>
      <c r="AC161" s="138" t="str">
        <f t="shared" si="342"/>
        <v/>
      </c>
      <c r="AD161" s="138" t="str">
        <f t="shared" si="342"/>
        <v/>
      </c>
      <c r="AE161" s="138" t="str">
        <f t="shared" si="342"/>
        <v/>
      </c>
      <c r="AF161" s="138" t="str">
        <f t="shared" si="342"/>
        <v/>
      </c>
      <c r="AG161" s="138" t="str">
        <f t="shared" si="342"/>
        <v/>
      </c>
      <c r="AH161" s="138" t="str">
        <f t="shared" ref="AH161:BM161" si="343">IF(ISBLANK(AI161),MAX(AH89-X,0),IF(AI162="","",(AI161*p+AI162*(1-p))/(EXP(r_*T/n))))</f>
        <v/>
      </c>
      <c r="AI161" s="138" t="str">
        <f t="shared" si="343"/>
        <v/>
      </c>
      <c r="AJ161" s="138" t="str">
        <f t="shared" si="343"/>
        <v/>
      </c>
      <c r="AK161" s="138" t="str">
        <f t="shared" si="343"/>
        <v/>
      </c>
      <c r="AL161" s="138" t="str">
        <f t="shared" si="343"/>
        <v/>
      </c>
      <c r="AM161" s="138" t="str">
        <f t="shared" si="343"/>
        <v/>
      </c>
      <c r="AN161" s="138" t="str">
        <f t="shared" si="343"/>
        <v/>
      </c>
      <c r="AO161" s="138" t="str">
        <f t="shared" si="343"/>
        <v/>
      </c>
      <c r="AP161" s="138" t="str">
        <f t="shared" si="343"/>
        <v/>
      </c>
      <c r="AQ161" s="138" t="str">
        <f t="shared" si="343"/>
        <v/>
      </c>
      <c r="AR161" s="138" t="str">
        <f t="shared" si="343"/>
        <v/>
      </c>
      <c r="AS161" s="138" t="str">
        <f t="shared" si="343"/>
        <v/>
      </c>
      <c r="AT161" s="138" t="str">
        <f t="shared" si="343"/>
        <v/>
      </c>
      <c r="AU161" s="138" t="str">
        <f t="shared" si="343"/>
        <v/>
      </c>
      <c r="AV161" s="138" t="str">
        <f t="shared" si="343"/>
        <v/>
      </c>
      <c r="AW161" s="138" t="str">
        <f t="shared" si="343"/>
        <v/>
      </c>
      <c r="AX161" s="138" t="str">
        <f t="shared" si="343"/>
        <v/>
      </c>
      <c r="AY161" s="138" t="str">
        <f t="shared" si="343"/>
        <v/>
      </c>
      <c r="AZ161" s="138" t="str">
        <f t="shared" si="343"/>
        <v/>
      </c>
      <c r="BA161" s="138" t="str">
        <f t="shared" si="343"/>
        <v/>
      </c>
      <c r="BB161" s="138" t="str">
        <f t="shared" si="343"/>
        <v/>
      </c>
      <c r="BC161" s="138" t="str">
        <f t="shared" si="343"/>
        <v/>
      </c>
      <c r="BD161" s="138" t="str">
        <f t="shared" si="343"/>
        <v/>
      </c>
      <c r="BE161" s="138" t="str">
        <f t="shared" si="343"/>
        <v/>
      </c>
      <c r="BF161" s="138" t="str">
        <f t="shared" si="343"/>
        <v/>
      </c>
      <c r="BG161" s="138" t="str">
        <f t="shared" si="343"/>
        <v/>
      </c>
      <c r="BH161" s="138" t="str">
        <f t="shared" si="343"/>
        <v/>
      </c>
      <c r="BI161" s="138" t="str">
        <f t="shared" si="343"/>
        <v/>
      </c>
      <c r="BJ161" s="138" t="str">
        <f t="shared" si="343"/>
        <v/>
      </c>
      <c r="BK161" s="138" t="str">
        <f t="shared" si="343"/>
        <v/>
      </c>
      <c r="BL161" s="138" t="str">
        <f t="shared" si="343"/>
        <v/>
      </c>
      <c r="BM161" s="138" t="str">
        <f t="shared" si="343"/>
        <v/>
      </c>
      <c r="BN161" s="138" t="str">
        <f t="shared" ref="BN161:BS161" si="344">IF(ISBLANK(BO161),MAX(BN89-X,0),IF(BO162="","",(BO161*p+BO162*(1-p))/(EXP(r_*T/n))))</f>
        <v/>
      </c>
      <c r="BO161" s="138" t="str">
        <f t="shared" si="344"/>
        <v/>
      </c>
      <c r="BP161" s="138" t="str">
        <f t="shared" si="344"/>
        <v/>
      </c>
      <c r="BQ161" s="138" t="str">
        <f t="shared" si="344"/>
        <v/>
      </c>
      <c r="BR161" s="138">
        <f t="shared" si="344"/>
        <v>0</v>
      </c>
      <c r="BS161" s="138">
        <f t="shared" si="344"/>
        <v>0</v>
      </c>
    </row>
    <row r="162" spans="2:71" x14ac:dyDescent="0.2">
      <c r="B162" s="138" t="str">
        <f t="shared" ref="B162:AG162" si="345">IF(ISBLANK(C162),MAX(B90-X,0),IF(C163="","",(C162*p+C163*(1-p))/(EXP(r_*T/n))))</f>
        <v/>
      </c>
      <c r="C162" s="138" t="str">
        <f t="shared" si="345"/>
        <v/>
      </c>
      <c r="D162" s="138" t="str">
        <f t="shared" si="345"/>
        <v/>
      </c>
      <c r="E162" s="138" t="str">
        <f t="shared" si="345"/>
        <v/>
      </c>
      <c r="F162" s="138" t="str">
        <f t="shared" si="345"/>
        <v/>
      </c>
      <c r="G162" s="138" t="str">
        <f t="shared" si="345"/>
        <v/>
      </c>
      <c r="H162" s="138" t="str">
        <f t="shared" si="345"/>
        <v/>
      </c>
      <c r="I162" s="138" t="str">
        <f t="shared" si="345"/>
        <v/>
      </c>
      <c r="J162" s="138" t="str">
        <f t="shared" si="345"/>
        <v/>
      </c>
      <c r="K162" s="138" t="str">
        <f t="shared" si="345"/>
        <v/>
      </c>
      <c r="L162" s="138" t="str">
        <f t="shared" si="345"/>
        <v/>
      </c>
      <c r="M162" s="138" t="str">
        <f t="shared" si="345"/>
        <v/>
      </c>
      <c r="N162" s="138" t="str">
        <f t="shared" si="345"/>
        <v/>
      </c>
      <c r="O162" s="138" t="str">
        <f t="shared" si="345"/>
        <v/>
      </c>
      <c r="P162" s="138" t="str">
        <f t="shared" si="345"/>
        <v/>
      </c>
      <c r="Q162" s="138" t="str">
        <f t="shared" si="345"/>
        <v/>
      </c>
      <c r="R162" s="138" t="str">
        <f t="shared" si="345"/>
        <v/>
      </c>
      <c r="S162" s="138" t="str">
        <f t="shared" si="345"/>
        <v/>
      </c>
      <c r="T162" s="138" t="str">
        <f t="shared" si="345"/>
        <v/>
      </c>
      <c r="U162" s="138" t="str">
        <f t="shared" si="345"/>
        <v/>
      </c>
      <c r="V162" s="138" t="str">
        <f t="shared" si="345"/>
        <v/>
      </c>
      <c r="W162" s="138" t="str">
        <f t="shared" si="345"/>
        <v/>
      </c>
      <c r="X162" s="138" t="str">
        <f t="shared" si="345"/>
        <v/>
      </c>
      <c r="Y162" s="138" t="str">
        <f t="shared" si="345"/>
        <v/>
      </c>
      <c r="Z162" s="138" t="str">
        <f t="shared" si="345"/>
        <v/>
      </c>
      <c r="AA162" s="138" t="str">
        <f t="shared" si="345"/>
        <v/>
      </c>
      <c r="AB162" s="138" t="str">
        <f t="shared" si="345"/>
        <v/>
      </c>
      <c r="AC162" s="138" t="str">
        <f t="shared" si="345"/>
        <v/>
      </c>
      <c r="AD162" s="138" t="str">
        <f t="shared" si="345"/>
        <v/>
      </c>
      <c r="AE162" s="138" t="str">
        <f t="shared" si="345"/>
        <v/>
      </c>
      <c r="AF162" s="138" t="str">
        <f t="shared" si="345"/>
        <v/>
      </c>
      <c r="AG162" s="138" t="str">
        <f t="shared" si="345"/>
        <v/>
      </c>
      <c r="AH162" s="138" t="str">
        <f t="shared" ref="AH162:BM162" si="346">IF(ISBLANK(AI162),MAX(AH90-X,0),IF(AI163="","",(AI162*p+AI163*(1-p))/(EXP(r_*T/n))))</f>
        <v/>
      </c>
      <c r="AI162" s="138" t="str">
        <f t="shared" si="346"/>
        <v/>
      </c>
      <c r="AJ162" s="138" t="str">
        <f t="shared" si="346"/>
        <v/>
      </c>
      <c r="AK162" s="138" t="str">
        <f t="shared" si="346"/>
        <v/>
      </c>
      <c r="AL162" s="138" t="str">
        <f t="shared" si="346"/>
        <v/>
      </c>
      <c r="AM162" s="138" t="str">
        <f t="shared" si="346"/>
        <v/>
      </c>
      <c r="AN162" s="138" t="str">
        <f t="shared" si="346"/>
        <v/>
      </c>
      <c r="AO162" s="138" t="str">
        <f t="shared" si="346"/>
        <v/>
      </c>
      <c r="AP162" s="138" t="str">
        <f t="shared" si="346"/>
        <v/>
      </c>
      <c r="AQ162" s="138" t="str">
        <f t="shared" si="346"/>
        <v/>
      </c>
      <c r="AR162" s="138" t="str">
        <f t="shared" si="346"/>
        <v/>
      </c>
      <c r="AS162" s="138" t="str">
        <f t="shared" si="346"/>
        <v/>
      </c>
      <c r="AT162" s="138" t="str">
        <f t="shared" si="346"/>
        <v/>
      </c>
      <c r="AU162" s="138" t="str">
        <f t="shared" si="346"/>
        <v/>
      </c>
      <c r="AV162" s="138" t="str">
        <f t="shared" si="346"/>
        <v/>
      </c>
      <c r="AW162" s="138" t="str">
        <f t="shared" si="346"/>
        <v/>
      </c>
      <c r="AX162" s="138" t="str">
        <f t="shared" si="346"/>
        <v/>
      </c>
      <c r="AY162" s="138" t="str">
        <f t="shared" si="346"/>
        <v/>
      </c>
      <c r="AZ162" s="138" t="str">
        <f t="shared" si="346"/>
        <v/>
      </c>
      <c r="BA162" s="138" t="str">
        <f t="shared" si="346"/>
        <v/>
      </c>
      <c r="BB162" s="138" t="str">
        <f t="shared" si="346"/>
        <v/>
      </c>
      <c r="BC162" s="138" t="str">
        <f t="shared" si="346"/>
        <v/>
      </c>
      <c r="BD162" s="138" t="str">
        <f t="shared" si="346"/>
        <v/>
      </c>
      <c r="BE162" s="138" t="str">
        <f t="shared" si="346"/>
        <v/>
      </c>
      <c r="BF162" s="138" t="str">
        <f t="shared" si="346"/>
        <v/>
      </c>
      <c r="BG162" s="138" t="str">
        <f t="shared" si="346"/>
        <v/>
      </c>
      <c r="BH162" s="138" t="str">
        <f t="shared" si="346"/>
        <v/>
      </c>
      <c r="BI162" s="138" t="str">
        <f t="shared" si="346"/>
        <v/>
      </c>
      <c r="BJ162" s="138" t="str">
        <f t="shared" si="346"/>
        <v/>
      </c>
      <c r="BK162" s="138" t="str">
        <f t="shared" si="346"/>
        <v/>
      </c>
      <c r="BL162" s="138" t="str">
        <f t="shared" si="346"/>
        <v/>
      </c>
      <c r="BM162" s="138" t="str">
        <f t="shared" si="346"/>
        <v/>
      </c>
      <c r="BN162" s="138" t="str">
        <f t="shared" ref="BN162:BS162" si="347">IF(ISBLANK(BO162),MAX(BN90-X,0),IF(BO163="","",(BO162*p+BO163*(1-p))/(EXP(r_*T/n))))</f>
        <v/>
      </c>
      <c r="BO162" s="138" t="str">
        <f t="shared" si="347"/>
        <v/>
      </c>
      <c r="BP162" s="138" t="str">
        <f t="shared" si="347"/>
        <v/>
      </c>
      <c r="BQ162" s="138" t="str">
        <f t="shared" si="347"/>
        <v/>
      </c>
      <c r="BR162" s="138" t="str">
        <f t="shared" si="347"/>
        <v/>
      </c>
      <c r="BS162" s="138">
        <f t="shared" si="347"/>
        <v>0</v>
      </c>
    </row>
  </sheetData>
  <pageMargins left="0.7" right="0.7" top="0.75" bottom="0.75" header="0.3" footer="0.3"/>
  <drawing r:id="rId1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A005A3-4F7F-E44D-B370-A99F0AE09DBA}">
  <sheetPr codeName="Sheet52">
    <tabColor rgb="FF0070C0"/>
  </sheetPr>
  <dimension ref="A1:A3"/>
  <sheetViews>
    <sheetView workbookViewId="0">
      <selection activeCell="A3" sqref="A3"/>
    </sheetView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938</v>
      </c>
    </row>
    <row r="2" spans="1:1" x14ac:dyDescent="0.3">
      <c r="A2" s="1" t="s">
        <v>939</v>
      </c>
    </row>
    <row r="3" spans="1:1" x14ac:dyDescent="0.3">
      <c r="A3" s="1" t="s">
        <v>940</v>
      </c>
    </row>
  </sheetData>
  <phoneticPr fontId="6" type="noConversion"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72FFD-3303-FE47-98F3-1739EA41995B}">
  <sheetPr codeName="Sheet58">
    <tabColor rgb="FF002060"/>
  </sheetPr>
  <dimension ref="A1:A6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405</v>
      </c>
    </row>
    <row r="2" spans="1:1" x14ac:dyDescent="0.3">
      <c r="A2" s="1" t="s">
        <v>406</v>
      </c>
    </row>
    <row r="3" spans="1:1" x14ac:dyDescent="0.3">
      <c r="A3" s="1" t="s">
        <v>407</v>
      </c>
    </row>
    <row r="4" spans="1:1" x14ac:dyDescent="0.3">
      <c r="A4" s="1" t="s">
        <v>409</v>
      </c>
    </row>
    <row r="5" spans="1:1" x14ac:dyDescent="0.3">
      <c r="A5" s="1" t="s">
        <v>375</v>
      </c>
    </row>
    <row r="6" spans="1:1" x14ac:dyDescent="0.3">
      <c r="A6" s="1" t="s">
        <v>408</v>
      </c>
    </row>
  </sheetData>
  <phoneticPr fontId="6" type="noConversion"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2B2E4-9C33-EA41-8CBF-E4878CC8F670}">
  <sheetPr codeName="Sheet59">
    <tabColor rgb="FFFF0000"/>
  </sheetPr>
  <dimension ref="B2:O22"/>
  <sheetViews>
    <sheetView workbookViewId="0"/>
  </sheetViews>
  <sheetFormatPr baseColWidth="10" defaultRowHeight="26" x14ac:dyDescent="0.3"/>
  <cols>
    <col min="1" max="1" width="10.83203125" style="59"/>
    <col min="2" max="2" width="18.83203125" style="59" bestFit="1" customWidth="1"/>
    <col min="3" max="3" width="7.1640625" style="59" customWidth="1"/>
    <col min="4" max="5" width="10.83203125" style="59"/>
    <col min="6" max="6" width="15.1640625" style="59" bestFit="1" customWidth="1"/>
    <col min="7" max="7" width="13.83203125" style="59" customWidth="1"/>
    <col min="8" max="8" width="15.6640625" style="59" customWidth="1"/>
    <col min="9" max="9" width="12.6640625" style="59" bestFit="1" customWidth="1"/>
    <col min="10" max="10" width="14.5" style="59" customWidth="1"/>
    <col min="11" max="11" width="16" style="59" customWidth="1"/>
    <col min="12" max="13" width="10.83203125" style="59"/>
    <col min="14" max="14" width="14.83203125" style="59" customWidth="1"/>
    <col min="15" max="16384" width="10.83203125" style="59"/>
  </cols>
  <sheetData>
    <row r="2" spans="2:15" x14ac:dyDescent="0.3">
      <c r="B2" s="64" t="s">
        <v>328</v>
      </c>
      <c r="L2" s="59" t="s">
        <v>327</v>
      </c>
    </row>
    <row r="3" spans="2:15" x14ac:dyDescent="0.3">
      <c r="C3" s="64"/>
    </row>
    <row r="4" spans="2:15" x14ac:dyDescent="0.3">
      <c r="B4" s="59" t="s">
        <v>326</v>
      </c>
    </row>
    <row r="5" spans="2:15" x14ac:dyDescent="0.3">
      <c r="B5" s="59" t="s">
        <v>325</v>
      </c>
    </row>
    <row r="7" spans="2:15" ht="30" x14ac:dyDescent="0.4">
      <c r="B7" s="62" t="s">
        <v>324</v>
      </c>
      <c r="C7" s="62"/>
      <c r="D7" s="61" t="s">
        <v>323</v>
      </c>
      <c r="E7" s="61" t="s">
        <v>322</v>
      </c>
      <c r="F7" s="61" t="s">
        <v>321</v>
      </c>
      <c r="G7" s="61" t="s">
        <v>320</v>
      </c>
      <c r="H7" s="61" t="s">
        <v>319</v>
      </c>
      <c r="I7" s="61"/>
      <c r="J7" s="61" t="s">
        <v>306</v>
      </c>
      <c r="K7" s="61"/>
      <c r="L7" s="61"/>
      <c r="M7" s="61" t="s">
        <v>318</v>
      </c>
      <c r="N7" s="63"/>
      <c r="O7" s="63"/>
    </row>
    <row r="8" spans="2:15" ht="30" x14ac:dyDescent="0.4">
      <c r="B8" s="62" t="s">
        <v>317</v>
      </c>
      <c r="C8" s="62"/>
      <c r="D8" s="61"/>
      <c r="E8" s="61" t="s">
        <v>316</v>
      </c>
      <c r="F8" s="61" t="s">
        <v>315</v>
      </c>
      <c r="G8" s="61" t="s">
        <v>314</v>
      </c>
      <c r="H8" s="61" t="s">
        <v>313</v>
      </c>
      <c r="I8" s="61"/>
      <c r="J8" s="61" t="s">
        <v>306</v>
      </c>
      <c r="K8" s="61"/>
      <c r="L8" s="61"/>
      <c r="M8" s="61" t="s">
        <v>312</v>
      </c>
    </row>
    <row r="9" spans="2:15" ht="30" x14ac:dyDescent="0.4">
      <c r="B9" s="62" t="s">
        <v>311</v>
      </c>
      <c r="C9" s="62"/>
      <c r="D9" s="61"/>
      <c r="E9" s="61" t="s">
        <v>310</v>
      </c>
      <c r="F9" s="61" t="s">
        <v>309</v>
      </c>
      <c r="G9" s="61" t="s">
        <v>308</v>
      </c>
      <c r="H9" s="61" t="s">
        <v>307</v>
      </c>
      <c r="I9" s="61"/>
      <c r="J9" s="61" t="s">
        <v>306</v>
      </c>
      <c r="K9" s="61"/>
      <c r="L9" s="61"/>
      <c r="M9" s="61" t="s">
        <v>305</v>
      </c>
    </row>
    <row r="13" spans="2:15" ht="30" x14ac:dyDescent="0.4">
      <c r="K13" s="59" t="s">
        <v>304</v>
      </c>
    </row>
    <row r="16" spans="2:15" ht="30" x14ac:dyDescent="0.4">
      <c r="K16" s="59" t="s">
        <v>303</v>
      </c>
    </row>
    <row r="22" spans="11:11" x14ac:dyDescent="0.3">
      <c r="K22" s="60"/>
    </row>
  </sheetData>
  <pageMargins left="0.7" right="0.7" top="0.75" bottom="0.75" header="0.3" footer="0.3"/>
  <drawing r:id="rId1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073AA9-9B95-234D-9311-137F9E57AAA6}">
  <sheetPr codeName="Sheet60">
    <tabColor rgb="FFFF0000"/>
  </sheetPr>
  <dimension ref="B2:P18"/>
  <sheetViews>
    <sheetView workbookViewId="0"/>
  </sheetViews>
  <sheetFormatPr baseColWidth="10" defaultRowHeight="26" x14ac:dyDescent="0.3"/>
  <cols>
    <col min="1" max="1" width="10.83203125" style="59"/>
    <col min="2" max="2" width="18.83203125" style="59" bestFit="1" customWidth="1"/>
    <col min="3" max="3" width="7.1640625" style="59" customWidth="1"/>
    <col min="4" max="5" width="10.83203125" style="59"/>
    <col min="6" max="6" width="15.1640625" style="59" bestFit="1" customWidth="1"/>
    <col min="7" max="7" width="13.83203125" style="59" customWidth="1"/>
    <col min="8" max="8" width="15.6640625" style="59" customWidth="1"/>
    <col min="9" max="9" width="12.6640625" style="59" bestFit="1" customWidth="1"/>
    <col min="10" max="10" width="10.83203125" style="59"/>
    <col min="11" max="11" width="14.5" style="59" customWidth="1"/>
    <col min="12" max="12" width="16" style="59" customWidth="1"/>
    <col min="13" max="14" width="10.83203125" style="59"/>
    <col min="15" max="15" width="14.83203125" style="59" customWidth="1"/>
    <col min="16" max="16384" width="10.83203125" style="59"/>
  </cols>
  <sheetData>
    <row r="2" spans="2:16" x14ac:dyDescent="0.3">
      <c r="B2" s="64" t="s">
        <v>328</v>
      </c>
      <c r="M2" s="59" t="s">
        <v>327</v>
      </c>
    </row>
    <row r="4" spans="2:16" ht="30" x14ac:dyDescent="0.4">
      <c r="B4" s="62" t="s">
        <v>324</v>
      </c>
      <c r="C4" s="62"/>
      <c r="D4" s="65" t="s">
        <v>323</v>
      </c>
      <c r="E4" s="65" t="s">
        <v>322</v>
      </c>
      <c r="F4" s="65" t="s">
        <v>321</v>
      </c>
      <c r="G4" s="65" t="s">
        <v>320</v>
      </c>
      <c r="H4" s="65" t="s">
        <v>319</v>
      </c>
      <c r="I4" s="65"/>
      <c r="J4" s="65"/>
      <c r="K4" s="65" t="s">
        <v>306</v>
      </c>
      <c r="L4" s="65"/>
      <c r="M4" s="65"/>
      <c r="N4" s="65" t="s">
        <v>318</v>
      </c>
      <c r="O4" s="63"/>
      <c r="P4" s="63"/>
    </row>
    <row r="5" spans="2:16" ht="30" x14ac:dyDescent="0.4">
      <c r="B5" s="62" t="s">
        <v>317</v>
      </c>
      <c r="C5" s="62"/>
      <c r="D5" s="65"/>
      <c r="E5" s="65" t="s">
        <v>316</v>
      </c>
      <c r="F5" s="65" t="s">
        <v>315</v>
      </c>
      <c r="G5" s="65" t="s">
        <v>314</v>
      </c>
      <c r="H5" s="65" t="s">
        <v>313</v>
      </c>
      <c r="I5" s="65"/>
      <c r="J5" s="65"/>
      <c r="K5" s="65" t="s">
        <v>306</v>
      </c>
      <c r="L5" s="65"/>
      <c r="M5" s="65"/>
      <c r="N5" s="65" t="s">
        <v>312</v>
      </c>
    </row>
    <row r="6" spans="2:16" ht="30" x14ac:dyDescent="0.4">
      <c r="B6" s="62" t="s">
        <v>311</v>
      </c>
      <c r="C6" s="62"/>
      <c r="D6" s="65"/>
      <c r="E6" s="65" t="s">
        <v>310</v>
      </c>
      <c r="F6" s="65" t="s">
        <v>309</v>
      </c>
      <c r="G6" s="65" t="s">
        <v>308</v>
      </c>
      <c r="H6" s="65" t="s">
        <v>307</v>
      </c>
      <c r="I6" s="65"/>
      <c r="J6" s="65"/>
      <c r="K6" s="65" t="s">
        <v>306</v>
      </c>
      <c r="L6" s="65"/>
      <c r="M6" s="65"/>
      <c r="N6" s="65" t="s">
        <v>305</v>
      </c>
    </row>
    <row r="8" spans="2:16" ht="30" x14ac:dyDescent="0.4">
      <c r="L8" s="59" t="s">
        <v>335</v>
      </c>
    </row>
    <row r="9" spans="2:16" x14ac:dyDescent="0.3">
      <c r="L9" s="59" t="s">
        <v>334</v>
      </c>
    </row>
    <row r="10" spans="2:16" x14ac:dyDescent="0.3">
      <c r="L10" s="59" t="s">
        <v>333</v>
      </c>
    </row>
    <row r="12" spans="2:16" ht="30" x14ac:dyDescent="0.4">
      <c r="L12" s="59" t="s">
        <v>303</v>
      </c>
    </row>
    <row r="14" spans="2:16" ht="30" x14ac:dyDescent="0.4">
      <c r="L14" s="59" t="s">
        <v>332</v>
      </c>
    </row>
    <row r="15" spans="2:16" ht="30" x14ac:dyDescent="0.4">
      <c r="L15" s="60" t="s">
        <v>331</v>
      </c>
    </row>
    <row r="17" spans="12:12" ht="30" x14ac:dyDescent="0.4">
      <c r="L17" s="59" t="s">
        <v>330</v>
      </c>
    </row>
    <row r="18" spans="12:12" ht="30" x14ac:dyDescent="0.4">
      <c r="L18" s="59" t="s">
        <v>329</v>
      </c>
    </row>
  </sheetData>
  <pageMargins left="0.7" right="0.7" top="0.75" bottom="0.75" header="0.3" footer="0.3"/>
  <drawing r:id="rId1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CB60A-D696-904D-9153-33827693F428}">
  <sheetPr codeName="Sheet61">
    <tabColor rgb="FFFF0000"/>
  </sheetPr>
  <dimension ref="B2:D11"/>
  <sheetViews>
    <sheetView workbookViewId="0"/>
  </sheetViews>
  <sheetFormatPr baseColWidth="10" defaultRowHeight="26" x14ac:dyDescent="0.3"/>
  <cols>
    <col min="1" max="3" width="10.83203125" style="59"/>
    <col min="4" max="4" width="15.33203125" style="59" customWidth="1"/>
    <col min="5" max="5" width="7.33203125" style="59" customWidth="1"/>
    <col min="6" max="16384" width="10.83203125" style="59"/>
  </cols>
  <sheetData>
    <row r="2" spans="2:4" x14ac:dyDescent="0.3">
      <c r="B2" s="64" t="s">
        <v>344</v>
      </c>
    </row>
    <row r="3" spans="2:4" x14ac:dyDescent="0.3">
      <c r="C3" s="59" t="s">
        <v>343</v>
      </c>
    </row>
    <row r="4" spans="2:4" x14ac:dyDescent="0.3">
      <c r="C4" s="59" t="s">
        <v>342</v>
      </c>
    </row>
    <row r="5" spans="2:4" x14ac:dyDescent="0.3">
      <c r="D5" s="59" t="s">
        <v>341</v>
      </c>
    </row>
    <row r="6" spans="2:4" x14ac:dyDescent="0.3">
      <c r="D6" s="59" t="s">
        <v>340</v>
      </c>
    </row>
    <row r="7" spans="2:4" x14ac:dyDescent="0.3">
      <c r="D7" s="59" t="s">
        <v>339</v>
      </c>
    </row>
    <row r="8" spans="2:4" x14ac:dyDescent="0.3">
      <c r="D8" s="59" t="s">
        <v>338</v>
      </c>
    </row>
    <row r="9" spans="2:4" x14ac:dyDescent="0.3">
      <c r="D9" s="59" t="s">
        <v>337</v>
      </c>
    </row>
    <row r="11" spans="2:4" x14ac:dyDescent="0.3">
      <c r="C11" s="59" t="s">
        <v>336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B9C178-B6C3-2C45-890A-64965253EECF}">
  <sheetPr codeName="Sheet62">
    <tabColor rgb="FFFF0000"/>
  </sheetPr>
  <dimension ref="A1:F18"/>
  <sheetViews>
    <sheetView workbookViewId="0"/>
  </sheetViews>
  <sheetFormatPr baseColWidth="10" defaultRowHeight="92" x14ac:dyDescent="1"/>
  <cols>
    <col min="1" max="16384" width="10.83203125" style="66"/>
  </cols>
  <sheetData>
    <row r="1" spans="1:2" x14ac:dyDescent="1">
      <c r="A1" s="68" t="s">
        <v>348</v>
      </c>
    </row>
    <row r="2" spans="1:2" x14ac:dyDescent="1">
      <c r="B2" s="66" t="s">
        <v>347</v>
      </c>
    </row>
    <row r="4" spans="1:2" x14ac:dyDescent="1">
      <c r="B4" s="66" t="s">
        <v>346</v>
      </c>
    </row>
    <row r="6" spans="1:2" x14ac:dyDescent="1">
      <c r="B6" s="66" t="s">
        <v>345</v>
      </c>
    </row>
    <row r="18" spans="2:6" x14ac:dyDescent="1">
      <c r="B18" s="67"/>
      <c r="C18" s="67"/>
      <c r="D18" s="67"/>
      <c r="E18" s="67"/>
      <c r="F18" s="67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20621F-2F28-A64E-9C6F-9279F7CEBFC4}">
  <sheetPr codeName="Sheet63">
    <tabColor rgb="FFFF0000"/>
  </sheetPr>
  <dimension ref="A1:V37"/>
  <sheetViews>
    <sheetView workbookViewId="0"/>
  </sheetViews>
  <sheetFormatPr baseColWidth="10" defaultColWidth="8.83203125" defaultRowHeight="15" x14ac:dyDescent="0.2"/>
  <cols>
    <col min="1" max="1" width="8.83203125" style="69"/>
    <col min="2" max="2" width="14.5" style="69" customWidth="1"/>
    <col min="3" max="3" width="11.1640625" style="69" bestFit="1" customWidth="1"/>
    <col min="4" max="6" width="8.83203125" style="69"/>
    <col min="7" max="7" width="10.1640625" style="69" bestFit="1" customWidth="1"/>
    <col min="8" max="16384" width="8.83203125" style="69"/>
  </cols>
  <sheetData>
    <row r="1" spans="1:10" ht="26" x14ac:dyDescent="0.3">
      <c r="A1" s="86" t="s">
        <v>375</v>
      </c>
    </row>
    <row r="2" spans="1:10" ht="47" x14ac:dyDescent="0.55000000000000004">
      <c r="B2" s="85" t="s">
        <v>374</v>
      </c>
    </row>
    <row r="4" spans="1:10" x14ac:dyDescent="0.2">
      <c r="B4" s="69" t="s">
        <v>373</v>
      </c>
    </row>
    <row r="5" spans="1:10" x14ac:dyDescent="0.2">
      <c r="B5" s="69" t="s">
        <v>372</v>
      </c>
    </row>
    <row r="6" spans="1:10" x14ac:dyDescent="0.2">
      <c r="B6" s="69" t="s">
        <v>371</v>
      </c>
    </row>
    <row r="9" spans="1:10" x14ac:dyDescent="0.2">
      <c r="B9" s="69" t="s">
        <v>370</v>
      </c>
      <c r="C9" s="69">
        <v>100</v>
      </c>
      <c r="F9" s="73" t="s">
        <v>369</v>
      </c>
      <c r="G9" s="73" t="s">
        <v>324</v>
      </c>
      <c r="H9" s="73" t="s">
        <v>368</v>
      </c>
      <c r="I9" s="73" t="s">
        <v>367</v>
      </c>
      <c r="J9" s="73" t="s">
        <v>366</v>
      </c>
    </row>
    <row r="10" spans="1:10" x14ac:dyDescent="0.2">
      <c r="B10" s="69" t="s">
        <v>365</v>
      </c>
      <c r="C10" s="84">
        <v>0.06</v>
      </c>
      <c r="F10" s="69">
        <v>1</v>
      </c>
      <c r="G10" s="69">
        <v>0.5</v>
      </c>
      <c r="H10" s="69">
        <f t="shared" ref="H10:H18" si="0">CouponPmt</f>
        <v>3</v>
      </c>
      <c r="I10" s="71">
        <f t="shared" ref="I10:I19" si="1">EXP(-YTM/Frequency*Period)</f>
        <v>0.96560541625756646</v>
      </c>
      <c r="J10" s="71">
        <f t="shared" ref="J10:J19" si="2">EXP(-YTM_rf/Frequency*Period)</f>
        <v>0.97530991202833262</v>
      </c>
    </row>
    <row r="11" spans="1:10" x14ac:dyDescent="0.2">
      <c r="B11" s="69" t="s">
        <v>364</v>
      </c>
      <c r="C11" s="69">
        <v>2</v>
      </c>
      <c r="F11" s="69">
        <v>2</v>
      </c>
      <c r="G11" s="69">
        <v>1</v>
      </c>
      <c r="H11" s="69">
        <f t="shared" si="0"/>
        <v>3</v>
      </c>
      <c r="I11" s="71">
        <f t="shared" si="1"/>
        <v>0.93239381990594827</v>
      </c>
      <c r="J11" s="71">
        <f t="shared" si="2"/>
        <v>0.95122942450071402</v>
      </c>
    </row>
    <row r="12" spans="1:10" x14ac:dyDescent="0.2">
      <c r="B12" s="69" t="s">
        <v>143</v>
      </c>
      <c r="C12" s="69">
        <v>5</v>
      </c>
      <c r="F12" s="69">
        <v>3</v>
      </c>
      <c r="G12" s="69">
        <v>1.5</v>
      </c>
      <c r="H12" s="69">
        <f t="shared" si="0"/>
        <v>3</v>
      </c>
      <c r="I12" s="71">
        <f t="shared" si="1"/>
        <v>0.90032452258626561</v>
      </c>
      <c r="J12" s="71">
        <f t="shared" si="2"/>
        <v>0.92774348632855286</v>
      </c>
    </row>
    <row r="13" spans="1:10" x14ac:dyDescent="0.2">
      <c r="B13" s="69" t="s">
        <v>363</v>
      </c>
      <c r="C13" s="84">
        <v>7.0000000000000007E-2</v>
      </c>
      <c r="F13" s="69">
        <v>4</v>
      </c>
      <c r="G13" s="69">
        <v>2</v>
      </c>
      <c r="H13" s="69">
        <f t="shared" si="0"/>
        <v>3</v>
      </c>
      <c r="I13" s="71">
        <f t="shared" si="1"/>
        <v>0.86935823539880586</v>
      </c>
      <c r="J13" s="71">
        <f t="shared" si="2"/>
        <v>0.90483741803595952</v>
      </c>
    </row>
    <row r="14" spans="1:10" x14ac:dyDescent="0.2">
      <c r="B14" s="69" t="s">
        <v>362</v>
      </c>
      <c r="C14" s="84">
        <v>0.05</v>
      </c>
      <c r="F14" s="69">
        <v>5</v>
      </c>
      <c r="G14" s="69">
        <v>2.5</v>
      </c>
      <c r="H14" s="69">
        <f t="shared" si="0"/>
        <v>3</v>
      </c>
      <c r="I14" s="71">
        <f t="shared" si="1"/>
        <v>0.83945702076920736</v>
      </c>
      <c r="J14" s="71">
        <f t="shared" si="2"/>
        <v>0.88249690258459546</v>
      </c>
    </row>
    <row r="15" spans="1:10" x14ac:dyDescent="0.2">
      <c r="B15" s="69" t="s">
        <v>361</v>
      </c>
      <c r="C15" s="69">
        <f>Face*CouponRate/Frequency</f>
        <v>3</v>
      </c>
      <c r="F15" s="69">
        <v>6</v>
      </c>
      <c r="G15" s="69">
        <v>3</v>
      </c>
      <c r="H15" s="69">
        <f t="shared" si="0"/>
        <v>3</v>
      </c>
      <c r="I15" s="71">
        <f t="shared" si="1"/>
        <v>0.81058424597018708</v>
      </c>
      <c r="J15" s="71">
        <f t="shared" si="2"/>
        <v>0.86070797642505781</v>
      </c>
    </row>
    <row r="16" spans="1:10" ht="16" x14ac:dyDescent="0.2">
      <c r="B16" s="69" t="s">
        <v>360</v>
      </c>
      <c r="C16" s="83">
        <f t="array" ref="C16">SUM(pmt*pv)</f>
        <v>95.340874485591371</v>
      </c>
      <c r="F16" s="69">
        <v>7</v>
      </c>
      <c r="G16" s="69">
        <v>3.5</v>
      </c>
      <c r="H16" s="69">
        <f t="shared" si="0"/>
        <v>3</v>
      </c>
      <c r="I16" s="71">
        <f t="shared" si="1"/>
        <v>0.78270453824186814</v>
      </c>
      <c r="J16" s="71">
        <f t="shared" si="2"/>
        <v>0.83945702076920736</v>
      </c>
    </row>
    <row r="17" spans="2:22" ht="16" x14ac:dyDescent="0.2">
      <c r="B17" s="69" t="s">
        <v>359</v>
      </c>
      <c r="C17" s="83" cm="1">
        <f t="array" ref="C17">SUM(pmt*pv_rf)</f>
        <v>104.09356799388404</v>
      </c>
      <c r="F17" s="69">
        <v>8</v>
      </c>
      <c r="G17" s="69">
        <v>4</v>
      </c>
      <c r="H17" s="69">
        <f t="shared" si="0"/>
        <v>3</v>
      </c>
      <c r="I17" s="71">
        <f t="shared" si="1"/>
        <v>0.75578374145572547</v>
      </c>
      <c r="J17" s="71">
        <f t="shared" si="2"/>
        <v>0.81873075307798182</v>
      </c>
    </row>
    <row r="18" spans="2:22" x14ac:dyDescent="0.2">
      <c r="B18" s="69" t="s">
        <v>358</v>
      </c>
      <c r="C18" s="82">
        <f>C17-C16</f>
        <v>8.7526935082926656</v>
      </c>
      <c r="F18" s="69">
        <v>9</v>
      </c>
      <c r="G18" s="69">
        <v>4.5</v>
      </c>
      <c r="H18" s="69">
        <f t="shared" si="0"/>
        <v>3</v>
      </c>
      <c r="I18" s="71">
        <f t="shared" si="1"/>
        <v>0.72978887426905681</v>
      </c>
      <c r="J18" s="71">
        <f t="shared" si="2"/>
        <v>0.79851621875937706</v>
      </c>
    </row>
    <row r="19" spans="2:22" x14ac:dyDescent="0.2">
      <c r="F19" s="69">
        <v>10</v>
      </c>
      <c r="G19" s="69">
        <v>5</v>
      </c>
      <c r="H19" s="69">
        <f>CouponPmt+Face</f>
        <v>103</v>
      </c>
      <c r="I19" s="71">
        <f t="shared" si="1"/>
        <v>0.70468808971871344</v>
      </c>
      <c r="J19" s="71">
        <f t="shared" si="2"/>
        <v>0.77880078307140488</v>
      </c>
    </row>
    <row r="24" spans="2:22" s="73" customFormat="1" x14ac:dyDescent="0.2">
      <c r="B24" s="73" t="s">
        <v>357</v>
      </c>
      <c r="C24" s="73" t="s">
        <v>356</v>
      </c>
      <c r="M24" s="73" t="s">
        <v>355</v>
      </c>
    </row>
    <row r="25" spans="2:22" x14ac:dyDescent="0.2">
      <c r="B25" s="69">
        <v>0.5</v>
      </c>
      <c r="C25" s="81">
        <f>5-B25</f>
        <v>4.5</v>
      </c>
      <c r="D25" s="80">
        <f t="shared" ref="D25:L25" si="3">MAX(C25-0.5,0)</f>
        <v>4</v>
      </c>
      <c r="E25" s="80">
        <f t="shared" si="3"/>
        <v>3.5</v>
      </c>
      <c r="F25" s="80">
        <f t="shared" si="3"/>
        <v>3</v>
      </c>
      <c r="G25" s="80">
        <f t="shared" si="3"/>
        <v>2.5</v>
      </c>
      <c r="H25" s="80">
        <f t="shared" si="3"/>
        <v>2</v>
      </c>
      <c r="I25" s="80">
        <f t="shared" si="3"/>
        <v>1.5</v>
      </c>
      <c r="J25" s="80">
        <f t="shared" si="3"/>
        <v>1</v>
      </c>
      <c r="K25" s="80">
        <f t="shared" si="3"/>
        <v>0.5</v>
      </c>
      <c r="L25" s="80">
        <f t="shared" si="3"/>
        <v>0</v>
      </c>
      <c r="M25" s="81">
        <f>IF(D32=0,0,EXP(-YTM_rf*C25))</f>
        <v>0.79851621875937706</v>
      </c>
      <c r="N25" s="80">
        <f t="shared" ref="N25:V29" si="4">IF(C25=0,0,EXP(-YTM_rf*D25))</f>
        <v>0.81873075307798182</v>
      </c>
      <c r="O25" s="80">
        <f t="shared" si="4"/>
        <v>0.83945702076920736</v>
      </c>
      <c r="P25" s="80">
        <f t="shared" si="4"/>
        <v>0.86070797642505781</v>
      </c>
      <c r="Q25" s="80">
        <f t="shared" si="4"/>
        <v>0.88249690258459546</v>
      </c>
      <c r="R25" s="80">
        <f t="shared" si="4"/>
        <v>0.90483741803595952</v>
      </c>
      <c r="S25" s="80">
        <f t="shared" si="4"/>
        <v>0.92774348632855286</v>
      </c>
      <c r="T25" s="80">
        <f t="shared" si="4"/>
        <v>0.95122942450071402</v>
      </c>
      <c r="U25" s="80">
        <f t="shared" si="4"/>
        <v>0.97530991202833262</v>
      </c>
      <c r="V25" s="79">
        <f t="shared" si="4"/>
        <v>1</v>
      </c>
    </row>
    <row r="26" spans="2:22" x14ac:dyDescent="0.2">
      <c r="B26" s="69">
        <v>1.5</v>
      </c>
      <c r="C26" s="78">
        <f>5-B26</f>
        <v>3.5</v>
      </c>
      <c r="D26" s="69">
        <f t="shared" ref="D26:L26" si="5">MAX(C26-0.5,0)</f>
        <v>3</v>
      </c>
      <c r="E26" s="69">
        <f t="shared" si="5"/>
        <v>2.5</v>
      </c>
      <c r="F26" s="69">
        <f t="shared" si="5"/>
        <v>2</v>
      </c>
      <c r="G26" s="69">
        <f t="shared" si="5"/>
        <v>1.5</v>
      </c>
      <c r="H26" s="69">
        <f t="shared" si="5"/>
        <v>1</v>
      </c>
      <c r="I26" s="69">
        <f t="shared" si="5"/>
        <v>0.5</v>
      </c>
      <c r="J26" s="69">
        <f t="shared" si="5"/>
        <v>0</v>
      </c>
      <c r="K26" s="69">
        <f t="shared" si="5"/>
        <v>0</v>
      </c>
      <c r="L26" s="69">
        <f t="shared" si="5"/>
        <v>0</v>
      </c>
      <c r="M26" s="78">
        <f>IF(D33=0,0,EXP(-YTM_rf*C26))</f>
        <v>0.83945702076920736</v>
      </c>
      <c r="N26" s="69">
        <f t="shared" si="4"/>
        <v>0.86070797642505781</v>
      </c>
      <c r="O26" s="69">
        <f t="shared" si="4"/>
        <v>0.88249690258459546</v>
      </c>
      <c r="P26" s="69">
        <f t="shared" si="4"/>
        <v>0.90483741803595952</v>
      </c>
      <c r="Q26" s="69">
        <f t="shared" si="4"/>
        <v>0.92774348632855286</v>
      </c>
      <c r="R26" s="69">
        <f t="shared" si="4"/>
        <v>0.95122942450071402</v>
      </c>
      <c r="S26" s="69">
        <f t="shared" si="4"/>
        <v>0.97530991202833262</v>
      </c>
      <c r="T26" s="69">
        <f t="shared" si="4"/>
        <v>1</v>
      </c>
      <c r="U26" s="69">
        <f t="shared" si="4"/>
        <v>0</v>
      </c>
      <c r="V26" s="77">
        <f t="shared" si="4"/>
        <v>0</v>
      </c>
    </row>
    <row r="27" spans="2:22" x14ac:dyDescent="0.2">
      <c r="B27" s="69">
        <v>2.5</v>
      </c>
      <c r="C27" s="78">
        <f>5-B27</f>
        <v>2.5</v>
      </c>
      <c r="D27" s="69">
        <f t="shared" ref="D27:L27" si="6">MAX(C27-0.5,0)</f>
        <v>2</v>
      </c>
      <c r="E27" s="69">
        <f t="shared" si="6"/>
        <v>1.5</v>
      </c>
      <c r="F27" s="69">
        <f t="shared" si="6"/>
        <v>1</v>
      </c>
      <c r="G27" s="69">
        <f t="shared" si="6"/>
        <v>0.5</v>
      </c>
      <c r="H27" s="69">
        <f t="shared" si="6"/>
        <v>0</v>
      </c>
      <c r="I27" s="69">
        <f t="shared" si="6"/>
        <v>0</v>
      </c>
      <c r="J27" s="69">
        <f t="shared" si="6"/>
        <v>0</v>
      </c>
      <c r="K27" s="69">
        <f t="shared" si="6"/>
        <v>0</v>
      </c>
      <c r="L27" s="69">
        <f t="shared" si="6"/>
        <v>0</v>
      </c>
      <c r="M27" s="78">
        <f>IF(D34=0,0,EXP(-YTM_rf*C27))</f>
        <v>0.88249690258459546</v>
      </c>
      <c r="N27" s="69">
        <f t="shared" si="4"/>
        <v>0.90483741803595952</v>
      </c>
      <c r="O27" s="69">
        <f t="shared" si="4"/>
        <v>0.92774348632855286</v>
      </c>
      <c r="P27" s="69">
        <f t="shared" si="4"/>
        <v>0.95122942450071402</v>
      </c>
      <c r="Q27" s="69">
        <f t="shared" si="4"/>
        <v>0.97530991202833262</v>
      </c>
      <c r="R27" s="69">
        <f t="shared" si="4"/>
        <v>1</v>
      </c>
      <c r="S27" s="69">
        <f t="shared" si="4"/>
        <v>0</v>
      </c>
      <c r="T27" s="69">
        <f t="shared" si="4"/>
        <v>0</v>
      </c>
      <c r="U27" s="69">
        <f t="shared" si="4"/>
        <v>0</v>
      </c>
      <c r="V27" s="77">
        <f t="shared" si="4"/>
        <v>0</v>
      </c>
    </row>
    <row r="28" spans="2:22" x14ac:dyDescent="0.2">
      <c r="B28" s="69">
        <v>3.5</v>
      </c>
      <c r="C28" s="78">
        <f>5-B28</f>
        <v>1.5</v>
      </c>
      <c r="D28" s="69">
        <f t="shared" ref="D28:L28" si="7">MAX(C28-0.5,0)</f>
        <v>1</v>
      </c>
      <c r="E28" s="69">
        <f t="shared" si="7"/>
        <v>0.5</v>
      </c>
      <c r="F28" s="69">
        <f t="shared" si="7"/>
        <v>0</v>
      </c>
      <c r="G28" s="69">
        <f t="shared" si="7"/>
        <v>0</v>
      </c>
      <c r="H28" s="69">
        <f t="shared" si="7"/>
        <v>0</v>
      </c>
      <c r="I28" s="69">
        <f t="shared" si="7"/>
        <v>0</v>
      </c>
      <c r="J28" s="69">
        <f t="shared" si="7"/>
        <v>0</v>
      </c>
      <c r="K28" s="69">
        <f t="shared" si="7"/>
        <v>0</v>
      </c>
      <c r="L28" s="69">
        <f t="shared" si="7"/>
        <v>0</v>
      </c>
      <c r="M28" s="78">
        <f>IF(D35=0,0,EXP(-YTM_rf*C28))</f>
        <v>0.92774348632855286</v>
      </c>
      <c r="N28" s="69">
        <f t="shared" si="4"/>
        <v>0.95122942450071402</v>
      </c>
      <c r="O28" s="69">
        <f t="shared" si="4"/>
        <v>0.97530991202833262</v>
      </c>
      <c r="P28" s="69">
        <f t="shared" si="4"/>
        <v>1</v>
      </c>
      <c r="Q28" s="69">
        <f t="shared" si="4"/>
        <v>0</v>
      </c>
      <c r="R28" s="69">
        <f t="shared" si="4"/>
        <v>0</v>
      </c>
      <c r="S28" s="69">
        <f t="shared" si="4"/>
        <v>0</v>
      </c>
      <c r="T28" s="69">
        <f t="shared" si="4"/>
        <v>0</v>
      </c>
      <c r="U28" s="69">
        <f t="shared" si="4"/>
        <v>0</v>
      </c>
      <c r="V28" s="77">
        <f t="shared" si="4"/>
        <v>0</v>
      </c>
    </row>
    <row r="29" spans="2:22" x14ac:dyDescent="0.2">
      <c r="B29" s="69">
        <v>4.5</v>
      </c>
      <c r="C29" s="76">
        <f>5-B29</f>
        <v>0.5</v>
      </c>
      <c r="D29" s="75">
        <f t="shared" ref="D29:L29" si="8">MAX(C29-0.5,0)</f>
        <v>0</v>
      </c>
      <c r="E29" s="75">
        <f t="shared" si="8"/>
        <v>0</v>
      </c>
      <c r="F29" s="75">
        <f t="shared" si="8"/>
        <v>0</v>
      </c>
      <c r="G29" s="75">
        <f t="shared" si="8"/>
        <v>0</v>
      </c>
      <c r="H29" s="75">
        <f t="shared" si="8"/>
        <v>0</v>
      </c>
      <c r="I29" s="75">
        <f t="shared" si="8"/>
        <v>0</v>
      </c>
      <c r="J29" s="75">
        <f t="shared" si="8"/>
        <v>0</v>
      </c>
      <c r="K29" s="75">
        <f t="shared" si="8"/>
        <v>0</v>
      </c>
      <c r="L29" s="75">
        <f t="shared" si="8"/>
        <v>0</v>
      </c>
      <c r="M29" s="76">
        <f>IF(D36=0,0,EXP(-YTM_rf*C29))</f>
        <v>0.97530991202833262</v>
      </c>
      <c r="N29" s="75">
        <f t="shared" si="4"/>
        <v>1</v>
      </c>
      <c r="O29" s="75">
        <f t="shared" si="4"/>
        <v>0</v>
      </c>
      <c r="P29" s="75">
        <f t="shared" si="4"/>
        <v>0</v>
      </c>
      <c r="Q29" s="75">
        <f t="shared" si="4"/>
        <v>0</v>
      </c>
      <c r="R29" s="75">
        <f t="shared" si="4"/>
        <v>0</v>
      </c>
      <c r="S29" s="75">
        <f t="shared" si="4"/>
        <v>0</v>
      </c>
      <c r="T29" s="75">
        <f t="shared" si="4"/>
        <v>0</v>
      </c>
      <c r="U29" s="75">
        <f t="shared" si="4"/>
        <v>0</v>
      </c>
      <c r="V29" s="74">
        <f t="shared" si="4"/>
        <v>0</v>
      </c>
    </row>
    <row r="31" spans="2:22" s="73" customFormat="1" x14ac:dyDescent="0.2">
      <c r="B31" s="73" t="s">
        <v>354</v>
      </c>
      <c r="C31" s="73" t="s">
        <v>353</v>
      </c>
      <c r="D31" s="73" t="s">
        <v>352</v>
      </c>
      <c r="E31" s="73" t="s">
        <v>351</v>
      </c>
      <c r="F31" s="73" t="s">
        <v>350</v>
      </c>
      <c r="G31" s="73" t="s">
        <v>349</v>
      </c>
      <c r="I31" s="73" t="s">
        <v>317</v>
      </c>
    </row>
    <row r="32" spans="2:22" ht="16" x14ac:dyDescent="0.2">
      <c r="B32" s="69">
        <v>0.5</v>
      </c>
      <c r="C32" s="70">
        <f>SUM(M25:V25)*CouponPmt+100*M25</f>
        <v>106.72870921346704</v>
      </c>
      <c r="D32" s="69">
        <v>40</v>
      </c>
      <c r="E32" s="70">
        <f>value_rf_-Recovery</f>
        <v>66.728709213467042</v>
      </c>
      <c r="F32" s="71">
        <f>EXP(-YTM_rf*Time_)</f>
        <v>0.97530991202833262</v>
      </c>
      <c r="G32" s="71">
        <f>Loss*pv_rf_</f>
        <v>65.081171512750728</v>
      </c>
      <c r="I32" s="72">
        <f>Eloss/lossAmount</f>
        <v>3.0340581191964006E-2</v>
      </c>
    </row>
    <row r="33" spans="2:7" x14ac:dyDescent="0.2">
      <c r="B33" s="69">
        <v>1.5</v>
      </c>
      <c r="C33" s="70">
        <f>SUM(M26:V26)*CouponPmt+100*M26</f>
        <v>105.97104849893799</v>
      </c>
      <c r="D33" s="69">
        <v>40</v>
      </c>
      <c r="E33" s="70">
        <f>value_rf_-Recovery</f>
        <v>65.971048498937989</v>
      </c>
      <c r="F33" s="71">
        <f>EXP(-YTM_rf*Time_)</f>
        <v>0.92774348632855286</v>
      </c>
      <c r="G33" s="71">
        <f>Loss*pv_rf_</f>
        <v>61.204210531154772</v>
      </c>
    </row>
    <row r="34" spans="2:7" x14ac:dyDescent="0.2">
      <c r="B34" s="69">
        <v>2.5</v>
      </c>
      <c r="C34" s="70">
        <f>SUM(M27:V27)*CouponPmt+100*M27</f>
        <v>105.17454168889401</v>
      </c>
      <c r="D34" s="69">
        <v>40</v>
      </c>
      <c r="E34" s="70">
        <f>value_rf_-Recovery</f>
        <v>65.17454168889401</v>
      </c>
      <c r="F34" s="71">
        <f>EXP(-YTM_rf*Time_)</f>
        <v>0.88249690258459546</v>
      </c>
      <c r="G34" s="71">
        <f>Loss*pv_rf_</f>
        <v>57.516331167819551</v>
      </c>
    </row>
    <row r="35" spans="2:7" x14ac:dyDescent="0.2">
      <c r="B35" s="69">
        <v>3.5</v>
      </c>
      <c r="C35" s="70">
        <f>SUM(M28:V28)*CouponPmt+100*M28</f>
        <v>104.33719710142807</v>
      </c>
      <c r="D35" s="69">
        <v>40</v>
      </c>
      <c r="E35" s="70">
        <f>value_rf_-Recovery</f>
        <v>64.337197101428075</v>
      </c>
      <c r="F35" s="71">
        <f>EXP(-YTM_rf*Time_)</f>
        <v>0.83945702076920736</v>
      </c>
      <c r="G35" s="71">
        <f>Loss*pv_rf_</f>
        <v>54.008311803406094</v>
      </c>
    </row>
    <row r="36" spans="2:7" x14ac:dyDescent="0.2">
      <c r="B36" s="69">
        <v>4.5</v>
      </c>
      <c r="C36" s="70">
        <f>SUM(M29:V29)*CouponPmt+100*M29</f>
        <v>103.45692093891826</v>
      </c>
      <c r="D36" s="69">
        <v>40</v>
      </c>
      <c r="E36" s="70">
        <f>value_rf_-Recovery</f>
        <v>63.456920938918259</v>
      </c>
      <c r="F36" s="71">
        <f>EXP(-YTM_rf*Time_)</f>
        <v>0.79851621875937706</v>
      </c>
      <c r="G36" s="71">
        <f>Loss*pv_rf_</f>
        <v>50.671380562257745</v>
      </c>
    </row>
    <row r="37" spans="2:7" x14ac:dyDescent="0.2">
      <c r="G37" s="70">
        <f>SUM(G32:G36)</f>
        <v>288.4814055773889</v>
      </c>
    </row>
  </sheetData>
  <hyperlinks>
    <hyperlink ref="A1" r:id="rId1" display="Video" xr:uid="{CEC6F26E-14FA-B04E-BF9C-975A61BA0837}"/>
  </hyperlinks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BFB4F-5D48-674F-95A8-5B690AF231D6}">
  <sheetPr codeName="Sheet64">
    <tabColor rgb="FFFF0000"/>
  </sheetPr>
  <dimension ref="A1:Z1000"/>
  <sheetViews>
    <sheetView workbookViewId="0"/>
  </sheetViews>
  <sheetFormatPr baseColWidth="10" defaultColWidth="11.1640625" defaultRowHeight="15" customHeight="1" x14ac:dyDescent="0.2"/>
  <cols>
    <col min="1" max="1" width="10.83203125" customWidth="1"/>
    <col min="2" max="2" width="12.5" customWidth="1"/>
    <col min="3" max="9" width="10.83203125" customWidth="1"/>
    <col min="10" max="10" width="11.5" customWidth="1"/>
    <col min="11" max="26" width="10.5" customWidth="1"/>
  </cols>
  <sheetData>
    <row r="1" spans="1:26" ht="25.5" customHeight="1" x14ac:dyDescent="0.3">
      <c r="A1" s="93" t="s">
        <v>404</v>
      </c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</row>
    <row r="2" spans="1:26" ht="25.5" customHeight="1" x14ac:dyDescent="0.3">
      <c r="A2" s="93" t="s">
        <v>403</v>
      </c>
      <c r="B2" s="87" t="s">
        <v>402</v>
      </c>
      <c r="C2" s="87" t="s">
        <v>401</v>
      </c>
      <c r="D2" s="87" t="s">
        <v>400</v>
      </c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</row>
    <row r="3" spans="1:26" ht="25.5" customHeight="1" x14ac:dyDescent="0.3">
      <c r="A3" s="93" t="s">
        <v>399</v>
      </c>
      <c r="B3" s="88">
        <f ca="1">TODAY()</f>
        <v>45446</v>
      </c>
      <c r="C3" s="87">
        <v>292.22199999999998</v>
      </c>
      <c r="D3" s="87">
        <f t="shared" ref="D3:D66" si="0">C3/C4-1</f>
        <v>-2.5526332415127029E-2</v>
      </c>
      <c r="E3" s="87"/>
      <c r="F3" s="87"/>
      <c r="G3" s="87"/>
      <c r="H3" s="87"/>
      <c r="I3" s="87" t="s">
        <v>398</v>
      </c>
      <c r="J3" s="87"/>
      <c r="K3" s="87"/>
      <c r="L3" s="87"/>
      <c r="M3" s="87"/>
      <c r="N3" s="87"/>
      <c r="O3" s="87"/>
      <c r="P3" s="87"/>
      <c r="Q3" s="87"/>
      <c r="R3" s="87"/>
      <c r="S3" s="87"/>
      <c r="T3" s="87"/>
      <c r="U3" s="87"/>
      <c r="V3" s="87"/>
      <c r="W3" s="87"/>
      <c r="X3" s="87"/>
      <c r="Y3" s="87"/>
      <c r="Z3" s="87"/>
    </row>
    <row r="4" spans="1:26" ht="25.5" customHeight="1" x14ac:dyDescent="0.3">
      <c r="A4" s="87"/>
      <c r="B4" s="88">
        <f t="shared" ref="B4:B67" ca="1" si="1">B3-1</f>
        <v>45445</v>
      </c>
      <c r="C4" s="87">
        <v>299.87675369847648</v>
      </c>
      <c r="D4" s="87">
        <f t="shared" si="0"/>
        <v>-1.8032875441995944E-2</v>
      </c>
      <c r="E4" s="87"/>
      <c r="F4" s="87"/>
      <c r="G4" s="87"/>
      <c r="H4" s="87"/>
      <c r="I4" s="87" t="s">
        <v>397</v>
      </c>
      <c r="J4" s="87"/>
      <c r="K4" s="87"/>
      <c r="L4" s="87"/>
      <c r="M4" s="87"/>
      <c r="N4" s="87"/>
      <c r="O4" s="87"/>
      <c r="P4" s="87"/>
      <c r="Q4" s="87"/>
      <c r="R4" s="87"/>
      <c r="S4" s="87"/>
      <c r="T4" s="87"/>
      <c r="U4" s="87"/>
      <c r="V4" s="87"/>
      <c r="W4" s="87"/>
      <c r="X4" s="87"/>
      <c r="Y4" s="87"/>
      <c r="Z4" s="87"/>
    </row>
    <row r="5" spans="1:26" ht="25.5" customHeight="1" x14ac:dyDescent="0.3">
      <c r="A5" s="87"/>
      <c r="B5" s="88">
        <f t="shared" ca="1" si="1"/>
        <v>45444</v>
      </c>
      <c r="C5" s="87">
        <v>305.38369992117083</v>
      </c>
      <c r="D5" s="87">
        <f t="shared" si="0"/>
        <v>-9.6291439750788577E-3</v>
      </c>
      <c r="E5" s="87"/>
      <c r="F5" s="87"/>
      <c r="G5" s="87"/>
      <c r="H5" s="87"/>
      <c r="I5" s="87"/>
      <c r="J5" s="87"/>
      <c r="K5" s="87"/>
      <c r="L5" s="87"/>
      <c r="M5" s="87"/>
      <c r="N5" s="87"/>
      <c r="O5" s="87"/>
      <c r="P5" s="87"/>
      <c r="Q5" s="87"/>
      <c r="R5" s="87"/>
      <c r="S5" s="87"/>
      <c r="T5" s="87"/>
      <c r="U5" s="87"/>
      <c r="V5" s="87"/>
      <c r="W5" s="87"/>
      <c r="X5" s="87"/>
      <c r="Y5" s="87"/>
      <c r="Z5" s="87"/>
    </row>
    <row r="6" spans="1:26" ht="25.5" customHeight="1" x14ac:dyDescent="0.3">
      <c r="A6" s="87"/>
      <c r="B6" s="88">
        <f t="shared" ca="1" si="1"/>
        <v>45443</v>
      </c>
      <c r="C6" s="87">
        <v>308.35287414140782</v>
      </c>
      <c r="D6" s="87">
        <f t="shared" si="0"/>
        <v>-1.031387560122532E-2</v>
      </c>
      <c r="E6" s="87"/>
      <c r="F6" s="87"/>
      <c r="G6" s="87"/>
      <c r="H6" s="87"/>
      <c r="I6" s="87" t="s">
        <v>396</v>
      </c>
      <c r="J6" s="87"/>
      <c r="K6" s="87"/>
      <c r="L6" s="87"/>
      <c r="M6" s="87"/>
      <c r="N6" s="87"/>
      <c r="O6" s="87"/>
      <c r="P6" s="87"/>
      <c r="Q6" s="87"/>
      <c r="R6" s="87"/>
      <c r="S6" s="87"/>
      <c r="T6" s="87"/>
      <c r="U6" s="87"/>
      <c r="V6" s="87"/>
      <c r="W6" s="87"/>
      <c r="X6" s="87"/>
      <c r="Y6" s="87"/>
      <c r="Z6" s="87"/>
    </row>
    <row r="7" spans="1:26" ht="25.5" customHeight="1" x14ac:dyDescent="0.3">
      <c r="A7" s="87"/>
      <c r="B7" s="88">
        <f t="shared" ca="1" si="1"/>
        <v>45442</v>
      </c>
      <c r="C7" s="87">
        <v>311.56633051587886</v>
      </c>
      <c r="D7" s="87">
        <f t="shared" si="0"/>
        <v>-4.4472037819511812E-3</v>
      </c>
      <c r="E7" s="87"/>
      <c r="F7" s="87"/>
      <c r="G7" s="87"/>
      <c r="H7" s="87"/>
      <c r="I7" s="87" t="s">
        <v>395</v>
      </c>
      <c r="J7" s="87"/>
      <c r="K7" s="87"/>
      <c r="L7" s="87"/>
      <c r="M7" s="87"/>
      <c r="N7" s="87"/>
      <c r="O7" s="87"/>
      <c r="P7" s="87"/>
      <c r="Q7" s="87"/>
      <c r="R7" s="87"/>
      <c r="S7" s="87"/>
      <c r="T7" s="87"/>
      <c r="U7" s="87"/>
      <c r="V7" s="87"/>
      <c r="W7" s="87"/>
      <c r="X7" s="87"/>
      <c r="Y7" s="87"/>
      <c r="Z7" s="87"/>
    </row>
    <row r="8" spans="1:26" ht="25.5" customHeight="1" x14ac:dyDescent="0.3">
      <c r="A8" s="87"/>
      <c r="B8" s="88">
        <f t="shared" ca="1" si="1"/>
        <v>45441</v>
      </c>
      <c r="C8" s="87">
        <v>312.95811904649474</v>
      </c>
      <c r="D8" s="87">
        <f t="shared" si="0"/>
        <v>9.3128382158083056E-3</v>
      </c>
      <c r="E8" s="87"/>
      <c r="F8" s="87"/>
      <c r="G8" s="87"/>
      <c r="H8" s="87"/>
      <c r="I8" s="87"/>
      <c r="J8" s="87"/>
      <c r="K8" s="87"/>
      <c r="L8" s="87"/>
      <c r="M8" s="87"/>
      <c r="N8" s="87"/>
      <c r="O8" s="87"/>
      <c r="P8" s="87"/>
      <c r="Q8" s="87"/>
      <c r="R8" s="87"/>
      <c r="S8" s="87"/>
      <c r="T8" s="87"/>
      <c r="U8" s="87"/>
      <c r="V8" s="87"/>
      <c r="W8" s="87"/>
      <c r="X8" s="87"/>
      <c r="Y8" s="87"/>
      <c r="Z8" s="87"/>
    </row>
    <row r="9" spans="1:26" ht="25.5" customHeight="1" x14ac:dyDescent="0.3">
      <c r="A9" s="87"/>
      <c r="B9" s="88">
        <f t="shared" ca="1" si="1"/>
        <v>45440</v>
      </c>
      <c r="C9" s="87">
        <v>310.07048280463761</v>
      </c>
      <c r="D9" s="87">
        <f t="shared" si="0"/>
        <v>5.5169639582342E-3</v>
      </c>
      <c r="E9" s="87"/>
      <c r="F9" s="87"/>
      <c r="G9" s="87"/>
      <c r="H9" s="87"/>
      <c r="I9" s="87" t="s">
        <v>394</v>
      </c>
      <c r="J9" s="87"/>
      <c r="K9" s="87"/>
      <c r="L9" s="87"/>
      <c r="M9" s="87"/>
      <c r="N9" s="87"/>
      <c r="O9" s="87"/>
      <c r="P9" s="87"/>
      <c r="Q9" s="87"/>
      <c r="R9" s="87"/>
      <c r="S9" s="87"/>
      <c r="T9" s="87"/>
      <c r="U9" s="87"/>
      <c r="V9" s="87"/>
      <c r="W9" s="87"/>
      <c r="X9" s="87"/>
      <c r="Y9" s="87"/>
      <c r="Z9" s="87"/>
    </row>
    <row r="10" spans="1:26" ht="25.5" customHeight="1" x14ac:dyDescent="0.3">
      <c r="A10" s="87"/>
      <c r="B10" s="88">
        <f t="shared" ca="1" si="1"/>
        <v>45439</v>
      </c>
      <c r="C10" s="87">
        <v>308.36922092695482</v>
      </c>
      <c r="D10" s="87">
        <f t="shared" si="0"/>
        <v>-1.4296912793861805E-2</v>
      </c>
      <c r="E10" s="87"/>
      <c r="F10" s="87"/>
      <c r="G10" s="87"/>
      <c r="H10" s="87"/>
      <c r="I10" s="87" t="s">
        <v>393</v>
      </c>
      <c r="J10" s="87"/>
      <c r="K10" s="87"/>
      <c r="L10" s="87"/>
      <c r="M10" s="87"/>
      <c r="N10" s="87"/>
      <c r="O10" s="87"/>
      <c r="P10" s="87"/>
      <c r="Q10" s="87"/>
      <c r="R10" s="87"/>
      <c r="S10" s="87"/>
      <c r="T10" s="87"/>
      <c r="U10" s="87"/>
      <c r="V10" s="87"/>
      <c r="W10" s="87"/>
      <c r="X10" s="87"/>
      <c r="Y10" s="87"/>
      <c r="Z10" s="87"/>
    </row>
    <row r="11" spans="1:26" ht="25.5" customHeight="1" x14ac:dyDescent="0.3">
      <c r="A11" s="87"/>
      <c r="B11" s="88">
        <f t="shared" ca="1" si="1"/>
        <v>45438</v>
      </c>
      <c r="C11" s="87">
        <v>312.84189420669446</v>
      </c>
      <c r="D11" s="87">
        <f t="shared" si="0"/>
        <v>-3.9693273053209022E-2</v>
      </c>
      <c r="E11" s="87"/>
      <c r="F11" s="87"/>
      <c r="G11" s="87"/>
      <c r="H11" s="87"/>
      <c r="I11" s="87" t="s">
        <v>392</v>
      </c>
      <c r="J11" s="87"/>
      <c r="K11" s="87"/>
      <c r="L11" s="87"/>
      <c r="M11" s="87"/>
      <c r="N11" s="87"/>
      <c r="O11" s="87"/>
      <c r="P11" s="87"/>
      <c r="Q11" s="87"/>
      <c r="R11" s="87"/>
      <c r="S11" s="87"/>
      <c r="T11" s="87"/>
      <c r="U11" s="87"/>
      <c r="V11" s="87"/>
      <c r="W11" s="87"/>
      <c r="X11" s="87"/>
      <c r="Y11" s="87"/>
      <c r="Z11" s="87"/>
    </row>
    <row r="12" spans="1:26" ht="25.5" customHeight="1" x14ac:dyDescent="0.3">
      <c r="A12" s="87"/>
      <c r="B12" s="88">
        <f t="shared" ca="1" si="1"/>
        <v>45437</v>
      </c>
      <c r="C12" s="87">
        <v>325.77288633741762</v>
      </c>
      <c r="D12" s="87">
        <f t="shared" si="0"/>
        <v>1.1137401932804547E-2</v>
      </c>
      <c r="E12" s="87"/>
      <c r="F12" s="87"/>
      <c r="G12" s="87"/>
      <c r="H12" s="87"/>
      <c r="I12" s="87"/>
      <c r="J12" s="87" t="s">
        <v>391</v>
      </c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</row>
    <row r="13" spans="1:26" ht="25.5" customHeight="1" x14ac:dyDescent="0.3">
      <c r="A13" s="87"/>
      <c r="B13" s="88">
        <f t="shared" ca="1" si="1"/>
        <v>45436</v>
      </c>
      <c r="C13" s="87">
        <v>322.18458709439267</v>
      </c>
      <c r="D13" s="87">
        <f t="shared" si="0"/>
        <v>-1.0706565323455486E-2</v>
      </c>
      <c r="E13" s="87"/>
      <c r="F13" s="87"/>
      <c r="G13" s="87"/>
      <c r="H13" s="87"/>
      <c r="I13" s="87"/>
      <c r="J13" s="87" t="s">
        <v>390</v>
      </c>
      <c r="K13" s="87"/>
      <c r="L13" s="87"/>
      <c r="M13" s="87"/>
      <c r="N13" s="87"/>
      <c r="O13" s="87"/>
      <c r="P13" s="87"/>
      <c r="Q13" s="87"/>
      <c r="R13" s="87"/>
      <c r="S13" s="87"/>
      <c r="T13" s="87"/>
      <c r="U13" s="87"/>
      <c r="V13" s="87"/>
      <c r="W13" s="87"/>
      <c r="X13" s="87"/>
      <c r="Y13" s="87"/>
      <c r="Z13" s="87"/>
    </row>
    <row r="14" spans="1:26" ht="25.5" customHeight="1" x14ac:dyDescent="0.3">
      <c r="A14" s="87"/>
      <c r="B14" s="88">
        <f t="shared" ca="1" si="1"/>
        <v>45435</v>
      </c>
      <c r="C14" s="87">
        <v>325.67140931217529</v>
      </c>
      <c r="D14" s="87">
        <f t="shared" si="0"/>
        <v>-3.7002360231820353E-3</v>
      </c>
      <c r="E14" s="87"/>
      <c r="F14" s="87"/>
      <c r="G14" s="87"/>
      <c r="H14" s="87"/>
      <c r="I14" s="87"/>
      <c r="J14" s="87" t="s">
        <v>389</v>
      </c>
      <c r="K14" s="87"/>
      <c r="L14" s="87"/>
      <c r="M14" s="87"/>
      <c r="N14" s="87"/>
      <c r="O14" s="87"/>
      <c r="P14" s="87"/>
      <c r="Q14" s="87"/>
      <c r="R14" s="87"/>
      <c r="S14" s="87"/>
      <c r="T14" s="87"/>
      <c r="U14" s="87"/>
      <c r="V14" s="87"/>
      <c r="W14" s="87"/>
      <c r="X14" s="87"/>
      <c r="Y14" s="87"/>
      <c r="Z14" s="87"/>
    </row>
    <row r="15" spans="1:26" ht="25.5" customHeight="1" x14ac:dyDescent="0.3">
      <c r="A15" s="87"/>
      <c r="B15" s="88">
        <f t="shared" ca="1" si="1"/>
        <v>45434</v>
      </c>
      <c r="C15" s="87">
        <v>326.88094596372207</v>
      </c>
      <c r="D15" s="87">
        <f t="shared" si="0"/>
        <v>4.5410733419997129E-2</v>
      </c>
      <c r="E15" s="87"/>
      <c r="F15" s="87"/>
      <c r="G15" s="87"/>
      <c r="H15" s="87"/>
      <c r="I15" s="87" t="s">
        <v>388</v>
      </c>
      <c r="J15" s="87"/>
      <c r="K15" s="87"/>
      <c r="L15" s="87"/>
      <c r="M15" s="87"/>
      <c r="N15" s="87"/>
      <c r="O15" s="87"/>
      <c r="P15" s="87"/>
      <c r="Q15" s="87"/>
      <c r="R15" s="87"/>
      <c r="S15" s="87"/>
      <c r="T15" s="87"/>
      <c r="U15" s="87"/>
      <c r="V15" s="87"/>
      <c r="W15" s="87"/>
      <c r="X15" s="87"/>
      <c r="Y15" s="87"/>
      <c r="Z15" s="87"/>
    </row>
    <row r="16" spans="1:26" ht="25.5" customHeight="1" x14ac:dyDescent="0.3">
      <c r="A16" s="87"/>
      <c r="B16" s="88">
        <f t="shared" ca="1" si="1"/>
        <v>45433</v>
      </c>
      <c r="C16" s="87">
        <v>312.68183453057833</v>
      </c>
      <c r="D16" s="87">
        <f t="shared" si="0"/>
        <v>-1.6881702310926672E-2</v>
      </c>
      <c r="E16" s="87"/>
      <c r="F16" s="87"/>
      <c r="G16" s="87"/>
      <c r="H16" s="87"/>
      <c r="I16" s="87"/>
      <c r="J16" s="87" t="s">
        <v>387</v>
      </c>
      <c r="K16" s="87"/>
      <c r="L16" s="87"/>
      <c r="M16" s="87"/>
      <c r="N16" s="87"/>
      <c r="O16" s="87"/>
      <c r="P16" s="87"/>
      <c r="Q16" s="87"/>
      <c r="R16" s="87"/>
      <c r="S16" s="87"/>
      <c r="T16" s="87"/>
      <c r="U16" s="87"/>
      <c r="V16" s="87"/>
      <c r="W16" s="87"/>
      <c r="X16" s="87"/>
      <c r="Y16" s="87"/>
      <c r="Z16" s="87"/>
    </row>
    <row r="17" spans="1:26" ht="25.5" customHeight="1" x14ac:dyDescent="0.3">
      <c r="A17" s="87"/>
      <c r="B17" s="88">
        <f t="shared" ca="1" si="1"/>
        <v>45432</v>
      </c>
      <c r="C17" s="87">
        <v>318.05107815160295</v>
      </c>
      <c r="D17" s="87">
        <f t="shared" si="0"/>
        <v>-4.0613503643678217E-2</v>
      </c>
      <c r="E17" s="87"/>
      <c r="F17" s="87"/>
      <c r="G17" s="87"/>
      <c r="H17" s="87"/>
      <c r="I17" s="87"/>
      <c r="J17" s="87" t="s">
        <v>386</v>
      </c>
      <c r="K17" s="87"/>
      <c r="L17" s="87"/>
      <c r="M17" s="87"/>
      <c r="N17" s="87"/>
      <c r="O17" s="87"/>
      <c r="P17" s="87"/>
      <c r="Q17" s="87"/>
      <c r="R17" s="87"/>
      <c r="S17" s="87"/>
      <c r="T17" s="87"/>
      <c r="U17" s="87"/>
      <c r="V17" s="87"/>
      <c r="W17" s="87"/>
      <c r="X17" s="87"/>
      <c r="Y17" s="87"/>
      <c r="Z17" s="87"/>
    </row>
    <row r="18" spans="1:26" ht="25.5" customHeight="1" x14ac:dyDescent="0.3">
      <c r="A18" s="87"/>
      <c r="B18" s="88">
        <f t="shared" ca="1" si="1"/>
        <v>45431</v>
      </c>
      <c r="C18" s="87">
        <v>331.51506651337826</v>
      </c>
      <c r="D18" s="87">
        <f t="shared" si="0"/>
        <v>-8.7930914167119179E-3</v>
      </c>
      <c r="E18" s="87"/>
      <c r="F18" s="87"/>
      <c r="G18" s="87"/>
      <c r="H18" s="87"/>
      <c r="I18" s="87" t="s">
        <v>385</v>
      </c>
      <c r="J18" s="87"/>
      <c r="K18" s="87"/>
      <c r="L18" s="87"/>
      <c r="M18" s="87"/>
      <c r="N18" s="87"/>
      <c r="O18" s="87"/>
      <c r="P18" s="87"/>
      <c r="Q18" s="87"/>
      <c r="R18" s="87"/>
      <c r="S18" s="87"/>
      <c r="T18" s="87"/>
      <c r="U18" s="87"/>
      <c r="V18" s="87"/>
      <c r="W18" s="87"/>
      <c r="X18" s="87"/>
      <c r="Y18" s="87"/>
      <c r="Z18" s="87"/>
    </row>
    <row r="19" spans="1:26" ht="25.5" customHeight="1" x14ac:dyDescent="0.3">
      <c r="A19" s="87"/>
      <c r="B19" s="88">
        <f t="shared" ca="1" si="1"/>
        <v>45430</v>
      </c>
      <c r="C19" s="87">
        <v>334.45596841854746</v>
      </c>
      <c r="D19" s="87">
        <f t="shared" si="0"/>
        <v>-8.5161547201935139E-3</v>
      </c>
      <c r="E19" s="87"/>
      <c r="F19" s="87"/>
      <c r="G19" s="87"/>
      <c r="H19" s="87"/>
      <c r="I19" s="87" t="s">
        <v>384</v>
      </c>
      <c r="J19" s="87"/>
      <c r="K19" s="87"/>
      <c r="L19" s="87"/>
      <c r="M19" s="87"/>
      <c r="N19" s="87"/>
      <c r="O19" s="87"/>
      <c r="P19" s="87"/>
      <c r="Q19" s="87"/>
      <c r="R19" s="87"/>
      <c r="S19" s="87"/>
      <c r="T19" s="87"/>
      <c r="U19" s="87"/>
      <c r="V19" s="87"/>
      <c r="W19" s="87"/>
      <c r="X19" s="87"/>
      <c r="Y19" s="87"/>
      <c r="Z19" s="87"/>
    </row>
    <row r="20" spans="1:26" ht="25.5" customHeight="1" x14ac:dyDescent="0.3">
      <c r="A20" s="87"/>
      <c r="B20" s="88">
        <f t="shared" ca="1" si="1"/>
        <v>45429</v>
      </c>
      <c r="C20" s="87">
        <v>337.32871192082882</v>
      </c>
      <c r="D20" s="87">
        <f t="shared" si="0"/>
        <v>3.9410218837230282E-3</v>
      </c>
      <c r="E20" s="87"/>
      <c r="F20" s="87"/>
      <c r="G20" s="87"/>
      <c r="H20" s="87"/>
      <c r="I20" s="87"/>
      <c r="J20" s="87" t="s">
        <v>383</v>
      </c>
      <c r="K20" s="87"/>
      <c r="L20" s="87"/>
      <c r="M20" s="87"/>
      <c r="N20" s="87"/>
      <c r="O20" s="87"/>
      <c r="P20" s="87"/>
      <c r="Q20" s="87"/>
      <c r="R20" s="87"/>
      <c r="S20" s="87"/>
      <c r="T20" s="87"/>
      <c r="U20" s="87"/>
      <c r="V20" s="87"/>
      <c r="W20" s="87"/>
      <c r="X20" s="87"/>
      <c r="Y20" s="87"/>
      <c r="Z20" s="87"/>
    </row>
    <row r="21" spans="1:26" ht="25.5" customHeight="1" x14ac:dyDescent="0.3">
      <c r="A21" s="87"/>
      <c r="B21" s="88">
        <f t="shared" ca="1" si="1"/>
        <v>45428</v>
      </c>
      <c r="C21" s="87">
        <v>336.00451079077271</v>
      </c>
      <c r="D21" s="87">
        <f t="shared" si="0"/>
        <v>-2.8415133040152862E-2</v>
      </c>
      <c r="E21" s="87"/>
      <c r="F21" s="87"/>
      <c r="G21" s="87"/>
      <c r="H21" s="87"/>
      <c r="I21" s="87"/>
      <c r="J21" s="87" t="s">
        <v>382</v>
      </c>
      <c r="K21" s="87"/>
      <c r="L21" s="87"/>
      <c r="M21" s="87"/>
      <c r="N21" s="87"/>
      <c r="O21" s="87"/>
      <c r="P21" s="87"/>
      <c r="Q21" s="87"/>
      <c r="R21" s="87"/>
      <c r="S21" s="87"/>
      <c r="T21" s="87"/>
      <c r="U21" s="87"/>
      <c r="V21" s="87"/>
      <c r="W21" s="87"/>
      <c r="X21" s="87"/>
      <c r="Y21" s="87"/>
      <c r="Z21" s="87"/>
    </row>
    <row r="22" spans="1:26" ht="25.5" customHeight="1" x14ac:dyDescent="0.3">
      <c r="A22" s="87"/>
      <c r="B22" s="88">
        <f t="shared" ca="1" si="1"/>
        <v>45427</v>
      </c>
      <c r="C22" s="87">
        <v>345.83135474531719</v>
      </c>
      <c r="D22" s="87">
        <f t="shared" si="0"/>
        <v>-2.4650669993876106E-2</v>
      </c>
      <c r="E22" s="87"/>
      <c r="F22" s="87"/>
      <c r="G22" s="87"/>
      <c r="H22" s="87"/>
      <c r="I22" s="87" t="s">
        <v>381</v>
      </c>
      <c r="J22" s="87"/>
      <c r="K22" s="87"/>
      <c r="L22" s="87"/>
      <c r="M22" s="87"/>
      <c r="N22" s="87"/>
      <c r="O22" s="87"/>
      <c r="P22" s="87"/>
      <c r="Q22" s="87"/>
      <c r="R22" s="87"/>
      <c r="S22" s="87"/>
      <c r="T22" s="87"/>
      <c r="U22" s="87"/>
      <c r="V22" s="87"/>
      <c r="W22" s="87"/>
      <c r="X22" s="87"/>
      <c r="Y22" s="87"/>
      <c r="Z22" s="87"/>
    </row>
    <row r="23" spans="1:26" ht="25.5" customHeight="1" x14ac:dyDescent="0.3">
      <c r="A23" s="87"/>
      <c r="B23" s="88">
        <f t="shared" ca="1" si="1"/>
        <v>45426</v>
      </c>
      <c r="C23" s="87">
        <v>354.57178685214848</v>
      </c>
      <c r="D23" s="87">
        <f t="shared" si="0"/>
        <v>-1.0152081089632836E-2</v>
      </c>
      <c r="E23" s="87"/>
      <c r="F23" s="87"/>
      <c r="G23" s="87"/>
      <c r="H23" s="87"/>
      <c r="I23" s="87"/>
      <c r="J23" s="87"/>
      <c r="K23" s="87"/>
      <c r="L23" s="87"/>
      <c r="M23" s="87"/>
      <c r="N23" s="87"/>
      <c r="O23" s="87"/>
      <c r="P23" s="87"/>
      <c r="Q23" s="87"/>
      <c r="R23" s="87"/>
      <c r="S23" s="87"/>
      <c r="T23" s="87"/>
      <c r="U23" s="87"/>
      <c r="V23" s="87"/>
      <c r="W23" s="87"/>
      <c r="X23" s="87"/>
      <c r="Y23" s="87"/>
      <c r="Z23" s="87"/>
    </row>
    <row r="24" spans="1:26" ht="25.5" customHeight="1" x14ac:dyDescent="0.3">
      <c r="A24" s="87"/>
      <c r="B24" s="88">
        <f t="shared" ca="1" si="1"/>
        <v>45425</v>
      </c>
      <c r="C24" s="87">
        <v>358.20834703826426</v>
      </c>
      <c r="D24" s="87">
        <f t="shared" si="0"/>
        <v>1.1065332861161403E-2</v>
      </c>
      <c r="E24" s="87"/>
      <c r="F24" s="87"/>
      <c r="G24" s="87"/>
      <c r="H24" s="87"/>
      <c r="I24" s="87"/>
      <c r="J24" s="87"/>
      <c r="K24" s="87"/>
      <c r="L24" s="87"/>
      <c r="M24" s="87"/>
      <c r="N24" s="87"/>
      <c r="O24" s="87"/>
      <c r="P24" s="87"/>
      <c r="Q24" s="87"/>
      <c r="R24" s="87"/>
      <c r="S24" s="87"/>
      <c r="T24" s="87"/>
      <c r="U24" s="87"/>
      <c r="V24" s="87"/>
      <c r="W24" s="87"/>
      <c r="X24" s="87"/>
      <c r="Y24" s="87"/>
      <c r="Z24" s="87"/>
    </row>
    <row r="25" spans="1:26" ht="25.5" customHeight="1" x14ac:dyDescent="0.3">
      <c r="A25" s="87"/>
      <c r="B25" s="88">
        <f t="shared" ca="1" si="1"/>
        <v>45424</v>
      </c>
      <c r="C25" s="87">
        <v>354.28803203507039</v>
      </c>
      <c r="D25" s="87">
        <f t="shared" si="0"/>
        <v>-3.4334355895832558E-2</v>
      </c>
      <c r="E25" s="87"/>
      <c r="F25" s="87"/>
      <c r="G25" s="87"/>
      <c r="H25" s="87"/>
      <c r="I25" s="87" t="s">
        <v>380</v>
      </c>
      <c r="J25" s="87"/>
      <c r="K25" s="87"/>
      <c r="L25" s="87"/>
      <c r="M25" s="87"/>
      <c r="N25" s="87"/>
      <c r="O25" s="87"/>
      <c r="P25" s="87"/>
      <c r="Q25" s="87"/>
      <c r="R25" s="87"/>
      <c r="S25" s="87"/>
      <c r="T25" s="87"/>
      <c r="U25" s="87"/>
      <c r="V25" s="87"/>
      <c r="W25" s="87"/>
      <c r="X25" s="87"/>
      <c r="Y25" s="87"/>
      <c r="Z25" s="87"/>
    </row>
    <row r="26" spans="1:26" ht="25.5" customHeight="1" x14ac:dyDescent="0.3">
      <c r="A26" s="87"/>
      <c r="B26" s="88">
        <f t="shared" ca="1" si="1"/>
        <v>45423</v>
      </c>
      <c r="C26" s="87">
        <v>366.88478480948521</v>
      </c>
      <c r="D26" s="87">
        <f t="shared" si="0"/>
        <v>3.9446665685926474E-2</v>
      </c>
      <c r="E26" s="87"/>
      <c r="F26" s="87"/>
      <c r="G26" s="87"/>
      <c r="H26" s="87"/>
      <c r="I26" s="87"/>
      <c r="J26" s="87"/>
      <c r="K26" s="87"/>
      <c r="L26" s="87"/>
      <c r="M26" s="87"/>
      <c r="N26" s="87"/>
      <c r="O26" s="87"/>
      <c r="P26" s="87"/>
      <c r="Q26" s="87"/>
      <c r="R26" s="87"/>
      <c r="S26" s="87"/>
      <c r="T26" s="87"/>
      <c r="U26" s="87"/>
      <c r="V26" s="87"/>
      <c r="W26" s="87"/>
      <c r="X26" s="87"/>
      <c r="Y26" s="87"/>
      <c r="Z26" s="87"/>
    </row>
    <row r="27" spans="1:26" ht="25.5" customHeight="1" x14ac:dyDescent="0.3">
      <c r="A27" s="87"/>
      <c r="B27" s="88">
        <f t="shared" ca="1" si="1"/>
        <v>45422</v>
      </c>
      <c r="C27" s="87">
        <v>352.9616255658288</v>
      </c>
      <c r="D27" s="87">
        <f t="shared" si="0"/>
        <v>1.7024012947722378E-2</v>
      </c>
      <c r="E27" s="87"/>
      <c r="F27" s="87"/>
      <c r="G27" s="87"/>
      <c r="H27" s="87"/>
      <c r="I27" s="92"/>
      <c r="J27" s="87" t="s">
        <v>379</v>
      </c>
      <c r="K27" s="87"/>
      <c r="L27" s="87"/>
      <c r="M27" s="87"/>
      <c r="N27" s="87"/>
      <c r="O27" s="87"/>
      <c r="P27" s="87"/>
      <c r="Q27" s="87"/>
      <c r="R27" s="87"/>
      <c r="S27" s="87"/>
      <c r="T27" s="87"/>
      <c r="U27" s="87"/>
      <c r="V27" s="87"/>
      <c r="W27" s="87"/>
      <c r="X27" s="87"/>
      <c r="Y27" s="87"/>
      <c r="Z27" s="87"/>
    </row>
    <row r="28" spans="1:26" ht="25.5" customHeight="1" x14ac:dyDescent="0.3">
      <c r="A28" s="87"/>
      <c r="B28" s="88">
        <f t="shared" ca="1" si="1"/>
        <v>45421</v>
      </c>
      <c r="C28" s="87">
        <v>347.05338425865853</v>
      </c>
      <c r="D28" s="87">
        <f t="shared" si="0"/>
        <v>-1.3032528156071144E-2</v>
      </c>
      <c r="E28" s="87"/>
      <c r="F28" s="87"/>
      <c r="G28" s="87"/>
      <c r="H28" s="87"/>
      <c r="I28" s="91">
        <v>0.01</v>
      </c>
      <c r="J28" s="87" t="s">
        <v>378</v>
      </c>
      <c r="K28" s="87"/>
      <c r="L28" s="87"/>
      <c r="M28" s="87"/>
      <c r="N28" s="87"/>
      <c r="O28" s="87"/>
      <c r="P28" s="87"/>
      <c r="Q28" s="87"/>
      <c r="R28" s="87"/>
      <c r="S28" s="87"/>
      <c r="T28" s="87"/>
      <c r="U28" s="87"/>
      <c r="V28" s="87"/>
      <c r="W28" s="87"/>
      <c r="X28" s="87"/>
      <c r="Y28" s="87"/>
      <c r="Z28" s="87"/>
    </row>
    <row r="29" spans="1:26" ht="25.5" customHeight="1" x14ac:dyDescent="0.3">
      <c r="A29" s="87"/>
      <c r="B29" s="88">
        <f t="shared" ca="1" si="1"/>
        <v>45420</v>
      </c>
      <c r="C29" s="87">
        <v>351.63609152211126</v>
      </c>
      <c r="D29" s="87">
        <f t="shared" si="0"/>
        <v>-9.5274447191071587E-3</v>
      </c>
      <c r="E29" s="87"/>
      <c r="F29" s="87"/>
      <c r="G29" s="87"/>
      <c r="H29" s="87"/>
      <c r="I29" s="87"/>
      <c r="J29" s="87"/>
      <c r="K29" s="87"/>
      <c r="L29" s="87"/>
      <c r="M29" s="87"/>
      <c r="N29" s="87"/>
      <c r="O29" s="87"/>
      <c r="P29" s="87"/>
      <c r="Q29" s="87"/>
      <c r="R29" s="87"/>
      <c r="S29" s="87"/>
      <c r="T29" s="87"/>
      <c r="U29" s="87"/>
      <c r="V29" s="87"/>
      <c r="W29" s="87"/>
      <c r="X29" s="87"/>
      <c r="Y29" s="87"/>
      <c r="Z29" s="87"/>
    </row>
    <row r="30" spans="1:26" ht="25.5" customHeight="1" x14ac:dyDescent="0.3">
      <c r="A30" s="87"/>
      <c r="B30" s="88">
        <f t="shared" ca="1" si="1"/>
        <v>45419</v>
      </c>
      <c r="C30" s="87">
        <v>355.01851075761419</v>
      </c>
      <c r="D30" s="87">
        <f t="shared" si="0"/>
        <v>2.3502526008592373E-2</v>
      </c>
      <c r="E30" s="87"/>
      <c r="F30" s="87"/>
      <c r="G30" s="87"/>
      <c r="H30" s="87"/>
      <c r="I30" s="87"/>
      <c r="J30" s="87"/>
      <c r="K30" s="87"/>
      <c r="L30" s="87"/>
      <c r="M30" s="87"/>
      <c r="N30" s="87"/>
      <c r="O30" s="87"/>
      <c r="P30" s="87"/>
      <c r="Q30" s="87"/>
      <c r="R30" s="87"/>
      <c r="S30" s="87"/>
      <c r="T30" s="87"/>
      <c r="U30" s="87"/>
      <c r="V30" s="87"/>
      <c r="W30" s="87"/>
      <c r="X30" s="87"/>
      <c r="Y30" s="87"/>
      <c r="Z30" s="87"/>
    </row>
    <row r="31" spans="1:26" ht="25.5" customHeight="1" x14ac:dyDescent="0.3">
      <c r="A31" s="87"/>
      <c r="B31" s="88">
        <f t="shared" ca="1" si="1"/>
        <v>45418</v>
      </c>
      <c r="C31" s="87">
        <v>346.86627705951923</v>
      </c>
      <c r="D31" s="87">
        <f t="shared" si="0"/>
        <v>5.7520298784607959E-3</v>
      </c>
      <c r="E31" s="87"/>
      <c r="F31" s="87"/>
      <c r="G31" s="87"/>
      <c r="H31" s="87"/>
      <c r="I31" s="87"/>
      <c r="J31" s="87"/>
      <c r="K31" s="87"/>
      <c r="L31" s="87"/>
      <c r="M31" s="87"/>
      <c r="N31" s="87"/>
      <c r="O31" s="87"/>
      <c r="P31" s="87"/>
      <c r="Q31" s="87"/>
      <c r="R31" s="87"/>
      <c r="S31" s="87"/>
      <c r="T31" s="87"/>
      <c r="U31" s="87"/>
      <c r="V31" s="87"/>
      <c r="W31" s="87"/>
      <c r="X31" s="87"/>
      <c r="Y31" s="87"/>
      <c r="Z31" s="87"/>
    </row>
    <row r="32" spans="1:26" ht="25.5" customHeight="1" x14ac:dyDescent="0.3">
      <c r="A32" s="87"/>
      <c r="B32" s="88">
        <f t="shared" ca="1" si="1"/>
        <v>45417</v>
      </c>
      <c r="C32" s="87">
        <v>344.88250260000569</v>
      </c>
      <c r="D32" s="87">
        <f t="shared" si="0"/>
        <v>4.349031496788669E-3</v>
      </c>
      <c r="E32" s="87"/>
      <c r="F32" s="87"/>
      <c r="G32" s="87"/>
      <c r="H32" s="87"/>
      <c r="I32" s="91"/>
      <c r="J32" s="87"/>
      <c r="K32" s="87"/>
      <c r="L32" s="87"/>
      <c r="M32" s="87"/>
      <c r="N32" s="87"/>
      <c r="O32" s="87"/>
      <c r="P32" s="87"/>
      <c r="Q32" s="87"/>
      <c r="R32" s="87"/>
      <c r="S32" s="87"/>
      <c r="T32" s="87"/>
      <c r="U32" s="87"/>
      <c r="V32" s="87"/>
      <c r="W32" s="87"/>
      <c r="X32" s="87"/>
      <c r="Y32" s="87"/>
      <c r="Z32" s="87"/>
    </row>
    <row r="33" spans="1:26" ht="25.5" customHeight="1" x14ac:dyDescent="0.3">
      <c r="A33" s="87"/>
      <c r="B33" s="88">
        <f t="shared" ca="1" si="1"/>
        <v>45416</v>
      </c>
      <c r="C33" s="87">
        <v>343.38909262054523</v>
      </c>
      <c r="D33" s="87">
        <f t="shared" si="0"/>
        <v>-1.4508167264670191E-2</v>
      </c>
      <c r="E33" s="87"/>
      <c r="F33" s="87"/>
      <c r="G33" s="87"/>
      <c r="H33" s="87"/>
      <c r="I33" s="91">
        <v>0.05</v>
      </c>
      <c r="J33" s="87">
        <f t="shared" ref="J33:J51" si="2">_xlfn.BINOM.INV($I$27,$I$28,I33)</f>
        <v>0</v>
      </c>
      <c r="K33" s="87"/>
      <c r="L33" s="87"/>
      <c r="M33" s="87"/>
      <c r="N33" s="87"/>
      <c r="O33" s="87"/>
      <c r="P33" s="87"/>
      <c r="Q33" s="87"/>
      <c r="R33" s="87"/>
      <c r="S33" s="87"/>
      <c r="T33" s="87"/>
      <c r="U33" s="87"/>
      <c r="V33" s="87"/>
      <c r="W33" s="87"/>
      <c r="X33" s="87"/>
      <c r="Y33" s="87"/>
      <c r="Z33" s="87"/>
    </row>
    <row r="34" spans="1:26" ht="25.5" customHeight="1" x14ac:dyDescent="0.3">
      <c r="A34" s="87"/>
      <c r="B34" s="88">
        <f t="shared" ca="1" si="1"/>
        <v>45415</v>
      </c>
      <c r="C34" s="87">
        <v>348.44438199699221</v>
      </c>
      <c r="D34" s="87">
        <f t="shared" si="0"/>
        <v>-1.9587212406853571E-2</v>
      </c>
      <c r="E34" s="87"/>
      <c r="F34" s="87"/>
      <c r="G34" s="87"/>
      <c r="H34" s="87"/>
      <c r="I34" s="87">
        <v>0.1</v>
      </c>
      <c r="J34" s="87">
        <f t="shared" si="2"/>
        <v>0</v>
      </c>
      <c r="K34" s="87"/>
      <c r="L34" s="87"/>
      <c r="M34" s="87"/>
      <c r="N34" s="87"/>
      <c r="O34" s="87"/>
      <c r="P34" s="87"/>
      <c r="Q34" s="87"/>
      <c r="R34" s="87"/>
      <c r="S34" s="87"/>
      <c r="T34" s="87"/>
      <c r="U34" s="87"/>
      <c r="V34" s="87"/>
      <c r="W34" s="87"/>
      <c r="X34" s="87"/>
      <c r="Y34" s="87"/>
      <c r="Z34" s="87"/>
    </row>
    <row r="35" spans="1:26" ht="25.5" customHeight="1" x14ac:dyDescent="0.3">
      <c r="A35" s="87"/>
      <c r="B35" s="88">
        <f t="shared" ca="1" si="1"/>
        <v>45414</v>
      </c>
      <c r="C35" s="87">
        <v>355.40579071025979</v>
      </c>
      <c r="D35" s="87">
        <f t="shared" si="0"/>
        <v>-3.0537713021695501E-3</v>
      </c>
      <c r="E35" s="87"/>
      <c r="F35" s="87"/>
      <c r="G35" s="87"/>
      <c r="H35" s="87"/>
      <c r="I35" s="91">
        <v>0.15</v>
      </c>
      <c r="J35" s="87">
        <f t="shared" si="2"/>
        <v>0</v>
      </c>
      <c r="K35" s="87"/>
      <c r="L35" s="87"/>
      <c r="M35" s="87"/>
      <c r="N35" s="87"/>
      <c r="O35" s="87"/>
      <c r="P35" s="87"/>
      <c r="Q35" s="87"/>
      <c r="R35" s="87"/>
      <c r="S35" s="87"/>
      <c r="T35" s="87"/>
      <c r="U35" s="87"/>
      <c r="V35" s="87"/>
      <c r="W35" s="87"/>
      <c r="X35" s="87"/>
      <c r="Y35" s="87"/>
      <c r="Z35" s="87"/>
    </row>
    <row r="36" spans="1:26" ht="25.5" customHeight="1" x14ac:dyDescent="0.3">
      <c r="A36" s="87"/>
      <c r="B36" s="88">
        <f t="shared" ca="1" si="1"/>
        <v>45413</v>
      </c>
      <c r="C36" s="87">
        <v>356.49444321031837</v>
      </c>
      <c r="D36" s="87">
        <f t="shared" si="0"/>
        <v>-9.0637243140994084E-3</v>
      </c>
      <c r="E36" s="87"/>
      <c r="F36" s="87"/>
      <c r="G36" s="87"/>
      <c r="H36" s="87"/>
      <c r="I36" s="87">
        <v>0.2</v>
      </c>
      <c r="J36" s="87">
        <f t="shared" si="2"/>
        <v>0</v>
      </c>
      <c r="K36" s="87"/>
      <c r="L36" s="87"/>
      <c r="M36" s="87"/>
      <c r="N36" s="87"/>
      <c r="O36" s="87"/>
      <c r="P36" s="87"/>
      <c r="Q36" s="87"/>
      <c r="R36" s="87"/>
      <c r="S36" s="87"/>
      <c r="T36" s="87"/>
      <c r="U36" s="87"/>
      <c r="V36" s="87"/>
      <c r="W36" s="87"/>
      <c r="X36" s="87"/>
      <c r="Y36" s="87"/>
      <c r="Z36" s="87"/>
    </row>
    <row r="37" spans="1:26" ht="25.5" customHeight="1" x14ac:dyDescent="0.3">
      <c r="A37" s="87"/>
      <c r="B37" s="88">
        <f t="shared" ca="1" si="1"/>
        <v>45412</v>
      </c>
      <c r="C37" s="87">
        <v>359.75516484504726</v>
      </c>
      <c r="D37" s="87">
        <f t="shared" si="0"/>
        <v>-2.3178944785344879E-2</v>
      </c>
      <c r="E37" s="87"/>
      <c r="F37" s="87"/>
      <c r="G37" s="87"/>
      <c r="H37" s="87"/>
      <c r="I37" s="91">
        <v>0.25</v>
      </c>
      <c r="J37" s="87">
        <f t="shared" si="2"/>
        <v>0</v>
      </c>
      <c r="K37" s="87"/>
      <c r="L37" s="87"/>
      <c r="M37" s="87"/>
      <c r="N37" s="87"/>
      <c r="O37" s="87"/>
      <c r="P37" s="87"/>
      <c r="Q37" s="87"/>
      <c r="R37" s="87"/>
      <c r="S37" s="87"/>
      <c r="T37" s="87"/>
      <c r="U37" s="87"/>
      <c r="V37" s="87"/>
      <c r="W37" s="87"/>
      <c r="X37" s="87"/>
      <c r="Y37" s="87"/>
      <c r="Z37" s="87"/>
    </row>
    <row r="38" spans="1:26" ht="25.5" customHeight="1" x14ac:dyDescent="0.3">
      <c r="A38" s="87"/>
      <c r="B38" s="88">
        <f t="shared" ca="1" si="1"/>
        <v>45411</v>
      </c>
      <c r="C38" s="87">
        <v>368.29177967093631</v>
      </c>
      <c r="D38" s="87">
        <f t="shared" si="0"/>
        <v>-2.5018004698962981E-2</v>
      </c>
      <c r="E38" s="87"/>
      <c r="F38" s="87"/>
      <c r="G38" s="87"/>
      <c r="H38" s="87"/>
      <c r="I38" s="87">
        <v>0.3</v>
      </c>
      <c r="J38" s="87">
        <f t="shared" si="2"/>
        <v>0</v>
      </c>
      <c r="K38" s="87"/>
      <c r="L38" s="87"/>
      <c r="M38" s="87"/>
      <c r="N38" s="87"/>
      <c r="O38" s="87"/>
      <c r="P38" s="87"/>
      <c r="Q38" s="87"/>
      <c r="R38" s="87"/>
      <c r="S38" s="87"/>
      <c r="T38" s="87"/>
      <c r="U38" s="87"/>
      <c r="V38" s="87"/>
      <c r="W38" s="87"/>
      <c r="X38" s="87"/>
      <c r="Y38" s="87"/>
      <c r="Z38" s="87"/>
    </row>
    <row r="39" spans="1:26" ht="25.5" customHeight="1" x14ac:dyDescent="0.3">
      <c r="A39" s="87"/>
      <c r="B39" s="88">
        <f t="shared" ca="1" si="1"/>
        <v>45410</v>
      </c>
      <c r="C39" s="87">
        <v>377.74213415830508</v>
      </c>
      <c r="D39" s="87">
        <f t="shared" si="0"/>
        <v>-6.230656805526702E-3</v>
      </c>
      <c r="E39" s="87"/>
      <c r="F39" s="87"/>
      <c r="G39" s="87"/>
      <c r="H39" s="87"/>
      <c r="I39" s="91">
        <v>0.35</v>
      </c>
      <c r="J39" s="87">
        <f t="shared" si="2"/>
        <v>0</v>
      </c>
      <c r="K39" s="87"/>
      <c r="L39" s="87"/>
      <c r="M39" s="87"/>
      <c r="N39" s="87"/>
      <c r="O39" s="87"/>
      <c r="P39" s="87"/>
      <c r="Q39" s="87"/>
      <c r="R39" s="87"/>
      <c r="S39" s="87"/>
      <c r="T39" s="87"/>
      <c r="U39" s="87"/>
      <c r="V39" s="87"/>
      <c r="W39" s="87"/>
      <c r="X39" s="87"/>
      <c r="Y39" s="87"/>
      <c r="Z39" s="87"/>
    </row>
    <row r="40" spans="1:26" ht="25.5" customHeight="1" x14ac:dyDescent="0.3">
      <c r="A40" s="87"/>
      <c r="B40" s="88">
        <f t="shared" ca="1" si="1"/>
        <v>45409</v>
      </c>
      <c r="C40" s="87">
        <v>380.11047205788452</v>
      </c>
      <c r="D40" s="87">
        <f t="shared" si="0"/>
        <v>-2.568066735593777E-2</v>
      </c>
      <c r="E40" s="87"/>
      <c r="F40" s="87"/>
      <c r="G40" s="87"/>
      <c r="H40" s="87"/>
      <c r="I40" s="87">
        <v>0.4</v>
      </c>
      <c r="J40" s="87">
        <f t="shared" si="2"/>
        <v>0</v>
      </c>
      <c r="K40" s="87"/>
      <c r="L40" s="87"/>
      <c r="M40" s="87"/>
      <c r="N40" s="87"/>
      <c r="O40" s="87"/>
      <c r="P40" s="87"/>
      <c r="Q40" s="87"/>
      <c r="R40" s="87"/>
      <c r="S40" s="87"/>
      <c r="T40" s="87"/>
      <c r="U40" s="87"/>
      <c r="V40" s="87"/>
      <c r="W40" s="87"/>
      <c r="X40" s="87"/>
      <c r="Y40" s="87"/>
      <c r="Z40" s="87"/>
    </row>
    <row r="41" spans="1:26" ht="25.5" customHeight="1" x14ac:dyDescent="0.3">
      <c r="A41" s="87"/>
      <c r="B41" s="88">
        <f t="shared" ca="1" si="1"/>
        <v>45408</v>
      </c>
      <c r="C41" s="87">
        <v>390.12925159388811</v>
      </c>
      <c r="D41" s="87">
        <f t="shared" si="0"/>
        <v>-3.7696369593496204E-3</v>
      </c>
      <c r="E41" s="87"/>
      <c r="F41" s="87"/>
      <c r="G41" s="87"/>
      <c r="H41" s="87"/>
      <c r="I41" s="91">
        <v>0.45</v>
      </c>
      <c r="J41" s="87">
        <f t="shared" si="2"/>
        <v>0</v>
      </c>
      <c r="K41" s="87"/>
      <c r="L41" s="87"/>
      <c r="M41" s="87"/>
      <c r="N41" s="87"/>
      <c r="O41" s="87"/>
      <c r="P41" s="87"/>
      <c r="Q41" s="87"/>
      <c r="R41" s="87"/>
      <c r="S41" s="87"/>
      <c r="T41" s="87"/>
      <c r="U41" s="87"/>
      <c r="V41" s="87"/>
      <c r="W41" s="87"/>
      <c r="X41" s="87"/>
      <c r="Y41" s="87"/>
      <c r="Z41" s="87"/>
    </row>
    <row r="42" spans="1:26" ht="25.5" customHeight="1" x14ac:dyDescent="0.3">
      <c r="A42" s="87"/>
      <c r="B42" s="88">
        <f t="shared" ca="1" si="1"/>
        <v>45407</v>
      </c>
      <c r="C42" s="87">
        <v>391.60546201699054</v>
      </c>
      <c r="D42" s="87">
        <f t="shared" si="0"/>
        <v>2.621591297242043E-3</v>
      </c>
      <c r="E42" s="87"/>
      <c r="F42" s="87"/>
      <c r="G42" s="87"/>
      <c r="H42" s="87"/>
      <c r="I42" s="87">
        <v>0.5</v>
      </c>
      <c r="J42" s="87">
        <f t="shared" si="2"/>
        <v>0</v>
      </c>
      <c r="K42" s="87"/>
      <c r="L42" s="87"/>
      <c r="M42" s="87"/>
      <c r="N42" s="87"/>
      <c r="O42" s="87"/>
      <c r="P42" s="87"/>
      <c r="Q42" s="87"/>
      <c r="R42" s="87"/>
      <c r="S42" s="87"/>
      <c r="T42" s="87"/>
      <c r="U42" s="87"/>
      <c r="V42" s="87"/>
      <c r="W42" s="87"/>
      <c r="X42" s="87"/>
      <c r="Y42" s="87"/>
      <c r="Z42" s="87"/>
    </row>
    <row r="43" spans="1:26" ht="25.5" customHeight="1" x14ac:dyDescent="0.3">
      <c r="A43" s="87"/>
      <c r="B43" s="88">
        <f t="shared" ca="1" si="1"/>
        <v>45406</v>
      </c>
      <c r="C43" s="87">
        <v>390.58151691139204</v>
      </c>
      <c r="D43" s="87">
        <f t="shared" si="0"/>
        <v>8.9592301394694207E-3</v>
      </c>
      <c r="E43" s="87"/>
      <c r="F43" s="87"/>
      <c r="G43" s="87"/>
      <c r="H43" s="87"/>
      <c r="I43" s="91">
        <v>0.55000000000000004</v>
      </c>
      <c r="J43" s="87">
        <f t="shared" si="2"/>
        <v>0</v>
      </c>
      <c r="K43" s="87"/>
      <c r="L43" s="87"/>
      <c r="M43" s="87"/>
      <c r="N43" s="87"/>
      <c r="O43" s="87"/>
      <c r="P43" s="87"/>
      <c r="Q43" s="87"/>
      <c r="R43" s="87"/>
      <c r="S43" s="87"/>
      <c r="T43" s="87"/>
      <c r="U43" s="87"/>
      <c r="V43" s="87"/>
      <c r="W43" s="87"/>
      <c r="X43" s="87"/>
      <c r="Y43" s="87"/>
      <c r="Z43" s="87"/>
    </row>
    <row r="44" spans="1:26" ht="25.5" customHeight="1" x14ac:dyDescent="0.3">
      <c r="A44" s="87"/>
      <c r="B44" s="88">
        <f t="shared" ca="1" si="1"/>
        <v>45405</v>
      </c>
      <c r="C44" s="87">
        <v>387.11327994630818</v>
      </c>
      <c r="D44" s="87">
        <f t="shared" si="0"/>
        <v>-1.1722731508837292E-2</v>
      </c>
      <c r="E44" s="87"/>
      <c r="F44" s="87"/>
      <c r="G44" s="87"/>
      <c r="H44" s="87"/>
      <c r="I44" s="87">
        <v>0.6</v>
      </c>
      <c r="J44" s="87">
        <f t="shared" si="2"/>
        <v>0</v>
      </c>
      <c r="K44" s="87"/>
      <c r="L44" s="87"/>
      <c r="M44" s="87"/>
      <c r="N44" s="87"/>
      <c r="O44" s="87"/>
      <c r="P44" s="87"/>
      <c r="Q44" s="87"/>
      <c r="R44" s="87"/>
      <c r="S44" s="87"/>
      <c r="T44" s="87"/>
      <c r="U44" s="87"/>
      <c r="V44" s="87"/>
      <c r="W44" s="87"/>
      <c r="X44" s="87"/>
      <c r="Y44" s="87"/>
      <c r="Z44" s="87"/>
    </row>
    <row r="45" spans="1:26" ht="25.5" customHeight="1" x14ac:dyDescent="0.3">
      <c r="A45" s="87"/>
      <c r="B45" s="88">
        <f t="shared" ca="1" si="1"/>
        <v>45404</v>
      </c>
      <c r="C45" s="87">
        <v>391.70513406356849</v>
      </c>
      <c r="D45" s="87">
        <f t="shared" si="0"/>
        <v>1.5505517045756312E-2</v>
      </c>
      <c r="E45" s="87"/>
      <c r="F45" s="87"/>
      <c r="G45" s="87"/>
      <c r="H45" s="87"/>
      <c r="I45" s="91">
        <v>0.65</v>
      </c>
      <c r="J45" s="87">
        <f t="shared" si="2"/>
        <v>0</v>
      </c>
      <c r="K45" s="87"/>
      <c r="L45" s="87"/>
      <c r="M45" s="87"/>
      <c r="N45" s="87"/>
      <c r="O45" s="87"/>
      <c r="P45" s="87"/>
      <c r="Q45" s="87"/>
      <c r="R45" s="87"/>
      <c r="S45" s="87"/>
      <c r="T45" s="87"/>
      <c r="U45" s="87"/>
      <c r="V45" s="87"/>
      <c r="W45" s="87"/>
      <c r="X45" s="87"/>
      <c r="Y45" s="87"/>
      <c r="Z45" s="87"/>
    </row>
    <row r="46" spans="1:26" ht="25.5" customHeight="1" x14ac:dyDescent="0.3">
      <c r="A46" s="87"/>
      <c r="B46" s="88">
        <f t="shared" ca="1" si="1"/>
        <v>45403</v>
      </c>
      <c r="C46" s="87">
        <v>385.72427967018041</v>
      </c>
      <c r="D46" s="87">
        <f t="shared" si="0"/>
        <v>5.7105265810140082E-3</v>
      </c>
      <c r="E46" s="87"/>
      <c r="F46" s="87"/>
      <c r="G46" s="87"/>
      <c r="H46" s="87"/>
      <c r="I46" s="87">
        <v>0.7</v>
      </c>
      <c r="J46" s="87">
        <f t="shared" si="2"/>
        <v>0</v>
      </c>
      <c r="K46" s="87"/>
      <c r="L46" s="87"/>
      <c r="M46" s="87"/>
      <c r="N46" s="87"/>
      <c r="O46" s="87"/>
      <c r="P46" s="87"/>
      <c r="Q46" s="87"/>
      <c r="R46" s="87"/>
      <c r="S46" s="87"/>
      <c r="T46" s="87"/>
      <c r="U46" s="87"/>
      <c r="V46" s="87"/>
      <c r="W46" s="87"/>
      <c r="X46" s="87"/>
      <c r="Y46" s="87"/>
      <c r="Z46" s="87"/>
    </row>
    <row r="47" spans="1:26" ht="25.5" customHeight="1" x14ac:dyDescent="0.3">
      <c r="A47" s="87"/>
      <c r="B47" s="88">
        <f t="shared" ca="1" si="1"/>
        <v>45402</v>
      </c>
      <c r="C47" s="87">
        <v>383.53409800877603</v>
      </c>
      <c r="D47" s="87">
        <f t="shared" si="0"/>
        <v>5.9665811252123113E-3</v>
      </c>
      <c r="E47" s="87"/>
      <c r="F47" s="87"/>
      <c r="G47" s="87"/>
      <c r="H47" s="87"/>
      <c r="I47" s="91">
        <v>0.75</v>
      </c>
      <c r="J47" s="87">
        <f t="shared" si="2"/>
        <v>0</v>
      </c>
      <c r="K47" s="87"/>
      <c r="L47" s="87"/>
      <c r="M47" s="87"/>
      <c r="N47" s="87"/>
      <c r="O47" s="87"/>
      <c r="P47" s="87"/>
      <c r="Q47" s="87"/>
      <c r="R47" s="87"/>
      <c r="S47" s="87"/>
      <c r="T47" s="87"/>
      <c r="U47" s="87"/>
      <c r="V47" s="87"/>
      <c r="W47" s="87"/>
      <c r="X47" s="87"/>
      <c r="Y47" s="87"/>
      <c r="Z47" s="87"/>
    </row>
    <row r="48" spans="1:26" ht="25.5" customHeight="1" x14ac:dyDescent="0.3">
      <c r="A48" s="87"/>
      <c r="B48" s="88">
        <f t="shared" ca="1" si="1"/>
        <v>45401</v>
      </c>
      <c r="C48" s="87">
        <v>381.25928356365318</v>
      </c>
      <c r="D48" s="87">
        <f t="shared" si="0"/>
        <v>9.2489538840689889E-4</v>
      </c>
      <c r="E48" s="87"/>
      <c r="F48" s="87"/>
      <c r="G48" s="87"/>
      <c r="H48" s="87"/>
      <c r="I48" s="87">
        <v>0.8</v>
      </c>
      <c r="J48" s="87">
        <f t="shared" si="2"/>
        <v>0</v>
      </c>
      <c r="K48" s="87"/>
      <c r="L48" s="87"/>
      <c r="M48" s="87"/>
      <c r="N48" s="87"/>
      <c r="O48" s="87"/>
      <c r="P48" s="87"/>
      <c r="Q48" s="87"/>
      <c r="R48" s="87"/>
      <c r="S48" s="87"/>
      <c r="T48" s="87"/>
      <c r="U48" s="87"/>
      <c r="V48" s="87"/>
      <c r="W48" s="87"/>
      <c r="X48" s="87"/>
      <c r="Y48" s="87"/>
      <c r="Z48" s="87"/>
    </row>
    <row r="49" spans="1:26" ht="25.5" customHeight="1" x14ac:dyDescent="0.3">
      <c r="A49" s="87"/>
      <c r="B49" s="88">
        <f t="shared" ca="1" si="1"/>
        <v>45400</v>
      </c>
      <c r="C49" s="87">
        <v>380.90698445032308</v>
      </c>
      <c r="D49" s="87">
        <f t="shared" si="0"/>
        <v>6.5813814680109051E-3</v>
      </c>
      <c r="E49" s="87"/>
      <c r="F49" s="87"/>
      <c r="G49" s="87"/>
      <c r="H49" s="87"/>
      <c r="I49" s="91">
        <v>0.85</v>
      </c>
      <c r="J49" s="87">
        <f t="shared" si="2"/>
        <v>0</v>
      </c>
      <c r="K49" s="87"/>
      <c r="L49" s="87"/>
      <c r="M49" s="87"/>
      <c r="N49" s="87"/>
      <c r="O49" s="87"/>
      <c r="P49" s="87"/>
      <c r="Q49" s="87"/>
      <c r="R49" s="87"/>
      <c r="S49" s="87"/>
      <c r="T49" s="87"/>
      <c r="U49" s="87"/>
      <c r="V49" s="87"/>
      <c r="W49" s="87"/>
      <c r="X49" s="87"/>
      <c r="Y49" s="87"/>
      <c r="Z49" s="87"/>
    </row>
    <row r="50" spans="1:26" ht="25.5" customHeight="1" x14ac:dyDescent="0.3">
      <c r="A50" s="87"/>
      <c r="B50" s="88">
        <f t="shared" ca="1" si="1"/>
        <v>45399</v>
      </c>
      <c r="C50" s="87">
        <v>378.41648123354275</v>
      </c>
      <c r="D50" s="87">
        <f t="shared" si="0"/>
        <v>2.6087665993202558E-2</v>
      </c>
      <c r="E50" s="87"/>
      <c r="F50" s="87"/>
      <c r="G50" s="87"/>
      <c r="H50" s="87"/>
      <c r="I50" s="87">
        <v>0.9</v>
      </c>
      <c r="J50" s="87">
        <f t="shared" si="2"/>
        <v>0</v>
      </c>
      <c r="K50" s="87"/>
      <c r="L50" s="87"/>
      <c r="M50" s="87"/>
      <c r="N50" s="87"/>
      <c r="O50" s="87"/>
      <c r="P50" s="87"/>
      <c r="Q50" s="87"/>
      <c r="R50" s="87"/>
      <c r="S50" s="87"/>
      <c r="T50" s="87"/>
      <c r="U50" s="87"/>
      <c r="V50" s="87"/>
      <c r="W50" s="87"/>
      <c r="X50" s="87"/>
      <c r="Y50" s="87"/>
      <c r="Z50" s="87"/>
    </row>
    <row r="51" spans="1:26" ht="25.5" customHeight="1" x14ac:dyDescent="0.3">
      <c r="A51" s="87"/>
      <c r="B51" s="88">
        <f t="shared" ca="1" si="1"/>
        <v>45398</v>
      </c>
      <c r="C51" s="87">
        <v>368.79546823833431</v>
      </c>
      <c r="D51" s="87">
        <f t="shared" si="0"/>
        <v>5.7589890955322964E-4</v>
      </c>
      <c r="E51" s="87"/>
      <c r="F51" s="87"/>
      <c r="G51" s="87"/>
      <c r="H51" s="87"/>
      <c r="I51" s="91">
        <v>0.95</v>
      </c>
      <c r="J51" s="87">
        <f t="shared" si="2"/>
        <v>0</v>
      </c>
      <c r="K51" s="87"/>
      <c r="L51" s="87"/>
      <c r="M51" s="87"/>
      <c r="N51" s="87"/>
      <c r="O51" s="87"/>
      <c r="P51" s="87"/>
      <c r="Q51" s="87"/>
      <c r="R51" s="87"/>
      <c r="S51" s="87"/>
      <c r="T51" s="87"/>
      <c r="U51" s="87"/>
      <c r="V51" s="87"/>
      <c r="W51" s="87"/>
      <c r="X51" s="87"/>
      <c r="Y51" s="87"/>
      <c r="Z51" s="87"/>
    </row>
    <row r="52" spans="1:26" ht="25.5" customHeight="1" x14ac:dyDescent="0.3">
      <c r="A52" s="87"/>
      <c r="B52" s="88">
        <f t="shared" ca="1" si="1"/>
        <v>45397</v>
      </c>
      <c r="C52" s="87">
        <v>368.58320157446792</v>
      </c>
      <c r="D52" s="87">
        <f t="shared" si="0"/>
        <v>1.5170302596134944E-2</v>
      </c>
      <c r="E52" s="87"/>
      <c r="F52" s="87"/>
      <c r="G52" s="87"/>
      <c r="H52" s="87"/>
      <c r="I52" s="87"/>
      <c r="J52" s="87"/>
      <c r="K52" s="87"/>
      <c r="L52" s="87"/>
      <c r="M52" s="87"/>
      <c r="N52" s="87"/>
      <c r="O52" s="87"/>
      <c r="P52" s="87"/>
      <c r="Q52" s="87"/>
      <c r="R52" s="87"/>
      <c r="S52" s="87"/>
      <c r="T52" s="87"/>
      <c r="U52" s="87"/>
      <c r="V52" s="87"/>
      <c r="W52" s="87"/>
      <c r="X52" s="87"/>
      <c r="Y52" s="87"/>
      <c r="Z52" s="87"/>
    </row>
    <row r="53" spans="1:26" ht="25.5" customHeight="1" x14ac:dyDescent="0.3">
      <c r="A53" s="87"/>
      <c r="B53" s="88">
        <f t="shared" ca="1" si="1"/>
        <v>45396</v>
      </c>
      <c r="C53" s="87">
        <v>363.07524031374402</v>
      </c>
      <c r="D53" s="87">
        <f t="shared" si="0"/>
        <v>-5.1230468996610323E-3</v>
      </c>
      <c r="E53" s="87"/>
      <c r="F53" s="87"/>
      <c r="G53" s="87"/>
      <c r="H53" s="87"/>
      <c r="I53" s="87"/>
      <c r="J53" s="87"/>
      <c r="K53" s="87"/>
      <c r="L53" s="87"/>
      <c r="M53" s="87"/>
      <c r="N53" s="87"/>
      <c r="O53" s="87"/>
      <c r="P53" s="87"/>
      <c r="Q53" s="87"/>
      <c r="R53" s="87"/>
      <c r="S53" s="87"/>
      <c r="T53" s="87"/>
      <c r="U53" s="87"/>
      <c r="V53" s="87"/>
      <c r="W53" s="87"/>
      <c r="X53" s="87"/>
      <c r="Y53" s="87"/>
      <c r="Z53" s="87"/>
    </row>
    <row r="54" spans="1:26" ht="25.5" customHeight="1" x14ac:dyDescent="0.3">
      <c r="A54" s="87"/>
      <c r="B54" s="88">
        <f t="shared" ca="1" si="1"/>
        <v>45395</v>
      </c>
      <c r="C54" s="87">
        <v>364.94486999853723</v>
      </c>
      <c r="D54" s="87">
        <f t="shared" si="0"/>
        <v>-2.6940773172622223E-2</v>
      </c>
      <c r="E54" s="87"/>
      <c r="F54" s="87"/>
      <c r="G54" s="87"/>
      <c r="H54" s="87"/>
      <c r="I54" s="87"/>
      <c r="J54" s="87"/>
      <c r="K54" s="87"/>
      <c r="L54" s="87"/>
      <c r="M54" s="87"/>
      <c r="N54" s="87"/>
      <c r="O54" s="87"/>
      <c r="P54" s="87"/>
      <c r="Q54" s="87"/>
      <c r="R54" s="87"/>
      <c r="S54" s="87"/>
      <c r="T54" s="87"/>
      <c r="U54" s="87"/>
      <c r="V54" s="87"/>
      <c r="W54" s="87"/>
      <c r="X54" s="87"/>
      <c r="Y54" s="87"/>
      <c r="Z54" s="87"/>
    </row>
    <row r="55" spans="1:26" ht="25.5" customHeight="1" x14ac:dyDescent="0.3">
      <c r="A55" s="87"/>
      <c r="B55" s="88">
        <f t="shared" ca="1" si="1"/>
        <v>45394</v>
      </c>
      <c r="C55" s="87">
        <v>375.04897948342358</v>
      </c>
      <c r="D55" s="87">
        <f t="shared" si="0"/>
        <v>1.1372396582197686E-2</v>
      </c>
      <c r="E55" s="87"/>
      <c r="F55" s="87"/>
      <c r="G55" s="87"/>
      <c r="H55" s="87"/>
      <c r="I55" s="87"/>
      <c r="J55" s="87"/>
      <c r="K55" s="87"/>
      <c r="L55" s="87"/>
      <c r="M55" s="87"/>
      <c r="N55" s="87"/>
      <c r="O55" s="87"/>
      <c r="P55" s="87"/>
      <c r="Q55" s="87"/>
      <c r="R55" s="87"/>
      <c r="S55" s="87"/>
      <c r="T55" s="87"/>
      <c r="U55" s="87"/>
      <c r="V55" s="87"/>
      <c r="W55" s="87"/>
      <c r="X55" s="87"/>
      <c r="Y55" s="87"/>
      <c r="Z55" s="87"/>
    </row>
    <row r="56" spans="1:26" ht="25.5" customHeight="1" x14ac:dyDescent="0.3">
      <c r="A56" s="87"/>
      <c r="B56" s="88">
        <f t="shared" ca="1" si="1"/>
        <v>45393</v>
      </c>
      <c r="C56" s="87">
        <v>370.83173393979621</v>
      </c>
      <c r="D56" s="87">
        <f t="shared" si="0"/>
        <v>4.0791364820327303E-3</v>
      </c>
      <c r="E56" s="87"/>
      <c r="F56" s="87"/>
      <c r="G56" s="87"/>
      <c r="H56" s="87"/>
      <c r="I56" s="87"/>
      <c r="J56" s="87"/>
      <c r="K56" s="87"/>
      <c r="L56" s="87"/>
      <c r="M56" s="87"/>
      <c r="N56" s="87"/>
      <c r="O56" s="87"/>
      <c r="P56" s="87"/>
      <c r="Q56" s="87"/>
      <c r="R56" s="87"/>
      <c r="S56" s="87"/>
      <c r="T56" s="87"/>
      <c r="U56" s="87"/>
      <c r="V56" s="87"/>
      <c r="W56" s="87"/>
      <c r="X56" s="87"/>
      <c r="Y56" s="87"/>
      <c r="Z56" s="87"/>
    </row>
    <row r="57" spans="1:26" ht="25.5" customHeight="1" x14ac:dyDescent="0.3">
      <c r="A57" s="87"/>
      <c r="B57" s="88">
        <f t="shared" ca="1" si="1"/>
        <v>45392</v>
      </c>
      <c r="C57" s="87">
        <v>369.32520601819311</v>
      </c>
      <c r="D57" s="87">
        <f t="shared" si="0"/>
        <v>-1.3911950220586222E-2</v>
      </c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  <c r="P57" s="87"/>
      <c r="Q57" s="87"/>
      <c r="R57" s="87"/>
      <c r="S57" s="87"/>
      <c r="T57" s="87"/>
      <c r="U57" s="87"/>
      <c r="V57" s="87"/>
      <c r="W57" s="87"/>
      <c r="X57" s="87"/>
      <c r="Y57" s="87"/>
      <c r="Z57" s="87"/>
    </row>
    <row r="58" spans="1:26" ht="25.5" customHeight="1" x14ac:dyDescent="0.3">
      <c r="A58" s="87"/>
      <c r="B58" s="88">
        <f t="shared" ca="1" si="1"/>
        <v>45391</v>
      </c>
      <c r="C58" s="87">
        <v>374.53572842791323</v>
      </c>
      <c r="D58" s="87">
        <f t="shared" si="0"/>
        <v>-6.8730972716756211E-3</v>
      </c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  <c r="P58" s="87"/>
      <c r="Q58" s="87"/>
      <c r="R58" s="87"/>
      <c r="S58" s="87"/>
      <c r="T58" s="87"/>
      <c r="U58" s="87"/>
      <c r="V58" s="87"/>
      <c r="W58" s="87"/>
      <c r="X58" s="87"/>
      <c r="Y58" s="87"/>
      <c r="Z58" s="87"/>
    </row>
    <row r="59" spans="1:26" ht="25.5" customHeight="1" x14ac:dyDescent="0.3">
      <c r="A59" s="87"/>
      <c r="B59" s="88">
        <f t="shared" ca="1" si="1"/>
        <v>45390</v>
      </c>
      <c r="C59" s="87">
        <v>377.12776423535234</v>
      </c>
      <c r="D59" s="87">
        <f t="shared" si="0"/>
        <v>2.5006389953554642E-3</v>
      </c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  <c r="P59" s="87"/>
      <c r="Q59" s="87"/>
      <c r="R59" s="87"/>
      <c r="S59" s="87"/>
      <c r="T59" s="87"/>
      <c r="U59" s="87"/>
      <c r="V59" s="87"/>
      <c r="W59" s="87"/>
      <c r="X59" s="87"/>
      <c r="Y59" s="87"/>
      <c r="Z59" s="87"/>
    </row>
    <row r="60" spans="1:26" ht="25.5" customHeight="1" x14ac:dyDescent="0.3">
      <c r="A60" s="87"/>
      <c r="B60" s="88">
        <f t="shared" ca="1" si="1"/>
        <v>45389</v>
      </c>
      <c r="C60" s="87">
        <v>376.18705621303803</v>
      </c>
      <c r="D60" s="87">
        <f t="shared" si="0"/>
        <v>2.2814604093426061E-2</v>
      </c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  <c r="P60" s="87"/>
      <c r="Q60" s="87"/>
      <c r="R60" s="87"/>
      <c r="S60" s="87"/>
      <c r="T60" s="87"/>
      <c r="U60" s="87"/>
      <c r="V60" s="87"/>
      <c r="W60" s="87"/>
      <c r="X60" s="87"/>
      <c r="Y60" s="87"/>
      <c r="Z60" s="87"/>
    </row>
    <row r="61" spans="1:26" ht="25.5" customHeight="1" x14ac:dyDescent="0.3">
      <c r="A61" s="87"/>
      <c r="B61" s="88">
        <f t="shared" ca="1" si="1"/>
        <v>45388</v>
      </c>
      <c r="C61" s="87">
        <v>367.79593751154175</v>
      </c>
      <c r="D61" s="87">
        <f t="shared" si="0"/>
        <v>8.8204815312307172E-3</v>
      </c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  <c r="P61" s="87"/>
      <c r="Q61" s="87"/>
      <c r="R61" s="87"/>
      <c r="S61" s="87"/>
      <c r="T61" s="87"/>
      <c r="U61" s="87"/>
      <c r="V61" s="87"/>
      <c r="W61" s="87"/>
      <c r="X61" s="87"/>
      <c r="Y61" s="87"/>
      <c r="Z61" s="87"/>
    </row>
    <row r="62" spans="1:26" ht="25.5" customHeight="1" x14ac:dyDescent="0.3">
      <c r="A62" s="87"/>
      <c r="B62" s="88">
        <f t="shared" ca="1" si="1"/>
        <v>45387</v>
      </c>
      <c r="C62" s="87">
        <v>364.58016490038483</v>
      </c>
      <c r="D62" s="87">
        <f t="shared" si="0"/>
        <v>-1.9107587946460725E-2</v>
      </c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  <c r="P62" s="87"/>
      <c r="Q62" s="87"/>
      <c r="R62" s="87"/>
      <c r="S62" s="87"/>
      <c r="T62" s="87"/>
      <c r="U62" s="87"/>
      <c r="V62" s="87"/>
      <c r="W62" s="87"/>
      <c r="X62" s="87"/>
      <c r="Y62" s="87"/>
      <c r="Z62" s="87"/>
    </row>
    <row r="63" spans="1:26" ht="25.5" customHeight="1" x14ac:dyDescent="0.3">
      <c r="A63" s="87"/>
      <c r="B63" s="88">
        <f t="shared" ca="1" si="1"/>
        <v>45386</v>
      </c>
      <c r="C63" s="87">
        <v>371.68211357361918</v>
      </c>
      <c r="D63" s="87">
        <f t="shared" si="0"/>
        <v>-5.4602230080473824E-3</v>
      </c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  <c r="P63" s="87"/>
      <c r="Q63" s="87"/>
      <c r="R63" s="87"/>
      <c r="S63" s="87"/>
      <c r="T63" s="87"/>
      <c r="U63" s="87"/>
      <c r="V63" s="87"/>
      <c r="W63" s="87"/>
      <c r="X63" s="87"/>
      <c r="Y63" s="87"/>
      <c r="Z63" s="87"/>
    </row>
    <row r="64" spans="1:26" ht="25.5" customHeight="1" x14ac:dyDescent="0.3">
      <c r="A64" s="87"/>
      <c r="B64" s="88">
        <f t="shared" ca="1" si="1"/>
        <v>45385</v>
      </c>
      <c r="C64" s="87">
        <v>373.72272298428811</v>
      </c>
      <c r="D64" s="87">
        <f t="shared" si="0"/>
        <v>-2.8657303701705716E-2</v>
      </c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  <c r="P64" s="87"/>
      <c r="Q64" s="87"/>
      <c r="R64" s="87"/>
      <c r="S64" s="87"/>
      <c r="T64" s="87"/>
      <c r="U64" s="87"/>
      <c r="V64" s="87"/>
      <c r="W64" s="87"/>
      <c r="X64" s="87"/>
      <c r="Y64" s="87"/>
      <c r="Z64" s="87"/>
    </row>
    <row r="65" spans="1:26" ht="25.5" customHeight="1" x14ac:dyDescent="0.3">
      <c r="A65" s="87"/>
      <c r="B65" s="88">
        <f t="shared" ca="1" si="1"/>
        <v>45384</v>
      </c>
      <c r="C65" s="87">
        <v>384.74857988690718</v>
      </c>
      <c r="D65" s="87">
        <f t="shared" si="0"/>
        <v>1.3848119263213832E-2</v>
      </c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  <c r="P65" s="87"/>
      <c r="Q65" s="87"/>
      <c r="R65" s="87"/>
      <c r="S65" s="87"/>
      <c r="T65" s="87"/>
      <c r="U65" s="87"/>
      <c r="V65" s="87"/>
      <c r="W65" s="87"/>
      <c r="X65" s="87"/>
      <c r="Y65" s="87"/>
      <c r="Z65" s="87"/>
    </row>
    <row r="66" spans="1:26" ht="25.5" customHeight="1" x14ac:dyDescent="0.3">
      <c r="A66" s="87"/>
      <c r="B66" s="88">
        <f t="shared" ca="1" si="1"/>
        <v>45383</v>
      </c>
      <c r="C66" s="87">
        <v>379.4933112530826</v>
      </c>
      <c r="D66" s="87">
        <f t="shared" si="0"/>
        <v>-6.9270172204960456E-4</v>
      </c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  <c r="P66" s="87"/>
      <c r="Q66" s="87"/>
      <c r="R66" s="87"/>
      <c r="S66" s="87"/>
      <c r="T66" s="87"/>
      <c r="U66" s="87"/>
      <c r="V66" s="87"/>
      <c r="W66" s="87"/>
      <c r="X66" s="87"/>
      <c r="Y66" s="87"/>
      <c r="Z66" s="87"/>
    </row>
    <row r="67" spans="1:26" ht="25.5" customHeight="1" x14ac:dyDescent="0.3">
      <c r="A67" s="87"/>
      <c r="B67" s="88">
        <f t="shared" ca="1" si="1"/>
        <v>45382</v>
      </c>
      <c r="C67" s="87">
        <v>379.75636914394789</v>
      </c>
      <c r="D67" s="87">
        <f t="shared" ref="D67:D130" si="3">C67/C68-1</f>
        <v>-2.3021849147622953E-2</v>
      </c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  <c r="P67" s="87"/>
      <c r="Q67" s="87"/>
      <c r="R67" s="87"/>
      <c r="S67" s="87"/>
      <c r="T67" s="87"/>
      <c r="U67" s="87"/>
      <c r="V67" s="87"/>
      <c r="W67" s="87"/>
      <c r="X67" s="87"/>
      <c r="Y67" s="87"/>
      <c r="Z67" s="87"/>
    </row>
    <row r="68" spans="1:26" ht="25.5" customHeight="1" x14ac:dyDescent="0.3">
      <c r="A68" s="87"/>
      <c r="B68" s="88">
        <f t="shared" ref="B68:B131" ca="1" si="4">B67-1</f>
        <v>45381</v>
      </c>
      <c r="C68" s="87">
        <v>388.70507883172678</v>
      </c>
      <c r="D68" s="87">
        <f t="shared" si="3"/>
        <v>3.7617688672876959E-2</v>
      </c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  <c r="P68" s="87"/>
      <c r="Q68" s="87"/>
      <c r="R68" s="87"/>
      <c r="S68" s="87"/>
      <c r="T68" s="87"/>
      <c r="U68" s="87"/>
      <c r="V68" s="87"/>
      <c r="W68" s="87"/>
      <c r="X68" s="87"/>
      <c r="Y68" s="87"/>
      <c r="Z68" s="87"/>
    </row>
    <row r="69" spans="1:26" ht="25.5" customHeight="1" x14ac:dyDescent="0.3">
      <c r="A69" s="87"/>
      <c r="B69" s="88">
        <f t="shared" ca="1" si="4"/>
        <v>45380</v>
      </c>
      <c r="C69" s="87">
        <v>374.61300349349705</v>
      </c>
      <c r="D69" s="87">
        <f t="shared" si="3"/>
        <v>3.2484321680998907E-3</v>
      </c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</row>
    <row r="70" spans="1:26" ht="25.5" customHeight="1" x14ac:dyDescent="0.3">
      <c r="A70" s="87"/>
      <c r="B70" s="88">
        <f t="shared" ca="1" si="4"/>
        <v>45379</v>
      </c>
      <c r="C70" s="87">
        <v>373.40003879590267</v>
      </c>
      <c r="D70" s="87">
        <f t="shared" si="3"/>
        <v>3.7421535170663045E-2</v>
      </c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87"/>
      <c r="S70" s="87"/>
      <c r="T70" s="87"/>
      <c r="U70" s="87"/>
      <c r="V70" s="87"/>
      <c r="W70" s="87"/>
      <c r="X70" s="87"/>
      <c r="Y70" s="87"/>
      <c r="Z70" s="87"/>
    </row>
    <row r="71" spans="1:26" ht="25.5" customHeight="1" x14ac:dyDescent="0.3">
      <c r="A71" s="87"/>
      <c r="B71" s="88">
        <f t="shared" ca="1" si="4"/>
        <v>45378</v>
      </c>
      <c r="C71" s="87">
        <v>359.9308729739023</v>
      </c>
      <c r="D71" s="87">
        <f t="shared" si="3"/>
        <v>-1.3062335228607447E-3</v>
      </c>
      <c r="E71" s="87"/>
      <c r="F71" s="87"/>
      <c r="G71" s="87"/>
      <c r="H71" s="87"/>
      <c r="I71" s="87"/>
      <c r="J71" s="87"/>
      <c r="K71" s="87"/>
      <c r="L71" s="87"/>
      <c r="M71" s="87"/>
      <c r="N71" s="87"/>
      <c r="O71" s="87"/>
      <c r="P71" s="87"/>
      <c r="Q71" s="87"/>
      <c r="R71" s="87"/>
      <c r="S71" s="87"/>
      <c r="T71" s="87"/>
      <c r="U71" s="87"/>
      <c r="V71" s="87"/>
      <c r="W71" s="87"/>
      <c r="X71" s="87"/>
      <c r="Y71" s="87"/>
      <c r="Z71" s="87"/>
    </row>
    <row r="72" spans="1:26" ht="25.5" customHeight="1" x14ac:dyDescent="0.3">
      <c r="A72" s="87"/>
      <c r="B72" s="88">
        <f t="shared" ca="1" si="4"/>
        <v>45377</v>
      </c>
      <c r="C72" s="87">
        <v>360.40164167995869</v>
      </c>
      <c r="D72" s="87">
        <f t="shared" si="3"/>
        <v>9.2142415062719252E-3</v>
      </c>
      <c r="E72" s="87"/>
      <c r="F72" s="87"/>
      <c r="G72" s="87"/>
      <c r="H72" s="87"/>
      <c r="I72" s="87"/>
      <c r="J72" s="87"/>
      <c r="K72" s="87"/>
      <c r="L72" s="87"/>
      <c r="M72" s="87"/>
      <c r="N72" s="87"/>
      <c r="O72" s="87"/>
      <c r="P72" s="87"/>
      <c r="Q72" s="87"/>
      <c r="R72" s="87"/>
      <c r="S72" s="87"/>
      <c r="T72" s="87"/>
      <c r="U72" s="87"/>
      <c r="V72" s="87"/>
      <c r="W72" s="87"/>
      <c r="X72" s="87"/>
      <c r="Y72" s="87"/>
      <c r="Z72" s="87"/>
    </row>
    <row r="73" spans="1:26" ht="25.5" customHeight="1" x14ac:dyDescent="0.3">
      <c r="A73" s="87"/>
      <c r="B73" s="88">
        <f t="shared" ca="1" si="4"/>
        <v>45376</v>
      </c>
      <c r="C73" s="87">
        <v>357.11113345175573</v>
      </c>
      <c r="D73" s="87">
        <f t="shared" si="3"/>
        <v>6.4061386098983597E-3</v>
      </c>
      <c r="E73" s="87"/>
      <c r="F73" s="87"/>
      <c r="G73" s="87"/>
      <c r="H73" s="87"/>
      <c r="I73" s="87"/>
      <c r="J73" s="87"/>
      <c r="K73" s="87"/>
      <c r="L73" s="87"/>
      <c r="M73" s="87"/>
      <c r="N73" s="87"/>
      <c r="O73" s="87"/>
      <c r="P73" s="87"/>
      <c r="Q73" s="87"/>
      <c r="R73" s="87"/>
      <c r="S73" s="87"/>
      <c r="T73" s="87"/>
      <c r="U73" s="87"/>
      <c r="V73" s="87"/>
      <c r="W73" s="87"/>
      <c r="X73" s="87"/>
      <c r="Y73" s="87"/>
      <c r="Z73" s="87"/>
    </row>
    <row r="74" spans="1:26" ht="25.5" customHeight="1" x14ac:dyDescent="0.3">
      <c r="A74" s="87"/>
      <c r="B74" s="88">
        <f t="shared" ca="1" si="4"/>
        <v>45375</v>
      </c>
      <c r="C74" s="87">
        <v>354.83799209036681</v>
      </c>
      <c r="D74" s="87">
        <f t="shared" si="3"/>
        <v>-2.0277254425395741E-2</v>
      </c>
      <c r="E74" s="87"/>
      <c r="F74" s="87"/>
      <c r="G74" s="87"/>
      <c r="H74" s="87"/>
      <c r="I74" s="87"/>
      <c r="J74" s="87"/>
      <c r="K74" s="87"/>
      <c r="L74" s="87"/>
      <c r="M74" s="87"/>
      <c r="N74" s="87"/>
      <c r="O74" s="87"/>
      <c r="P74" s="87"/>
      <c r="Q74" s="87"/>
      <c r="R74" s="87"/>
      <c r="S74" s="87"/>
      <c r="T74" s="87"/>
      <c r="U74" s="87"/>
      <c r="V74" s="87"/>
      <c r="W74" s="87"/>
      <c r="X74" s="87"/>
      <c r="Y74" s="87"/>
      <c r="Z74" s="87"/>
    </row>
    <row r="75" spans="1:26" ht="25.5" customHeight="1" x14ac:dyDescent="0.3">
      <c r="A75" s="87"/>
      <c r="B75" s="88">
        <f t="shared" ca="1" si="4"/>
        <v>45374</v>
      </c>
      <c r="C75" s="87">
        <v>362.18204965962639</v>
      </c>
      <c r="D75" s="87">
        <f t="shared" si="3"/>
        <v>3.2561758388543138E-2</v>
      </c>
      <c r="E75" s="87"/>
      <c r="F75" s="87"/>
      <c r="G75" s="87"/>
      <c r="H75" s="87"/>
      <c r="I75" s="87"/>
      <c r="J75" s="87"/>
      <c r="K75" s="87"/>
      <c r="L75" s="87"/>
      <c r="M75" s="87"/>
      <c r="N75" s="87"/>
      <c r="O75" s="87"/>
      <c r="P75" s="87"/>
      <c r="Q75" s="87"/>
      <c r="R75" s="87"/>
      <c r="S75" s="87"/>
      <c r="T75" s="87"/>
      <c r="U75" s="87"/>
      <c r="V75" s="87"/>
      <c r="W75" s="87"/>
      <c r="X75" s="87"/>
      <c r="Y75" s="87"/>
      <c r="Z75" s="87"/>
    </row>
    <row r="76" spans="1:26" ht="25.5" customHeight="1" x14ac:dyDescent="0.3">
      <c r="A76" s="87"/>
      <c r="B76" s="88">
        <f t="shared" ca="1" si="4"/>
        <v>45373</v>
      </c>
      <c r="C76" s="87">
        <v>350.76066561370823</v>
      </c>
      <c r="D76" s="87">
        <f t="shared" si="3"/>
        <v>-3.0872036204858455E-2</v>
      </c>
      <c r="E76" s="87"/>
      <c r="F76" s="87"/>
      <c r="G76" s="87"/>
      <c r="H76" s="87"/>
      <c r="I76" s="87"/>
      <c r="J76" s="87"/>
      <c r="K76" s="87"/>
      <c r="L76" s="87"/>
      <c r="M76" s="87"/>
      <c r="N76" s="87"/>
      <c r="O76" s="87"/>
      <c r="P76" s="87"/>
      <c r="Q76" s="87"/>
      <c r="R76" s="87"/>
      <c r="S76" s="87"/>
      <c r="T76" s="87"/>
      <c r="U76" s="87"/>
      <c r="V76" s="87"/>
      <c r="W76" s="87"/>
      <c r="X76" s="87"/>
      <c r="Y76" s="87"/>
      <c r="Z76" s="87"/>
    </row>
    <row r="77" spans="1:26" ht="25.5" customHeight="1" x14ac:dyDescent="0.3">
      <c r="A77" s="87"/>
      <c r="B77" s="88">
        <f t="shared" ca="1" si="4"/>
        <v>45372</v>
      </c>
      <c r="C77" s="87">
        <v>361.93431488667017</v>
      </c>
      <c r="D77" s="87">
        <f t="shared" si="3"/>
        <v>-3.848969517817924E-2</v>
      </c>
      <c r="E77" s="87"/>
      <c r="F77" s="87"/>
      <c r="G77" s="87"/>
      <c r="H77" s="87"/>
      <c r="I77" s="87"/>
      <c r="J77" s="87"/>
      <c r="K77" s="87"/>
      <c r="L77" s="87"/>
      <c r="M77" s="87"/>
      <c r="N77" s="87"/>
      <c r="O77" s="87"/>
      <c r="P77" s="87"/>
      <c r="Q77" s="87"/>
      <c r="R77" s="87"/>
      <c r="S77" s="87"/>
      <c r="T77" s="87"/>
      <c r="U77" s="87"/>
      <c r="V77" s="87"/>
      <c r="W77" s="87"/>
      <c r="X77" s="87"/>
      <c r="Y77" s="87"/>
      <c r="Z77" s="87"/>
    </row>
    <row r="78" spans="1:26" ht="25.5" customHeight="1" x14ac:dyDescent="0.3">
      <c r="A78" s="87"/>
      <c r="B78" s="88">
        <f t="shared" ca="1" si="4"/>
        <v>45371</v>
      </c>
      <c r="C78" s="87">
        <v>376.42271026283061</v>
      </c>
      <c r="D78" s="87">
        <f t="shared" si="3"/>
        <v>-3.3719345706809678E-3</v>
      </c>
      <c r="E78" s="87"/>
      <c r="F78" s="87"/>
      <c r="G78" s="87"/>
      <c r="H78" s="87"/>
      <c r="I78" s="87"/>
      <c r="J78" s="87"/>
      <c r="K78" s="87"/>
      <c r="L78" s="87"/>
      <c r="M78" s="87"/>
      <c r="N78" s="87"/>
      <c r="O78" s="87"/>
      <c r="P78" s="87"/>
      <c r="Q78" s="87"/>
      <c r="R78" s="87"/>
      <c r="S78" s="87"/>
      <c r="T78" s="87"/>
      <c r="U78" s="87"/>
      <c r="V78" s="87"/>
      <c r="W78" s="87"/>
      <c r="X78" s="87"/>
      <c r="Y78" s="87"/>
      <c r="Z78" s="87"/>
    </row>
    <row r="79" spans="1:26" ht="25.5" customHeight="1" x14ac:dyDescent="0.3">
      <c r="A79" s="87"/>
      <c r="B79" s="88">
        <f t="shared" ca="1" si="4"/>
        <v>45370</v>
      </c>
      <c r="C79" s="87">
        <v>377.69627739780577</v>
      </c>
      <c r="D79" s="87">
        <f t="shared" si="3"/>
        <v>1.0632474934088032E-2</v>
      </c>
      <c r="E79" s="87"/>
      <c r="F79" s="87"/>
      <c r="G79" s="87"/>
      <c r="H79" s="87"/>
      <c r="I79" s="87"/>
      <c r="J79" s="87"/>
      <c r="K79" s="87"/>
      <c r="L79" s="87"/>
      <c r="M79" s="87"/>
      <c r="N79" s="87"/>
      <c r="O79" s="87"/>
      <c r="P79" s="87"/>
      <c r="Q79" s="87"/>
      <c r="R79" s="87"/>
      <c r="S79" s="87"/>
      <c r="T79" s="87"/>
      <c r="U79" s="87"/>
      <c r="V79" s="87"/>
      <c r="W79" s="87"/>
      <c r="X79" s="87"/>
      <c r="Y79" s="87"/>
      <c r="Z79" s="87"/>
    </row>
    <row r="80" spans="1:26" ht="25.5" customHeight="1" x14ac:dyDescent="0.3">
      <c r="A80" s="87"/>
      <c r="B80" s="88">
        <f t="shared" ca="1" si="4"/>
        <v>45369</v>
      </c>
      <c r="C80" s="87">
        <v>373.72268036650865</v>
      </c>
      <c r="D80" s="87">
        <f t="shared" si="3"/>
        <v>-1.6061809568926666E-2</v>
      </c>
      <c r="E80" s="87"/>
      <c r="F80" s="87"/>
      <c r="G80" s="87"/>
      <c r="H80" s="87"/>
      <c r="I80" s="87"/>
      <c r="J80" s="87"/>
      <c r="K80" s="87"/>
      <c r="L80" s="87"/>
      <c r="M80" s="87"/>
      <c r="N80" s="87"/>
      <c r="O80" s="87"/>
      <c r="P80" s="87"/>
      <c r="Q80" s="87"/>
      <c r="R80" s="87"/>
      <c r="S80" s="87"/>
      <c r="T80" s="87"/>
      <c r="U80" s="87"/>
      <c r="V80" s="87"/>
      <c r="W80" s="87"/>
      <c r="X80" s="87"/>
      <c r="Y80" s="87"/>
      <c r="Z80" s="87"/>
    </row>
    <row r="81" spans="1:26" ht="25.5" customHeight="1" x14ac:dyDescent="0.3">
      <c r="A81" s="87"/>
      <c r="B81" s="88">
        <f t="shared" ca="1" si="4"/>
        <v>45368</v>
      </c>
      <c r="C81" s="87">
        <v>379.82333036872666</v>
      </c>
      <c r="D81" s="87">
        <f t="shared" si="3"/>
        <v>-5.1907800887818212E-3</v>
      </c>
      <c r="E81" s="87"/>
      <c r="F81" s="87"/>
      <c r="G81" s="87"/>
      <c r="H81" s="87"/>
      <c r="I81" s="87"/>
      <c r="J81" s="87"/>
      <c r="K81" s="87"/>
      <c r="L81" s="87"/>
      <c r="M81" s="87"/>
      <c r="N81" s="87"/>
      <c r="O81" s="87"/>
      <c r="P81" s="87"/>
      <c r="Q81" s="87"/>
      <c r="R81" s="87"/>
      <c r="S81" s="87"/>
      <c r="T81" s="87"/>
      <c r="U81" s="87"/>
      <c r="V81" s="87"/>
      <c r="W81" s="87"/>
      <c r="X81" s="87"/>
      <c r="Y81" s="87"/>
      <c r="Z81" s="87"/>
    </row>
    <row r="82" spans="1:26" ht="25.5" customHeight="1" x14ac:dyDescent="0.3">
      <c r="A82" s="87"/>
      <c r="B82" s="88">
        <f t="shared" ca="1" si="4"/>
        <v>45367</v>
      </c>
      <c r="C82" s="87">
        <v>381.8051971840631</v>
      </c>
      <c r="D82" s="87">
        <f t="shared" si="3"/>
        <v>3.6168752634897494E-2</v>
      </c>
      <c r="E82" s="87"/>
      <c r="F82" s="87"/>
      <c r="G82" s="87"/>
      <c r="H82" s="87"/>
      <c r="I82" s="87"/>
      <c r="J82" s="87"/>
      <c r="K82" s="87"/>
      <c r="L82" s="87"/>
      <c r="M82" s="87"/>
      <c r="N82" s="87"/>
      <c r="O82" s="87"/>
      <c r="P82" s="87"/>
      <c r="Q82" s="87"/>
      <c r="R82" s="87"/>
      <c r="S82" s="87"/>
      <c r="T82" s="87"/>
      <c r="U82" s="87"/>
      <c r="V82" s="87"/>
      <c r="W82" s="87"/>
      <c r="X82" s="87"/>
      <c r="Y82" s="87"/>
      <c r="Z82" s="87"/>
    </row>
    <row r="83" spans="1:26" ht="25.5" customHeight="1" x14ac:dyDescent="0.3">
      <c r="A83" s="87"/>
      <c r="B83" s="88">
        <f t="shared" ca="1" si="4"/>
        <v>45366</v>
      </c>
      <c r="C83" s="87">
        <v>368.47781426834365</v>
      </c>
      <c r="D83" s="87">
        <f t="shared" si="3"/>
        <v>3.4790589891104284E-2</v>
      </c>
      <c r="E83" s="87"/>
      <c r="F83" s="87"/>
      <c r="G83" s="87"/>
      <c r="H83" s="87"/>
      <c r="I83" s="87"/>
      <c r="J83" s="87"/>
      <c r="K83" s="87"/>
      <c r="L83" s="87"/>
      <c r="M83" s="87"/>
      <c r="N83" s="87"/>
      <c r="O83" s="87"/>
      <c r="P83" s="87"/>
      <c r="Q83" s="87"/>
      <c r="R83" s="87"/>
      <c r="S83" s="87"/>
      <c r="T83" s="87"/>
      <c r="U83" s="87"/>
      <c r="V83" s="87"/>
      <c r="W83" s="87"/>
      <c r="X83" s="87"/>
      <c r="Y83" s="87"/>
      <c r="Z83" s="87"/>
    </row>
    <row r="84" spans="1:26" ht="25.5" customHeight="1" x14ac:dyDescent="0.3">
      <c r="A84" s="87"/>
      <c r="B84" s="88">
        <f t="shared" ca="1" si="4"/>
        <v>45365</v>
      </c>
      <c r="C84" s="87">
        <v>356.08925889741641</v>
      </c>
      <c r="D84" s="87">
        <f t="shared" si="3"/>
        <v>3.9914672033443788E-2</v>
      </c>
      <c r="E84" s="87"/>
      <c r="F84" s="87"/>
      <c r="G84" s="87"/>
      <c r="H84" s="87"/>
      <c r="I84" s="87"/>
      <c r="J84" s="87"/>
      <c r="K84" s="87"/>
      <c r="L84" s="87"/>
      <c r="M84" s="87"/>
      <c r="N84" s="87"/>
      <c r="O84" s="87"/>
      <c r="P84" s="87"/>
      <c r="Q84" s="87"/>
      <c r="R84" s="87"/>
      <c r="S84" s="87"/>
      <c r="T84" s="87"/>
      <c r="U84" s="87"/>
      <c r="V84" s="87"/>
      <c r="W84" s="87"/>
      <c r="X84" s="87"/>
      <c r="Y84" s="87"/>
      <c r="Z84" s="87"/>
    </row>
    <row r="85" spans="1:26" ht="25.5" customHeight="1" x14ac:dyDescent="0.3">
      <c r="A85" s="87"/>
      <c r="B85" s="88">
        <f t="shared" ca="1" si="4"/>
        <v>45364</v>
      </c>
      <c r="C85" s="87">
        <v>342.42161253588364</v>
      </c>
      <c r="D85" s="87">
        <f t="shared" si="3"/>
        <v>-2.7279301720726568E-2</v>
      </c>
      <c r="E85" s="87"/>
      <c r="F85" s="87"/>
      <c r="G85" s="87"/>
      <c r="H85" s="87"/>
      <c r="I85" s="87"/>
      <c r="J85" s="87"/>
      <c r="K85" s="87"/>
      <c r="L85" s="87"/>
      <c r="M85" s="87"/>
      <c r="N85" s="87"/>
      <c r="O85" s="87"/>
      <c r="P85" s="87"/>
      <c r="Q85" s="87"/>
      <c r="R85" s="87"/>
      <c r="S85" s="87"/>
      <c r="T85" s="87"/>
      <c r="U85" s="87"/>
      <c r="V85" s="87"/>
      <c r="W85" s="87"/>
      <c r="X85" s="87"/>
      <c r="Y85" s="87"/>
      <c r="Z85" s="87"/>
    </row>
    <row r="86" spans="1:26" ht="25.5" customHeight="1" x14ac:dyDescent="0.3">
      <c r="A86" s="87"/>
      <c r="B86" s="88">
        <f t="shared" ca="1" si="4"/>
        <v>45363</v>
      </c>
      <c r="C86" s="87">
        <v>352.024597751052</v>
      </c>
      <c r="D86" s="87">
        <f t="shared" si="3"/>
        <v>-1.0309894171520728E-2</v>
      </c>
      <c r="E86" s="87"/>
      <c r="F86" s="87"/>
      <c r="G86" s="87"/>
      <c r="H86" s="87"/>
      <c r="I86" s="87"/>
      <c r="J86" s="87"/>
      <c r="K86" s="87"/>
      <c r="L86" s="87"/>
      <c r="M86" s="87"/>
      <c r="N86" s="87"/>
      <c r="O86" s="87"/>
      <c r="P86" s="87"/>
      <c r="Q86" s="87"/>
      <c r="R86" s="87"/>
      <c r="S86" s="87"/>
      <c r="T86" s="87"/>
      <c r="U86" s="87"/>
      <c r="V86" s="87"/>
      <c r="W86" s="87"/>
      <c r="X86" s="87"/>
      <c r="Y86" s="87"/>
      <c r="Z86" s="87"/>
    </row>
    <row r="87" spans="1:26" ht="25.5" customHeight="1" x14ac:dyDescent="0.3">
      <c r="A87" s="87"/>
      <c r="B87" s="88">
        <f t="shared" ca="1" si="4"/>
        <v>45362</v>
      </c>
      <c r="C87" s="87">
        <v>355.69174196843039</v>
      </c>
      <c r="D87" s="87">
        <f t="shared" si="3"/>
        <v>-6.0241044245983311E-3</v>
      </c>
      <c r="E87" s="87"/>
      <c r="F87" s="87"/>
      <c r="G87" s="87"/>
      <c r="H87" s="87"/>
      <c r="I87" s="87"/>
      <c r="J87" s="87"/>
      <c r="K87" s="87"/>
      <c r="L87" s="87"/>
      <c r="M87" s="87"/>
      <c r="N87" s="87"/>
      <c r="O87" s="87"/>
      <c r="P87" s="87"/>
      <c r="Q87" s="87"/>
      <c r="R87" s="87"/>
      <c r="S87" s="87"/>
      <c r="T87" s="87"/>
      <c r="U87" s="87"/>
      <c r="V87" s="87"/>
      <c r="W87" s="87"/>
      <c r="X87" s="87"/>
      <c r="Y87" s="87"/>
      <c r="Z87" s="87"/>
    </row>
    <row r="88" spans="1:26" ht="25.5" customHeight="1" x14ac:dyDescent="0.3">
      <c r="A88" s="87"/>
      <c r="B88" s="88">
        <f t="shared" ca="1" si="4"/>
        <v>45361</v>
      </c>
      <c r="C88" s="87">
        <v>357.84745238970243</v>
      </c>
      <c r="D88" s="87">
        <f t="shared" si="3"/>
        <v>5.7799579109119037E-5</v>
      </c>
      <c r="E88" s="87"/>
      <c r="F88" s="87"/>
      <c r="G88" s="87"/>
      <c r="H88" s="87"/>
      <c r="I88" s="87"/>
      <c r="J88" s="87"/>
      <c r="K88" s="87"/>
      <c r="L88" s="87"/>
      <c r="M88" s="87"/>
      <c r="N88" s="87"/>
      <c r="O88" s="87"/>
      <c r="P88" s="87"/>
      <c r="Q88" s="87"/>
      <c r="R88" s="87"/>
      <c r="S88" s="87"/>
      <c r="T88" s="87"/>
      <c r="U88" s="87"/>
      <c r="V88" s="87"/>
      <c r="W88" s="87"/>
      <c r="X88" s="87"/>
      <c r="Y88" s="87"/>
      <c r="Z88" s="87"/>
    </row>
    <row r="89" spans="1:26" ht="25.5" customHeight="1" x14ac:dyDescent="0.3">
      <c r="A89" s="87"/>
      <c r="B89" s="88">
        <f t="shared" ca="1" si="4"/>
        <v>45360</v>
      </c>
      <c r="C89" s="87">
        <v>357.82677015299362</v>
      </c>
      <c r="D89" s="87">
        <f t="shared" si="3"/>
        <v>-1.5400161278374069E-2</v>
      </c>
      <c r="E89" s="87"/>
      <c r="F89" s="87"/>
      <c r="G89" s="87"/>
      <c r="H89" s="87"/>
      <c r="I89" s="87"/>
      <c r="J89" s="87"/>
      <c r="K89" s="87"/>
      <c r="L89" s="87"/>
      <c r="M89" s="87"/>
      <c r="N89" s="87"/>
      <c r="O89" s="87"/>
      <c r="P89" s="87"/>
      <c r="Q89" s="87"/>
      <c r="R89" s="87"/>
      <c r="S89" s="87"/>
      <c r="T89" s="87"/>
      <c r="U89" s="87"/>
      <c r="V89" s="87"/>
      <c r="W89" s="87"/>
      <c r="X89" s="87"/>
      <c r="Y89" s="87"/>
      <c r="Z89" s="87"/>
    </row>
    <row r="90" spans="1:26" ht="25.5" customHeight="1" x14ac:dyDescent="0.3">
      <c r="A90" s="87"/>
      <c r="B90" s="88">
        <f t="shared" ca="1" si="4"/>
        <v>45359</v>
      </c>
      <c r="C90" s="87">
        <v>363.42355145780328</v>
      </c>
      <c r="D90" s="87">
        <f t="shared" si="3"/>
        <v>-6.5042671381947414E-3</v>
      </c>
      <c r="E90" s="87"/>
      <c r="F90" s="87"/>
      <c r="G90" s="87"/>
      <c r="H90" s="87"/>
      <c r="I90" s="87"/>
      <c r="J90" s="87"/>
      <c r="K90" s="87"/>
      <c r="L90" s="87"/>
      <c r="M90" s="87"/>
      <c r="N90" s="87"/>
      <c r="O90" s="87"/>
      <c r="P90" s="87"/>
      <c r="Q90" s="87"/>
      <c r="R90" s="87"/>
      <c r="S90" s="87"/>
      <c r="T90" s="87"/>
      <c r="U90" s="87"/>
      <c r="V90" s="87"/>
      <c r="W90" s="87"/>
      <c r="X90" s="87"/>
      <c r="Y90" s="87"/>
      <c r="Z90" s="87"/>
    </row>
    <row r="91" spans="1:26" ht="25.5" customHeight="1" x14ac:dyDescent="0.3">
      <c r="A91" s="87"/>
      <c r="B91" s="88">
        <f t="shared" ca="1" si="4"/>
        <v>45358</v>
      </c>
      <c r="C91" s="87">
        <v>365.80283078916386</v>
      </c>
      <c r="D91" s="87">
        <f t="shared" si="3"/>
        <v>9.9738490542919944E-3</v>
      </c>
      <c r="E91" s="87"/>
      <c r="F91" s="87"/>
      <c r="G91" s="87"/>
      <c r="H91" s="87"/>
      <c r="I91" s="87"/>
      <c r="J91" s="87"/>
      <c r="K91" s="87"/>
      <c r="L91" s="87"/>
      <c r="M91" s="87"/>
      <c r="N91" s="87"/>
      <c r="O91" s="87"/>
      <c r="P91" s="87"/>
      <c r="Q91" s="87"/>
      <c r="R91" s="87"/>
      <c r="S91" s="87"/>
      <c r="T91" s="87"/>
      <c r="U91" s="87"/>
      <c r="V91" s="87"/>
      <c r="W91" s="87"/>
      <c r="X91" s="87"/>
      <c r="Y91" s="87"/>
      <c r="Z91" s="87"/>
    </row>
    <row r="92" spans="1:26" ht="25.5" customHeight="1" x14ac:dyDescent="0.3">
      <c r="A92" s="87"/>
      <c r="B92" s="88">
        <f t="shared" ca="1" si="4"/>
        <v>45357</v>
      </c>
      <c r="C92" s="87">
        <v>362.19039842634561</v>
      </c>
      <c r="D92" s="87">
        <f t="shared" si="3"/>
        <v>-1.007681572281971E-2</v>
      </c>
      <c r="E92" s="87"/>
      <c r="F92" s="87"/>
      <c r="G92" s="87"/>
      <c r="H92" s="87"/>
      <c r="I92" s="87"/>
      <c r="J92" s="87"/>
      <c r="K92" s="87"/>
      <c r="L92" s="87"/>
      <c r="M92" s="87"/>
      <c r="N92" s="87"/>
      <c r="O92" s="87"/>
      <c r="P92" s="87"/>
      <c r="Q92" s="87"/>
      <c r="R92" s="87"/>
      <c r="S92" s="87"/>
      <c r="T92" s="87"/>
      <c r="U92" s="87"/>
      <c r="V92" s="87"/>
      <c r="W92" s="87"/>
      <c r="X92" s="87"/>
      <c r="Y92" s="87"/>
      <c r="Z92" s="87"/>
    </row>
    <row r="93" spans="1:26" ht="25.5" customHeight="1" x14ac:dyDescent="0.3">
      <c r="A93" s="87"/>
      <c r="B93" s="88">
        <f t="shared" ca="1" si="4"/>
        <v>45356</v>
      </c>
      <c r="C93" s="87">
        <v>365.87727631695878</v>
      </c>
      <c r="D93" s="87">
        <f t="shared" si="3"/>
        <v>-2.0392753896457672E-3</v>
      </c>
      <c r="E93" s="87"/>
      <c r="F93" s="87"/>
      <c r="G93" s="87"/>
      <c r="H93" s="87"/>
      <c r="I93" s="87"/>
      <c r="J93" s="87"/>
      <c r="K93" s="87"/>
      <c r="L93" s="87"/>
      <c r="M93" s="87"/>
      <c r="N93" s="87"/>
      <c r="O93" s="87"/>
      <c r="P93" s="87"/>
      <c r="Q93" s="87"/>
      <c r="R93" s="87"/>
      <c r="S93" s="87"/>
      <c r="T93" s="87"/>
      <c r="U93" s="87"/>
      <c r="V93" s="87"/>
      <c r="W93" s="87"/>
      <c r="X93" s="87"/>
      <c r="Y93" s="87"/>
      <c r="Z93" s="87"/>
    </row>
    <row r="94" spans="1:26" ht="25.5" customHeight="1" x14ac:dyDescent="0.3">
      <c r="A94" s="87"/>
      <c r="B94" s="88">
        <f t="shared" ca="1" si="4"/>
        <v>45355</v>
      </c>
      <c r="C94" s="87">
        <v>366.6249255047714</v>
      </c>
      <c r="D94" s="87">
        <f t="shared" si="3"/>
        <v>-1.4396588815834277E-2</v>
      </c>
      <c r="E94" s="87"/>
      <c r="F94" s="87"/>
      <c r="G94" s="87"/>
      <c r="H94" s="87"/>
      <c r="I94" s="87"/>
      <c r="J94" s="87"/>
      <c r="K94" s="87"/>
      <c r="L94" s="87"/>
      <c r="M94" s="87"/>
      <c r="N94" s="87"/>
      <c r="O94" s="87"/>
      <c r="P94" s="87"/>
      <c r="Q94" s="87"/>
      <c r="R94" s="87"/>
      <c r="S94" s="87"/>
      <c r="T94" s="87"/>
      <c r="U94" s="87"/>
      <c r="V94" s="87"/>
      <c r="W94" s="87"/>
      <c r="X94" s="87"/>
      <c r="Y94" s="87"/>
      <c r="Z94" s="87"/>
    </row>
    <row r="95" spans="1:26" ht="25.5" customHeight="1" x14ac:dyDescent="0.3">
      <c r="A95" s="87"/>
      <c r="B95" s="88">
        <f t="shared" ca="1" si="4"/>
        <v>45354</v>
      </c>
      <c r="C95" s="87">
        <v>371.98017107538743</v>
      </c>
      <c r="D95" s="87">
        <f t="shared" si="3"/>
        <v>1.3664668522386236E-3</v>
      </c>
      <c r="E95" s="87"/>
      <c r="F95" s="87"/>
      <c r="G95" s="87"/>
      <c r="H95" s="87"/>
      <c r="I95" s="87"/>
      <c r="J95" s="87"/>
      <c r="K95" s="87"/>
      <c r="L95" s="87"/>
      <c r="M95" s="87"/>
      <c r="N95" s="87"/>
      <c r="O95" s="87"/>
      <c r="P95" s="87"/>
      <c r="Q95" s="87"/>
      <c r="R95" s="87"/>
      <c r="S95" s="87"/>
      <c r="T95" s="87"/>
      <c r="U95" s="87"/>
      <c r="V95" s="87"/>
      <c r="W95" s="87"/>
      <c r="X95" s="87"/>
      <c r="Y95" s="87"/>
      <c r="Z95" s="87"/>
    </row>
    <row r="96" spans="1:26" ht="25.5" customHeight="1" x14ac:dyDescent="0.3">
      <c r="A96" s="87"/>
      <c r="B96" s="88">
        <f t="shared" ca="1" si="4"/>
        <v>45353</v>
      </c>
      <c r="C96" s="87">
        <v>371.47256612725852</v>
      </c>
      <c r="D96" s="87">
        <f t="shared" si="3"/>
        <v>1.4403622460315013E-3</v>
      </c>
      <c r="E96" s="87"/>
      <c r="F96" s="87"/>
      <c r="G96" s="87"/>
      <c r="H96" s="87"/>
      <c r="I96" s="87"/>
      <c r="J96" s="87"/>
      <c r="K96" s="87"/>
      <c r="L96" s="87"/>
      <c r="M96" s="87"/>
      <c r="N96" s="87"/>
      <c r="O96" s="87"/>
      <c r="P96" s="87"/>
      <c r="Q96" s="87"/>
      <c r="R96" s="87"/>
      <c r="S96" s="87"/>
      <c r="T96" s="87"/>
      <c r="U96" s="87"/>
      <c r="V96" s="87"/>
      <c r="W96" s="87"/>
      <c r="X96" s="87"/>
      <c r="Y96" s="87"/>
      <c r="Z96" s="87"/>
    </row>
    <row r="97" spans="1:26" ht="25.5" customHeight="1" x14ac:dyDescent="0.3">
      <c r="A97" s="87"/>
      <c r="B97" s="88">
        <f t="shared" ca="1" si="4"/>
        <v>45352</v>
      </c>
      <c r="C97" s="87">
        <v>370.93828063222804</v>
      </c>
      <c r="D97" s="87">
        <f t="shared" si="3"/>
        <v>-2.9934668919144092E-2</v>
      </c>
      <c r="E97" s="87"/>
      <c r="F97" s="87"/>
      <c r="G97" s="87"/>
      <c r="H97" s="87"/>
      <c r="I97" s="87"/>
      <c r="J97" s="87"/>
      <c r="K97" s="87"/>
      <c r="L97" s="87"/>
      <c r="M97" s="87"/>
      <c r="N97" s="87"/>
      <c r="O97" s="87"/>
      <c r="P97" s="87"/>
      <c r="Q97" s="87"/>
      <c r="R97" s="87"/>
      <c r="S97" s="87"/>
      <c r="T97" s="87"/>
      <c r="U97" s="87"/>
      <c r="V97" s="87"/>
      <c r="W97" s="87"/>
      <c r="X97" s="87"/>
      <c r="Y97" s="87"/>
      <c r="Z97" s="87"/>
    </row>
    <row r="98" spans="1:26" ht="25.5" customHeight="1" x14ac:dyDescent="0.3">
      <c r="A98" s="87"/>
      <c r="B98" s="88">
        <f t="shared" ca="1" si="4"/>
        <v>45351</v>
      </c>
      <c r="C98" s="87">
        <v>382.38484434746795</v>
      </c>
      <c r="D98" s="87">
        <f t="shared" si="3"/>
        <v>9.802227382627704E-3</v>
      </c>
      <c r="E98" s="87"/>
      <c r="F98" s="87"/>
      <c r="G98" s="87"/>
      <c r="H98" s="87"/>
      <c r="I98" s="87"/>
      <c r="J98" s="87"/>
      <c r="K98" s="87"/>
      <c r="L98" s="87"/>
      <c r="M98" s="87"/>
      <c r="N98" s="87"/>
      <c r="O98" s="87"/>
      <c r="P98" s="87"/>
      <c r="Q98" s="87"/>
      <c r="R98" s="87"/>
      <c r="S98" s="87"/>
      <c r="T98" s="87"/>
      <c r="U98" s="87"/>
      <c r="V98" s="87"/>
      <c r="W98" s="87"/>
      <c r="X98" s="87"/>
      <c r="Y98" s="87"/>
      <c r="Z98" s="87"/>
    </row>
    <row r="99" spans="1:26" ht="25.5" customHeight="1" x14ac:dyDescent="0.3">
      <c r="A99" s="87"/>
      <c r="B99" s="88">
        <f t="shared" ca="1" si="4"/>
        <v>45350</v>
      </c>
      <c r="C99" s="87">
        <v>378.67300544443856</v>
      </c>
      <c r="D99" s="87">
        <f t="shared" si="3"/>
        <v>-3.7509314917286707E-3</v>
      </c>
      <c r="E99" s="87"/>
      <c r="F99" s="87"/>
      <c r="G99" s="87"/>
      <c r="H99" s="87"/>
      <c r="I99" s="87"/>
      <c r="J99" s="87"/>
      <c r="K99" s="87"/>
      <c r="L99" s="87"/>
      <c r="M99" s="87"/>
      <c r="N99" s="87"/>
      <c r="O99" s="87"/>
      <c r="P99" s="87"/>
      <c r="Q99" s="87"/>
      <c r="R99" s="87"/>
      <c r="S99" s="87"/>
      <c r="T99" s="87"/>
      <c r="U99" s="87"/>
      <c r="V99" s="87"/>
      <c r="W99" s="87"/>
      <c r="X99" s="87"/>
      <c r="Y99" s="87"/>
      <c r="Z99" s="87"/>
    </row>
    <row r="100" spans="1:26" ht="25.5" customHeight="1" x14ac:dyDescent="0.3">
      <c r="A100" s="87"/>
      <c r="B100" s="88">
        <f t="shared" ca="1" si="4"/>
        <v>45349</v>
      </c>
      <c r="C100" s="87">
        <v>380.0987297397856</v>
      </c>
      <c r="D100" s="87">
        <f t="shared" si="3"/>
        <v>-2.3769358303400434E-3</v>
      </c>
      <c r="E100" s="87"/>
      <c r="F100" s="87"/>
      <c r="G100" s="87"/>
      <c r="H100" s="87"/>
      <c r="I100" s="87"/>
      <c r="J100" s="87"/>
      <c r="K100" s="87"/>
      <c r="L100" s="87"/>
      <c r="M100" s="87"/>
      <c r="N100" s="87"/>
      <c r="O100" s="87"/>
      <c r="P100" s="87"/>
      <c r="Q100" s="87"/>
      <c r="R100" s="87"/>
      <c r="S100" s="87"/>
      <c r="T100" s="87"/>
      <c r="U100" s="87"/>
      <c r="V100" s="87"/>
      <c r="W100" s="87"/>
      <c r="X100" s="87"/>
      <c r="Y100" s="87"/>
      <c r="Z100" s="87"/>
    </row>
    <row r="101" spans="1:26" ht="25.5" customHeight="1" x14ac:dyDescent="0.3">
      <c r="A101" s="87"/>
      <c r="B101" s="88">
        <f t="shared" ca="1" si="4"/>
        <v>45348</v>
      </c>
      <c r="C101" s="87">
        <v>381.0043526370842</v>
      </c>
      <c r="D101" s="87">
        <f t="shared" si="3"/>
        <v>2.0777174260967923E-2</v>
      </c>
      <c r="E101" s="87"/>
      <c r="F101" s="87"/>
      <c r="G101" s="87"/>
      <c r="H101" s="87"/>
      <c r="I101" s="87"/>
      <c r="J101" s="87"/>
      <c r="K101" s="87"/>
      <c r="L101" s="87"/>
      <c r="M101" s="87"/>
      <c r="N101" s="87"/>
      <c r="O101" s="87"/>
      <c r="P101" s="87"/>
      <c r="Q101" s="87"/>
      <c r="R101" s="87"/>
      <c r="S101" s="87"/>
      <c r="T101" s="87"/>
      <c r="U101" s="87"/>
      <c r="V101" s="87"/>
      <c r="W101" s="87"/>
      <c r="X101" s="87"/>
      <c r="Y101" s="87"/>
      <c r="Z101" s="87"/>
    </row>
    <row r="102" spans="1:26" ht="25.5" customHeight="1" x14ac:dyDescent="0.3">
      <c r="A102" s="87"/>
      <c r="B102" s="88">
        <f t="shared" ca="1" si="4"/>
        <v>45347</v>
      </c>
      <c r="C102" s="87">
        <v>373.24928715508105</v>
      </c>
      <c r="D102" s="87">
        <f t="shared" si="3"/>
        <v>3.4688424473172663E-3</v>
      </c>
      <c r="E102" s="87"/>
      <c r="F102" s="87"/>
      <c r="G102" s="87"/>
      <c r="H102" s="87"/>
      <c r="I102" s="87"/>
      <c r="J102" s="87"/>
      <c r="K102" s="87"/>
      <c r="L102" s="87"/>
      <c r="M102" s="87"/>
      <c r="N102" s="87"/>
      <c r="O102" s="87"/>
      <c r="P102" s="87"/>
      <c r="Q102" s="87"/>
      <c r="R102" s="87"/>
      <c r="S102" s="87"/>
      <c r="T102" s="87"/>
      <c r="U102" s="87"/>
      <c r="V102" s="87"/>
      <c r="W102" s="87"/>
      <c r="X102" s="87"/>
      <c r="Y102" s="87"/>
      <c r="Z102" s="87"/>
    </row>
    <row r="103" spans="1:26" ht="25.5" customHeight="1" x14ac:dyDescent="0.3">
      <c r="A103" s="87"/>
      <c r="B103" s="88">
        <f t="shared" ca="1" si="4"/>
        <v>45346</v>
      </c>
      <c r="C103" s="87">
        <v>371.95901991812656</v>
      </c>
      <c r="D103" s="87">
        <f t="shared" si="3"/>
        <v>-1.4598829525048984E-2</v>
      </c>
      <c r="E103" s="87"/>
      <c r="F103" s="87"/>
      <c r="G103" s="87"/>
      <c r="H103" s="87"/>
      <c r="I103" s="87"/>
      <c r="J103" s="87"/>
      <c r="K103" s="87"/>
      <c r="L103" s="87"/>
      <c r="M103" s="87"/>
      <c r="N103" s="87"/>
      <c r="O103" s="87"/>
      <c r="P103" s="87"/>
      <c r="Q103" s="87"/>
      <c r="R103" s="87"/>
      <c r="S103" s="87"/>
      <c r="T103" s="87"/>
      <c r="U103" s="87"/>
      <c r="V103" s="87"/>
      <c r="W103" s="87"/>
      <c r="X103" s="87"/>
      <c r="Y103" s="87"/>
      <c r="Z103" s="87"/>
    </row>
    <row r="104" spans="1:26" ht="25.5" customHeight="1" x14ac:dyDescent="0.3">
      <c r="A104" s="87"/>
      <c r="B104" s="88">
        <f t="shared" ca="1" si="4"/>
        <v>45345</v>
      </c>
      <c r="C104" s="87">
        <v>377.46963476697209</v>
      </c>
      <c r="D104" s="87">
        <f t="shared" si="3"/>
        <v>-2.041010206488636E-2</v>
      </c>
      <c r="E104" s="87"/>
      <c r="F104" s="87"/>
      <c r="G104" s="87"/>
      <c r="H104" s="87"/>
      <c r="I104" s="87"/>
      <c r="J104" s="87"/>
      <c r="K104" s="87"/>
      <c r="L104" s="87"/>
      <c r="M104" s="87"/>
      <c r="N104" s="87"/>
      <c r="O104" s="87"/>
      <c r="P104" s="87"/>
      <c r="Q104" s="87"/>
      <c r="R104" s="87"/>
      <c r="S104" s="87"/>
      <c r="T104" s="87"/>
      <c r="U104" s="87"/>
      <c r="V104" s="87"/>
      <c r="W104" s="87"/>
      <c r="X104" s="87"/>
      <c r="Y104" s="87"/>
      <c r="Z104" s="87"/>
    </row>
    <row r="105" spans="1:26" ht="25.5" customHeight="1" x14ac:dyDescent="0.3">
      <c r="A105" s="87"/>
      <c r="B105" s="88">
        <f t="shared" ca="1" si="4"/>
        <v>45344</v>
      </c>
      <c r="C105" s="87">
        <v>385.33434814164963</v>
      </c>
      <c r="D105" s="87">
        <f t="shared" si="3"/>
        <v>5.6768223938465923E-3</v>
      </c>
      <c r="E105" s="87"/>
      <c r="F105" s="87"/>
      <c r="G105" s="87"/>
      <c r="H105" s="87"/>
      <c r="I105" s="87"/>
      <c r="J105" s="87"/>
      <c r="K105" s="87"/>
      <c r="L105" s="87"/>
      <c r="M105" s="87"/>
      <c r="N105" s="87"/>
      <c r="O105" s="87"/>
      <c r="P105" s="87"/>
      <c r="Q105" s="87"/>
      <c r="R105" s="87"/>
      <c r="S105" s="87"/>
      <c r="T105" s="87"/>
      <c r="U105" s="87"/>
      <c r="V105" s="87"/>
      <c r="W105" s="87"/>
      <c r="X105" s="87"/>
      <c r="Y105" s="87"/>
      <c r="Z105" s="87"/>
    </row>
    <row r="106" spans="1:26" ht="25.5" customHeight="1" x14ac:dyDescent="0.3">
      <c r="A106" s="87"/>
      <c r="B106" s="88">
        <f t="shared" ca="1" si="4"/>
        <v>45343</v>
      </c>
      <c r="C106" s="87">
        <v>383.15922129380016</v>
      </c>
      <c r="D106" s="87">
        <f t="shared" si="3"/>
        <v>-3.3373002841621258E-3</v>
      </c>
      <c r="E106" s="87"/>
      <c r="F106" s="87"/>
      <c r="G106" s="87"/>
      <c r="H106" s="87"/>
      <c r="I106" s="87"/>
      <c r="J106" s="87"/>
      <c r="K106" s="87"/>
      <c r="L106" s="87"/>
      <c r="M106" s="87"/>
      <c r="N106" s="87"/>
      <c r="O106" s="87"/>
      <c r="P106" s="87"/>
      <c r="Q106" s="87"/>
      <c r="R106" s="87"/>
      <c r="S106" s="87"/>
      <c r="T106" s="87"/>
      <c r="U106" s="87"/>
      <c r="V106" s="87"/>
      <c r="W106" s="87"/>
      <c r="X106" s="87"/>
      <c r="Y106" s="87"/>
      <c r="Z106" s="87"/>
    </row>
    <row r="107" spans="1:26" ht="25.5" customHeight="1" x14ac:dyDescent="0.3">
      <c r="A107" s="87"/>
      <c r="B107" s="88">
        <f t="shared" ca="1" si="4"/>
        <v>45342</v>
      </c>
      <c r="C107" s="87">
        <v>384.44222042526934</v>
      </c>
      <c r="D107" s="87">
        <f t="shared" si="3"/>
        <v>6.8581072685052202E-3</v>
      </c>
      <c r="E107" s="87"/>
      <c r="F107" s="87"/>
      <c r="G107" s="87"/>
      <c r="H107" s="87"/>
      <c r="I107" s="87"/>
      <c r="J107" s="87"/>
      <c r="K107" s="87"/>
      <c r="L107" s="87"/>
      <c r="M107" s="87"/>
      <c r="N107" s="87"/>
      <c r="O107" s="87"/>
      <c r="P107" s="87"/>
      <c r="Q107" s="87"/>
      <c r="R107" s="87"/>
      <c r="S107" s="87"/>
      <c r="T107" s="87"/>
      <c r="U107" s="87"/>
      <c r="V107" s="87"/>
      <c r="W107" s="87"/>
      <c r="X107" s="87"/>
      <c r="Y107" s="87"/>
      <c r="Z107" s="87"/>
    </row>
    <row r="108" spans="1:26" ht="25.5" customHeight="1" x14ac:dyDescent="0.3">
      <c r="A108" s="87"/>
      <c r="B108" s="88">
        <f t="shared" ca="1" si="4"/>
        <v>45341</v>
      </c>
      <c r="C108" s="87">
        <v>381.82363299255599</v>
      </c>
      <c r="D108" s="87">
        <f t="shared" si="3"/>
        <v>-6.8420952963721415E-3</v>
      </c>
      <c r="E108" s="87"/>
      <c r="F108" s="87"/>
      <c r="G108" s="87"/>
      <c r="H108" s="87"/>
      <c r="I108" s="87"/>
      <c r="J108" s="87"/>
      <c r="K108" s="87"/>
      <c r="L108" s="87"/>
      <c r="M108" s="87"/>
      <c r="N108" s="87"/>
      <c r="O108" s="87"/>
      <c r="P108" s="87"/>
      <c r="Q108" s="87"/>
      <c r="R108" s="87"/>
      <c r="S108" s="87"/>
      <c r="T108" s="87"/>
      <c r="U108" s="87"/>
      <c r="V108" s="87"/>
      <c r="W108" s="87"/>
      <c r="X108" s="87"/>
      <c r="Y108" s="87"/>
      <c r="Z108" s="87"/>
    </row>
    <row r="109" spans="1:26" ht="25.5" customHeight="1" x14ac:dyDescent="0.3">
      <c r="A109" s="87"/>
      <c r="B109" s="88">
        <f t="shared" ca="1" si="4"/>
        <v>45340</v>
      </c>
      <c r="C109" s="87">
        <v>384.45410461340231</v>
      </c>
      <c r="D109" s="87">
        <f t="shared" si="3"/>
        <v>2.4980857101368326E-2</v>
      </c>
      <c r="E109" s="87"/>
      <c r="F109" s="87"/>
      <c r="G109" s="87"/>
      <c r="H109" s="87"/>
      <c r="I109" s="87"/>
      <c r="J109" s="87"/>
      <c r="K109" s="87"/>
      <c r="L109" s="87"/>
      <c r="M109" s="87"/>
      <c r="N109" s="87"/>
      <c r="O109" s="87"/>
      <c r="P109" s="87"/>
      <c r="Q109" s="87"/>
      <c r="R109" s="87"/>
      <c r="S109" s="87"/>
      <c r="T109" s="87"/>
      <c r="U109" s="87"/>
      <c r="V109" s="87"/>
      <c r="W109" s="87"/>
      <c r="X109" s="87"/>
      <c r="Y109" s="87"/>
      <c r="Z109" s="87"/>
    </row>
    <row r="110" spans="1:26" ht="25.5" customHeight="1" x14ac:dyDescent="0.3">
      <c r="A110" s="87"/>
      <c r="B110" s="88">
        <f t="shared" ca="1" si="4"/>
        <v>45339</v>
      </c>
      <c r="C110" s="87">
        <v>375.08418030423826</v>
      </c>
      <c r="D110" s="87">
        <f t="shared" si="3"/>
        <v>1.8306557595363371E-2</v>
      </c>
      <c r="E110" s="87"/>
      <c r="F110" s="87"/>
      <c r="G110" s="87"/>
      <c r="H110" s="87"/>
      <c r="I110" s="87"/>
      <c r="J110" s="87"/>
      <c r="K110" s="87"/>
      <c r="L110" s="87"/>
      <c r="M110" s="87"/>
      <c r="N110" s="87"/>
      <c r="O110" s="87"/>
      <c r="P110" s="87"/>
      <c r="Q110" s="87"/>
      <c r="R110" s="87"/>
      <c r="S110" s="87"/>
      <c r="T110" s="87"/>
      <c r="U110" s="87"/>
      <c r="V110" s="87"/>
      <c r="W110" s="87"/>
      <c r="X110" s="87"/>
      <c r="Y110" s="87"/>
      <c r="Z110" s="87"/>
    </row>
    <row r="111" spans="1:26" ht="25.5" customHeight="1" x14ac:dyDescent="0.3">
      <c r="A111" s="87"/>
      <c r="B111" s="88">
        <f t="shared" ca="1" si="4"/>
        <v>45338</v>
      </c>
      <c r="C111" s="87">
        <v>368.3411223334993</v>
      </c>
      <c r="D111" s="87">
        <f t="shared" si="3"/>
        <v>1.6143361319376215E-3</v>
      </c>
      <c r="E111" s="87"/>
      <c r="F111" s="87"/>
      <c r="G111" s="87"/>
      <c r="H111" s="87"/>
      <c r="I111" s="87"/>
      <c r="J111" s="87"/>
      <c r="K111" s="87"/>
      <c r="L111" s="87"/>
      <c r="M111" s="87"/>
      <c r="N111" s="87"/>
      <c r="O111" s="87"/>
      <c r="P111" s="87"/>
      <c r="Q111" s="87"/>
      <c r="R111" s="87"/>
      <c r="S111" s="87"/>
      <c r="T111" s="87"/>
      <c r="U111" s="87"/>
      <c r="V111" s="87"/>
      <c r="W111" s="87"/>
      <c r="X111" s="87"/>
      <c r="Y111" s="87"/>
      <c r="Z111" s="87"/>
    </row>
    <row r="112" spans="1:26" ht="25.5" customHeight="1" x14ac:dyDescent="0.3">
      <c r="A112" s="87"/>
      <c r="B112" s="88">
        <f t="shared" ca="1" si="4"/>
        <v>45337</v>
      </c>
      <c r="C112" s="87">
        <v>367.74745433054545</v>
      </c>
      <c r="D112" s="87">
        <f t="shared" si="3"/>
        <v>-1.8355581646146701E-3</v>
      </c>
      <c r="E112" s="87"/>
      <c r="F112" s="87"/>
      <c r="G112" s="87"/>
      <c r="H112" s="87"/>
      <c r="I112" s="87"/>
      <c r="J112" s="87"/>
      <c r="K112" s="87"/>
      <c r="L112" s="87"/>
      <c r="M112" s="87"/>
      <c r="N112" s="87"/>
      <c r="O112" s="87"/>
      <c r="P112" s="87"/>
      <c r="Q112" s="87"/>
      <c r="R112" s="87"/>
      <c r="S112" s="87"/>
      <c r="T112" s="87"/>
      <c r="U112" s="87"/>
      <c r="V112" s="87"/>
      <c r="W112" s="87"/>
      <c r="X112" s="87"/>
      <c r="Y112" s="87"/>
      <c r="Z112" s="87"/>
    </row>
    <row r="113" spans="1:26" ht="25.5" customHeight="1" x14ac:dyDescent="0.3">
      <c r="A113" s="87"/>
      <c r="B113" s="88">
        <f t="shared" ca="1" si="4"/>
        <v>45336</v>
      </c>
      <c r="C113" s="87">
        <v>368.42371749322785</v>
      </c>
      <c r="D113" s="87">
        <f t="shared" si="3"/>
        <v>-1.9821556366236837E-2</v>
      </c>
      <c r="E113" s="87"/>
      <c r="F113" s="87"/>
      <c r="G113" s="87"/>
      <c r="H113" s="87"/>
      <c r="I113" s="87"/>
      <c r="J113" s="87"/>
      <c r="K113" s="87"/>
      <c r="L113" s="87"/>
      <c r="M113" s="87"/>
      <c r="N113" s="87"/>
      <c r="O113" s="87"/>
      <c r="P113" s="87"/>
      <c r="Q113" s="87"/>
      <c r="R113" s="87"/>
      <c r="S113" s="87"/>
      <c r="T113" s="87"/>
      <c r="U113" s="87"/>
      <c r="V113" s="87"/>
      <c r="W113" s="87"/>
      <c r="X113" s="87"/>
      <c r="Y113" s="87"/>
      <c r="Z113" s="87"/>
    </row>
    <row r="114" spans="1:26" ht="25.5" customHeight="1" x14ac:dyDescent="0.3">
      <c r="A114" s="87"/>
      <c r="B114" s="88">
        <f t="shared" ca="1" si="4"/>
        <v>45335</v>
      </c>
      <c r="C114" s="87">
        <v>375.87412770208482</v>
      </c>
      <c r="D114" s="87">
        <f t="shared" si="3"/>
        <v>2.3244559745699389E-2</v>
      </c>
      <c r="E114" s="87"/>
      <c r="F114" s="87"/>
      <c r="G114" s="87"/>
      <c r="H114" s="87"/>
      <c r="I114" s="87"/>
      <c r="J114" s="87"/>
      <c r="K114" s="87"/>
      <c r="L114" s="87"/>
      <c r="M114" s="87"/>
      <c r="N114" s="87"/>
      <c r="O114" s="87"/>
      <c r="P114" s="87"/>
      <c r="Q114" s="87"/>
      <c r="R114" s="87"/>
      <c r="S114" s="87"/>
      <c r="T114" s="87"/>
      <c r="U114" s="87"/>
      <c r="V114" s="87"/>
      <c r="W114" s="87"/>
      <c r="X114" s="87"/>
      <c r="Y114" s="87"/>
      <c r="Z114" s="87"/>
    </row>
    <row r="115" spans="1:26" ht="25.5" customHeight="1" x14ac:dyDescent="0.3">
      <c r="A115" s="87"/>
      <c r="B115" s="88">
        <f t="shared" ca="1" si="4"/>
        <v>45334</v>
      </c>
      <c r="C115" s="87">
        <v>367.33557400539564</v>
      </c>
      <c r="D115" s="87">
        <f t="shared" si="3"/>
        <v>1.5371602678958762E-2</v>
      </c>
      <c r="E115" s="87"/>
      <c r="F115" s="87"/>
      <c r="G115" s="87"/>
      <c r="H115" s="87"/>
      <c r="I115" s="87"/>
      <c r="J115" s="87"/>
      <c r="K115" s="87"/>
      <c r="L115" s="87"/>
      <c r="M115" s="87"/>
      <c r="N115" s="87"/>
      <c r="O115" s="87"/>
      <c r="P115" s="87"/>
      <c r="Q115" s="87"/>
      <c r="R115" s="87"/>
      <c r="S115" s="87"/>
      <c r="T115" s="87"/>
      <c r="U115" s="87"/>
      <c r="V115" s="87"/>
      <c r="W115" s="87"/>
      <c r="X115" s="87"/>
      <c r="Y115" s="87"/>
      <c r="Z115" s="87"/>
    </row>
    <row r="116" spans="1:26" ht="25.5" customHeight="1" x14ac:dyDescent="0.3">
      <c r="A116" s="87"/>
      <c r="B116" s="88">
        <f t="shared" ca="1" si="4"/>
        <v>45333</v>
      </c>
      <c r="C116" s="87">
        <v>361.77451982724023</v>
      </c>
      <c r="D116" s="87">
        <f t="shared" si="3"/>
        <v>-3.9623718439934508E-2</v>
      </c>
      <c r="E116" s="87"/>
      <c r="F116" s="87"/>
      <c r="G116" s="87"/>
      <c r="H116" s="87"/>
      <c r="I116" s="87"/>
      <c r="J116" s="87"/>
      <c r="K116" s="87"/>
      <c r="L116" s="87"/>
      <c r="M116" s="87"/>
      <c r="N116" s="87"/>
      <c r="O116" s="87"/>
      <c r="P116" s="87"/>
      <c r="Q116" s="87"/>
      <c r="R116" s="87"/>
      <c r="S116" s="87"/>
      <c r="T116" s="87"/>
      <c r="U116" s="87"/>
      <c r="V116" s="87"/>
      <c r="W116" s="87"/>
      <c r="X116" s="87"/>
      <c r="Y116" s="87"/>
      <c r="Z116" s="87"/>
    </row>
    <row r="117" spans="1:26" ht="25.5" customHeight="1" x14ac:dyDescent="0.3">
      <c r="A117" s="87"/>
      <c r="B117" s="88">
        <f t="shared" ca="1" si="4"/>
        <v>45332</v>
      </c>
      <c r="C117" s="87">
        <v>376.70080652092145</v>
      </c>
      <c r="D117" s="87">
        <f t="shared" si="3"/>
        <v>-2.8829424731429132E-3</v>
      </c>
      <c r="E117" s="87"/>
      <c r="F117" s="87"/>
      <c r="G117" s="87"/>
      <c r="H117" s="87"/>
      <c r="I117" s="87"/>
      <c r="J117" s="87"/>
      <c r="K117" s="87"/>
      <c r="L117" s="87"/>
      <c r="M117" s="87"/>
      <c r="N117" s="87"/>
      <c r="O117" s="87"/>
      <c r="P117" s="87"/>
      <c r="Q117" s="87"/>
      <c r="R117" s="87"/>
      <c r="S117" s="87"/>
      <c r="T117" s="87"/>
      <c r="U117" s="87"/>
      <c r="V117" s="87"/>
      <c r="W117" s="87"/>
      <c r="X117" s="87"/>
      <c r="Y117" s="87"/>
      <c r="Z117" s="87"/>
    </row>
    <row r="118" spans="1:26" ht="25.5" customHeight="1" x14ac:dyDescent="0.3">
      <c r="A118" s="87"/>
      <c r="B118" s="88">
        <f t="shared" ca="1" si="4"/>
        <v>45331</v>
      </c>
      <c r="C118" s="87">
        <v>377.78995322299471</v>
      </c>
      <c r="D118" s="87">
        <f t="shared" si="3"/>
        <v>3.9324074127338182E-3</v>
      </c>
      <c r="E118" s="87"/>
      <c r="F118" s="87"/>
      <c r="G118" s="87"/>
      <c r="H118" s="87"/>
      <c r="I118" s="87"/>
      <c r="J118" s="87"/>
      <c r="K118" s="87"/>
      <c r="L118" s="87"/>
      <c r="M118" s="87"/>
      <c r="N118" s="87"/>
      <c r="O118" s="87"/>
      <c r="P118" s="87"/>
      <c r="Q118" s="87"/>
      <c r="R118" s="87"/>
      <c r="S118" s="87"/>
      <c r="T118" s="87"/>
      <c r="U118" s="87"/>
      <c r="V118" s="87"/>
      <c r="W118" s="87"/>
      <c r="X118" s="87"/>
      <c r="Y118" s="87"/>
      <c r="Z118" s="87"/>
    </row>
    <row r="119" spans="1:26" ht="25.5" customHeight="1" x14ac:dyDescent="0.3">
      <c r="A119" s="87"/>
      <c r="B119" s="88">
        <f t="shared" ca="1" si="4"/>
        <v>45330</v>
      </c>
      <c r="C119" s="87">
        <v>376.31014840591632</v>
      </c>
      <c r="D119" s="87">
        <f t="shared" si="3"/>
        <v>1.058926739871513E-2</v>
      </c>
      <c r="E119" s="87"/>
      <c r="F119" s="87"/>
      <c r="G119" s="87"/>
      <c r="H119" s="87"/>
      <c r="I119" s="87"/>
      <c r="J119" s="87"/>
      <c r="K119" s="87"/>
      <c r="L119" s="87"/>
      <c r="M119" s="87"/>
      <c r="N119" s="87"/>
      <c r="O119" s="87"/>
      <c r="P119" s="87"/>
      <c r="Q119" s="87"/>
      <c r="R119" s="87"/>
      <c r="S119" s="87"/>
      <c r="T119" s="87"/>
      <c r="U119" s="87"/>
      <c r="V119" s="87"/>
      <c r="W119" s="87"/>
      <c r="X119" s="87"/>
      <c r="Y119" s="87"/>
      <c r="Z119" s="87"/>
    </row>
    <row r="120" spans="1:26" ht="25.5" customHeight="1" x14ac:dyDescent="0.3">
      <c r="A120" s="87"/>
      <c r="B120" s="88">
        <f t="shared" ca="1" si="4"/>
        <v>45329</v>
      </c>
      <c r="C120" s="87">
        <v>372.36705409958404</v>
      </c>
      <c r="D120" s="87">
        <f t="shared" si="3"/>
        <v>1.1561251999179456E-2</v>
      </c>
      <c r="E120" s="87"/>
      <c r="F120" s="87"/>
      <c r="G120" s="87"/>
      <c r="H120" s="87"/>
      <c r="I120" s="87"/>
      <c r="J120" s="87"/>
      <c r="K120" s="87"/>
      <c r="L120" s="87"/>
      <c r="M120" s="87"/>
      <c r="N120" s="87"/>
      <c r="O120" s="87"/>
      <c r="P120" s="87"/>
      <c r="Q120" s="87"/>
      <c r="R120" s="87"/>
      <c r="S120" s="87"/>
      <c r="T120" s="87"/>
      <c r="U120" s="87"/>
      <c r="V120" s="87"/>
      <c r="W120" s="87"/>
      <c r="X120" s="87"/>
      <c r="Y120" s="87"/>
      <c r="Z120" s="87"/>
    </row>
    <row r="121" spans="1:26" ht="25.5" customHeight="1" x14ac:dyDescent="0.3">
      <c r="A121" s="87"/>
      <c r="B121" s="88">
        <f t="shared" ca="1" si="4"/>
        <v>45328</v>
      </c>
      <c r="C121" s="87">
        <v>368.11122743547526</v>
      </c>
      <c r="D121" s="87">
        <f t="shared" si="3"/>
        <v>-1.0608902561421996E-2</v>
      </c>
      <c r="E121" s="87"/>
      <c r="F121" s="87"/>
      <c r="G121" s="87"/>
      <c r="H121" s="87"/>
      <c r="I121" s="87"/>
      <c r="J121" s="87"/>
      <c r="K121" s="87"/>
      <c r="L121" s="87"/>
      <c r="M121" s="87"/>
      <c r="N121" s="87"/>
      <c r="O121" s="87"/>
      <c r="P121" s="87"/>
      <c r="Q121" s="87"/>
      <c r="R121" s="87"/>
      <c r="S121" s="87"/>
      <c r="T121" s="87"/>
      <c r="U121" s="87"/>
      <c r="V121" s="87"/>
      <c r="W121" s="87"/>
      <c r="X121" s="87"/>
      <c r="Y121" s="87"/>
      <c r="Z121" s="87"/>
    </row>
    <row r="122" spans="1:26" ht="25.5" customHeight="1" x14ac:dyDescent="0.3">
      <c r="A122" s="87"/>
      <c r="B122" s="88">
        <f t="shared" ca="1" si="4"/>
        <v>45327</v>
      </c>
      <c r="C122" s="87">
        <v>372.05835830590524</v>
      </c>
      <c r="D122" s="87">
        <f t="shared" si="3"/>
        <v>-8.9482535193451396E-3</v>
      </c>
      <c r="E122" s="87"/>
      <c r="F122" s="87"/>
      <c r="G122" s="87"/>
      <c r="H122" s="87"/>
      <c r="I122" s="87"/>
      <c r="J122" s="87"/>
      <c r="K122" s="87"/>
      <c r="L122" s="87"/>
      <c r="M122" s="87"/>
      <c r="N122" s="87"/>
      <c r="O122" s="87"/>
      <c r="P122" s="87"/>
      <c r="Q122" s="87"/>
      <c r="R122" s="87"/>
      <c r="S122" s="87"/>
      <c r="T122" s="87"/>
      <c r="U122" s="87"/>
      <c r="V122" s="87"/>
      <c r="W122" s="87"/>
      <c r="X122" s="87"/>
      <c r="Y122" s="87"/>
      <c r="Z122" s="87"/>
    </row>
    <row r="123" spans="1:26" ht="25.5" customHeight="1" x14ac:dyDescent="0.3">
      <c r="A123" s="87"/>
      <c r="B123" s="88">
        <f t="shared" ca="1" si="4"/>
        <v>45326</v>
      </c>
      <c r="C123" s="87">
        <v>375.41769098044546</v>
      </c>
      <c r="D123" s="87">
        <f t="shared" si="3"/>
        <v>-3.6104273234997097E-2</v>
      </c>
      <c r="E123" s="87"/>
      <c r="F123" s="87"/>
      <c r="G123" s="87"/>
      <c r="H123" s="87"/>
      <c r="I123" s="87"/>
      <c r="J123" s="87"/>
      <c r="K123" s="87"/>
      <c r="L123" s="87"/>
      <c r="M123" s="87"/>
      <c r="N123" s="87"/>
      <c r="O123" s="87"/>
      <c r="P123" s="87"/>
      <c r="Q123" s="87"/>
      <c r="R123" s="87"/>
      <c r="S123" s="87"/>
      <c r="T123" s="87"/>
      <c r="U123" s="87"/>
      <c r="V123" s="87"/>
      <c r="W123" s="87"/>
      <c r="X123" s="87"/>
      <c r="Y123" s="87"/>
      <c r="Z123" s="87"/>
    </row>
    <row r="124" spans="1:26" ht="25.5" customHeight="1" x14ac:dyDescent="0.3">
      <c r="A124" s="87"/>
      <c r="B124" s="88">
        <f t="shared" ca="1" si="4"/>
        <v>45325</v>
      </c>
      <c r="C124" s="87">
        <v>389.47956771258936</v>
      </c>
      <c r="D124" s="87">
        <f t="shared" si="3"/>
        <v>2.6980226951764053E-2</v>
      </c>
      <c r="E124" s="87"/>
      <c r="F124" s="87"/>
      <c r="G124" s="87"/>
      <c r="H124" s="87"/>
      <c r="I124" s="87"/>
      <c r="J124" s="87"/>
      <c r="K124" s="87"/>
      <c r="L124" s="87"/>
      <c r="M124" s="87"/>
      <c r="N124" s="87"/>
      <c r="O124" s="87"/>
      <c r="P124" s="87"/>
      <c r="Q124" s="87"/>
      <c r="R124" s="87"/>
      <c r="S124" s="87"/>
      <c r="T124" s="87"/>
      <c r="U124" s="87"/>
      <c r="V124" s="87"/>
      <c r="W124" s="87"/>
      <c r="X124" s="87"/>
      <c r="Y124" s="87"/>
      <c r="Z124" s="87"/>
    </row>
    <row r="125" spans="1:26" ht="25.5" customHeight="1" x14ac:dyDescent="0.3">
      <c r="A125" s="87"/>
      <c r="B125" s="88">
        <f t="shared" ca="1" si="4"/>
        <v>45324</v>
      </c>
      <c r="C125" s="87">
        <v>379.24738713677561</v>
      </c>
      <c r="D125" s="87">
        <f t="shared" si="3"/>
        <v>8.9101875873871528E-3</v>
      </c>
      <c r="E125" s="87"/>
      <c r="F125" s="87"/>
      <c r="G125" s="87"/>
      <c r="H125" s="87"/>
      <c r="I125" s="87"/>
      <c r="J125" s="87"/>
      <c r="K125" s="87"/>
      <c r="L125" s="87"/>
      <c r="M125" s="87"/>
      <c r="N125" s="87"/>
      <c r="O125" s="87"/>
      <c r="P125" s="87"/>
      <c r="Q125" s="87"/>
      <c r="R125" s="87"/>
      <c r="S125" s="87"/>
      <c r="T125" s="87"/>
      <c r="U125" s="87"/>
      <c r="V125" s="87"/>
      <c r="W125" s="87"/>
      <c r="X125" s="87"/>
      <c r="Y125" s="87"/>
      <c r="Z125" s="87"/>
    </row>
    <row r="126" spans="1:26" ht="25.5" customHeight="1" x14ac:dyDescent="0.3">
      <c r="A126" s="87"/>
      <c r="B126" s="88">
        <f t="shared" ca="1" si="4"/>
        <v>45323</v>
      </c>
      <c r="C126" s="87">
        <v>375.89806486509178</v>
      </c>
      <c r="D126" s="87">
        <f t="shared" si="3"/>
        <v>-1.0006661774594083E-2</v>
      </c>
      <c r="E126" s="87"/>
      <c r="F126" s="87"/>
      <c r="G126" s="87"/>
      <c r="H126" s="87"/>
      <c r="I126" s="87"/>
      <c r="J126" s="87"/>
      <c r="K126" s="87"/>
      <c r="L126" s="87"/>
      <c r="M126" s="87"/>
      <c r="N126" s="87"/>
      <c r="O126" s="87"/>
      <c r="P126" s="87"/>
      <c r="Q126" s="87"/>
      <c r="R126" s="87"/>
      <c r="S126" s="87"/>
      <c r="T126" s="87"/>
      <c r="U126" s="87"/>
      <c r="V126" s="87"/>
      <c r="W126" s="87"/>
      <c r="X126" s="87"/>
      <c r="Y126" s="87"/>
      <c r="Z126" s="87"/>
    </row>
    <row r="127" spans="1:26" ht="25.5" customHeight="1" x14ac:dyDescent="0.3">
      <c r="A127" s="87"/>
      <c r="B127" s="88">
        <f t="shared" ca="1" si="4"/>
        <v>45322</v>
      </c>
      <c r="C127" s="87">
        <v>379.69757002496686</v>
      </c>
      <c r="D127" s="87">
        <f t="shared" si="3"/>
        <v>-1.0171633349125075E-2</v>
      </c>
      <c r="E127" s="87"/>
      <c r="F127" s="87"/>
      <c r="G127" s="87"/>
      <c r="H127" s="87"/>
      <c r="I127" s="87"/>
      <c r="J127" s="87"/>
      <c r="K127" s="87"/>
      <c r="L127" s="87"/>
      <c r="M127" s="87"/>
      <c r="N127" s="87"/>
      <c r="O127" s="87"/>
      <c r="P127" s="87"/>
      <c r="Q127" s="87"/>
      <c r="R127" s="87"/>
      <c r="S127" s="87"/>
      <c r="T127" s="87"/>
      <c r="U127" s="87"/>
      <c r="V127" s="87"/>
      <c r="W127" s="87"/>
      <c r="X127" s="87"/>
      <c r="Y127" s="87"/>
      <c r="Z127" s="87"/>
    </row>
    <row r="128" spans="1:26" ht="25.5" customHeight="1" x14ac:dyDescent="0.3">
      <c r="A128" s="87"/>
      <c r="B128" s="88">
        <f t="shared" ca="1" si="4"/>
        <v>45321</v>
      </c>
      <c r="C128" s="87">
        <v>383.59940250014176</v>
      </c>
      <c r="D128" s="87">
        <f t="shared" si="3"/>
        <v>-8.4777863019450672E-3</v>
      </c>
      <c r="E128" s="87"/>
      <c r="F128" s="87"/>
      <c r="G128" s="87"/>
      <c r="H128" s="87"/>
      <c r="I128" s="87"/>
      <c r="J128" s="87"/>
      <c r="K128" s="87"/>
      <c r="L128" s="87"/>
      <c r="M128" s="87"/>
      <c r="N128" s="87"/>
      <c r="O128" s="87"/>
      <c r="P128" s="87"/>
      <c r="Q128" s="87"/>
      <c r="R128" s="87"/>
      <c r="S128" s="87"/>
      <c r="T128" s="87"/>
      <c r="U128" s="87"/>
      <c r="V128" s="87"/>
      <c r="W128" s="87"/>
      <c r="X128" s="87"/>
      <c r="Y128" s="87"/>
      <c r="Z128" s="87"/>
    </row>
    <row r="129" spans="1:26" ht="25.5" customHeight="1" x14ac:dyDescent="0.3">
      <c r="A129" s="87"/>
      <c r="B129" s="88">
        <f t="shared" ca="1" si="4"/>
        <v>45320</v>
      </c>
      <c r="C129" s="87">
        <v>386.87928238081616</v>
      </c>
      <c r="D129" s="87">
        <f t="shared" si="3"/>
        <v>4.2388132384829635E-3</v>
      </c>
      <c r="E129" s="87"/>
      <c r="F129" s="87"/>
      <c r="G129" s="87"/>
      <c r="H129" s="87"/>
      <c r="I129" s="87"/>
      <c r="J129" s="87"/>
      <c r="K129" s="87"/>
      <c r="L129" s="87"/>
      <c r="M129" s="87"/>
      <c r="N129" s="87"/>
      <c r="O129" s="87"/>
      <c r="P129" s="87"/>
      <c r="Q129" s="87"/>
      <c r="R129" s="87"/>
      <c r="S129" s="87"/>
      <c r="T129" s="87"/>
      <c r="U129" s="87"/>
      <c r="V129" s="87"/>
      <c r="W129" s="87"/>
      <c r="X129" s="87"/>
      <c r="Y129" s="87"/>
      <c r="Z129" s="87"/>
    </row>
    <row r="130" spans="1:26" ht="25.5" customHeight="1" x14ac:dyDescent="0.3">
      <c r="A130" s="87"/>
      <c r="B130" s="88">
        <f t="shared" ca="1" si="4"/>
        <v>45319</v>
      </c>
      <c r="C130" s="87">
        <v>385.24629528428864</v>
      </c>
      <c r="D130" s="87">
        <f t="shared" si="3"/>
        <v>3.3993282572548633E-3</v>
      </c>
      <c r="E130" s="87"/>
      <c r="F130" s="87"/>
      <c r="G130" s="87"/>
      <c r="H130" s="87"/>
      <c r="I130" s="87"/>
      <c r="J130" s="87"/>
      <c r="K130" s="87"/>
      <c r="L130" s="87"/>
      <c r="M130" s="87"/>
      <c r="N130" s="87"/>
      <c r="O130" s="87"/>
      <c r="P130" s="87"/>
      <c r="Q130" s="87"/>
      <c r="R130" s="87"/>
      <c r="S130" s="87"/>
      <c r="T130" s="87"/>
      <c r="U130" s="87"/>
      <c r="V130" s="87"/>
      <c r="W130" s="87"/>
      <c r="X130" s="87"/>
      <c r="Y130" s="87"/>
      <c r="Z130" s="87"/>
    </row>
    <row r="131" spans="1:26" ht="25.5" customHeight="1" x14ac:dyDescent="0.3">
      <c r="A131" s="87"/>
      <c r="B131" s="88">
        <f t="shared" ca="1" si="4"/>
        <v>45318</v>
      </c>
      <c r="C131" s="87">
        <v>383.94115327284521</v>
      </c>
      <c r="D131" s="87">
        <f t="shared" ref="D131:D194" si="5">C131/C132-1</f>
        <v>-4.8217310977002437E-2</v>
      </c>
      <c r="E131" s="87"/>
      <c r="F131" s="87"/>
      <c r="G131" s="87"/>
      <c r="H131" s="87"/>
      <c r="I131" s="87"/>
      <c r="J131" s="87"/>
      <c r="K131" s="87"/>
      <c r="L131" s="87"/>
      <c r="M131" s="87"/>
      <c r="N131" s="87"/>
      <c r="O131" s="87"/>
      <c r="P131" s="87"/>
      <c r="Q131" s="87"/>
      <c r="R131" s="87"/>
      <c r="S131" s="87"/>
      <c r="T131" s="87"/>
      <c r="U131" s="87"/>
      <c r="V131" s="87"/>
      <c r="W131" s="87"/>
      <c r="X131" s="87"/>
      <c r="Y131" s="87"/>
      <c r="Z131" s="87"/>
    </row>
    <row r="132" spans="1:26" ht="25.5" customHeight="1" x14ac:dyDescent="0.3">
      <c r="A132" s="87"/>
      <c r="B132" s="88">
        <f t="shared" ref="B132:B195" ca="1" si="6">B131-1</f>
        <v>45317</v>
      </c>
      <c r="C132" s="87">
        <v>403.39161207792063</v>
      </c>
      <c r="D132" s="87">
        <f t="shared" si="5"/>
        <v>8.56307815597801E-3</v>
      </c>
      <c r="E132" s="87"/>
      <c r="F132" s="87"/>
      <c r="G132" s="87"/>
      <c r="H132" s="87"/>
      <c r="I132" s="87"/>
      <c r="J132" s="87"/>
      <c r="K132" s="87"/>
      <c r="L132" s="87"/>
      <c r="M132" s="87"/>
      <c r="N132" s="87"/>
      <c r="O132" s="87"/>
      <c r="P132" s="87"/>
      <c r="Q132" s="87"/>
      <c r="R132" s="87"/>
      <c r="S132" s="87"/>
      <c r="T132" s="87"/>
      <c r="U132" s="87"/>
      <c r="V132" s="87"/>
      <c r="W132" s="87"/>
      <c r="X132" s="87"/>
      <c r="Y132" s="87"/>
      <c r="Z132" s="87"/>
    </row>
    <row r="133" spans="1:26" ht="25.5" customHeight="1" x14ac:dyDescent="0.3">
      <c r="A133" s="87"/>
      <c r="B133" s="88">
        <f t="shared" ca="1" si="6"/>
        <v>45316</v>
      </c>
      <c r="C133" s="87">
        <v>399.96666625499319</v>
      </c>
      <c r="D133" s="87">
        <f t="shared" si="5"/>
        <v>-4.458998410137982E-2</v>
      </c>
      <c r="E133" s="87"/>
      <c r="F133" s="87"/>
      <c r="G133" s="87"/>
      <c r="H133" s="87"/>
      <c r="I133" s="87"/>
      <c r="J133" s="87"/>
      <c r="K133" s="87"/>
      <c r="L133" s="87"/>
      <c r="M133" s="87"/>
      <c r="N133" s="87"/>
      <c r="O133" s="87"/>
      <c r="P133" s="87"/>
      <c r="Q133" s="87"/>
      <c r="R133" s="87"/>
      <c r="S133" s="87"/>
      <c r="T133" s="87"/>
      <c r="U133" s="87"/>
      <c r="V133" s="87"/>
      <c r="W133" s="87"/>
      <c r="X133" s="87"/>
      <c r="Y133" s="87"/>
      <c r="Z133" s="87"/>
    </row>
    <row r="134" spans="1:26" ht="25.5" customHeight="1" x14ac:dyDescent="0.3">
      <c r="A134" s="87"/>
      <c r="B134" s="88">
        <f t="shared" ca="1" si="6"/>
        <v>45315</v>
      </c>
      <c r="C134" s="87">
        <v>418.63352864141859</v>
      </c>
      <c r="D134" s="87">
        <f t="shared" si="5"/>
        <v>1.0977524409050865E-2</v>
      </c>
      <c r="E134" s="87"/>
      <c r="F134" s="87"/>
      <c r="G134" s="87"/>
      <c r="H134" s="87"/>
      <c r="I134" s="87"/>
      <c r="J134" s="87"/>
      <c r="K134" s="87"/>
      <c r="L134" s="87"/>
      <c r="M134" s="87"/>
      <c r="N134" s="87"/>
      <c r="O134" s="87"/>
      <c r="P134" s="87"/>
      <c r="Q134" s="87"/>
      <c r="R134" s="87"/>
      <c r="S134" s="87"/>
      <c r="T134" s="87"/>
      <c r="U134" s="87"/>
      <c r="V134" s="87"/>
      <c r="W134" s="87"/>
      <c r="X134" s="87"/>
      <c r="Y134" s="87"/>
      <c r="Z134" s="87"/>
    </row>
    <row r="135" spans="1:26" ht="25.5" customHeight="1" x14ac:dyDescent="0.3">
      <c r="A135" s="87"/>
      <c r="B135" s="88">
        <f t="shared" ca="1" si="6"/>
        <v>45314</v>
      </c>
      <c r="C135" s="87">
        <v>414.08786895250068</v>
      </c>
      <c r="D135" s="87">
        <f t="shared" si="5"/>
        <v>1.9773231150452375E-2</v>
      </c>
      <c r="E135" s="87"/>
      <c r="F135" s="87"/>
      <c r="G135" s="87"/>
      <c r="H135" s="87"/>
      <c r="I135" s="87"/>
      <c r="J135" s="87"/>
      <c r="K135" s="87"/>
      <c r="L135" s="87"/>
      <c r="M135" s="87"/>
      <c r="N135" s="87"/>
      <c r="O135" s="87"/>
      <c r="P135" s="87"/>
      <c r="Q135" s="87"/>
      <c r="R135" s="87"/>
      <c r="S135" s="87"/>
      <c r="T135" s="87"/>
      <c r="U135" s="87"/>
      <c r="V135" s="87"/>
      <c r="W135" s="87"/>
      <c r="X135" s="87"/>
      <c r="Y135" s="87"/>
      <c r="Z135" s="87"/>
    </row>
    <row r="136" spans="1:26" ht="25.5" customHeight="1" x14ac:dyDescent="0.3">
      <c r="A136" s="87"/>
      <c r="B136" s="88">
        <f t="shared" ca="1" si="6"/>
        <v>45313</v>
      </c>
      <c r="C136" s="87">
        <v>406.05877493504062</v>
      </c>
      <c r="D136" s="87">
        <f t="shared" si="5"/>
        <v>1.2842321618951713E-2</v>
      </c>
      <c r="E136" s="87"/>
      <c r="F136" s="87"/>
      <c r="G136" s="87"/>
      <c r="H136" s="87"/>
      <c r="I136" s="87"/>
      <c r="J136" s="87"/>
      <c r="K136" s="87"/>
      <c r="L136" s="87"/>
      <c r="M136" s="87"/>
      <c r="N136" s="87"/>
      <c r="O136" s="87"/>
      <c r="P136" s="87"/>
      <c r="Q136" s="87"/>
      <c r="R136" s="87"/>
      <c r="S136" s="87"/>
      <c r="T136" s="87"/>
      <c r="U136" s="87"/>
      <c r="V136" s="87"/>
      <c r="W136" s="87"/>
      <c r="X136" s="87"/>
      <c r="Y136" s="87"/>
      <c r="Z136" s="87"/>
    </row>
    <row r="137" spans="1:26" ht="25.5" customHeight="1" x14ac:dyDescent="0.3">
      <c r="A137" s="87"/>
      <c r="B137" s="88">
        <f t="shared" ca="1" si="6"/>
        <v>45312</v>
      </c>
      <c r="C137" s="87">
        <v>400.91015774892423</v>
      </c>
      <c r="D137" s="87">
        <f t="shared" si="5"/>
        <v>-7.717727965304233E-3</v>
      </c>
      <c r="E137" s="87"/>
      <c r="F137" s="87"/>
      <c r="G137" s="87"/>
      <c r="H137" s="87"/>
      <c r="I137" s="87"/>
      <c r="J137" s="87"/>
      <c r="K137" s="87"/>
      <c r="L137" s="87"/>
      <c r="M137" s="87"/>
      <c r="N137" s="87"/>
      <c r="O137" s="87"/>
      <c r="P137" s="87"/>
      <c r="Q137" s="87"/>
      <c r="R137" s="87"/>
      <c r="S137" s="87"/>
      <c r="T137" s="87"/>
      <c r="U137" s="87"/>
      <c r="V137" s="87"/>
      <c r="W137" s="87"/>
      <c r="X137" s="87"/>
      <c r="Y137" s="87"/>
      <c r="Z137" s="87"/>
    </row>
    <row r="138" spans="1:26" ht="25.5" customHeight="1" x14ac:dyDescent="0.3">
      <c r="A138" s="87"/>
      <c r="B138" s="88">
        <f t="shared" ca="1" si="6"/>
        <v>45311</v>
      </c>
      <c r="C138" s="87">
        <v>404.02833855617462</v>
      </c>
      <c r="D138" s="87">
        <f t="shared" si="5"/>
        <v>5.687786476818335E-3</v>
      </c>
      <c r="E138" s="87"/>
      <c r="F138" s="87"/>
      <c r="G138" s="87"/>
      <c r="H138" s="87"/>
      <c r="I138" s="87"/>
      <c r="J138" s="87"/>
      <c r="K138" s="87"/>
      <c r="L138" s="87"/>
      <c r="M138" s="87"/>
      <c r="N138" s="87"/>
      <c r="O138" s="87"/>
      <c r="P138" s="87"/>
      <c r="Q138" s="87"/>
      <c r="R138" s="87"/>
      <c r="S138" s="87"/>
      <c r="T138" s="87"/>
      <c r="U138" s="87"/>
      <c r="V138" s="87"/>
      <c r="W138" s="87"/>
      <c r="X138" s="87"/>
      <c r="Y138" s="87"/>
      <c r="Z138" s="87"/>
    </row>
    <row r="139" spans="1:26" ht="25.5" customHeight="1" x14ac:dyDescent="0.3">
      <c r="A139" s="87"/>
      <c r="B139" s="88">
        <f t="shared" ca="1" si="6"/>
        <v>45310</v>
      </c>
      <c r="C139" s="87">
        <v>401.74330839950767</v>
      </c>
      <c r="D139" s="87">
        <f t="shared" si="5"/>
        <v>-2.5844904631317389E-2</v>
      </c>
      <c r="E139" s="87"/>
      <c r="F139" s="87"/>
      <c r="G139" s="87"/>
      <c r="H139" s="87"/>
      <c r="I139" s="87"/>
      <c r="J139" s="87"/>
      <c r="K139" s="87"/>
      <c r="L139" s="87"/>
      <c r="M139" s="87"/>
      <c r="N139" s="87"/>
      <c r="O139" s="87"/>
      <c r="P139" s="87"/>
      <c r="Q139" s="87"/>
      <c r="R139" s="87"/>
      <c r="S139" s="87"/>
      <c r="T139" s="87"/>
      <c r="U139" s="87"/>
      <c r="V139" s="87"/>
      <c r="W139" s="87"/>
      <c r="X139" s="87"/>
      <c r="Y139" s="87"/>
      <c r="Z139" s="87"/>
    </row>
    <row r="140" spans="1:26" ht="25.5" customHeight="1" x14ac:dyDescent="0.3">
      <c r="A140" s="87"/>
      <c r="B140" s="88">
        <f t="shared" ca="1" si="6"/>
        <v>45309</v>
      </c>
      <c r="C140" s="87">
        <v>412.40179342023799</v>
      </c>
      <c r="D140" s="87">
        <f t="shared" si="5"/>
        <v>-5.482448415240182E-2</v>
      </c>
      <c r="E140" s="87"/>
      <c r="F140" s="87"/>
      <c r="G140" s="87"/>
      <c r="H140" s="87"/>
      <c r="I140" s="87"/>
      <c r="J140" s="87"/>
      <c r="K140" s="87"/>
      <c r="L140" s="87"/>
      <c r="M140" s="87"/>
      <c r="N140" s="87"/>
      <c r="O140" s="87"/>
      <c r="P140" s="87"/>
      <c r="Q140" s="87"/>
      <c r="R140" s="87"/>
      <c r="S140" s="87"/>
      <c r="T140" s="87"/>
      <c r="U140" s="87"/>
      <c r="V140" s="87"/>
      <c r="W140" s="87"/>
      <c r="X140" s="87"/>
      <c r="Y140" s="87"/>
      <c r="Z140" s="87"/>
    </row>
    <row r="141" spans="1:26" ht="25.5" customHeight="1" x14ac:dyDescent="0.3">
      <c r="A141" s="87"/>
      <c r="B141" s="88">
        <f t="shared" ca="1" si="6"/>
        <v>45308</v>
      </c>
      <c r="C141" s="87">
        <v>436.32297547446672</v>
      </c>
      <c r="D141" s="87">
        <f t="shared" si="5"/>
        <v>2.1434289906589354E-2</v>
      </c>
      <c r="E141" s="87"/>
      <c r="F141" s="87"/>
      <c r="G141" s="87"/>
      <c r="H141" s="87"/>
      <c r="I141" s="87"/>
      <c r="J141" s="87"/>
      <c r="K141" s="87"/>
      <c r="L141" s="87"/>
      <c r="M141" s="87"/>
      <c r="N141" s="87"/>
      <c r="O141" s="87"/>
      <c r="P141" s="87"/>
      <c r="Q141" s="87"/>
      <c r="R141" s="87"/>
      <c r="S141" s="87"/>
      <c r="T141" s="87"/>
      <c r="U141" s="87"/>
      <c r="V141" s="87"/>
      <c r="W141" s="87"/>
      <c r="X141" s="87"/>
      <c r="Y141" s="87"/>
      <c r="Z141" s="87"/>
    </row>
    <row r="142" spans="1:26" ht="25.5" customHeight="1" x14ac:dyDescent="0.3">
      <c r="A142" s="87"/>
      <c r="B142" s="88">
        <f t="shared" ca="1" si="6"/>
        <v>45307</v>
      </c>
      <c r="C142" s="87">
        <v>427.16695511991151</v>
      </c>
      <c r="D142" s="87">
        <f t="shared" si="5"/>
        <v>-2.7259660421066867E-2</v>
      </c>
      <c r="E142" s="87"/>
      <c r="F142" s="87"/>
      <c r="G142" s="87"/>
      <c r="H142" s="87"/>
      <c r="I142" s="87"/>
      <c r="J142" s="87"/>
      <c r="K142" s="87"/>
      <c r="L142" s="87"/>
      <c r="M142" s="87"/>
      <c r="N142" s="87"/>
      <c r="O142" s="87"/>
      <c r="P142" s="87"/>
      <c r="Q142" s="87"/>
      <c r="R142" s="87"/>
      <c r="S142" s="87"/>
      <c r="T142" s="87"/>
      <c r="U142" s="87"/>
      <c r="V142" s="87"/>
      <c r="W142" s="87"/>
      <c r="X142" s="87"/>
      <c r="Y142" s="87"/>
      <c r="Z142" s="87"/>
    </row>
    <row r="143" spans="1:26" ht="25.5" customHeight="1" x14ac:dyDescent="0.3">
      <c r="A143" s="87"/>
      <c r="B143" s="88">
        <f t="shared" ca="1" si="6"/>
        <v>45306</v>
      </c>
      <c r="C143" s="87">
        <v>439.13769969159279</v>
      </c>
      <c r="D143" s="87">
        <f t="shared" si="5"/>
        <v>-3.4989243973258088E-2</v>
      </c>
      <c r="E143" s="87"/>
      <c r="F143" s="87"/>
      <c r="G143" s="87"/>
      <c r="H143" s="87"/>
      <c r="I143" s="87"/>
      <c r="J143" s="87"/>
      <c r="K143" s="87"/>
      <c r="L143" s="87"/>
      <c r="M143" s="87"/>
      <c r="N143" s="87"/>
      <c r="O143" s="87"/>
      <c r="P143" s="87"/>
      <c r="Q143" s="87"/>
      <c r="R143" s="87"/>
      <c r="S143" s="87"/>
      <c r="T143" s="87"/>
      <c r="U143" s="87"/>
      <c r="V143" s="87"/>
      <c r="W143" s="87"/>
      <c r="X143" s="87"/>
      <c r="Y143" s="87"/>
      <c r="Z143" s="87"/>
    </row>
    <row r="144" spans="1:26" ht="25.5" customHeight="1" x14ac:dyDescent="0.3">
      <c r="A144" s="87"/>
      <c r="B144" s="88">
        <f t="shared" ca="1" si="6"/>
        <v>45305</v>
      </c>
      <c r="C144" s="87">
        <v>455.05990161152528</v>
      </c>
      <c r="D144" s="87">
        <f t="shared" si="5"/>
        <v>-1.1487365982526532E-3</v>
      </c>
      <c r="E144" s="87"/>
      <c r="F144" s="87"/>
      <c r="G144" s="87"/>
      <c r="H144" s="87"/>
      <c r="I144" s="87"/>
      <c r="J144" s="87"/>
      <c r="K144" s="87"/>
      <c r="L144" s="87"/>
      <c r="M144" s="87"/>
      <c r="N144" s="87"/>
      <c r="O144" s="87"/>
      <c r="P144" s="87"/>
      <c r="Q144" s="87"/>
      <c r="R144" s="87"/>
      <c r="S144" s="87"/>
      <c r="T144" s="87"/>
      <c r="U144" s="87"/>
      <c r="V144" s="87"/>
      <c r="W144" s="87"/>
      <c r="X144" s="87"/>
      <c r="Y144" s="87"/>
      <c r="Z144" s="87"/>
    </row>
    <row r="145" spans="1:26" ht="25.5" customHeight="1" x14ac:dyDescent="0.3">
      <c r="A145" s="87"/>
      <c r="B145" s="88">
        <f t="shared" ca="1" si="6"/>
        <v>45304</v>
      </c>
      <c r="C145" s="87">
        <v>455.58324676063</v>
      </c>
      <c r="D145" s="87">
        <f t="shared" si="5"/>
        <v>-2.3172892032617964E-3</v>
      </c>
      <c r="E145" s="87"/>
      <c r="F145" s="87"/>
      <c r="G145" s="87"/>
      <c r="H145" s="87"/>
      <c r="I145" s="87"/>
      <c r="J145" s="87"/>
      <c r="K145" s="87"/>
      <c r="L145" s="87"/>
      <c r="M145" s="87"/>
      <c r="N145" s="87"/>
      <c r="O145" s="87"/>
      <c r="P145" s="87"/>
      <c r="Q145" s="87"/>
      <c r="R145" s="87"/>
      <c r="S145" s="87"/>
      <c r="T145" s="87"/>
      <c r="U145" s="87"/>
      <c r="V145" s="87"/>
      <c r="W145" s="87"/>
      <c r="X145" s="87"/>
      <c r="Y145" s="87"/>
      <c r="Z145" s="87"/>
    </row>
    <row r="146" spans="1:26" ht="25.5" customHeight="1" x14ac:dyDescent="0.3">
      <c r="A146" s="87"/>
      <c r="B146" s="88">
        <f t="shared" ca="1" si="6"/>
        <v>45303</v>
      </c>
      <c r="C146" s="87">
        <v>456.64141698597376</v>
      </c>
      <c r="D146" s="87">
        <f t="shared" si="5"/>
        <v>-1.3780110230854903E-2</v>
      </c>
      <c r="E146" s="87"/>
      <c r="F146" s="87"/>
      <c r="G146" s="87"/>
      <c r="H146" s="87"/>
      <c r="I146" s="87"/>
      <c r="J146" s="87"/>
      <c r="K146" s="87"/>
      <c r="L146" s="87"/>
      <c r="M146" s="87"/>
      <c r="N146" s="87"/>
      <c r="O146" s="87"/>
      <c r="P146" s="87"/>
      <c r="Q146" s="87"/>
      <c r="R146" s="87"/>
      <c r="S146" s="87"/>
      <c r="T146" s="87"/>
      <c r="U146" s="87"/>
      <c r="V146" s="87"/>
      <c r="W146" s="87"/>
      <c r="X146" s="87"/>
      <c r="Y146" s="87"/>
      <c r="Z146" s="87"/>
    </row>
    <row r="147" spans="1:26" ht="25.5" customHeight="1" x14ac:dyDescent="0.3">
      <c r="A147" s="87"/>
      <c r="B147" s="88">
        <f t="shared" ca="1" si="6"/>
        <v>45302</v>
      </c>
      <c r="C147" s="87">
        <v>463.02190994430731</v>
      </c>
      <c r="D147" s="87">
        <f t="shared" si="5"/>
        <v>4.2551275097924002E-2</v>
      </c>
      <c r="E147" s="87"/>
      <c r="F147" s="87"/>
      <c r="G147" s="87"/>
      <c r="H147" s="87"/>
      <c r="I147" s="87"/>
      <c r="J147" s="87"/>
      <c r="K147" s="87"/>
      <c r="L147" s="87"/>
      <c r="M147" s="87"/>
      <c r="N147" s="87"/>
      <c r="O147" s="87"/>
      <c r="P147" s="87"/>
      <c r="Q147" s="87"/>
      <c r="R147" s="87"/>
      <c r="S147" s="87"/>
      <c r="T147" s="87"/>
      <c r="U147" s="87"/>
      <c r="V147" s="87"/>
      <c r="W147" s="87"/>
      <c r="X147" s="87"/>
      <c r="Y147" s="87"/>
      <c r="Z147" s="87"/>
    </row>
    <row r="148" spans="1:26" ht="25.5" customHeight="1" x14ac:dyDescent="0.3">
      <c r="A148" s="87"/>
      <c r="B148" s="88">
        <f t="shared" ca="1" si="6"/>
        <v>45301</v>
      </c>
      <c r="C148" s="87">
        <v>444.1238728529845</v>
      </c>
      <c r="D148" s="87">
        <f t="shared" si="5"/>
        <v>9.9257086585378129E-3</v>
      </c>
      <c r="E148" s="87"/>
      <c r="F148" s="87"/>
      <c r="G148" s="87"/>
      <c r="H148" s="87"/>
      <c r="I148" s="87"/>
      <c r="J148" s="87"/>
      <c r="K148" s="87"/>
      <c r="L148" s="87"/>
      <c r="M148" s="87"/>
      <c r="N148" s="87"/>
      <c r="O148" s="87"/>
      <c r="P148" s="87"/>
      <c r="Q148" s="87"/>
      <c r="R148" s="87"/>
      <c r="S148" s="87"/>
      <c r="T148" s="87"/>
      <c r="U148" s="87"/>
      <c r="V148" s="87"/>
      <c r="W148" s="87"/>
      <c r="X148" s="87"/>
      <c r="Y148" s="87"/>
      <c r="Z148" s="87"/>
    </row>
    <row r="149" spans="1:26" ht="25.5" customHeight="1" x14ac:dyDescent="0.3">
      <c r="A149" s="87"/>
      <c r="B149" s="88">
        <f t="shared" ca="1" si="6"/>
        <v>45300</v>
      </c>
      <c r="C149" s="87">
        <v>439.75895359957167</v>
      </c>
      <c r="D149" s="87">
        <f t="shared" si="5"/>
        <v>2.5891610119934683E-3</v>
      </c>
      <c r="E149" s="87"/>
      <c r="F149" s="87"/>
      <c r="G149" s="87"/>
      <c r="H149" s="87"/>
      <c r="I149" s="87"/>
      <c r="J149" s="87"/>
      <c r="K149" s="87"/>
      <c r="L149" s="87"/>
      <c r="M149" s="87"/>
      <c r="N149" s="87"/>
      <c r="O149" s="87"/>
      <c r="P149" s="87"/>
      <c r="Q149" s="87"/>
      <c r="R149" s="87"/>
      <c r="S149" s="87"/>
      <c r="T149" s="87"/>
      <c r="U149" s="87"/>
      <c r="V149" s="87"/>
      <c r="W149" s="87"/>
      <c r="X149" s="87"/>
      <c r="Y149" s="87"/>
      <c r="Z149" s="87"/>
    </row>
    <row r="150" spans="1:26" ht="25.5" customHeight="1" x14ac:dyDescent="0.3">
      <c r="A150" s="87"/>
      <c r="B150" s="88">
        <f t="shared" ca="1" si="6"/>
        <v>45299</v>
      </c>
      <c r="C150" s="87">
        <v>438.62328728518042</v>
      </c>
      <c r="D150" s="87">
        <f t="shared" si="5"/>
        <v>6.8873914853093687E-3</v>
      </c>
      <c r="E150" s="87"/>
      <c r="F150" s="87"/>
      <c r="G150" s="87"/>
      <c r="H150" s="87"/>
      <c r="I150" s="87"/>
      <c r="J150" s="87"/>
      <c r="K150" s="87"/>
      <c r="L150" s="87"/>
      <c r="M150" s="87"/>
      <c r="N150" s="87"/>
      <c r="O150" s="87"/>
      <c r="P150" s="87"/>
      <c r="Q150" s="87"/>
      <c r="R150" s="87"/>
      <c r="S150" s="87"/>
      <c r="T150" s="87"/>
      <c r="U150" s="87"/>
      <c r="V150" s="87"/>
      <c r="W150" s="87"/>
      <c r="X150" s="87"/>
      <c r="Y150" s="87"/>
      <c r="Z150" s="87"/>
    </row>
    <row r="151" spans="1:26" ht="25.5" customHeight="1" x14ac:dyDescent="0.3">
      <c r="A151" s="87"/>
      <c r="B151" s="88">
        <f t="shared" ca="1" si="6"/>
        <v>45298</v>
      </c>
      <c r="C151" s="87">
        <v>435.62298127315466</v>
      </c>
      <c r="D151" s="87">
        <f t="shared" si="5"/>
        <v>3.6520599910756735E-2</v>
      </c>
      <c r="E151" s="87"/>
      <c r="F151" s="87"/>
      <c r="G151" s="87"/>
      <c r="H151" s="87"/>
      <c r="I151" s="87"/>
      <c r="J151" s="87"/>
      <c r="K151" s="87"/>
      <c r="L151" s="87"/>
      <c r="M151" s="87"/>
      <c r="N151" s="87"/>
      <c r="O151" s="87"/>
      <c r="P151" s="87"/>
      <c r="Q151" s="87"/>
      <c r="R151" s="87"/>
      <c r="S151" s="87"/>
      <c r="T151" s="87"/>
      <c r="U151" s="87"/>
      <c r="V151" s="87"/>
      <c r="W151" s="87"/>
      <c r="X151" s="87"/>
      <c r="Y151" s="87"/>
      <c r="Z151" s="87"/>
    </row>
    <row r="152" spans="1:26" ht="25.5" customHeight="1" x14ac:dyDescent="0.3">
      <c r="A152" s="87"/>
      <c r="B152" s="88">
        <f t="shared" ca="1" si="6"/>
        <v>45297</v>
      </c>
      <c r="C152" s="87">
        <v>420.27431129749021</v>
      </c>
      <c r="D152" s="87">
        <f t="shared" si="5"/>
        <v>-1.1046575061929298E-3</v>
      </c>
      <c r="E152" s="87"/>
      <c r="F152" s="87"/>
      <c r="G152" s="87"/>
      <c r="H152" s="87"/>
      <c r="I152" s="87"/>
      <c r="J152" s="87"/>
      <c r="K152" s="87"/>
      <c r="L152" s="87"/>
      <c r="M152" s="87"/>
      <c r="N152" s="87"/>
      <c r="O152" s="87"/>
      <c r="P152" s="87"/>
      <c r="Q152" s="87"/>
      <c r="R152" s="87"/>
      <c r="S152" s="87"/>
      <c r="T152" s="87"/>
      <c r="U152" s="87"/>
      <c r="V152" s="87"/>
      <c r="W152" s="87"/>
      <c r="X152" s="87"/>
      <c r="Y152" s="87"/>
      <c r="Z152" s="87"/>
    </row>
    <row r="153" spans="1:26" ht="25.5" customHeight="1" x14ac:dyDescent="0.3">
      <c r="A153" s="87"/>
      <c r="B153" s="88">
        <f t="shared" ca="1" si="6"/>
        <v>45296</v>
      </c>
      <c r="C153" s="87">
        <v>420.73908388465213</v>
      </c>
      <c r="D153" s="87">
        <f t="shared" si="5"/>
        <v>-2.5190565569481738E-3</v>
      </c>
      <c r="E153" s="87"/>
      <c r="F153" s="87"/>
      <c r="G153" s="87"/>
      <c r="H153" s="87"/>
      <c r="I153" s="87"/>
      <c r="J153" s="87"/>
      <c r="K153" s="87"/>
      <c r="L153" s="87"/>
      <c r="M153" s="87"/>
      <c r="N153" s="87"/>
      <c r="O153" s="87"/>
      <c r="P153" s="87"/>
      <c r="Q153" s="87"/>
      <c r="R153" s="87"/>
      <c r="S153" s="87"/>
      <c r="T153" s="87"/>
      <c r="U153" s="87"/>
      <c r="V153" s="87"/>
      <c r="W153" s="87"/>
      <c r="X153" s="87"/>
      <c r="Y153" s="87"/>
      <c r="Z153" s="87"/>
    </row>
    <row r="154" spans="1:26" ht="25.5" customHeight="1" x14ac:dyDescent="0.3">
      <c r="A154" s="87"/>
      <c r="B154" s="88">
        <f t="shared" ca="1" si="6"/>
        <v>45295</v>
      </c>
      <c r="C154" s="87">
        <v>421.80162603645067</v>
      </c>
      <c r="D154" s="87">
        <f t="shared" si="5"/>
        <v>-1.5803205737517922E-3</v>
      </c>
      <c r="E154" s="87"/>
      <c r="F154" s="87"/>
      <c r="G154" s="87"/>
      <c r="H154" s="87"/>
      <c r="I154" s="87"/>
      <c r="J154" s="87"/>
      <c r="K154" s="87"/>
      <c r="L154" s="87"/>
      <c r="M154" s="87"/>
      <c r="N154" s="87"/>
      <c r="O154" s="87"/>
      <c r="P154" s="87"/>
      <c r="Q154" s="87"/>
      <c r="R154" s="87"/>
      <c r="S154" s="87"/>
      <c r="T154" s="87"/>
      <c r="U154" s="87"/>
      <c r="V154" s="87"/>
      <c r="W154" s="87"/>
      <c r="X154" s="87"/>
      <c r="Y154" s="87"/>
      <c r="Z154" s="87"/>
    </row>
    <row r="155" spans="1:26" ht="25.5" customHeight="1" x14ac:dyDescent="0.3">
      <c r="A155" s="87"/>
      <c r="B155" s="88">
        <f t="shared" ca="1" si="6"/>
        <v>45294</v>
      </c>
      <c r="C155" s="87">
        <v>422.46926290439626</v>
      </c>
      <c r="D155" s="87">
        <f t="shared" si="5"/>
        <v>-9.499326680545539E-3</v>
      </c>
      <c r="E155" s="87"/>
      <c r="F155" s="87"/>
      <c r="G155" s="87"/>
      <c r="H155" s="87"/>
      <c r="I155" s="87"/>
      <c r="J155" s="87"/>
      <c r="K155" s="87"/>
      <c r="L155" s="87"/>
      <c r="M155" s="87"/>
      <c r="N155" s="87"/>
      <c r="O155" s="87"/>
      <c r="P155" s="87"/>
      <c r="Q155" s="87"/>
      <c r="R155" s="87"/>
      <c r="S155" s="87"/>
      <c r="T155" s="87"/>
      <c r="U155" s="87"/>
      <c r="V155" s="87"/>
      <c r="W155" s="87"/>
      <c r="X155" s="87"/>
      <c r="Y155" s="87"/>
      <c r="Z155" s="87"/>
    </row>
    <row r="156" spans="1:26" ht="25.5" customHeight="1" x14ac:dyDescent="0.3">
      <c r="A156" s="87"/>
      <c r="B156" s="88">
        <f t="shared" ca="1" si="6"/>
        <v>45293</v>
      </c>
      <c r="C156" s="87">
        <v>426.52092450233221</v>
      </c>
      <c r="D156" s="87">
        <f t="shared" si="5"/>
        <v>-2.2698624260284461E-3</v>
      </c>
      <c r="E156" s="87"/>
      <c r="F156" s="87"/>
      <c r="G156" s="87"/>
      <c r="H156" s="87"/>
      <c r="I156" s="87"/>
      <c r="J156" s="87"/>
      <c r="K156" s="87"/>
      <c r="L156" s="87"/>
      <c r="M156" s="87"/>
      <c r="N156" s="87"/>
      <c r="O156" s="87"/>
      <c r="P156" s="87"/>
      <c r="Q156" s="87"/>
      <c r="R156" s="87"/>
      <c r="S156" s="87"/>
      <c r="T156" s="87"/>
      <c r="U156" s="87"/>
      <c r="V156" s="87"/>
      <c r="W156" s="87"/>
      <c r="X156" s="87"/>
      <c r="Y156" s="87"/>
      <c r="Z156" s="87"/>
    </row>
    <row r="157" spans="1:26" ht="25.5" customHeight="1" x14ac:dyDescent="0.3">
      <c r="A157" s="87"/>
      <c r="B157" s="88">
        <f t="shared" ca="1" si="6"/>
        <v>45292</v>
      </c>
      <c r="C157" s="87">
        <v>427.49127087554774</v>
      </c>
      <c r="D157" s="87">
        <f t="shared" si="5"/>
        <v>-4.1332314815306637E-3</v>
      </c>
      <c r="E157" s="87"/>
      <c r="F157" s="87"/>
      <c r="G157" s="87"/>
      <c r="H157" s="87"/>
      <c r="I157" s="87"/>
      <c r="J157" s="87"/>
      <c r="K157" s="87"/>
      <c r="L157" s="87"/>
      <c r="M157" s="87"/>
      <c r="N157" s="87"/>
      <c r="O157" s="87"/>
      <c r="P157" s="87"/>
      <c r="Q157" s="87"/>
      <c r="R157" s="87"/>
      <c r="S157" s="87"/>
      <c r="T157" s="87"/>
      <c r="U157" s="87"/>
      <c r="V157" s="87"/>
      <c r="W157" s="87"/>
      <c r="X157" s="87"/>
      <c r="Y157" s="87"/>
      <c r="Z157" s="87"/>
    </row>
    <row r="158" spans="1:26" ht="25.5" customHeight="1" x14ac:dyDescent="0.3">
      <c r="A158" s="87"/>
      <c r="B158" s="88">
        <f t="shared" ca="1" si="6"/>
        <v>45291</v>
      </c>
      <c r="C158" s="87">
        <v>429.26552465599167</v>
      </c>
      <c r="D158" s="87">
        <f t="shared" si="5"/>
        <v>1.5926264553826952E-2</v>
      </c>
      <c r="E158" s="87"/>
      <c r="F158" s="87"/>
      <c r="G158" s="87"/>
      <c r="H158" s="87"/>
      <c r="I158" s="87"/>
      <c r="J158" s="87"/>
      <c r="K158" s="87"/>
      <c r="L158" s="87"/>
      <c r="M158" s="87"/>
      <c r="N158" s="87"/>
      <c r="O158" s="87"/>
      <c r="P158" s="87"/>
      <c r="Q158" s="87"/>
      <c r="R158" s="87"/>
      <c r="S158" s="87"/>
      <c r="T158" s="87"/>
      <c r="U158" s="87"/>
      <c r="V158" s="87"/>
      <c r="W158" s="87"/>
      <c r="X158" s="87"/>
      <c r="Y158" s="87"/>
      <c r="Z158" s="87"/>
    </row>
    <row r="159" spans="1:26" ht="25.5" customHeight="1" x14ac:dyDescent="0.3">
      <c r="A159" s="87"/>
      <c r="B159" s="88">
        <f t="shared" ca="1" si="6"/>
        <v>45290</v>
      </c>
      <c r="C159" s="87">
        <v>422.53610289769983</v>
      </c>
      <c r="D159" s="87">
        <f t="shared" si="5"/>
        <v>1.2769666279279113E-2</v>
      </c>
      <c r="E159" s="87"/>
      <c r="F159" s="87"/>
      <c r="G159" s="87"/>
      <c r="H159" s="87"/>
      <c r="I159" s="87"/>
      <c r="J159" s="87"/>
      <c r="K159" s="87"/>
      <c r="L159" s="87"/>
      <c r="M159" s="87"/>
      <c r="N159" s="87"/>
      <c r="O159" s="87"/>
      <c r="P159" s="87"/>
      <c r="Q159" s="87"/>
      <c r="R159" s="87"/>
      <c r="S159" s="87"/>
      <c r="T159" s="87"/>
      <c r="U159" s="87"/>
      <c r="V159" s="87"/>
      <c r="W159" s="87"/>
      <c r="X159" s="87"/>
      <c r="Y159" s="87"/>
      <c r="Z159" s="87"/>
    </row>
    <row r="160" spans="1:26" ht="25.5" customHeight="1" x14ac:dyDescent="0.3">
      <c r="A160" s="87"/>
      <c r="B160" s="88">
        <f t="shared" ca="1" si="6"/>
        <v>45289</v>
      </c>
      <c r="C160" s="87">
        <v>417.20848971515528</v>
      </c>
      <c r="D160" s="87">
        <f t="shared" si="5"/>
        <v>-2.1764498942983268E-2</v>
      </c>
      <c r="E160" s="87"/>
      <c r="F160" s="87"/>
      <c r="G160" s="87"/>
      <c r="H160" s="87"/>
      <c r="I160" s="87"/>
      <c r="J160" s="87"/>
      <c r="K160" s="87"/>
      <c r="L160" s="87"/>
      <c r="M160" s="87"/>
      <c r="N160" s="87"/>
      <c r="O160" s="87"/>
      <c r="P160" s="87"/>
      <c r="Q160" s="87"/>
      <c r="R160" s="87"/>
      <c r="S160" s="87"/>
      <c r="T160" s="87"/>
      <c r="U160" s="87"/>
      <c r="V160" s="87"/>
      <c r="W160" s="87"/>
      <c r="X160" s="87"/>
      <c r="Y160" s="87"/>
      <c r="Z160" s="87"/>
    </row>
    <row r="161" spans="1:26" ht="25.5" customHeight="1" x14ac:dyDescent="0.3">
      <c r="A161" s="87"/>
      <c r="B161" s="88">
        <f t="shared" ca="1" si="6"/>
        <v>45288</v>
      </c>
      <c r="C161" s="87">
        <v>426.49084935513719</v>
      </c>
      <c r="D161" s="87">
        <f t="shared" si="5"/>
        <v>1.7302598964909599E-2</v>
      </c>
      <c r="E161" s="87"/>
      <c r="F161" s="87"/>
      <c r="G161" s="87"/>
      <c r="H161" s="87"/>
      <c r="I161" s="87"/>
      <c r="J161" s="87"/>
      <c r="K161" s="87"/>
      <c r="L161" s="87"/>
      <c r="M161" s="87"/>
      <c r="N161" s="87"/>
      <c r="O161" s="87"/>
      <c r="P161" s="87"/>
      <c r="Q161" s="87"/>
      <c r="R161" s="87"/>
      <c r="S161" s="87"/>
      <c r="T161" s="87"/>
      <c r="U161" s="87"/>
      <c r="V161" s="87"/>
      <c r="W161" s="87"/>
      <c r="X161" s="87"/>
      <c r="Y161" s="87"/>
      <c r="Z161" s="87"/>
    </row>
    <row r="162" spans="1:26" ht="25.5" customHeight="1" x14ac:dyDescent="0.3">
      <c r="A162" s="87"/>
      <c r="B162" s="88">
        <f t="shared" ca="1" si="6"/>
        <v>45287</v>
      </c>
      <c r="C162" s="87">
        <v>419.23696035878146</v>
      </c>
      <c r="D162" s="87">
        <f t="shared" si="5"/>
        <v>-1.825988748115992E-2</v>
      </c>
      <c r="E162" s="87"/>
      <c r="F162" s="87"/>
      <c r="G162" s="87"/>
      <c r="H162" s="87"/>
      <c r="I162" s="87"/>
      <c r="J162" s="87"/>
      <c r="K162" s="87"/>
      <c r="L162" s="87"/>
      <c r="M162" s="87"/>
      <c r="N162" s="87"/>
      <c r="O162" s="87"/>
      <c r="P162" s="87"/>
      <c r="Q162" s="87"/>
      <c r="R162" s="87"/>
      <c r="S162" s="87"/>
      <c r="T162" s="87"/>
      <c r="U162" s="87"/>
      <c r="V162" s="87"/>
      <c r="W162" s="87"/>
      <c r="X162" s="87"/>
      <c r="Y162" s="87"/>
      <c r="Z162" s="87"/>
    </row>
    <row r="163" spans="1:26" ht="25.5" customHeight="1" x14ac:dyDescent="0.3">
      <c r="A163" s="87"/>
      <c r="B163" s="88">
        <f t="shared" ca="1" si="6"/>
        <v>45286</v>
      </c>
      <c r="C163" s="87">
        <v>427.03456343772046</v>
      </c>
      <c r="D163" s="87">
        <f t="shared" si="5"/>
        <v>-6.6820699364117386E-3</v>
      </c>
      <c r="E163" s="87"/>
      <c r="F163" s="87"/>
      <c r="G163" s="87"/>
      <c r="H163" s="87"/>
      <c r="I163" s="87"/>
      <c r="J163" s="87"/>
      <c r="K163" s="87"/>
      <c r="L163" s="87"/>
      <c r="M163" s="87"/>
      <c r="N163" s="87"/>
      <c r="O163" s="87"/>
      <c r="P163" s="87"/>
      <c r="Q163" s="87"/>
      <c r="R163" s="87"/>
      <c r="S163" s="87"/>
      <c r="T163" s="87"/>
      <c r="U163" s="87"/>
      <c r="V163" s="87"/>
      <c r="W163" s="87"/>
      <c r="X163" s="87"/>
      <c r="Y163" s="87"/>
      <c r="Z163" s="87"/>
    </row>
    <row r="164" spans="1:26" ht="25.5" customHeight="1" x14ac:dyDescent="0.3">
      <c r="A164" s="87"/>
      <c r="B164" s="88">
        <f t="shared" ca="1" si="6"/>
        <v>45285</v>
      </c>
      <c r="C164" s="87">
        <v>429.90723363906602</v>
      </c>
      <c r="D164" s="87">
        <f t="shared" si="5"/>
        <v>-2.4103784687807828E-3</v>
      </c>
      <c r="E164" s="87"/>
      <c r="F164" s="87"/>
      <c r="G164" s="87"/>
      <c r="H164" s="87"/>
      <c r="I164" s="87"/>
      <c r="J164" s="87"/>
      <c r="K164" s="87"/>
      <c r="L164" s="87"/>
      <c r="M164" s="87"/>
      <c r="N164" s="87"/>
      <c r="O164" s="87"/>
      <c r="P164" s="87"/>
      <c r="Q164" s="87"/>
      <c r="R164" s="87"/>
      <c r="S164" s="87"/>
      <c r="T164" s="87"/>
      <c r="U164" s="87"/>
      <c r="V164" s="87"/>
      <c r="W164" s="87"/>
      <c r="X164" s="87"/>
      <c r="Y164" s="87"/>
      <c r="Z164" s="87"/>
    </row>
    <row r="165" spans="1:26" ht="25.5" customHeight="1" x14ac:dyDescent="0.3">
      <c r="A165" s="87"/>
      <c r="B165" s="88">
        <f t="shared" ca="1" si="6"/>
        <v>45284</v>
      </c>
      <c r="C165" s="87">
        <v>430.94597654213089</v>
      </c>
      <c r="D165" s="87">
        <f t="shared" si="5"/>
        <v>-1.30386362264161E-2</v>
      </c>
      <c r="E165" s="87"/>
      <c r="F165" s="87"/>
      <c r="G165" s="87"/>
      <c r="H165" s="87"/>
      <c r="I165" s="87"/>
      <c r="J165" s="87"/>
      <c r="K165" s="87"/>
      <c r="L165" s="87"/>
      <c r="M165" s="87"/>
      <c r="N165" s="87"/>
      <c r="O165" s="87"/>
      <c r="P165" s="87"/>
      <c r="Q165" s="87"/>
      <c r="R165" s="87"/>
      <c r="S165" s="87"/>
      <c r="T165" s="87"/>
      <c r="U165" s="87"/>
      <c r="V165" s="87"/>
      <c r="W165" s="87"/>
      <c r="X165" s="87"/>
      <c r="Y165" s="87"/>
      <c r="Z165" s="87"/>
    </row>
    <row r="166" spans="1:26" ht="25.5" customHeight="1" x14ac:dyDescent="0.3">
      <c r="A166" s="87"/>
      <c r="B166" s="88">
        <f t="shared" ca="1" si="6"/>
        <v>45283</v>
      </c>
      <c r="C166" s="87">
        <v>436.63915565492493</v>
      </c>
      <c r="D166" s="87">
        <f t="shared" si="5"/>
        <v>1.5107018671627337E-3</v>
      </c>
      <c r="E166" s="87"/>
      <c r="F166" s="87"/>
      <c r="G166" s="87"/>
      <c r="H166" s="87"/>
      <c r="I166" s="87"/>
      <c r="J166" s="87"/>
      <c r="K166" s="87"/>
      <c r="L166" s="87"/>
      <c r="M166" s="87"/>
      <c r="N166" s="87"/>
      <c r="O166" s="87"/>
      <c r="P166" s="87"/>
      <c r="Q166" s="87"/>
      <c r="R166" s="87"/>
      <c r="S166" s="87"/>
      <c r="T166" s="87"/>
      <c r="U166" s="87"/>
      <c r="V166" s="87"/>
      <c r="W166" s="87"/>
      <c r="X166" s="87"/>
      <c r="Y166" s="87"/>
      <c r="Z166" s="87"/>
    </row>
    <row r="167" spans="1:26" ht="25.5" customHeight="1" x14ac:dyDescent="0.3">
      <c r="A167" s="87"/>
      <c r="B167" s="88">
        <f t="shared" ca="1" si="6"/>
        <v>45282</v>
      </c>
      <c r="C167" s="87">
        <v>435.98051907071823</v>
      </c>
      <c r="D167" s="87">
        <f t="shared" si="5"/>
        <v>-1.6261135591286724E-2</v>
      </c>
      <c r="E167" s="87"/>
      <c r="F167" s="87"/>
      <c r="G167" s="87"/>
      <c r="H167" s="87"/>
      <c r="I167" s="87"/>
      <c r="J167" s="87"/>
      <c r="K167" s="87"/>
      <c r="L167" s="87"/>
      <c r="M167" s="87"/>
      <c r="N167" s="87"/>
      <c r="O167" s="87"/>
      <c r="P167" s="87"/>
      <c r="Q167" s="87"/>
      <c r="R167" s="87"/>
      <c r="S167" s="87"/>
      <c r="T167" s="87"/>
      <c r="U167" s="87"/>
      <c r="V167" s="87"/>
      <c r="W167" s="87"/>
      <c r="X167" s="87"/>
      <c r="Y167" s="87"/>
      <c r="Z167" s="87"/>
    </row>
    <row r="168" spans="1:26" ht="25.5" customHeight="1" x14ac:dyDescent="0.3">
      <c r="A168" s="87"/>
      <c r="B168" s="88">
        <f t="shared" ca="1" si="6"/>
        <v>45281</v>
      </c>
      <c r="C168" s="87">
        <v>443.18724698629137</v>
      </c>
      <c r="D168" s="87">
        <f t="shared" si="5"/>
        <v>1.8228422196296945E-2</v>
      </c>
      <c r="E168" s="87"/>
      <c r="F168" s="87"/>
      <c r="G168" s="87"/>
      <c r="H168" s="87"/>
      <c r="I168" s="87"/>
      <c r="J168" s="87"/>
      <c r="K168" s="87"/>
      <c r="L168" s="87"/>
      <c r="M168" s="87"/>
      <c r="N168" s="87"/>
      <c r="O168" s="87"/>
      <c r="P168" s="87"/>
      <c r="Q168" s="87"/>
      <c r="R168" s="87"/>
      <c r="S168" s="87"/>
      <c r="T168" s="87"/>
      <c r="U168" s="87"/>
      <c r="V168" s="87"/>
      <c r="W168" s="87"/>
      <c r="X168" s="87"/>
      <c r="Y168" s="87"/>
      <c r="Z168" s="87"/>
    </row>
    <row r="169" spans="1:26" ht="25.5" customHeight="1" x14ac:dyDescent="0.3">
      <c r="A169" s="87"/>
      <c r="B169" s="88">
        <f t="shared" ca="1" si="6"/>
        <v>45280</v>
      </c>
      <c r="C169" s="87">
        <v>435.25326667895007</v>
      </c>
      <c r="D169" s="87">
        <f t="shared" si="5"/>
        <v>-1.7602153152618261E-4</v>
      </c>
      <c r="E169" s="87"/>
      <c r="F169" s="87"/>
      <c r="G169" s="87"/>
      <c r="H169" s="87"/>
      <c r="I169" s="87"/>
      <c r="J169" s="87"/>
      <c r="K169" s="87"/>
      <c r="L169" s="87"/>
      <c r="M169" s="87"/>
      <c r="N169" s="87"/>
      <c r="O169" s="87"/>
      <c r="P169" s="87"/>
      <c r="Q169" s="87"/>
      <c r="R169" s="87"/>
      <c r="S169" s="87"/>
      <c r="T169" s="87"/>
      <c r="U169" s="87"/>
      <c r="V169" s="87"/>
      <c r="W169" s="87"/>
      <c r="X169" s="87"/>
      <c r="Y169" s="87"/>
      <c r="Z169" s="87"/>
    </row>
    <row r="170" spans="1:26" ht="25.5" customHeight="1" x14ac:dyDescent="0.3">
      <c r="A170" s="87"/>
      <c r="B170" s="88">
        <f t="shared" ca="1" si="6"/>
        <v>45279</v>
      </c>
      <c r="C170" s="87">
        <v>435.3298941136311</v>
      </c>
      <c r="D170" s="87">
        <f t="shared" si="5"/>
        <v>2.4004740238652733E-2</v>
      </c>
      <c r="E170" s="87"/>
      <c r="F170" s="87"/>
      <c r="G170" s="87"/>
      <c r="H170" s="87"/>
      <c r="I170" s="87"/>
      <c r="J170" s="87"/>
      <c r="K170" s="87"/>
      <c r="L170" s="87"/>
      <c r="M170" s="87"/>
      <c r="N170" s="87"/>
      <c r="O170" s="87"/>
      <c r="P170" s="87"/>
      <c r="Q170" s="87"/>
      <c r="R170" s="87"/>
      <c r="S170" s="87"/>
      <c r="T170" s="87"/>
      <c r="U170" s="87"/>
      <c r="V170" s="87"/>
      <c r="W170" s="87"/>
      <c r="X170" s="87"/>
      <c r="Y170" s="87"/>
      <c r="Z170" s="87"/>
    </row>
    <row r="171" spans="1:26" ht="25.5" customHeight="1" x14ac:dyDescent="0.3">
      <c r="A171" s="87"/>
      <c r="B171" s="88">
        <f t="shared" ca="1" si="6"/>
        <v>45278</v>
      </c>
      <c r="C171" s="87">
        <v>425.1248817580414</v>
      </c>
      <c r="D171" s="87">
        <f t="shared" si="5"/>
        <v>-3.1348235289718751E-5</v>
      </c>
      <c r="E171" s="87"/>
      <c r="F171" s="87"/>
      <c r="G171" s="87"/>
      <c r="H171" s="87"/>
      <c r="I171" s="87"/>
      <c r="J171" s="87"/>
      <c r="K171" s="87"/>
      <c r="L171" s="87"/>
      <c r="M171" s="87"/>
      <c r="N171" s="87"/>
      <c r="O171" s="87"/>
      <c r="P171" s="87"/>
      <c r="Q171" s="87"/>
      <c r="R171" s="87"/>
      <c r="S171" s="87"/>
      <c r="T171" s="87"/>
      <c r="U171" s="87"/>
      <c r="V171" s="87"/>
      <c r="W171" s="87"/>
      <c r="X171" s="87"/>
      <c r="Y171" s="87"/>
      <c r="Z171" s="87"/>
    </row>
    <row r="172" spans="1:26" ht="25.5" customHeight="1" x14ac:dyDescent="0.3">
      <c r="A172" s="87"/>
      <c r="B172" s="88">
        <f t="shared" ca="1" si="6"/>
        <v>45277</v>
      </c>
      <c r="C172" s="87">
        <v>425.13820909065061</v>
      </c>
      <c r="D172" s="87">
        <f t="shared" si="5"/>
        <v>1.7240529119461279E-2</v>
      </c>
      <c r="E172" s="87"/>
      <c r="F172" s="87"/>
      <c r="G172" s="87"/>
      <c r="H172" s="87"/>
      <c r="I172" s="87"/>
      <c r="J172" s="87"/>
      <c r="K172" s="87"/>
      <c r="L172" s="87"/>
      <c r="M172" s="87"/>
      <c r="N172" s="87"/>
      <c r="O172" s="87"/>
      <c r="P172" s="87"/>
      <c r="Q172" s="87"/>
      <c r="R172" s="87"/>
      <c r="S172" s="87"/>
      <c r="T172" s="87"/>
      <c r="U172" s="87"/>
      <c r="V172" s="87"/>
      <c r="W172" s="87"/>
      <c r="X172" s="87"/>
      <c r="Y172" s="87"/>
      <c r="Z172" s="87"/>
    </row>
    <row r="173" spans="1:26" ht="25.5" customHeight="1" x14ac:dyDescent="0.3">
      <c r="A173" s="87"/>
      <c r="B173" s="88">
        <f t="shared" ca="1" si="6"/>
        <v>45276</v>
      </c>
      <c r="C173" s="87">
        <v>417.93282603344232</v>
      </c>
      <c r="D173" s="87">
        <f t="shared" si="5"/>
        <v>-2.2587788498494854E-3</v>
      </c>
      <c r="E173" s="87"/>
      <c r="F173" s="87"/>
      <c r="G173" s="87"/>
      <c r="H173" s="87"/>
      <c r="I173" s="87"/>
      <c r="J173" s="87"/>
      <c r="K173" s="87"/>
      <c r="L173" s="87"/>
      <c r="M173" s="87"/>
      <c r="N173" s="87"/>
      <c r="O173" s="87"/>
      <c r="P173" s="87"/>
      <c r="Q173" s="87"/>
      <c r="R173" s="87"/>
      <c r="S173" s="87"/>
      <c r="T173" s="87"/>
      <c r="U173" s="87"/>
      <c r="V173" s="87"/>
      <c r="W173" s="87"/>
      <c r="X173" s="87"/>
      <c r="Y173" s="87"/>
      <c r="Z173" s="87"/>
    </row>
    <row r="174" spans="1:26" ht="25.5" customHeight="1" x14ac:dyDescent="0.3">
      <c r="A174" s="87"/>
      <c r="B174" s="88">
        <f t="shared" ca="1" si="6"/>
        <v>45275</v>
      </c>
      <c r="C174" s="87">
        <v>418.87898101640872</v>
      </c>
      <c r="D174" s="87">
        <f t="shared" si="5"/>
        <v>-1.1561852259705407E-2</v>
      </c>
      <c r="E174" s="87"/>
      <c r="F174" s="87"/>
      <c r="G174" s="87"/>
      <c r="H174" s="87"/>
      <c r="I174" s="87"/>
      <c r="J174" s="87"/>
      <c r="K174" s="87"/>
      <c r="L174" s="87"/>
      <c r="M174" s="87"/>
      <c r="N174" s="87"/>
      <c r="O174" s="87"/>
      <c r="P174" s="87"/>
      <c r="Q174" s="87"/>
      <c r="R174" s="87"/>
      <c r="S174" s="87"/>
      <c r="T174" s="87"/>
      <c r="U174" s="87"/>
      <c r="V174" s="87"/>
      <c r="W174" s="87"/>
      <c r="X174" s="87"/>
      <c r="Y174" s="87"/>
      <c r="Z174" s="87"/>
    </row>
    <row r="175" spans="1:26" ht="25.5" customHeight="1" x14ac:dyDescent="0.3">
      <c r="A175" s="87"/>
      <c r="B175" s="88">
        <f t="shared" ca="1" si="6"/>
        <v>45274</v>
      </c>
      <c r="C175" s="87">
        <v>423.77864712528913</v>
      </c>
      <c r="D175" s="87">
        <f t="shared" si="5"/>
        <v>-2.8485808926873801E-2</v>
      </c>
      <c r="E175" s="87"/>
      <c r="F175" s="87"/>
      <c r="G175" s="87"/>
      <c r="H175" s="87"/>
      <c r="I175" s="87"/>
      <c r="J175" s="87"/>
      <c r="K175" s="87"/>
      <c r="L175" s="87"/>
      <c r="M175" s="87"/>
      <c r="N175" s="87"/>
      <c r="O175" s="87"/>
      <c r="P175" s="87"/>
      <c r="Q175" s="87"/>
      <c r="R175" s="87"/>
      <c r="S175" s="87"/>
      <c r="T175" s="87"/>
      <c r="U175" s="87"/>
      <c r="V175" s="87"/>
      <c r="W175" s="87"/>
      <c r="X175" s="87"/>
      <c r="Y175" s="87"/>
      <c r="Z175" s="87"/>
    </row>
    <row r="176" spans="1:26" ht="25.5" customHeight="1" x14ac:dyDescent="0.3">
      <c r="A176" s="87"/>
      <c r="B176" s="88">
        <f t="shared" ca="1" si="6"/>
        <v>45273</v>
      </c>
      <c r="C176" s="87">
        <v>436.20427886615522</v>
      </c>
      <c r="D176" s="87">
        <f t="shared" si="5"/>
        <v>6.4691325645236386E-3</v>
      </c>
      <c r="E176" s="87"/>
      <c r="F176" s="87"/>
      <c r="G176" s="87"/>
      <c r="H176" s="87"/>
      <c r="I176" s="87"/>
      <c r="J176" s="87"/>
      <c r="K176" s="87"/>
      <c r="L176" s="87"/>
      <c r="M176" s="87"/>
      <c r="N176" s="87"/>
      <c r="O176" s="87"/>
      <c r="P176" s="87"/>
      <c r="Q176" s="87"/>
      <c r="R176" s="87"/>
      <c r="S176" s="87"/>
      <c r="T176" s="87"/>
      <c r="U176" s="87"/>
      <c r="V176" s="87"/>
      <c r="W176" s="87"/>
      <c r="X176" s="87"/>
      <c r="Y176" s="87"/>
      <c r="Z176" s="87"/>
    </row>
    <row r="177" spans="1:26" ht="25.5" customHeight="1" x14ac:dyDescent="0.3">
      <c r="A177" s="87"/>
      <c r="B177" s="88">
        <f t="shared" ca="1" si="6"/>
        <v>45272</v>
      </c>
      <c r="C177" s="87">
        <v>433.40055323374821</v>
      </c>
      <c r="D177" s="87">
        <f t="shared" si="5"/>
        <v>-2.1711572435395676E-2</v>
      </c>
      <c r="E177" s="87"/>
      <c r="F177" s="87"/>
      <c r="G177" s="87"/>
      <c r="H177" s="87"/>
      <c r="I177" s="87"/>
      <c r="J177" s="87"/>
      <c r="K177" s="87"/>
      <c r="L177" s="87"/>
      <c r="M177" s="87"/>
      <c r="N177" s="87"/>
      <c r="O177" s="87"/>
      <c r="P177" s="87"/>
      <c r="Q177" s="87"/>
      <c r="R177" s="87"/>
      <c r="S177" s="87"/>
      <c r="T177" s="87"/>
      <c r="U177" s="87"/>
      <c r="V177" s="87"/>
      <c r="W177" s="87"/>
      <c r="X177" s="87"/>
      <c r="Y177" s="87"/>
      <c r="Z177" s="87"/>
    </row>
    <row r="178" spans="1:26" ht="25.5" customHeight="1" x14ac:dyDescent="0.3">
      <c r="A178" s="87"/>
      <c r="B178" s="88">
        <f t="shared" ca="1" si="6"/>
        <v>45271</v>
      </c>
      <c r="C178" s="87">
        <v>443.01919661124401</v>
      </c>
      <c r="D178" s="87">
        <f t="shared" si="5"/>
        <v>1.9357347803058422E-2</v>
      </c>
      <c r="E178" s="87"/>
      <c r="F178" s="87"/>
      <c r="G178" s="87"/>
      <c r="H178" s="87"/>
      <c r="I178" s="87"/>
      <c r="J178" s="87"/>
      <c r="K178" s="87"/>
      <c r="L178" s="87"/>
      <c r="M178" s="87"/>
      <c r="N178" s="87"/>
      <c r="O178" s="87"/>
      <c r="P178" s="87"/>
      <c r="Q178" s="87"/>
      <c r="R178" s="87"/>
      <c r="S178" s="87"/>
      <c r="T178" s="87"/>
      <c r="U178" s="87"/>
      <c r="V178" s="87"/>
      <c r="W178" s="87"/>
      <c r="X178" s="87"/>
      <c r="Y178" s="87"/>
      <c r="Z178" s="87"/>
    </row>
    <row r="179" spans="1:26" ht="25.5" customHeight="1" x14ac:dyDescent="0.3">
      <c r="A179" s="87"/>
      <c r="B179" s="88">
        <f t="shared" ca="1" si="6"/>
        <v>45270</v>
      </c>
      <c r="C179" s="87">
        <v>434.60636995068393</v>
      </c>
      <c r="D179" s="87">
        <f t="shared" si="5"/>
        <v>-1.170796021641074E-2</v>
      </c>
      <c r="E179" s="87"/>
      <c r="F179" s="87"/>
      <c r="G179" s="87"/>
      <c r="H179" s="87"/>
      <c r="I179" s="87"/>
      <c r="J179" s="87"/>
      <c r="K179" s="87"/>
      <c r="L179" s="87"/>
      <c r="M179" s="87"/>
      <c r="N179" s="87"/>
      <c r="O179" s="87"/>
      <c r="P179" s="87"/>
      <c r="Q179" s="87"/>
      <c r="R179" s="87"/>
      <c r="S179" s="87"/>
      <c r="T179" s="87"/>
      <c r="U179" s="87"/>
      <c r="V179" s="87"/>
      <c r="W179" s="87"/>
      <c r="X179" s="87"/>
      <c r="Y179" s="87"/>
      <c r="Z179" s="87"/>
    </row>
    <row r="180" spans="1:26" ht="25.5" customHeight="1" x14ac:dyDescent="0.3">
      <c r="A180" s="87"/>
      <c r="B180" s="88">
        <f t="shared" ca="1" si="6"/>
        <v>45269</v>
      </c>
      <c r="C180" s="87">
        <v>439.75500404298674</v>
      </c>
      <c r="D180" s="87">
        <f t="shared" si="5"/>
        <v>-4.6469239126299966E-3</v>
      </c>
      <c r="E180" s="87"/>
      <c r="F180" s="87"/>
      <c r="G180" s="87"/>
      <c r="H180" s="87"/>
      <c r="I180" s="87"/>
      <c r="J180" s="87"/>
      <c r="K180" s="87"/>
      <c r="L180" s="87"/>
      <c r="M180" s="87"/>
      <c r="N180" s="87"/>
      <c r="O180" s="87"/>
      <c r="P180" s="87"/>
      <c r="Q180" s="87"/>
      <c r="R180" s="87"/>
      <c r="S180" s="87"/>
      <c r="T180" s="87"/>
      <c r="U180" s="87"/>
      <c r="V180" s="87"/>
      <c r="W180" s="87"/>
      <c r="X180" s="87"/>
      <c r="Y180" s="87"/>
      <c r="Z180" s="87"/>
    </row>
    <row r="181" spans="1:26" ht="25.5" customHeight="1" x14ac:dyDescent="0.3">
      <c r="A181" s="87"/>
      <c r="B181" s="88">
        <f t="shared" ca="1" si="6"/>
        <v>45268</v>
      </c>
      <c r="C181" s="87">
        <v>441.80805244669375</v>
      </c>
      <c r="D181" s="87">
        <f t="shared" si="5"/>
        <v>2.1357359297695444E-2</v>
      </c>
      <c r="E181" s="87"/>
      <c r="F181" s="87"/>
      <c r="G181" s="87"/>
      <c r="H181" s="87"/>
      <c r="I181" s="87"/>
      <c r="J181" s="87"/>
      <c r="K181" s="87"/>
      <c r="L181" s="87"/>
      <c r="M181" s="87"/>
      <c r="N181" s="87"/>
      <c r="O181" s="87"/>
      <c r="P181" s="87"/>
      <c r="Q181" s="87"/>
      <c r="R181" s="87"/>
      <c r="S181" s="87"/>
      <c r="T181" s="87"/>
      <c r="U181" s="87"/>
      <c r="V181" s="87"/>
      <c r="W181" s="87"/>
      <c r="X181" s="87"/>
      <c r="Y181" s="87"/>
      <c r="Z181" s="87"/>
    </row>
    <row r="182" spans="1:26" ht="25.5" customHeight="1" x14ac:dyDescent="0.3">
      <c r="A182" s="87"/>
      <c r="B182" s="88">
        <f t="shared" ca="1" si="6"/>
        <v>45267</v>
      </c>
      <c r="C182" s="87">
        <v>432.56951000038737</v>
      </c>
      <c r="D182" s="87">
        <f t="shared" si="5"/>
        <v>1.6104254493156667E-2</v>
      </c>
      <c r="E182" s="87"/>
      <c r="F182" s="87"/>
      <c r="G182" s="87"/>
      <c r="H182" s="87"/>
      <c r="I182" s="87"/>
      <c r="J182" s="87"/>
      <c r="K182" s="87"/>
      <c r="L182" s="87"/>
      <c r="M182" s="87"/>
      <c r="N182" s="87"/>
      <c r="O182" s="87"/>
      <c r="P182" s="87"/>
      <c r="Q182" s="87"/>
      <c r="R182" s="87"/>
      <c r="S182" s="87"/>
      <c r="T182" s="87"/>
      <c r="U182" s="87"/>
      <c r="V182" s="87"/>
      <c r="W182" s="87"/>
      <c r="X182" s="87"/>
      <c r="Y182" s="87"/>
      <c r="Z182" s="87"/>
    </row>
    <row r="183" spans="1:26" ht="25.5" customHeight="1" x14ac:dyDescent="0.3">
      <c r="A183" s="87"/>
      <c r="B183" s="88">
        <f t="shared" ca="1" si="6"/>
        <v>45266</v>
      </c>
      <c r="C183" s="87">
        <v>425.71370810385747</v>
      </c>
      <c r="D183" s="87">
        <f t="shared" si="5"/>
        <v>-1.5748142119710984E-2</v>
      </c>
      <c r="E183" s="87"/>
      <c r="F183" s="87"/>
      <c r="G183" s="87"/>
      <c r="H183" s="87"/>
      <c r="I183" s="87"/>
      <c r="J183" s="87"/>
      <c r="K183" s="87"/>
      <c r="L183" s="87"/>
      <c r="M183" s="87"/>
      <c r="N183" s="87"/>
      <c r="O183" s="87"/>
      <c r="P183" s="87"/>
      <c r="Q183" s="87"/>
      <c r="R183" s="87"/>
      <c r="S183" s="87"/>
      <c r="T183" s="87"/>
      <c r="U183" s="87"/>
      <c r="V183" s="87"/>
      <c r="W183" s="87"/>
      <c r="X183" s="87"/>
      <c r="Y183" s="87"/>
      <c r="Z183" s="87"/>
    </row>
    <row r="184" spans="1:26" ht="25.5" customHeight="1" x14ac:dyDescent="0.3">
      <c r="A184" s="87"/>
      <c r="B184" s="88">
        <f t="shared" ca="1" si="6"/>
        <v>45265</v>
      </c>
      <c r="C184" s="87">
        <v>432.52517604659221</v>
      </c>
      <c r="D184" s="87">
        <f t="shared" si="5"/>
        <v>-2.5224797790325049E-2</v>
      </c>
      <c r="E184" s="87"/>
      <c r="F184" s="87"/>
      <c r="G184" s="87"/>
      <c r="H184" s="87"/>
      <c r="I184" s="87"/>
      <c r="J184" s="87"/>
      <c r="K184" s="87"/>
      <c r="L184" s="87"/>
      <c r="M184" s="87"/>
      <c r="N184" s="87"/>
      <c r="O184" s="87"/>
      <c r="P184" s="87"/>
      <c r="Q184" s="87"/>
      <c r="R184" s="87"/>
      <c r="S184" s="87"/>
      <c r="T184" s="87"/>
      <c r="U184" s="87"/>
      <c r="V184" s="87"/>
      <c r="W184" s="87"/>
      <c r="X184" s="87"/>
      <c r="Y184" s="87"/>
      <c r="Z184" s="87"/>
    </row>
    <row r="185" spans="1:26" ht="25.5" customHeight="1" x14ac:dyDescent="0.3">
      <c r="A185" s="87"/>
      <c r="B185" s="88">
        <f t="shared" ca="1" si="6"/>
        <v>45264</v>
      </c>
      <c r="C185" s="87">
        <v>443.71786958277141</v>
      </c>
      <c r="D185" s="87">
        <f t="shared" si="5"/>
        <v>-1.3217733074993632E-2</v>
      </c>
      <c r="E185" s="87"/>
      <c r="F185" s="87"/>
      <c r="G185" s="87"/>
      <c r="H185" s="87"/>
      <c r="I185" s="87"/>
      <c r="J185" s="87"/>
      <c r="K185" s="87"/>
      <c r="L185" s="87"/>
      <c r="M185" s="87"/>
      <c r="N185" s="87"/>
      <c r="O185" s="87"/>
      <c r="P185" s="87"/>
      <c r="Q185" s="87"/>
      <c r="R185" s="87"/>
      <c r="S185" s="87"/>
      <c r="T185" s="87"/>
      <c r="U185" s="87"/>
      <c r="V185" s="87"/>
      <c r="W185" s="87"/>
      <c r="X185" s="87"/>
      <c r="Y185" s="87"/>
      <c r="Z185" s="87"/>
    </row>
    <row r="186" spans="1:26" ht="25.5" customHeight="1" x14ac:dyDescent="0.3">
      <c r="A186" s="87"/>
      <c r="B186" s="88">
        <f t="shared" ca="1" si="6"/>
        <v>45263</v>
      </c>
      <c r="C186" s="87">
        <v>449.66137359305947</v>
      </c>
      <c r="D186" s="87">
        <f t="shared" si="5"/>
        <v>-2.4030892088893641E-2</v>
      </c>
      <c r="E186" s="87"/>
      <c r="F186" s="87"/>
      <c r="G186" s="87"/>
      <c r="H186" s="87"/>
      <c r="I186" s="87"/>
      <c r="J186" s="87"/>
      <c r="K186" s="87"/>
      <c r="L186" s="87"/>
      <c r="M186" s="87"/>
      <c r="N186" s="87"/>
      <c r="O186" s="87"/>
      <c r="P186" s="87"/>
      <c r="Q186" s="87"/>
      <c r="R186" s="87"/>
      <c r="S186" s="87"/>
      <c r="T186" s="87"/>
      <c r="U186" s="87"/>
      <c r="V186" s="87"/>
      <c r="W186" s="87"/>
      <c r="X186" s="87"/>
      <c r="Y186" s="87"/>
      <c r="Z186" s="87"/>
    </row>
    <row r="187" spans="1:26" ht="25.5" customHeight="1" x14ac:dyDescent="0.3">
      <c r="A187" s="87"/>
      <c r="B187" s="88">
        <f t="shared" ca="1" si="6"/>
        <v>45262</v>
      </c>
      <c r="C187" s="87">
        <v>460.7332034878462</v>
      </c>
      <c r="D187" s="87">
        <f t="shared" si="5"/>
        <v>-1.4182358184448685E-2</v>
      </c>
      <c r="E187" s="87"/>
      <c r="F187" s="87"/>
      <c r="G187" s="87"/>
      <c r="H187" s="87"/>
      <c r="I187" s="87"/>
      <c r="J187" s="87"/>
      <c r="K187" s="87"/>
      <c r="L187" s="87"/>
      <c r="M187" s="87"/>
      <c r="N187" s="87"/>
      <c r="O187" s="87"/>
      <c r="P187" s="87"/>
      <c r="Q187" s="87"/>
      <c r="R187" s="87"/>
      <c r="S187" s="87"/>
      <c r="T187" s="87"/>
      <c r="U187" s="87"/>
      <c r="V187" s="87"/>
      <c r="W187" s="87"/>
      <c r="X187" s="87"/>
      <c r="Y187" s="87"/>
      <c r="Z187" s="87"/>
    </row>
    <row r="188" spans="1:26" ht="25.5" customHeight="1" x14ac:dyDescent="0.3">
      <c r="A188" s="87"/>
      <c r="B188" s="88">
        <f t="shared" ca="1" si="6"/>
        <v>45261</v>
      </c>
      <c r="C188" s="87">
        <v>467.36149156280811</v>
      </c>
      <c r="D188" s="87">
        <f t="shared" si="5"/>
        <v>9.6348467466549348E-3</v>
      </c>
      <c r="E188" s="87"/>
      <c r="F188" s="87"/>
      <c r="G188" s="87"/>
      <c r="H188" s="87"/>
      <c r="I188" s="87"/>
      <c r="J188" s="87"/>
      <c r="K188" s="87"/>
      <c r="L188" s="87"/>
      <c r="M188" s="87"/>
      <c r="N188" s="87"/>
      <c r="O188" s="87"/>
      <c r="P188" s="87"/>
      <c r="Q188" s="87"/>
      <c r="R188" s="87"/>
      <c r="S188" s="87"/>
      <c r="T188" s="87"/>
      <c r="U188" s="87"/>
      <c r="V188" s="87"/>
      <c r="W188" s="87"/>
      <c r="X188" s="87"/>
      <c r="Y188" s="87"/>
      <c r="Z188" s="87"/>
    </row>
    <row r="189" spans="1:26" ht="25.5" customHeight="1" x14ac:dyDescent="0.3">
      <c r="A189" s="87"/>
      <c r="B189" s="88">
        <f t="shared" ca="1" si="6"/>
        <v>45260</v>
      </c>
      <c r="C189" s="87">
        <v>462.901506488991</v>
      </c>
      <c r="D189" s="87">
        <f t="shared" si="5"/>
        <v>7.7545491478430151E-3</v>
      </c>
      <c r="E189" s="87"/>
      <c r="F189" s="87"/>
      <c r="G189" s="87"/>
      <c r="H189" s="87"/>
      <c r="I189" s="87"/>
      <c r="J189" s="87"/>
      <c r="K189" s="87"/>
      <c r="L189" s="87"/>
      <c r="M189" s="87"/>
      <c r="N189" s="87"/>
      <c r="O189" s="87"/>
      <c r="P189" s="87"/>
      <c r="Q189" s="87"/>
      <c r="R189" s="87"/>
      <c r="S189" s="87"/>
      <c r="T189" s="87"/>
      <c r="U189" s="87"/>
      <c r="V189" s="87"/>
      <c r="W189" s="87"/>
      <c r="X189" s="87"/>
      <c r="Y189" s="87"/>
      <c r="Z189" s="87"/>
    </row>
    <row r="190" spans="1:26" ht="25.5" customHeight="1" x14ac:dyDescent="0.3">
      <c r="A190" s="87"/>
      <c r="B190" s="88">
        <f t="shared" ca="1" si="6"/>
        <v>45259</v>
      </c>
      <c r="C190" s="87">
        <v>459.33953548552114</v>
      </c>
      <c r="D190" s="87">
        <f t="shared" si="5"/>
        <v>1.9985416066312434E-2</v>
      </c>
      <c r="E190" s="87"/>
      <c r="F190" s="87"/>
      <c r="G190" s="87"/>
      <c r="H190" s="87"/>
      <c r="I190" s="87"/>
      <c r="J190" s="87"/>
      <c r="K190" s="87"/>
      <c r="L190" s="87"/>
      <c r="M190" s="87"/>
      <c r="N190" s="87"/>
      <c r="O190" s="87"/>
      <c r="P190" s="87"/>
      <c r="Q190" s="87"/>
      <c r="R190" s="87"/>
      <c r="S190" s="87"/>
      <c r="T190" s="87"/>
      <c r="U190" s="87"/>
      <c r="V190" s="87"/>
      <c r="W190" s="87"/>
      <c r="X190" s="87"/>
      <c r="Y190" s="87"/>
      <c r="Z190" s="87"/>
    </row>
    <row r="191" spans="1:26" ht="25.5" customHeight="1" x14ac:dyDescent="0.3">
      <c r="A191" s="87"/>
      <c r="B191" s="88">
        <f t="shared" ca="1" si="6"/>
        <v>45258</v>
      </c>
      <c r="C191" s="87">
        <v>450.33931686691693</v>
      </c>
      <c r="D191" s="87">
        <f t="shared" si="5"/>
        <v>-1.6325997250235535E-2</v>
      </c>
      <c r="E191" s="87"/>
      <c r="F191" s="87"/>
      <c r="G191" s="87"/>
      <c r="H191" s="87"/>
      <c r="I191" s="87"/>
      <c r="J191" s="87"/>
      <c r="K191" s="87"/>
      <c r="L191" s="87"/>
      <c r="M191" s="87"/>
      <c r="N191" s="87"/>
      <c r="O191" s="87"/>
      <c r="P191" s="87"/>
      <c r="Q191" s="87"/>
      <c r="R191" s="87"/>
      <c r="S191" s="87"/>
      <c r="T191" s="87"/>
      <c r="U191" s="87"/>
      <c r="V191" s="87"/>
      <c r="W191" s="87"/>
      <c r="X191" s="87"/>
      <c r="Y191" s="87"/>
      <c r="Z191" s="87"/>
    </row>
    <row r="192" spans="1:26" ht="25.5" customHeight="1" x14ac:dyDescent="0.3">
      <c r="A192" s="87"/>
      <c r="B192" s="88">
        <f t="shared" ca="1" si="6"/>
        <v>45257</v>
      </c>
      <c r="C192" s="87">
        <v>457.81358011702804</v>
      </c>
      <c r="D192" s="87">
        <f t="shared" si="5"/>
        <v>3.1392861013641582E-3</v>
      </c>
      <c r="E192" s="87"/>
      <c r="F192" s="87"/>
      <c r="G192" s="87"/>
      <c r="H192" s="87"/>
      <c r="I192" s="87"/>
      <c r="J192" s="87"/>
      <c r="K192" s="87"/>
      <c r="L192" s="87"/>
      <c r="M192" s="87"/>
      <c r="N192" s="87"/>
      <c r="O192" s="87"/>
      <c r="P192" s="87"/>
      <c r="Q192" s="87"/>
      <c r="R192" s="87"/>
      <c r="S192" s="87"/>
      <c r="T192" s="87"/>
      <c r="U192" s="87"/>
      <c r="V192" s="87"/>
      <c r="W192" s="87"/>
      <c r="X192" s="87"/>
      <c r="Y192" s="87"/>
      <c r="Z192" s="87"/>
    </row>
    <row r="193" spans="1:26" ht="25.5" customHeight="1" x14ac:dyDescent="0.3">
      <c r="A193" s="87"/>
      <c r="B193" s="88">
        <f t="shared" ca="1" si="6"/>
        <v>45256</v>
      </c>
      <c r="C193" s="87">
        <v>456.38086999492447</v>
      </c>
      <c r="D193" s="87">
        <f t="shared" si="5"/>
        <v>-1.2894511618475435E-2</v>
      </c>
      <c r="E193" s="87"/>
      <c r="F193" s="87"/>
      <c r="G193" s="87"/>
      <c r="H193" s="87"/>
      <c r="I193" s="87"/>
      <c r="J193" s="87"/>
      <c r="K193" s="87"/>
      <c r="L193" s="87"/>
      <c r="M193" s="87"/>
      <c r="N193" s="87"/>
      <c r="O193" s="87"/>
      <c r="P193" s="87"/>
      <c r="Q193" s="87"/>
      <c r="R193" s="87"/>
      <c r="S193" s="87"/>
      <c r="T193" s="87"/>
      <c r="U193" s="87"/>
      <c r="V193" s="87"/>
      <c r="W193" s="87"/>
      <c r="X193" s="87"/>
      <c r="Y193" s="87"/>
      <c r="Z193" s="87"/>
    </row>
    <row r="194" spans="1:26" ht="25.5" customHeight="1" x14ac:dyDescent="0.3">
      <c r="A194" s="87"/>
      <c r="B194" s="88">
        <f t="shared" ca="1" si="6"/>
        <v>45255</v>
      </c>
      <c r="C194" s="87">
        <v>462.34255139561077</v>
      </c>
      <c r="D194" s="87">
        <f t="shared" si="5"/>
        <v>-2.4878988770812294E-2</v>
      </c>
      <c r="E194" s="87"/>
      <c r="F194" s="90" t="b">
        <f>D194&lt;E195</f>
        <v>0</v>
      </c>
      <c r="G194" s="90">
        <f>F194+0</f>
        <v>0</v>
      </c>
      <c r="H194" s="87"/>
      <c r="I194" s="87"/>
      <c r="J194" s="87" t="s">
        <v>377</v>
      </c>
      <c r="K194" s="87"/>
      <c r="L194" s="87"/>
      <c r="M194" s="87"/>
      <c r="N194" s="87"/>
      <c r="O194" s="87"/>
      <c r="P194" s="87"/>
      <c r="Q194" s="87"/>
      <c r="R194" s="87"/>
      <c r="S194" s="87"/>
      <c r="T194" s="87"/>
      <c r="U194" s="87"/>
      <c r="V194" s="87"/>
      <c r="W194" s="87"/>
      <c r="X194" s="87"/>
      <c r="Y194" s="87"/>
      <c r="Z194" s="87"/>
    </row>
    <row r="195" spans="1:26" ht="25.5" customHeight="1" x14ac:dyDescent="0.3">
      <c r="A195" s="87"/>
      <c r="B195" s="88">
        <f t="shared" ca="1" si="6"/>
        <v>45254</v>
      </c>
      <c r="C195" s="87">
        <v>474.13864132904428</v>
      </c>
      <c r="D195" s="89">
        <f t="shared" ref="D195:D254" si="7">C195/C196-1</f>
        <v>-2.0484188765854672E-3</v>
      </c>
      <c r="E195" s="90">
        <f>_xlfn.PERCENTILE.INC(D195:D254,1%)</f>
        <v>-4.7363750011826418E-2</v>
      </c>
      <c r="F195" s="87"/>
      <c r="G195" s="87"/>
      <c r="H195" s="87"/>
      <c r="I195" s="87"/>
      <c r="J195" s="87" t="s">
        <v>376</v>
      </c>
      <c r="K195" s="87"/>
      <c r="L195" s="87"/>
      <c r="M195" s="87"/>
      <c r="N195" s="87"/>
      <c r="O195" s="87"/>
      <c r="P195" s="87"/>
      <c r="Q195" s="87"/>
      <c r="R195" s="87"/>
      <c r="S195" s="87"/>
      <c r="T195" s="87"/>
      <c r="U195" s="87"/>
      <c r="V195" s="87"/>
      <c r="W195" s="87"/>
      <c r="X195" s="87"/>
      <c r="Y195" s="87"/>
      <c r="Z195" s="87"/>
    </row>
    <row r="196" spans="1:26" ht="25.5" customHeight="1" x14ac:dyDescent="0.3">
      <c r="A196" s="87"/>
      <c r="B196" s="88">
        <f t="shared" ref="B196:B255" ca="1" si="8">B195-1</f>
        <v>45253</v>
      </c>
      <c r="C196" s="87">
        <v>475.11186945091737</v>
      </c>
      <c r="D196" s="89">
        <f t="shared" si="7"/>
        <v>2.5782666834115453E-2</v>
      </c>
      <c r="E196" s="87"/>
      <c r="F196" s="87"/>
      <c r="G196" s="87"/>
      <c r="H196" s="87"/>
      <c r="I196" s="87"/>
      <c r="J196" s="87"/>
      <c r="K196" s="87"/>
      <c r="L196" s="87"/>
      <c r="M196" s="87"/>
      <c r="N196" s="87"/>
      <c r="O196" s="87"/>
      <c r="P196" s="87"/>
      <c r="Q196" s="87"/>
      <c r="R196" s="87"/>
      <c r="S196" s="87"/>
      <c r="T196" s="87"/>
      <c r="U196" s="87"/>
      <c r="V196" s="87"/>
      <c r="W196" s="87"/>
      <c r="X196" s="87"/>
      <c r="Y196" s="87"/>
      <c r="Z196" s="87"/>
    </row>
    <row r="197" spans="1:26" ht="25.5" customHeight="1" x14ac:dyDescent="0.3">
      <c r="A197" s="87"/>
      <c r="B197" s="88">
        <f t="shared" ca="1" si="8"/>
        <v>45252</v>
      </c>
      <c r="C197" s="87">
        <v>463.17010884699437</v>
      </c>
      <c r="D197" s="89">
        <f t="shared" si="7"/>
        <v>-9.4765189589529619E-4</v>
      </c>
      <c r="E197" s="87"/>
      <c r="F197" s="87"/>
      <c r="G197" s="87"/>
      <c r="H197" s="87"/>
      <c r="I197" s="87"/>
      <c r="J197" s="87"/>
      <c r="K197" s="87"/>
      <c r="L197" s="87"/>
      <c r="M197" s="87"/>
      <c r="N197" s="87"/>
      <c r="O197" s="87"/>
      <c r="P197" s="87"/>
      <c r="Q197" s="87"/>
      <c r="R197" s="87"/>
      <c r="S197" s="87"/>
      <c r="T197" s="87"/>
      <c r="U197" s="87"/>
      <c r="V197" s="87"/>
      <c r="W197" s="87"/>
      <c r="X197" s="87"/>
      <c r="Y197" s="87"/>
      <c r="Z197" s="87"/>
    </row>
    <row r="198" spans="1:26" ht="25.5" customHeight="1" x14ac:dyDescent="0.3">
      <c r="A198" s="87"/>
      <c r="B198" s="88">
        <f t="shared" ca="1" si="8"/>
        <v>45251</v>
      </c>
      <c r="C198" s="87">
        <v>463.60944922050317</v>
      </c>
      <c r="D198" s="89">
        <f t="shared" si="7"/>
        <v>-9.8023947104852738E-4</v>
      </c>
      <c r="E198" s="87"/>
      <c r="F198" s="87"/>
      <c r="G198" s="87"/>
      <c r="H198" s="87"/>
      <c r="I198" s="87"/>
      <c r="J198" s="87"/>
      <c r="K198" s="87"/>
      <c r="L198" s="87"/>
      <c r="M198" s="87"/>
      <c r="N198" s="87"/>
      <c r="O198" s="87"/>
      <c r="P198" s="87"/>
      <c r="Q198" s="87"/>
      <c r="R198" s="87"/>
      <c r="S198" s="87"/>
      <c r="T198" s="87"/>
      <c r="U198" s="87"/>
      <c r="V198" s="87"/>
      <c r="W198" s="87"/>
      <c r="X198" s="87"/>
      <c r="Y198" s="87"/>
      <c r="Z198" s="87"/>
    </row>
    <row r="199" spans="1:26" ht="25.5" customHeight="1" x14ac:dyDescent="0.3">
      <c r="A199" s="87"/>
      <c r="B199" s="88">
        <f t="shared" ca="1" si="8"/>
        <v>45250</v>
      </c>
      <c r="C199" s="87">
        <v>464.06434340701696</v>
      </c>
      <c r="D199" s="89">
        <f t="shared" si="7"/>
        <v>-1.8891793199030671E-2</v>
      </c>
      <c r="E199" s="87"/>
      <c r="F199" s="87"/>
      <c r="G199" s="87"/>
      <c r="H199" s="87"/>
      <c r="I199" s="87"/>
      <c r="J199" s="87"/>
      <c r="K199" s="87"/>
      <c r="L199" s="87"/>
      <c r="M199" s="87"/>
      <c r="N199" s="87"/>
      <c r="O199" s="87"/>
      <c r="P199" s="87"/>
      <c r="Q199" s="87"/>
      <c r="R199" s="87"/>
      <c r="S199" s="87"/>
      <c r="T199" s="87"/>
      <c r="U199" s="87"/>
      <c r="V199" s="87"/>
      <c r="W199" s="87"/>
      <c r="X199" s="87"/>
      <c r="Y199" s="87"/>
      <c r="Z199" s="87"/>
    </row>
    <row r="200" spans="1:26" ht="25.5" customHeight="1" x14ac:dyDescent="0.3">
      <c r="A200" s="87"/>
      <c r="B200" s="88">
        <f t="shared" ca="1" si="8"/>
        <v>45249</v>
      </c>
      <c r="C200" s="87">
        <v>473.00016470166833</v>
      </c>
      <c r="D200" s="89">
        <f t="shared" si="7"/>
        <v>1.5230076012452187E-2</v>
      </c>
      <c r="E200" s="87"/>
      <c r="F200" s="87"/>
      <c r="G200" s="87"/>
      <c r="H200" s="87"/>
      <c r="I200" s="87"/>
      <c r="J200" s="87"/>
      <c r="K200" s="87"/>
      <c r="L200" s="87"/>
      <c r="M200" s="87"/>
      <c r="N200" s="87"/>
      <c r="O200" s="87"/>
      <c r="P200" s="87"/>
      <c r="Q200" s="87"/>
      <c r="R200" s="87"/>
      <c r="S200" s="87"/>
      <c r="T200" s="87"/>
      <c r="U200" s="87"/>
      <c r="V200" s="87"/>
      <c r="W200" s="87"/>
      <c r="X200" s="87"/>
      <c r="Y200" s="87"/>
      <c r="Z200" s="87"/>
    </row>
    <row r="201" spans="1:26" ht="25.5" customHeight="1" x14ac:dyDescent="0.3">
      <c r="A201" s="87"/>
      <c r="B201" s="88">
        <f t="shared" ca="1" si="8"/>
        <v>45248</v>
      </c>
      <c r="C201" s="87">
        <v>465.90440519599701</v>
      </c>
      <c r="D201" s="89">
        <f t="shared" si="7"/>
        <v>1.1803697656624923E-2</v>
      </c>
      <c r="E201" s="87"/>
      <c r="F201" s="87"/>
      <c r="G201" s="87"/>
      <c r="H201" s="87"/>
      <c r="I201" s="87"/>
      <c r="J201" s="87"/>
      <c r="K201" s="87"/>
      <c r="L201" s="87"/>
      <c r="M201" s="87"/>
      <c r="N201" s="87"/>
      <c r="O201" s="87"/>
      <c r="P201" s="87"/>
      <c r="Q201" s="87"/>
      <c r="R201" s="87"/>
      <c r="S201" s="87"/>
      <c r="T201" s="87"/>
      <c r="U201" s="87"/>
      <c r="V201" s="87"/>
      <c r="W201" s="87"/>
      <c r="X201" s="87"/>
      <c r="Y201" s="87"/>
      <c r="Z201" s="87"/>
    </row>
    <row r="202" spans="1:26" ht="25.5" customHeight="1" x14ac:dyDescent="0.3">
      <c r="A202" s="87"/>
      <c r="B202" s="88">
        <f t="shared" ca="1" si="8"/>
        <v>45247</v>
      </c>
      <c r="C202" s="87">
        <v>460.46916637589783</v>
      </c>
      <c r="D202" s="89">
        <f t="shared" si="7"/>
        <v>-1.881344229984061E-2</v>
      </c>
      <c r="E202" s="87"/>
      <c r="F202" s="87"/>
      <c r="G202" s="87"/>
      <c r="H202" s="87"/>
      <c r="I202" s="87"/>
      <c r="J202" s="87"/>
      <c r="K202" s="87"/>
      <c r="L202" s="87"/>
      <c r="M202" s="87"/>
      <c r="N202" s="87"/>
      <c r="O202" s="87"/>
      <c r="P202" s="87"/>
      <c r="Q202" s="87"/>
      <c r="R202" s="87"/>
      <c r="S202" s="87"/>
      <c r="T202" s="87"/>
      <c r="U202" s="87"/>
      <c r="V202" s="87"/>
      <c r="W202" s="87"/>
      <c r="X202" s="87"/>
      <c r="Y202" s="87"/>
      <c r="Z202" s="87"/>
    </row>
    <row r="203" spans="1:26" ht="25.5" customHeight="1" x14ac:dyDescent="0.3">
      <c r="A203" s="87"/>
      <c r="B203" s="88">
        <f t="shared" ca="1" si="8"/>
        <v>45246</v>
      </c>
      <c r="C203" s="87">
        <v>469.29828253579939</v>
      </c>
      <c r="D203" s="89">
        <f t="shared" si="7"/>
        <v>-5.1919805226846583E-3</v>
      </c>
      <c r="E203" s="87"/>
      <c r="F203" s="87"/>
      <c r="G203" s="87"/>
      <c r="H203" s="87"/>
      <c r="I203" s="87"/>
      <c r="J203" s="87"/>
      <c r="K203" s="87"/>
      <c r="L203" s="87"/>
      <c r="M203" s="87"/>
      <c r="N203" s="87"/>
      <c r="O203" s="87"/>
      <c r="P203" s="87"/>
      <c r="Q203" s="87"/>
      <c r="R203" s="87"/>
      <c r="S203" s="87"/>
      <c r="T203" s="87"/>
      <c r="U203" s="87"/>
      <c r="V203" s="87"/>
      <c r="W203" s="87"/>
      <c r="X203" s="87"/>
      <c r="Y203" s="87"/>
      <c r="Z203" s="87"/>
    </row>
    <row r="204" spans="1:26" ht="25.5" customHeight="1" x14ac:dyDescent="0.3">
      <c r="A204" s="87"/>
      <c r="B204" s="88">
        <f t="shared" ca="1" si="8"/>
        <v>45245</v>
      </c>
      <c r="C204" s="87">
        <v>471.74758681818287</v>
      </c>
      <c r="D204" s="89">
        <f t="shared" si="7"/>
        <v>5.7058502560067836E-3</v>
      </c>
      <c r="E204" s="87"/>
      <c r="F204" s="87"/>
      <c r="G204" s="87"/>
      <c r="H204" s="87"/>
      <c r="I204" s="87"/>
      <c r="J204" s="87"/>
      <c r="K204" s="87"/>
      <c r="L204" s="87"/>
      <c r="M204" s="87"/>
      <c r="N204" s="87"/>
      <c r="O204" s="87"/>
      <c r="P204" s="87"/>
      <c r="Q204" s="87"/>
      <c r="R204" s="87"/>
      <c r="S204" s="87"/>
      <c r="T204" s="87"/>
      <c r="U204" s="87"/>
      <c r="V204" s="87"/>
      <c r="W204" s="87"/>
      <c r="X204" s="87"/>
      <c r="Y204" s="87"/>
      <c r="Z204" s="87"/>
    </row>
    <row r="205" spans="1:26" ht="25.5" customHeight="1" x14ac:dyDescent="0.3">
      <c r="A205" s="87"/>
      <c r="B205" s="88">
        <f t="shared" ca="1" si="8"/>
        <v>45244</v>
      </c>
      <c r="C205" s="87">
        <v>469.07113715018903</v>
      </c>
      <c r="D205" s="89">
        <f t="shared" si="7"/>
        <v>1.2223942596063964E-2</v>
      </c>
      <c r="E205" s="87"/>
      <c r="F205" s="87"/>
      <c r="G205" s="87"/>
      <c r="H205" s="87"/>
      <c r="I205" s="87"/>
      <c r="J205" s="87"/>
      <c r="K205" s="87"/>
      <c r="L205" s="87"/>
      <c r="M205" s="87"/>
      <c r="N205" s="87"/>
      <c r="O205" s="87"/>
      <c r="P205" s="87"/>
      <c r="Q205" s="87"/>
      <c r="R205" s="87"/>
      <c r="S205" s="87"/>
      <c r="T205" s="87"/>
      <c r="U205" s="87"/>
      <c r="V205" s="87"/>
      <c r="W205" s="87"/>
      <c r="X205" s="87"/>
      <c r="Y205" s="87"/>
      <c r="Z205" s="87"/>
    </row>
    <row r="206" spans="1:26" ht="25.5" customHeight="1" x14ac:dyDescent="0.3">
      <c r="A206" s="87"/>
      <c r="B206" s="88">
        <f t="shared" ca="1" si="8"/>
        <v>45243</v>
      </c>
      <c r="C206" s="87">
        <v>463.40648290452032</v>
      </c>
      <c r="D206" s="89">
        <f t="shared" si="7"/>
        <v>-7.6128090980852603E-3</v>
      </c>
      <c r="E206" s="87"/>
      <c r="F206" s="87"/>
      <c r="G206" s="87"/>
      <c r="H206" s="87"/>
      <c r="I206" s="87"/>
      <c r="J206" s="87"/>
      <c r="K206" s="87"/>
      <c r="L206" s="87"/>
      <c r="M206" s="87"/>
      <c r="N206" s="87"/>
      <c r="O206" s="87"/>
      <c r="P206" s="87"/>
      <c r="Q206" s="87"/>
      <c r="R206" s="87"/>
      <c r="S206" s="87"/>
      <c r="T206" s="87"/>
      <c r="U206" s="87"/>
      <c r="V206" s="87"/>
      <c r="W206" s="87"/>
      <c r="X206" s="87"/>
      <c r="Y206" s="87"/>
      <c r="Z206" s="87"/>
    </row>
    <row r="207" spans="1:26" ht="25.5" customHeight="1" x14ac:dyDescent="0.3">
      <c r="A207" s="87"/>
      <c r="B207" s="88">
        <f t="shared" ca="1" si="8"/>
        <v>45242</v>
      </c>
      <c r="C207" s="87">
        <v>466.96137067565428</v>
      </c>
      <c r="D207" s="89">
        <f t="shared" si="7"/>
        <v>1.3003007670599587E-2</v>
      </c>
      <c r="E207" s="87"/>
      <c r="F207" s="87"/>
      <c r="G207" s="87"/>
      <c r="H207" s="87"/>
      <c r="I207" s="87"/>
      <c r="J207" s="87"/>
      <c r="K207" s="87"/>
      <c r="L207" s="87"/>
      <c r="M207" s="87"/>
      <c r="N207" s="87"/>
      <c r="O207" s="87"/>
      <c r="P207" s="87"/>
      <c r="Q207" s="87"/>
      <c r="R207" s="87"/>
      <c r="S207" s="87"/>
      <c r="T207" s="87"/>
      <c r="U207" s="87"/>
      <c r="V207" s="87"/>
      <c r="W207" s="87"/>
      <c r="X207" s="87"/>
      <c r="Y207" s="87"/>
      <c r="Z207" s="87"/>
    </row>
    <row r="208" spans="1:26" ht="25.5" customHeight="1" x14ac:dyDescent="0.3">
      <c r="A208" s="87"/>
      <c r="B208" s="88">
        <f t="shared" ca="1" si="8"/>
        <v>45241</v>
      </c>
      <c r="C208" s="87">
        <v>460.96740793438704</v>
      </c>
      <c r="D208" s="89">
        <f t="shared" si="7"/>
        <v>3.0157735471694647E-2</v>
      </c>
      <c r="E208" s="87"/>
      <c r="F208" s="87"/>
      <c r="G208" s="87"/>
      <c r="H208" s="87"/>
      <c r="I208" s="87"/>
      <c r="J208" s="87"/>
      <c r="K208" s="87"/>
      <c r="L208" s="87"/>
      <c r="M208" s="87"/>
      <c r="N208" s="87"/>
      <c r="O208" s="87"/>
      <c r="P208" s="87"/>
      <c r="Q208" s="87"/>
      <c r="R208" s="87"/>
      <c r="S208" s="87"/>
      <c r="T208" s="87"/>
      <c r="U208" s="87"/>
      <c r="V208" s="87"/>
      <c r="W208" s="87"/>
      <c r="X208" s="87"/>
      <c r="Y208" s="87"/>
      <c r="Z208" s="87"/>
    </row>
    <row r="209" spans="1:26" ht="25.5" customHeight="1" x14ac:dyDescent="0.3">
      <c r="A209" s="87"/>
      <c r="B209" s="88">
        <f t="shared" ca="1" si="8"/>
        <v>45240</v>
      </c>
      <c r="C209" s="87">
        <v>447.47264623831285</v>
      </c>
      <c r="D209" s="89">
        <f t="shared" si="7"/>
        <v>1.745716256631713E-2</v>
      </c>
      <c r="E209" s="87"/>
      <c r="F209" s="87"/>
      <c r="G209" s="87"/>
      <c r="H209" s="87"/>
      <c r="I209" s="87"/>
      <c r="J209" s="87"/>
      <c r="K209" s="87"/>
      <c r="L209" s="87"/>
      <c r="M209" s="87"/>
      <c r="N209" s="87"/>
      <c r="O209" s="87"/>
      <c r="P209" s="87"/>
      <c r="Q209" s="87"/>
      <c r="R209" s="87"/>
      <c r="S209" s="87"/>
      <c r="T209" s="87"/>
      <c r="U209" s="87"/>
      <c r="V209" s="87"/>
      <c r="W209" s="87"/>
      <c r="X209" s="87"/>
      <c r="Y209" s="87"/>
      <c r="Z209" s="87"/>
    </row>
    <row r="210" spans="1:26" ht="25.5" customHeight="1" x14ac:dyDescent="0.3">
      <c r="A210" s="87"/>
      <c r="B210" s="88">
        <f t="shared" ca="1" si="8"/>
        <v>45239</v>
      </c>
      <c r="C210" s="87">
        <v>439.79507216761755</v>
      </c>
      <c r="D210" s="89">
        <f t="shared" si="7"/>
        <v>3.3095521836376429E-2</v>
      </c>
      <c r="E210" s="87"/>
      <c r="F210" s="87"/>
      <c r="G210" s="87"/>
      <c r="H210" s="87"/>
      <c r="I210" s="87"/>
      <c r="J210" s="87"/>
      <c r="K210" s="87"/>
      <c r="L210" s="87"/>
      <c r="M210" s="87"/>
      <c r="N210" s="87"/>
      <c r="O210" s="87"/>
      <c r="P210" s="87"/>
      <c r="Q210" s="87"/>
      <c r="R210" s="87"/>
      <c r="S210" s="87"/>
      <c r="T210" s="87"/>
      <c r="U210" s="87"/>
      <c r="V210" s="87"/>
      <c r="W210" s="87"/>
      <c r="X210" s="87"/>
      <c r="Y210" s="87"/>
      <c r="Z210" s="87"/>
    </row>
    <row r="211" spans="1:26" ht="25.5" customHeight="1" x14ac:dyDescent="0.3">
      <c r="A211" s="87"/>
      <c r="B211" s="88">
        <f t="shared" ca="1" si="8"/>
        <v>45238</v>
      </c>
      <c r="C211" s="87">
        <v>425.70610642650053</v>
      </c>
      <c r="D211" s="89">
        <f t="shared" si="7"/>
        <v>-4.0471712464743459E-2</v>
      </c>
      <c r="E211" s="87"/>
      <c r="F211" s="87"/>
      <c r="G211" s="87"/>
      <c r="H211" s="87"/>
      <c r="I211" s="87"/>
      <c r="J211" s="87"/>
      <c r="K211" s="87"/>
      <c r="L211" s="87"/>
      <c r="M211" s="87"/>
      <c r="N211" s="87"/>
      <c r="O211" s="87"/>
      <c r="P211" s="87"/>
      <c r="Q211" s="87"/>
      <c r="R211" s="87"/>
      <c r="S211" s="87"/>
      <c r="T211" s="87"/>
      <c r="U211" s="87"/>
      <c r="V211" s="87"/>
      <c r="W211" s="87"/>
      <c r="X211" s="87"/>
      <c r="Y211" s="87"/>
      <c r="Z211" s="87"/>
    </row>
    <row r="212" spans="1:26" ht="25.5" customHeight="1" x14ac:dyDescent="0.3">
      <c r="A212" s="87"/>
      <c r="B212" s="88">
        <f t="shared" ca="1" si="8"/>
        <v>45237</v>
      </c>
      <c r="C212" s="87">
        <v>443.66186172584156</v>
      </c>
      <c r="D212" s="89">
        <f t="shared" si="7"/>
        <v>-1.6010237156295348E-2</v>
      </c>
      <c r="E212" s="87"/>
      <c r="F212" s="87"/>
      <c r="G212" s="87"/>
      <c r="H212" s="87"/>
      <c r="I212" s="87"/>
      <c r="J212" s="87"/>
      <c r="K212" s="87"/>
      <c r="L212" s="87"/>
      <c r="M212" s="87"/>
      <c r="N212" s="87"/>
      <c r="O212" s="87"/>
      <c r="P212" s="87"/>
      <c r="Q212" s="87"/>
      <c r="R212" s="87"/>
      <c r="S212" s="87"/>
      <c r="T212" s="87"/>
      <c r="U212" s="87"/>
      <c r="V212" s="87"/>
      <c r="W212" s="87"/>
      <c r="X212" s="87"/>
      <c r="Y212" s="87"/>
      <c r="Z212" s="87"/>
    </row>
    <row r="213" spans="1:26" ht="25.5" customHeight="1" x14ac:dyDescent="0.3">
      <c r="A213" s="87"/>
      <c r="B213" s="88">
        <f t="shared" ca="1" si="8"/>
        <v>45236</v>
      </c>
      <c r="C213" s="87">
        <v>450.88056652507277</v>
      </c>
      <c r="D213" s="89">
        <f t="shared" si="7"/>
        <v>1.8836713700466357E-2</v>
      </c>
      <c r="E213" s="87"/>
      <c r="F213" s="87"/>
      <c r="G213" s="87"/>
      <c r="H213" s="87"/>
      <c r="I213" s="87"/>
      <c r="J213" s="87"/>
      <c r="K213" s="87"/>
      <c r="L213" s="87"/>
      <c r="M213" s="87"/>
      <c r="N213" s="87"/>
      <c r="O213" s="87"/>
      <c r="P213" s="87"/>
      <c r="Q213" s="87"/>
      <c r="R213" s="87"/>
      <c r="S213" s="87"/>
      <c r="T213" s="87"/>
      <c r="U213" s="87"/>
      <c r="V213" s="87"/>
      <c r="W213" s="87"/>
      <c r="X213" s="87"/>
      <c r="Y213" s="87"/>
      <c r="Z213" s="87"/>
    </row>
    <row r="214" spans="1:26" ht="25.5" customHeight="1" x14ac:dyDescent="0.3">
      <c r="A214" s="87"/>
      <c r="B214" s="88">
        <f t="shared" ca="1" si="8"/>
        <v>45235</v>
      </c>
      <c r="C214" s="87">
        <v>442.54448280279559</v>
      </c>
      <c r="D214" s="89">
        <f t="shared" si="7"/>
        <v>-3.7618194819252215E-3</v>
      </c>
      <c r="E214" s="87"/>
      <c r="F214" s="87"/>
      <c r="G214" s="87"/>
      <c r="H214" s="87"/>
      <c r="I214" s="87"/>
      <c r="J214" s="87"/>
      <c r="K214" s="87"/>
      <c r="L214" s="87"/>
      <c r="M214" s="87"/>
      <c r="N214" s="87"/>
      <c r="O214" s="87"/>
      <c r="P214" s="87"/>
      <c r="Q214" s="87"/>
      <c r="R214" s="87"/>
      <c r="S214" s="87"/>
      <c r="T214" s="87"/>
      <c r="U214" s="87"/>
      <c r="V214" s="87"/>
      <c r="W214" s="87"/>
      <c r="X214" s="87"/>
      <c r="Y214" s="87"/>
      <c r="Z214" s="87"/>
    </row>
    <row r="215" spans="1:26" ht="25.5" customHeight="1" x14ac:dyDescent="0.3">
      <c r="A215" s="87"/>
      <c r="B215" s="88">
        <f t="shared" ca="1" si="8"/>
        <v>45234</v>
      </c>
      <c r="C215" s="87">
        <v>444.21554148091246</v>
      </c>
      <c r="D215" s="89">
        <f t="shared" si="7"/>
        <v>1.6657493905506637E-2</v>
      </c>
      <c r="E215" s="87"/>
      <c r="F215" s="87"/>
      <c r="G215" s="87"/>
      <c r="H215" s="87"/>
      <c r="I215" s="87"/>
      <c r="J215" s="87"/>
      <c r="K215" s="87"/>
      <c r="L215" s="87"/>
      <c r="M215" s="87"/>
      <c r="N215" s="87"/>
      <c r="O215" s="87"/>
      <c r="P215" s="87"/>
      <c r="Q215" s="87"/>
      <c r="R215" s="87"/>
      <c r="S215" s="87"/>
      <c r="T215" s="87"/>
      <c r="U215" s="87"/>
      <c r="V215" s="87"/>
      <c r="W215" s="87"/>
      <c r="X215" s="87"/>
      <c r="Y215" s="87"/>
      <c r="Z215" s="87"/>
    </row>
    <row r="216" spans="1:26" ht="25.5" customHeight="1" x14ac:dyDescent="0.3">
      <c r="A216" s="87"/>
      <c r="B216" s="88">
        <f t="shared" ca="1" si="8"/>
        <v>45233</v>
      </c>
      <c r="C216" s="87">
        <v>436.93726170694032</v>
      </c>
      <c r="D216" s="89">
        <f t="shared" si="7"/>
        <v>-3.2224806312493137E-2</v>
      </c>
      <c r="E216" s="87"/>
      <c r="F216" s="87"/>
      <c r="G216" s="87"/>
      <c r="H216" s="87"/>
      <c r="I216" s="87"/>
      <c r="J216" s="87"/>
      <c r="K216" s="87"/>
      <c r="L216" s="87"/>
      <c r="M216" s="87"/>
      <c r="N216" s="87"/>
      <c r="O216" s="87"/>
      <c r="P216" s="87"/>
      <c r="Q216" s="87"/>
      <c r="R216" s="87"/>
      <c r="S216" s="87"/>
      <c r="T216" s="87"/>
      <c r="U216" s="87"/>
      <c r="V216" s="87"/>
      <c r="W216" s="87"/>
      <c r="X216" s="87"/>
      <c r="Y216" s="87"/>
      <c r="Z216" s="87"/>
    </row>
    <row r="217" spans="1:26" ht="25.5" customHeight="1" x14ac:dyDescent="0.3">
      <c r="A217" s="87"/>
      <c r="B217" s="88">
        <f t="shared" ca="1" si="8"/>
        <v>45232</v>
      </c>
      <c r="C217" s="87">
        <v>451.48632095237059</v>
      </c>
      <c r="D217" s="89">
        <f t="shared" si="7"/>
        <v>1.4972265726527212E-2</v>
      </c>
      <c r="E217" s="87"/>
      <c r="F217" s="87"/>
      <c r="G217" s="87"/>
      <c r="H217" s="87"/>
      <c r="I217" s="87"/>
      <c r="J217" s="87"/>
      <c r="K217" s="87"/>
      <c r="L217" s="87"/>
      <c r="M217" s="87"/>
      <c r="N217" s="87"/>
      <c r="O217" s="87"/>
      <c r="P217" s="87"/>
      <c r="Q217" s="87"/>
      <c r="R217" s="87"/>
      <c r="S217" s="87"/>
      <c r="T217" s="87"/>
      <c r="U217" s="87"/>
      <c r="V217" s="87"/>
      <c r="W217" s="87"/>
      <c r="X217" s="87"/>
      <c r="Y217" s="87"/>
      <c r="Z217" s="87"/>
    </row>
    <row r="218" spans="1:26" ht="25.5" customHeight="1" x14ac:dyDescent="0.3">
      <c r="A218" s="87"/>
      <c r="B218" s="88">
        <f t="shared" ca="1" si="8"/>
        <v>45231</v>
      </c>
      <c r="C218" s="87">
        <v>444.82626392672137</v>
      </c>
      <c r="D218" s="89">
        <f t="shared" si="7"/>
        <v>7.2617800613734573E-3</v>
      </c>
      <c r="E218" s="87"/>
      <c r="F218" s="87"/>
      <c r="G218" s="87"/>
      <c r="H218" s="87"/>
      <c r="I218" s="87"/>
      <c r="J218" s="87"/>
      <c r="K218" s="87"/>
      <c r="L218" s="87"/>
      <c r="M218" s="87"/>
      <c r="N218" s="87"/>
      <c r="O218" s="87"/>
      <c r="P218" s="87"/>
      <c r="Q218" s="87"/>
      <c r="R218" s="87"/>
      <c r="S218" s="87"/>
      <c r="T218" s="87"/>
      <c r="U218" s="87"/>
      <c r="V218" s="87"/>
      <c r="W218" s="87"/>
      <c r="X218" s="87"/>
      <c r="Y218" s="87"/>
      <c r="Z218" s="87"/>
    </row>
    <row r="219" spans="1:26" ht="25.5" customHeight="1" x14ac:dyDescent="0.3">
      <c r="A219" s="87"/>
      <c r="B219" s="88">
        <f t="shared" ca="1" si="8"/>
        <v>45230</v>
      </c>
      <c r="C219" s="87">
        <v>441.61932154282437</v>
      </c>
      <c r="D219" s="89">
        <f t="shared" si="7"/>
        <v>-1.295846576383497E-2</v>
      </c>
      <c r="E219" s="87"/>
      <c r="F219" s="87"/>
      <c r="G219" s="87"/>
      <c r="H219" s="87"/>
      <c r="I219" s="87"/>
      <c r="J219" s="87"/>
      <c r="K219" s="87"/>
      <c r="L219" s="87"/>
      <c r="M219" s="87"/>
      <c r="N219" s="87"/>
      <c r="O219" s="87"/>
      <c r="P219" s="87"/>
      <c r="Q219" s="87"/>
      <c r="R219" s="87"/>
      <c r="S219" s="87"/>
      <c r="T219" s="87"/>
      <c r="U219" s="87"/>
      <c r="V219" s="87"/>
      <c r="W219" s="87"/>
      <c r="X219" s="87"/>
      <c r="Y219" s="87"/>
      <c r="Z219" s="87"/>
    </row>
    <row r="220" spans="1:26" ht="25.5" customHeight="1" x14ac:dyDescent="0.3">
      <c r="A220" s="87"/>
      <c r="B220" s="88">
        <f t="shared" ca="1" si="8"/>
        <v>45229</v>
      </c>
      <c r="C220" s="87">
        <v>447.41716151243548</v>
      </c>
      <c r="D220" s="89">
        <f t="shared" si="7"/>
        <v>1.20664605123455E-3</v>
      </c>
      <c r="E220" s="87"/>
      <c r="F220" s="87"/>
      <c r="G220" s="87"/>
      <c r="H220" s="87"/>
      <c r="I220" s="87"/>
      <c r="J220" s="87"/>
      <c r="K220" s="87"/>
      <c r="L220" s="87"/>
      <c r="M220" s="87"/>
      <c r="N220" s="87"/>
      <c r="O220" s="87"/>
      <c r="P220" s="87"/>
      <c r="Q220" s="87"/>
      <c r="R220" s="87"/>
      <c r="S220" s="87"/>
      <c r="T220" s="87"/>
      <c r="U220" s="87"/>
      <c r="V220" s="87"/>
      <c r="W220" s="87"/>
      <c r="X220" s="87"/>
      <c r="Y220" s="87"/>
      <c r="Z220" s="87"/>
    </row>
    <row r="221" spans="1:26" ht="25.5" customHeight="1" x14ac:dyDescent="0.3">
      <c r="A221" s="87"/>
      <c r="B221" s="88">
        <f t="shared" ca="1" si="8"/>
        <v>45228</v>
      </c>
      <c r="C221" s="87">
        <v>446.87793801314808</v>
      </c>
      <c r="D221" s="89">
        <f t="shared" si="7"/>
        <v>2.7450995241957044E-2</v>
      </c>
      <c r="E221" s="87"/>
      <c r="F221" s="87"/>
      <c r="G221" s="87"/>
      <c r="H221" s="87"/>
      <c r="I221" s="87"/>
      <c r="J221" s="87"/>
      <c r="K221" s="87"/>
      <c r="L221" s="87"/>
      <c r="M221" s="87"/>
      <c r="N221" s="87"/>
      <c r="O221" s="87"/>
      <c r="P221" s="87"/>
      <c r="Q221" s="87"/>
      <c r="R221" s="87"/>
      <c r="S221" s="87"/>
      <c r="T221" s="87"/>
      <c r="U221" s="87"/>
      <c r="V221" s="87"/>
      <c r="W221" s="87"/>
      <c r="X221" s="87"/>
      <c r="Y221" s="87"/>
      <c r="Z221" s="87"/>
    </row>
    <row r="222" spans="1:26" ht="25.5" customHeight="1" x14ac:dyDescent="0.3">
      <c r="A222" s="87"/>
      <c r="B222" s="88">
        <f t="shared" ca="1" si="8"/>
        <v>45227</v>
      </c>
      <c r="C222" s="87">
        <v>434.93844483347999</v>
      </c>
      <c r="D222" s="89">
        <f t="shared" si="7"/>
        <v>-3.6180317999326972E-3</v>
      </c>
      <c r="E222" s="87"/>
      <c r="F222" s="87"/>
      <c r="G222" s="87"/>
      <c r="H222" s="87"/>
      <c r="I222" s="87"/>
      <c r="J222" s="87"/>
      <c r="K222" s="87"/>
      <c r="L222" s="87"/>
      <c r="M222" s="87"/>
      <c r="N222" s="87"/>
      <c r="O222" s="87"/>
      <c r="P222" s="87"/>
      <c r="Q222" s="87"/>
      <c r="R222" s="87"/>
      <c r="S222" s="87"/>
      <c r="T222" s="87"/>
      <c r="U222" s="87"/>
      <c r="V222" s="87"/>
      <c r="W222" s="87"/>
      <c r="X222" s="87"/>
      <c r="Y222" s="87"/>
      <c r="Z222" s="87"/>
    </row>
    <row r="223" spans="1:26" ht="25.5" customHeight="1" x14ac:dyDescent="0.3">
      <c r="A223" s="87"/>
      <c r="B223" s="88">
        <f t="shared" ca="1" si="8"/>
        <v>45226</v>
      </c>
      <c r="C223" s="87">
        <v>436.51778004291128</v>
      </c>
      <c r="D223" s="89">
        <f t="shared" si="7"/>
        <v>5.5600007174134713E-3</v>
      </c>
      <c r="E223" s="87"/>
      <c r="F223" s="87"/>
      <c r="G223" s="87"/>
      <c r="H223" s="87"/>
      <c r="I223" s="87"/>
      <c r="J223" s="87"/>
      <c r="K223" s="87"/>
      <c r="L223" s="87"/>
      <c r="M223" s="87"/>
      <c r="N223" s="87"/>
      <c r="O223" s="87"/>
      <c r="P223" s="87"/>
      <c r="Q223" s="87"/>
      <c r="R223" s="87"/>
      <c r="S223" s="87"/>
      <c r="T223" s="87"/>
      <c r="U223" s="87"/>
      <c r="V223" s="87"/>
      <c r="W223" s="87"/>
      <c r="X223" s="87"/>
      <c r="Y223" s="87"/>
      <c r="Z223" s="87"/>
    </row>
    <row r="224" spans="1:26" ht="25.5" customHeight="1" x14ac:dyDescent="0.3">
      <c r="A224" s="87"/>
      <c r="B224" s="88">
        <f t="shared" ca="1" si="8"/>
        <v>45225</v>
      </c>
      <c r="C224" s="87">
        <v>434.10416059855118</v>
      </c>
      <c r="D224" s="89">
        <f t="shared" si="7"/>
        <v>6.2241428450588998E-3</v>
      </c>
      <c r="E224" s="87"/>
      <c r="F224" s="87"/>
      <c r="G224" s="87"/>
      <c r="H224" s="87"/>
      <c r="I224" s="87"/>
      <c r="J224" s="87"/>
      <c r="K224" s="87"/>
      <c r="L224" s="87"/>
      <c r="M224" s="87"/>
      <c r="N224" s="87"/>
      <c r="O224" s="87"/>
      <c r="P224" s="87"/>
      <c r="Q224" s="87"/>
      <c r="R224" s="87"/>
      <c r="S224" s="87"/>
      <c r="T224" s="87"/>
      <c r="U224" s="87"/>
      <c r="V224" s="87"/>
      <c r="W224" s="87"/>
      <c r="X224" s="87"/>
      <c r="Y224" s="87"/>
      <c r="Z224" s="87"/>
    </row>
    <row r="225" spans="1:26" ht="25.5" customHeight="1" x14ac:dyDescent="0.3">
      <c r="A225" s="87"/>
      <c r="B225" s="88">
        <f t="shared" ca="1" si="8"/>
        <v>45224</v>
      </c>
      <c r="C225" s="87">
        <v>431.41894744359723</v>
      </c>
      <c r="D225" s="89">
        <f t="shared" si="7"/>
        <v>-3.5868955479142151E-2</v>
      </c>
      <c r="E225" s="87"/>
      <c r="F225" s="87"/>
      <c r="G225" s="87"/>
      <c r="H225" s="87"/>
      <c r="I225" s="87"/>
      <c r="J225" s="87"/>
      <c r="K225" s="87"/>
      <c r="L225" s="87"/>
      <c r="M225" s="87"/>
      <c r="N225" s="87"/>
      <c r="O225" s="87"/>
      <c r="P225" s="87"/>
      <c r="Q225" s="87"/>
      <c r="R225" s="87"/>
      <c r="S225" s="87"/>
      <c r="T225" s="87"/>
      <c r="U225" s="87"/>
      <c r="V225" s="87"/>
      <c r="W225" s="87"/>
      <c r="X225" s="87"/>
      <c r="Y225" s="87"/>
      <c r="Z225" s="87"/>
    </row>
    <row r="226" spans="1:26" ht="25.5" customHeight="1" x14ac:dyDescent="0.3">
      <c r="A226" s="87"/>
      <c r="B226" s="88">
        <f t="shared" ca="1" si="8"/>
        <v>45223</v>
      </c>
      <c r="C226" s="87">
        <v>447.46920026623411</v>
      </c>
      <c r="D226" s="89">
        <f t="shared" si="7"/>
        <v>2.2625870647248414E-2</v>
      </c>
      <c r="E226" s="87"/>
      <c r="F226" s="87"/>
      <c r="G226" s="87"/>
      <c r="H226" s="87"/>
      <c r="I226" s="87"/>
      <c r="J226" s="87"/>
      <c r="K226" s="87"/>
      <c r="L226" s="87"/>
      <c r="M226" s="87"/>
      <c r="N226" s="87"/>
      <c r="O226" s="87"/>
      <c r="P226" s="87"/>
      <c r="Q226" s="87"/>
      <c r="R226" s="87"/>
      <c r="S226" s="87"/>
      <c r="T226" s="87"/>
      <c r="U226" s="87"/>
      <c r="V226" s="87"/>
      <c r="W226" s="87"/>
      <c r="X226" s="87"/>
      <c r="Y226" s="87"/>
      <c r="Z226" s="87"/>
    </row>
    <row r="227" spans="1:26" ht="25.5" customHeight="1" x14ac:dyDescent="0.3">
      <c r="A227" s="87"/>
      <c r="B227" s="88">
        <f t="shared" ca="1" si="8"/>
        <v>45222</v>
      </c>
      <c r="C227" s="87">
        <v>437.56882464064631</v>
      </c>
      <c r="D227" s="89">
        <f t="shared" si="7"/>
        <v>-1.6069482833338533E-2</v>
      </c>
      <c r="E227" s="87"/>
      <c r="F227" s="87"/>
      <c r="G227" s="87"/>
      <c r="H227" s="87"/>
      <c r="I227" s="87"/>
      <c r="J227" s="87"/>
      <c r="K227" s="87"/>
      <c r="L227" s="87"/>
      <c r="M227" s="87"/>
      <c r="N227" s="87"/>
      <c r="O227" s="87"/>
      <c r="P227" s="87"/>
      <c r="Q227" s="87"/>
      <c r="R227" s="87"/>
      <c r="S227" s="87"/>
      <c r="T227" s="87"/>
      <c r="U227" s="87"/>
      <c r="V227" s="87"/>
      <c r="W227" s="87"/>
      <c r="X227" s="87"/>
      <c r="Y227" s="87"/>
      <c r="Z227" s="87"/>
    </row>
    <row r="228" spans="1:26" ht="25.5" customHeight="1" x14ac:dyDescent="0.3">
      <c r="A228" s="87"/>
      <c r="B228" s="88">
        <f t="shared" ca="1" si="8"/>
        <v>45221</v>
      </c>
      <c r="C228" s="87">
        <v>444.71516738872469</v>
      </c>
      <c r="D228" s="89">
        <f t="shared" si="7"/>
        <v>-1.2750396806813002E-2</v>
      </c>
      <c r="E228" s="87"/>
      <c r="F228" s="87"/>
      <c r="G228" s="87"/>
      <c r="H228" s="87"/>
      <c r="I228" s="87"/>
      <c r="J228" s="87"/>
      <c r="K228" s="87"/>
      <c r="L228" s="87"/>
      <c r="M228" s="87"/>
      <c r="N228" s="87"/>
      <c r="O228" s="87"/>
      <c r="P228" s="87"/>
      <c r="Q228" s="87"/>
      <c r="R228" s="87"/>
      <c r="S228" s="87"/>
      <c r="T228" s="87"/>
      <c r="U228" s="87"/>
      <c r="V228" s="87"/>
      <c r="W228" s="87"/>
      <c r="X228" s="87"/>
      <c r="Y228" s="87"/>
      <c r="Z228" s="87"/>
    </row>
    <row r="229" spans="1:26" ht="25.5" customHeight="1" x14ac:dyDescent="0.3">
      <c r="A229" s="87"/>
      <c r="B229" s="88">
        <f t="shared" ca="1" si="8"/>
        <v>45220</v>
      </c>
      <c r="C229" s="87">
        <v>450.45869448853244</v>
      </c>
      <c r="D229" s="89">
        <f t="shared" si="7"/>
        <v>-5.4498826985630022E-2</v>
      </c>
      <c r="E229" s="87"/>
      <c r="F229" s="87"/>
      <c r="G229" s="87"/>
      <c r="H229" s="87"/>
      <c r="I229" s="87"/>
      <c r="J229" s="87"/>
      <c r="K229" s="87"/>
      <c r="L229" s="87"/>
      <c r="M229" s="87"/>
      <c r="N229" s="87"/>
      <c r="O229" s="87"/>
      <c r="P229" s="87"/>
      <c r="Q229" s="87"/>
      <c r="R229" s="87"/>
      <c r="S229" s="87"/>
      <c r="T229" s="87"/>
      <c r="U229" s="87"/>
      <c r="V229" s="87"/>
      <c r="W229" s="87"/>
      <c r="X229" s="87"/>
      <c r="Y229" s="87"/>
      <c r="Z229" s="87"/>
    </row>
    <row r="230" spans="1:26" ht="25.5" customHeight="1" x14ac:dyDescent="0.3">
      <c r="A230" s="87"/>
      <c r="B230" s="88">
        <f t="shared" ca="1" si="8"/>
        <v>45219</v>
      </c>
      <c r="C230" s="87">
        <v>476.42320003942103</v>
      </c>
      <c r="D230" s="89">
        <f t="shared" si="7"/>
        <v>-1.0919975430475959E-2</v>
      </c>
      <c r="E230" s="87"/>
      <c r="F230" s="87"/>
      <c r="G230" s="87"/>
      <c r="H230" s="87"/>
      <c r="I230" s="87"/>
      <c r="J230" s="87"/>
      <c r="K230" s="87"/>
      <c r="L230" s="87"/>
      <c r="M230" s="87"/>
      <c r="N230" s="87"/>
      <c r="O230" s="87"/>
      <c r="P230" s="87"/>
      <c r="Q230" s="87"/>
      <c r="R230" s="87"/>
      <c r="S230" s="87"/>
      <c r="T230" s="87"/>
      <c r="U230" s="87"/>
      <c r="V230" s="87"/>
      <c r="W230" s="87"/>
      <c r="X230" s="87"/>
      <c r="Y230" s="87"/>
      <c r="Z230" s="87"/>
    </row>
    <row r="231" spans="1:26" ht="25.5" customHeight="1" x14ac:dyDescent="0.3">
      <c r="A231" s="87"/>
      <c r="B231" s="88">
        <f t="shared" ca="1" si="8"/>
        <v>45218</v>
      </c>
      <c r="C231" s="87">
        <v>481.68316840366282</v>
      </c>
      <c r="D231" s="89">
        <f t="shared" si="7"/>
        <v>5.997724237760238E-3</v>
      </c>
      <c r="E231" s="87"/>
      <c r="F231" s="87"/>
      <c r="G231" s="87"/>
      <c r="H231" s="87"/>
      <c r="I231" s="87"/>
      <c r="J231" s="87"/>
      <c r="K231" s="87"/>
      <c r="L231" s="87"/>
      <c r="M231" s="87"/>
      <c r="N231" s="87"/>
      <c r="O231" s="87"/>
      <c r="P231" s="87"/>
      <c r="Q231" s="87"/>
      <c r="R231" s="87"/>
      <c r="S231" s="87"/>
      <c r="T231" s="87"/>
      <c r="U231" s="87"/>
      <c r="V231" s="87"/>
      <c r="W231" s="87"/>
      <c r="X231" s="87"/>
      <c r="Y231" s="87"/>
      <c r="Z231" s="87"/>
    </row>
    <row r="232" spans="1:26" ht="25.5" customHeight="1" x14ac:dyDescent="0.3">
      <c r="A232" s="87"/>
      <c r="B232" s="88">
        <f t="shared" ca="1" si="8"/>
        <v>45217</v>
      </c>
      <c r="C232" s="87">
        <v>478.81138972618641</v>
      </c>
      <c r="D232" s="89">
        <f t="shared" si="7"/>
        <v>-9.8299408467465987E-3</v>
      </c>
      <c r="E232" s="87"/>
      <c r="F232" s="87"/>
      <c r="G232" s="87"/>
      <c r="H232" s="87"/>
      <c r="I232" s="87"/>
      <c r="J232" s="87"/>
      <c r="K232" s="87"/>
      <c r="L232" s="87"/>
      <c r="M232" s="87"/>
      <c r="N232" s="87"/>
      <c r="O232" s="87"/>
      <c r="P232" s="87"/>
      <c r="Q232" s="87"/>
      <c r="R232" s="87"/>
      <c r="S232" s="87"/>
      <c r="T232" s="87"/>
      <c r="U232" s="87"/>
      <c r="V232" s="87"/>
      <c r="W232" s="87"/>
      <c r="X232" s="87"/>
      <c r="Y232" s="87"/>
      <c r="Z232" s="87"/>
    </row>
    <row r="233" spans="1:26" ht="25.5" customHeight="1" x14ac:dyDescent="0.3">
      <c r="A233" s="87"/>
      <c r="B233" s="88">
        <f t="shared" ca="1" si="8"/>
        <v>45216</v>
      </c>
      <c r="C233" s="87">
        <v>483.56480313658773</v>
      </c>
      <c r="D233" s="89">
        <f t="shared" si="7"/>
        <v>-4.2405476182573065E-2</v>
      </c>
      <c r="E233" s="87"/>
      <c r="F233" s="87"/>
      <c r="G233" s="87"/>
      <c r="H233" s="87"/>
      <c r="I233" s="87"/>
      <c r="J233" s="87"/>
      <c r="K233" s="87"/>
      <c r="L233" s="87"/>
      <c r="M233" s="87"/>
      <c r="N233" s="87"/>
      <c r="O233" s="87"/>
      <c r="P233" s="87"/>
      <c r="Q233" s="87"/>
      <c r="R233" s="87"/>
      <c r="S233" s="87"/>
      <c r="T233" s="87"/>
      <c r="U233" s="87"/>
      <c r="V233" s="87"/>
      <c r="W233" s="87"/>
      <c r="X233" s="87"/>
      <c r="Y233" s="87"/>
      <c r="Z233" s="87"/>
    </row>
    <row r="234" spans="1:26" ht="25.5" customHeight="1" x14ac:dyDescent="0.3">
      <c r="A234" s="87"/>
      <c r="B234" s="88">
        <f t="shared" ca="1" si="8"/>
        <v>45215</v>
      </c>
      <c r="C234" s="87">
        <v>504.97866383870763</v>
      </c>
      <c r="D234" s="89">
        <f t="shared" si="7"/>
        <v>-2.574235393602764E-2</v>
      </c>
      <c r="E234" s="87"/>
      <c r="F234" s="87"/>
      <c r="G234" s="87"/>
      <c r="H234" s="87"/>
      <c r="I234" s="87"/>
      <c r="J234" s="87"/>
      <c r="K234" s="87"/>
      <c r="L234" s="87"/>
      <c r="M234" s="87"/>
      <c r="N234" s="87"/>
      <c r="O234" s="87"/>
      <c r="P234" s="87"/>
      <c r="Q234" s="87"/>
      <c r="R234" s="87"/>
      <c r="S234" s="87"/>
      <c r="T234" s="87"/>
      <c r="U234" s="87"/>
      <c r="V234" s="87"/>
      <c r="W234" s="87"/>
      <c r="X234" s="87"/>
      <c r="Y234" s="87"/>
      <c r="Z234" s="87"/>
    </row>
    <row r="235" spans="1:26" ht="25.5" customHeight="1" x14ac:dyDescent="0.3">
      <c r="A235" s="87"/>
      <c r="B235" s="88">
        <f t="shared" ca="1" si="8"/>
        <v>45214</v>
      </c>
      <c r="C235" s="87">
        <v>518.3214787985861</v>
      </c>
      <c r="D235" s="89">
        <f t="shared" si="7"/>
        <v>-6.5674513951086144E-4</v>
      </c>
      <c r="E235" s="87"/>
      <c r="F235" s="87"/>
      <c r="G235" s="87"/>
      <c r="H235" s="87"/>
      <c r="I235" s="87"/>
      <c r="J235" s="87"/>
      <c r="K235" s="87"/>
      <c r="L235" s="87"/>
      <c r="M235" s="87"/>
      <c r="N235" s="87"/>
      <c r="O235" s="87"/>
      <c r="P235" s="87"/>
      <c r="Q235" s="87"/>
      <c r="R235" s="87"/>
      <c r="S235" s="87"/>
      <c r="T235" s="87"/>
      <c r="U235" s="87"/>
      <c r="V235" s="87"/>
      <c r="W235" s="87"/>
      <c r="X235" s="87"/>
      <c r="Y235" s="87"/>
      <c r="Z235" s="87"/>
    </row>
    <row r="236" spans="1:26" ht="25.5" customHeight="1" x14ac:dyDescent="0.3">
      <c r="A236" s="87"/>
      <c r="B236" s="88">
        <f t="shared" ca="1" si="8"/>
        <v>45213</v>
      </c>
      <c r="C236" s="87">
        <v>518.66210761681191</v>
      </c>
      <c r="D236" s="89">
        <f t="shared" si="7"/>
        <v>2.4206272699851317E-2</v>
      </c>
      <c r="E236" s="87"/>
      <c r="F236" s="87"/>
      <c r="G236" s="87"/>
      <c r="H236" s="87"/>
      <c r="I236" s="87"/>
      <c r="J236" s="87"/>
      <c r="K236" s="87"/>
      <c r="L236" s="87"/>
      <c r="M236" s="87"/>
      <c r="N236" s="87"/>
      <c r="O236" s="87"/>
      <c r="P236" s="87"/>
      <c r="Q236" s="87"/>
      <c r="R236" s="87"/>
      <c r="S236" s="87"/>
      <c r="T236" s="87"/>
      <c r="U236" s="87"/>
      <c r="V236" s="87"/>
      <c r="W236" s="87"/>
      <c r="X236" s="87"/>
      <c r="Y236" s="87"/>
      <c r="Z236" s="87"/>
    </row>
    <row r="237" spans="1:26" ht="25.5" customHeight="1" x14ac:dyDescent="0.3">
      <c r="A237" s="87"/>
      <c r="B237" s="88">
        <f t="shared" ca="1" si="8"/>
        <v>45212</v>
      </c>
      <c r="C237" s="87">
        <v>506.40395537668064</v>
      </c>
      <c r="D237" s="89">
        <f t="shared" si="7"/>
        <v>-2.2736536770803673E-2</v>
      </c>
      <c r="E237" s="87"/>
      <c r="F237" s="87"/>
      <c r="G237" s="87"/>
      <c r="H237" s="87"/>
      <c r="I237" s="87"/>
      <c r="J237" s="87"/>
      <c r="K237" s="87"/>
      <c r="L237" s="87"/>
      <c r="M237" s="87"/>
      <c r="N237" s="87"/>
      <c r="O237" s="87"/>
      <c r="P237" s="87"/>
      <c r="Q237" s="87"/>
      <c r="R237" s="87"/>
      <c r="S237" s="87"/>
      <c r="T237" s="87"/>
      <c r="U237" s="87"/>
      <c r="V237" s="87"/>
      <c r="W237" s="87"/>
      <c r="X237" s="87"/>
      <c r="Y237" s="87"/>
      <c r="Z237" s="87"/>
    </row>
    <row r="238" spans="1:26" ht="25.5" customHeight="1" x14ac:dyDescent="0.3">
      <c r="A238" s="87"/>
      <c r="B238" s="88">
        <f t="shared" ca="1" si="8"/>
        <v>45211</v>
      </c>
      <c r="C238" s="87">
        <v>518.18570368256405</v>
      </c>
      <c r="D238" s="89">
        <f t="shared" si="7"/>
        <v>-3.7835761119578759E-2</v>
      </c>
      <c r="E238" s="87"/>
      <c r="F238" s="87"/>
      <c r="G238" s="87"/>
      <c r="H238" s="87"/>
      <c r="I238" s="87"/>
      <c r="J238" s="87"/>
      <c r="K238" s="87"/>
      <c r="L238" s="87"/>
      <c r="M238" s="87"/>
      <c r="N238" s="87"/>
      <c r="O238" s="87"/>
      <c r="P238" s="87"/>
      <c r="Q238" s="87"/>
      <c r="R238" s="87"/>
      <c r="S238" s="87"/>
      <c r="T238" s="87"/>
      <c r="U238" s="87"/>
      <c r="V238" s="87"/>
      <c r="W238" s="87"/>
      <c r="X238" s="87"/>
      <c r="Y238" s="87"/>
      <c r="Z238" s="87"/>
    </row>
    <row r="239" spans="1:26" ht="25.5" customHeight="1" x14ac:dyDescent="0.3">
      <c r="A239" s="87"/>
      <c r="B239" s="88">
        <f t="shared" ca="1" si="8"/>
        <v>45210</v>
      </c>
      <c r="C239" s="87">
        <v>538.56263072667025</v>
      </c>
      <c r="D239" s="89">
        <f t="shared" si="7"/>
        <v>2.0621551127179227E-2</v>
      </c>
      <c r="E239" s="87"/>
      <c r="F239" s="87"/>
      <c r="G239" s="87"/>
      <c r="H239" s="87"/>
      <c r="I239" s="87"/>
      <c r="J239" s="87"/>
      <c r="K239" s="87"/>
      <c r="L239" s="87"/>
      <c r="M239" s="87"/>
      <c r="N239" s="87"/>
      <c r="O239" s="87"/>
      <c r="P239" s="87"/>
      <c r="Q239" s="87"/>
      <c r="R239" s="87"/>
      <c r="S239" s="87"/>
      <c r="T239" s="87"/>
      <c r="U239" s="87"/>
      <c r="V239" s="87"/>
      <c r="W239" s="87"/>
      <c r="X239" s="87"/>
      <c r="Y239" s="87"/>
      <c r="Z239" s="87"/>
    </row>
    <row r="240" spans="1:26" ht="25.5" customHeight="1" x14ac:dyDescent="0.3">
      <c r="A240" s="87"/>
      <c r="B240" s="88">
        <f t="shared" ca="1" si="8"/>
        <v>45209</v>
      </c>
      <c r="C240" s="87">
        <v>527.68102940005451</v>
      </c>
      <c r="D240" s="89">
        <f t="shared" si="7"/>
        <v>4.7572532220447883E-3</v>
      </c>
      <c r="E240" s="87"/>
      <c r="F240" s="87"/>
      <c r="G240" s="87"/>
      <c r="H240" s="87"/>
      <c r="I240" s="87"/>
      <c r="J240" s="87"/>
      <c r="K240" s="87"/>
      <c r="L240" s="87"/>
      <c r="M240" s="87"/>
      <c r="N240" s="87"/>
      <c r="O240" s="87"/>
      <c r="P240" s="87"/>
      <c r="Q240" s="87"/>
      <c r="R240" s="87"/>
      <c r="S240" s="87"/>
      <c r="T240" s="87"/>
      <c r="U240" s="87"/>
      <c r="V240" s="87"/>
      <c r="W240" s="87"/>
      <c r="X240" s="87"/>
      <c r="Y240" s="87"/>
      <c r="Z240" s="87"/>
    </row>
    <row r="241" spans="1:26" ht="25.5" customHeight="1" x14ac:dyDescent="0.3">
      <c r="A241" s="87"/>
      <c r="B241" s="88">
        <f t="shared" ca="1" si="8"/>
        <v>45208</v>
      </c>
      <c r="C241" s="87">
        <v>525.18260277086097</v>
      </c>
      <c r="D241" s="89">
        <f t="shared" si="7"/>
        <v>1.1077216718318184E-3</v>
      </c>
      <c r="E241" s="87"/>
      <c r="F241" s="87"/>
      <c r="G241" s="87"/>
      <c r="H241" s="87"/>
      <c r="I241" s="87"/>
      <c r="J241" s="87"/>
      <c r="K241" s="87"/>
      <c r="L241" s="87"/>
      <c r="M241" s="87"/>
      <c r="N241" s="87"/>
      <c r="O241" s="87"/>
      <c r="P241" s="87"/>
      <c r="Q241" s="87"/>
      <c r="R241" s="87"/>
      <c r="S241" s="87"/>
      <c r="T241" s="87"/>
      <c r="U241" s="87"/>
      <c r="V241" s="87"/>
      <c r="W241" s="87"/>
      <c r="X241" s="87"/>
      <c r="Y241" s="87"/>
      <c r="Z241" s="87"/>
    </row>
    <row r="242" spans="1:26" ht="25.5" customHeight="1" x14ac:dyDescent="0.3">
      <c r="A242" s="87"/>
      <c r="B242" s="88">
        <f t="shared" ca="1" si="8"/>
        <v>45207</v>
      </c>
      <c r="C242" s="87">
        <v>524.60149033094615</v>
      </c>
      <c r="D242" s="89">
        <f t="shared" si="7"/>
        <v>-2.0636068355903814E-2</v>
      </c>
      <c r="E242" s="87"/>
      <c r="F242" s="87"/>
      <c r="G242" s="87"/>
      <c r="H242" s="87"/>
      <c r="I242" s="87"/>
      <c r="J242" s="87"/>
      <c r="K242" s="87"/>
      <c r="L242" s="87"/>
      <c r="M242" s="87"/>
      <c r="N242" s="87"/>
      <c r="O242" s="87"/>
      <c r="P242" s="87"/>
      <c r="Q242" s="87"/>
      <c r="R242" s="87"/>
      <c r="S242" s="87"/>
      <c r="T242" s="87"/>
      <c r="U242" s="87"/>
      <c r="V242" s="87"/>
      <c r="W242" s="87"/>
      <c r="X242" s="87"/>
      <c r="Y242" s="87"/>
      <c r="Z242" s="87"/>
    </row>
    <row r="243" spans="1:26" ht="25.5" customHeight="1" x14ac:dyDescent="0.3">
      <c r="A243" s="87"/>
      <c r="B243" s="88">
        <f t="shared" ca="1" si="8"/>
        <v>45206</v>
      </c>
      <c r="C243" s="87">
        <v>535.65530992169306</v>
      </c>
      <c r="D243" s="89">
        <f t="shared" si="7"/>
        <v>-4.4269361979502042E-3</v>
      </c>
      <c r="E243" s="87"/>
      <c r="F243" s="87"/>
      <c r="G243" s="87"/>
      <c r="H243" s="87"/>
      <c r="I243" s="87"/>
      <c r="J243" s="87"/>
      <c r="K243" s="87"/>
      <c r="L243" s="87"/>
      <c r="M243" s="87"/>
      <c r="N243" s="87"/>
      <c r="O243" s="87"/>
      <c r="P243" s="87"/>
      <c r="Q243" s="87"/>
      <c r="R243" s="87"/>
      <c r="S243" s="87"/>
      <c r="T243" s="87"/>
      <c r="U243" s="87"/>
      <c r="V243" s="87"/>
      <c r="W243" s="87"/>
      <c r="X243" s="87"/>
      <c r="Y243" s="87"/>
      <c r="Z243" s="87"/>
    </row>
    <row r="244" spans="1:26" ht="25.5" customHeight="1" x14ac:dyDescent="0.3">
      <c r="A244" s="87"/>
      <c r="B244" s="88">
        <f t="shared" ca="1" si="8"/>
        <v>45205</v>
      </c>
      <c r="C244" s="87">
        <v>538.03716612826884</v>
      </c>
      <c r="D244" s="89">
        <f t="shared" si="7"/>
        <v>2.4875276046589567E-2</v>
      </c>
      <c r="E244" s="87"/>
      <c r="F244" s="87"/>
      <c r="G244" s="87"/>
      <c r="H244" s="87"/>
      <c r="I244" s="87"/>
      <c r="J244" s="87"/>
      <c r="K244" s="87"/>
      <c r="L244" s="87"/>
      <c r="M244" s="87"/>
      <c r="N244" s="87"/>
      <c r="O244" s="87"/>
      <c r="P244" s="87"/>
      <c r="Q244" s="87"/>
      <c r="R244" s="87"/>
      <c r="S244" s="87"/>
      <c r="T244" s="87"/>
      <c r="U244" s="87"/>
      <c r="V244" s="87"/>
      <c r="W244" s="87"/>
      <c r="X244" s="87"/>
      <c r="Y244" s="87"/>
      <c r="Z244" s="87"/>
    </row>
    <row r="245" spans="1:26" ht="25.5" customHeight="1" x14ac:dyDescent="0.3">
      <c r="A245" s="87"/>
      <c r="B245" s="88">
        <f t="shared" ca="1" si="8"/>
        <v>45204</v>
      </c>
      <c r="C245" s="87">
        <v>524.97818876431779</v>
      </c>
      <c r="D245" s="89">
        <f t="shared" si="7"/>
        <v>1.8738556540899287E-2</v>
      </c>
      <c r="E245" s="87"/>
      <c r="F245" s="87"/>
      <c r="G245" s="87"/>
      <c r="H245" s="87"/>
      <c r="I245" s="87"/>
      <c r="J245" s="87"/>
      <c r="K245" s="87"/>
      <c r="L245" s="87"/>
      <c r="M245" s="87"/>
      <c r="N245" s="87"/>
      <c r="O245" s="87"/>
      <c r="P245" s="87"/>
      <c r="Q245" s="87"/>
      <c r="R245" s="87"/>
      <c r="S245" s="87"/>
      <c r="T245" s="87"/>
      <c r="U245" s="87"/>
      <c r="V245" s="87"/>
      <c r="W245" s="87"/>
      <c r="X245" s="87"/>
      <c r="Y245" s="87"/>
      <c r="Z245" s="87"/>
    </row>
    <row r="246" spans="1:26" ht="25.5" customHeight="1" x14ac:dyDescent="0.3">
      <c r="A246" s="87"/>
      <c r="B246" s="88">
        <f t="shared" ca="1" si="8"/>
        <v>45203</v>
      </c>
      <c r="C246" s="87">
        <v>515.32180204003248</v>
      </c>
      <c r="D246" s="89">
        <f t="shared" si="7"/>
        <v>-9.6710970273448105E-3</v>
      </c>
      <c r="E246" s="87"/>
      <c r="F246" s="87"/>
      <c r="G246" s="87"/>
      <c r="H246" s="87"/>
      <c r="I246" s="87"/>
      <c r="J246" s="87"/>
      <c r="K246" s="87"/>
      <c r="L246" s="87"/>
      <c r="M246" s="87"/>
      <c r="N246" s="87"/>
      <c r="O246" s="87"/>
      <c r="P246" s="87"/>
      <c r="Q246" s="87"/>
      <c r="R246" s="87"/>
      <c r="S246" s="87"/>
      <c r="T246" s="87"/>
      <c r="U246" s="87"/>
      <c r="V246" s="87"/>
      <c r="W246" s="87"/>
      <c r="X246" s="87"/>
      <c r="Y246" s="87"/>
      <c r="Z246" s="87"/>
    </row>
    <row r="247" spans="1:26" ht="25.5" customHeight="1" x14ac:dyDescent="0.3">
      <c r="A247" s="87"/>
      <c r="B247" s="88">
        <f t="shared" ca="1" si="8"/>
        <v>45202</v>
      </c>
      <c r="C247" s="87">
        <v>520.35419797725672</v>
      </c>
      <c r="D247" s="89">
        <f t="shared" si="7"/>
        <v>9.4434334988235946E-3</v>
      </c>
      <c r="E247" s="87"/>
      <c r="F247" s="87"/>
      <c r="G247" s="87"/>
      <c r="H247" s="87"/>
      <c r="I247" s="87"/>
      <c r="J247" s="87"/>
      <c r="K247" s="87"/>
      <c r="L247" s="87"/>
      <c r="M247" s="87"/>
      <c r="N247" s="87"/>
      <c r="O247" s="87"/>
      <c r="P247" s="87"/>
      <c r="Q247" s="87"/>
      <c r="R247" s="87"/>
      <c r="S247" s="87"/>
      <c r="T247" s="87"/>
      <c r="U247" s="87"/>
      <c r="V247" s="87"/>
      <c r="W247" s="87"/>
      <c r="X247" s="87"/>
      <c r="Y247" s="87"/>
      <c r="Z247" s="87"/>
    </row>
    <row r="248" spans="1:26" ht="25.5" customHeight="1" x14ac:dyDescent="0.3">
      <c r="A248" s="87"/>
      <c r="B248" s="88">
        <f t="shared" ca="1" si="8"/>
        <v>45201</v>
      </c>
      <c r="C248" s="87">
        <v>515.48623796943366</v>
      </c>
      <c r="D248" s="89">
        <f t="shared" si="7"/>
        <v>-1.9759111469268786E-2</v>
      </c>
      <c r="E248" s="87"/>
      <c r="F248" s="87"/>
      <c r="G248" s="87"/>
      <c r="H248" s="87"/>
      <c r="I248" s="87"/>
      <c r="J248" s="87"/>
      <c r="K248" s="87"/>
      <c r="L248" s="87"/>
      <c r="M248" s="87"/>
      <c r="N248" s="87"/>
      <c r="O248" s="87"/>
      <c r="P248" s="87"/>
      <c r="Q248" s="87"/>
      <c r="R248" s="87"/>
      <c r="S248" s="87"/>
      <c r="T248" s="87"/>
      <c r="U248" s="87"/>
      <c r="V248" s="87"/>
      <c r="W248" s="87"/>
      <c r="X248" s="87"/>
      <c r="Y248" s="87"/>
      <c r="Z248" s="87"/>
    </row>
    <row r="249" spans="1:26" ht="25.5" customHeight="1" x14ac:dyDescent="0.3">
      <c r="A249" s="87"/>
      <c r="B249" s="88">
        <f t="shared" ca="1" si="8"/>
        <v>45200</v>
      </c>
      <c r="C249" s="87">
        <v>525.87710225196633</v>
      </c>
      <c r="D249" s="89">
        <f t="shared" si="7"/>
        <v>-5.8363692997556171E-3</v>
      </c>
      <c r="E249" s="87"/>
      <c r="F249" s="87"/>
      <c r="G249" s="87"/>
      <c r="H249" s="87"/>
      <c r="I249" s="87"/>
      <c r="J249" s="87"/>
      <c r="K249" s="87"/>
      <c r="L249" s="87"/>
      <c r="M249" s="87"/>
      <c r="N249" s="87"/>
      <c r="O249" s="87"/>
      <c r="P249" s="87"/>
      <c r="Q249" s="87"/>
      <c r="R249" s="87"/>
      <c r="S249" s="87"/>
      <c r="T249" s="87"/>
      <c r="U249" s="87"/>
      <c r="V249" s="87"/>
      <c r="W249" s="87"/>
      <c r="X249" s="87"/>
      <c r="Y249" s="87"/>
      <c r="Z249" s="87"/>
    </row>
    <row r="250" spans="1:26" ht="25.5" customHeight="1" x14ac:dyDescent="0.3">
      <c r="A250" s="87"/>
      <c r="B250" s="88">
        <f t="shared" ca="1" si="8"/>
        <v>45199</v>
      </c>
      <c r="C250" s="87">
        <v>528.9643334483701</v>
      </c>
      <c r="D250" s="89">
        <f t="shared" si="7"/>
        <v>2.03482342588579E-3</v>
      </c>
      <c r="E250" s="87"/>
      <c r="F250" s="87"/>
      <c r="G250" s="87"/>
      <c r="H250" s="87"/>
      <c r="I250" s="87"/>
      <c r="J250" s="87"/>
      <c r="K250" s="87"/>
      <c r="L250" s="87"/>
      <c r="M250" s="87"/>
      <c r="N250" s="87"/>
      <c r="O250" s="87"/>
      <c r="P250" s="87"/>
      <c r="Q250" s="87"/>
      <c r="R250" s="87"/>
      <c r="S250" s="87"/>
      <c r="T250" s="87"/>
      <c r="U250" s="87"/>
      <c r="V250" s="87"/>
      <c r="W250" s="87"/>
      <c r="X250" s="87"/>
      <c r="Y250" s="87"/>
      <c r="Z250" s="87"/>
    </row>
    <row r="251" spans="1:26" ht="25.5" customHeight="1" x14ac:dyDescent="0.3">
      <c r="A251" s="87"/>
      <c r="B251" s="88">
        <f t="shared" ca="1" si="8"/>
        <v>45198</v>
      </c>
      <c r="C251" s="87">
        <v>527.89017016382593</v>
      </c>
      <c r="D251" s="89">
        <f t="shared" si="7"/>
        <v>2.1591404674223824E-2</v>
      </c>
      <c r="E251" s="87"/>
      <c r="F251" s="87"/>
      <c r="G251" s="87"/>
      <c r="H251" s="87"/>
      <c r="I251" s="87"/>
      <c r="J251" s="87"/>
      <c r="K251" s="87"/>
      <c r="L251" s="87"/>
      <c r="M251" s="87"/>
      <c r="N251" s="87"/>
      <c r="O251" s="87"/>
      <c r="P251" s="87"/>
      <c r="Q251" s="87"/>
      <c r="R251" s="87"/>
      <c r="S251" s="87"/>
      <c r="T251" s="87"/>
      <c r="U251" s="87"/>
      <c r="V251" s="87"/>
      <c r="W251" s="87"/>
      <c r="X251" s="87"/>
      <c r="Y251" s="87"/>
      <c r="Z251" s="87"/>
    </row>
    <row r="252" spans="1:26" ht="25.5" customHeight="1" x14ac:dyDescent="0.3">
      <c r="A252" s="87"/>
      <c r="B252" s="88">
        <f t="shared" ca="1" si="8"/>
        <v>45197</v>
      </c>
      <c r="C252" s="87">
        <v>516.73317507224453</v>
      </c>
      <c r="D252" s="89">
        <f t="shared" si="7"/>
        <v>7.2932829414320555E-3</v>
      </c>
      <c r="E252" s="87"/>
      <c r="F252" s="87"/>
      <c r="G252" s="87"/>
      <c r="H252" s="87"/>
      <c r="I252" s="87"/>
      <c r="J252" s="87"/>
      <c r="K252" s="87"/>
      <c r="L252" s="87"/>
      <c r="M252" s="87"/>
      <c r="N252" s="87"/>
      <c r="O252" s="87"/>
      <c r="P252" s="87"/>
      <c r="Q252" s="87"/>
      <c r="R252" s="87"/>
      <c r="S252" s="87"/>
      <c r="T252" s="87"/>
      <c r="U252" s="87"/>
      <c r="V252" s="87"/>
      <c r="W252" s="87"/>
      <c r="X252" s="87"/>
      <c r="Y252" s="87"/>
      <c r="Z252" s="87"/>
    </row>
    <row r="253" spans="1:26" ht="25.5" customHeight="1" x14ac:dyDescent="0.3">
      <c r="A253" s="87"/>
      <c r="B253" s="88">
        <f t="shared" ca="1" si="8"/>
        <v>45196</v>
      </c>
      <c r="C253" s="87">
        <v>512.99178086774691</v>
      </c>
      <c r="D253" s="89">
        <f t="shared" si="7"/>
        <v>1.7956199872004586E-2</v>
      </c>
      <c r="E253" s="87"/>
      <c r="F253" s="87"/>
      <c r="G253" s="87"/>
      <c r="H253" s="87"/>
      <c r="I253" s="87"/>
      <c r="J253" s="87"/>
      <c r="K253" s="87"/>
      <c r="L253" s="87"/>
      <c r="M253" s="87"/>
      <c r="N253" s="87"/>
      <c r="O253" s="87"/>
      <c r="P253" s="87"/>
      <c r="Q253" s="87"/>
      <c r="R253" s="87"/>
      <c r="S253" s="87"/>
      <c r="T253" s="87"/>
      <c r="U253" s="87"/>
      <c r="V253" s="87"/>
      <c r="W253" s="87"/>
      <c r="X253" s="87"/>
      <c r="Y253" s="87"/>
      <c r="Z253" s="87"/>
    </row>
    <row r="254" spans="1:26" ht="25.5" customHeight="1" x14ac:dyDescent="0.3">
      <c r="A254" s="87"/>
      <c r="B254" s="88">
        <f t="shared" ca="1" si="8"/>
        <v>45195</v>
      </c>
      <c r="C254" s="87">
        <v>503.94288175881172</v>
      </c>
      <c r="D254" s="89">
        <f t="shared" si="7"/>
        <v>-5.4926009562041855E-3</v>
      </c>
      <c r="E254" s="87"/>
      <c r="F254" s="87"/>
      <c r="G254" s="87"/>
      <c r="H254" s="87"/>
      <c r="I254" s="87"/>
      <c r="J254" s="87"/>
      <c r="K254" s="87"/>
      <c r="L254" s="87"/>
      <c r="M254" s="87"/>
      <c r="N254" s="87"/>
      <c r="O254" s="87"/>
      <c r="P254" s="87"/>
      <c r="Q254" s="87"/>
      <c r="R254" s="87"/>
      <c r="S254" s="87"/>
      <c r="T254" s="87"/>
      <c r="U254" s="87"/>
      <c r="V254" s="87"/>
      <c r="W254" s="87"/>
      <c r="X254" s="87"/>
      <c r="Y254" s="87"/>
      <c r="Z254" s="87"/>
    </row>
    <row r="255" spans="1:26" ht="25.5" customHeight="1" x14ac:dyDescent="0.3">
      <c r="A255" s="87"/>
      <c r="B255" s="88">
        <f t="shared" ca="1" si="8"/>
        <v>45194</v>
      </c>
      <c r="C255" s="87">
        <v>506.72612616391325</v>
      </c>
      <c r="D255" s="87"/>
      <c r="E255" s="87"/>
      <c r="F255" s="87"/>
      <c r="G255" s="87"/>
      <c r="H255" s="87"/>
      <c r="I255" s="87"/>
      <c r="J255" s="87"/>
      <c r="K255" s="87"/>
      <c r="L255" s="87"/>
      <c r="M255" s="87"/>
      <c r="N255" s="87"/>
      <c r="O255" s="87"/>
      <c r="P255" s="87"/>
      <c r="Q255" s="87"/>
      <c r="R255" s="87"/>
      <c r="S255" s="87"/>
      <c r="T255" s="87"/>
      <c r="U255" s="87"/>
      <c r="V255" s="87"/>
      <c r="W255" s="87"/>
      <c r="X255" s="87"/>
      <c r="Y255" s="87"/>
      <c r="Z255" s="87"/>
    </row>
    <row r="256" spans="1:26" ht="25.5" customHeight="1" x14ac:dyDescent="0.3">
      <c r="A256" s="87"/>
      <c r="B256" s="87"/>
      <c r="C256" s="87"/>
      <c r="D256" s="87"/>
      <c r="E256" s="87"/>
      <c r="F256" s="87"/>
      <c r="G256" s="87"/>
      <c r="H256" s="87"/>
      <c r="I256" s="87"/>
      <c r="J256" s="87"/>
      <c r="K256" s="87"/>
      <c r="L256" s="87"/>
      <c r="M256" s="87"/>
      <c r="N256" s="87"/>
      <c r="O256" s="87"/>
      <c r="P256" s="87"/>
      <c r="Q256" s="87"/>
      <c r="R256" s="87"/>
      <c r="S256" s="87"/>
      <c r="T256" s="87"/>
      <c r="U256" s="87"/>
      <c r="V256" s="87"/>
      <c r="W256" s="87"/>
      <c r="X256" s="87"/>
      <c r="Y256" s="87"/>
      <c r="Z256" s="87"/>
    </row>
    <row r="257" spans="1:26" ht="25.5" customHeight="1" x14ac:dyDescent="0.3">
      <c r="A257" s="87"/>
      <c r="B257" s="87"/>
      <c r="C257" s="87"/>
      <c r="D257" s="87"/>
      <c r="E257" s="87"/>
      <c r="F257" s="87"/>
      <c r="G257" s="87"/>
      <c r="H257" s="87"/>
      <c r="I257" s="87"/>
      <c r="J257" s="87"/>
      <c r="K257" s="87"/>
      <c r="L257" s="87"/>
      <c r="M257" s="87"/>
      <c r="N257" s="87"/>
      <c r="O257" s="87"/>
      <c r="P257" s="87"/>
      <c r="Q257" s="87"/>
      <c r="R257" s="87"/>
      <c r="S257" s="87"/>
      <c r="T257" s="87"/>
      <c r="U257" s="87"/>
      <c r="V257" s="87"/>
      <c r="W257" s="87"/>
      <c r="X257" s="87"/>
      <c r="Y257" s="87"/>
      <c r="Z257" s="87"/>
    </row>
    <row r="258" spans="1:26" ht="25.5" customHeight="1" x14ac:dyDescent="0.3">
      <c r="A258" s="87"/>
      <c r="B258" s="87"/>
      <c r="C258" s="87"/>
      <c r="D258" s="87"/>
      <c r="E258" s="87"/>
      <c r="F258" s="87"/>
      <c r="G258" s="87"/>
      <c r="H258" s="87"/>
      <c r="I258" s="87"/>
      <c r="J258" s="87"/>
      <c r="K258" s="87"/>
      <c r="L258" s="87"/>
      <c r="M258" s="87"/>
      <c r="N258" s="87"/>
      <c r="O258" s="87"/>
      <c r="P258" s="87"/>
      <c r="Q258" s="87"/>
      <c r="R258" s="87"/>
      <c r="S258" s="87"/>
      <c r="T258" s="87"/>
      <c r="U258" s="87"/>
      <c r="V258" s="87"/>
      <c r="W258" s="87"/>
      <c r="X258" s="87"/>
      <c r="Y258" s="87"/>
      <c r="Z258" s="87"/>
    </row>
    <row r="259" spans="1:26" ht="25.5" customHeight="1" x14ac:dyDescent="0.3">
      <c r="A259" s="87"/>
      <c r="B259" s="87"/>
      <c r="C259" s="87"/>
      <c r="D259" s="87"/>
      <c r="E259" s="87"/>
      <c r="F259" s="87"/>
      <c r="G259" s="87"/>
      <c r="H259" s="87"/>
      <c r="I259" s="87"/>
      <c r="J259" s="87"/>
      <c r="K259" s="87"/>
      <c r="L259" s="87"/>
      <c r="M259" s="87"/>
      <c r="N259" s="87"/>
      <c r="O259" s="87"/>
      <c r="P259" s="87"/>
      <c r="Q259" s="87"/>
      <c r="R259" s="87"/>
      <c r="S259" s="87"/>
      <c r="T259" s="87"/>
      <c r="U259" s="87"/>
      <c r="V259" s="87"/>
      <c r="W259" s="87"/>
      <c r="X259" s="87"/>
      <c r="Y259" s="87"/>
      <c r="Z259" s="87"/>
    </row>
    <row r="260" spans="1:26" ht="25.5" customHeight="1" x14ac:dyDescent="0.3">
      <c r="A260" s="87"/>
      <c r="B260" s="87"/>
      <c r="C260" s="87"/>
      <c r="D260" s="87"/>
      <c r="E260" s="87"/>
      <c r="F260" s="87"/>
      <c r="G260" s="87"/>
      <c r="H260" s="87"/>
      <c r="I260" s="87"/>
      <c r="J260" s="87"/>
      <c r="K260" s="87"/>
      <c r="L260" s="87"/>
      <c r="M260" s="87"/>
      <c r="N260" s="87"/>
      <c r="O260" s="87"/>
      <c r="P260" s="87"/>
      <c r="Q260" s="87"/>
      <c r="R260" s="87"/>
      <c r="S260" s="87"/>
      <c r="T260" s="87"/>
      <c r="U260" s="87"/>
      <c r="V260" s="87"/>
      <c r="W260" s="87"/>
      <c r="X260" s="87"/>
      <c r="Y260" s="87"/>
      <c r="Z260" s="87"/>
    </row>
    <row r="261" spans="1:26" ht="25.5" customHeight="1" x14ac:dyDescent="0.3">
      <c r="A261" s="87"/>
      <c r="B261" s="87"/>
      <c r="C261" s="87"/>
      <c r="D261" s="87"/>
      <c r="E261" s="87"/>
      <c r="F261" s="87"/>
      <c r="G261" s="87"/>
      <c r="H261" s="87"/>
      <c r="I261" s="87"/>
      <c r="J261" s="87"/>
      <c r="K261" s="87"/>
      <c r="L261" s="87"/>
      <c r="M261" s="87"/>
      <c r="N261" s="87"/>
      <c r="O261" s="87"/>
      <c r="P261" s="87"/>
      <c r="Q261" s="87"/>
      <c r="R261" s="87"/>
      <c r="S261" s="87"/>
      <c r="T261" s="87"/>
      <c r="U261" s="87"/>
      <c r="V261" s="87"/>
      <c r="W261" s="87"/>
      <c r="X261" s="87"/>
      <c r="Y261" s="87"/>
      <c r="Z261" s="87"/>
    </row>
    <row r="262" spans="1:26" ht="25.5" customHeight="1" x14ac:dyDescent="0.3">
      <c r="A262" s="87"/>
      <c r="B262" s="87"/>
      <c r="C262" s="87"/>
      <c r="D262" s="87"/>
      <c r="E262" s="87"/>
      <c r="F262" s="87"/>
      <c r="G262" s="87"/>
      <c r="H262" s="87"/>
      <c r="I262" s="87"/>
      <c r="J262" s="87"/>
      <c r="K262" s="87"/>
      <c r="L262" s="87"/>
      <c r="M262" s="87"/>
      <c r="N262" s="87"/>
      <c r="O262" s="87"/>
      <c r="P262" s="87"/>
      <c r="Q262" s="87"/>
      <c r="R262" s="87"/>
      <c r="S262" s="87"/>
      <c r="T262" s="87"/>
      <c r="U262" s="87"/>
      <c r="V262" s="87"/>
      <c r="W262" s="87"/>
      <c r="X262" s="87"/>
      <c r="Y262" s="87"/>
      <c r="Z262" s="87"/>
    </row>
    <row r="263" spans="1:26" ht="25.5" customHeight="1" x14ac:dyDescent="0.3">
      <c r="A263" s="87"/>
      <c r="B263" s="87"/>
      <c r="C263" s="87"/>
      <c r="D263" s="87"/>
      <c r="E263" s="87"/>
      <c r="F263" s="87"/>
      <c r="G263" s="87"/>
      <c r="H263" s="87"/>
      <c r="I263" s="87"/>
      <c r="J263" s="87"/>
      <c r="K263" s="87"/>
      <c r="L263" s="87"/>
      <c r="M263" s="87"/>
      <c r="N263" s="87"/>
      <c r="O263" s="87"/>
      <c r="P263" s="87"/>
      <c r="Q263" s="87"/>
      <c r="R263" s="87"/>
      <c r="S263" s="87"/>
      <c r="T263" s="87"/>
      <c r="U263" s="87"/>
      <c r="V263" s="87"/>
      <c r="W263" s="87"/>
      <c r="X263" s="87"/>
      <c r="Y263" s="87"/>
      <c r="Z263" s="87"/>
    </row>
    <row r="264" spans="1:26" ht="25.5" customHeight="1" x14ac:dyDescent="0.3">
      <c r="A264" s="87"/>
      <c r="B264" s="87"/>
      <c r="C264" s="87"/>
      <c r="D264" s="87"/>
      <c r="E264" s="87"/>
      <c r="F264" s="87"/>
      <c r="G264" s="87"/>
      <c r="H264" s="87"/>
      <c r="I264" s="87"/>
      <c r="J264" s="87"/>
      <c r="K264" s="87"/>
      <c r="L264" s="87"/>
      <c r="M264" s="87"/>
      <c r="N264" s="87"/>
      <c r="O264" s="87"/>
      <c r="P264" s="87"/>
      <c r="Q264" s="87"/>
      <c r="R264" s="87"/>
      <c r="S264" s="87"/>
      <c r="T264" s="87"/>
      <c r="U264" s="87"/>
      <c r="V264" s="87"/>
      <c r="W264" s="87"/>
      <c r="X264" s="87"/>
      <c r="Y264" s="87"/>
      <c r="Z264" s="87"/>
    </row>
    <row r="265" spans="1:26" ht="25.5" customHeight="1" x14ac:dyDescent="0.3">
      <c r="A265" s="87"/>
      <c r="B265" s="87"/>
      <c r="C265" s="87"/>
      <c r="D265" s="87"/>
      <c r="E265" s="87"/>
      <c r="F265" s="87"/>
      <c r="G265" s="87"/>
      <c r="H265" s="87"/>
      <c r="I265" s="87"/>
      <c r="J265" s="87"/>
      <c r="K265" s="87"/>
      <c r="L265" s="87"/>
      <c r="M265" s="87"/>
      <c r="N265" s="87"/>
      <c r="O265" s="87"/>
      <c r="P265" s="87"/>
      <c r="Q265" s="87"/>
      <c r="R265" s="87"/>
      <c r="S265" s="87"/>
      <c r="T265" s="87"/>
      <c r="U265" s="87"/>
      <c r="V265" s="87"/>
      <c r="W265" s="87"/>
      <c r="X265" s="87"/>
      <c r="Y265" s="87"/>
      <c r="Z265" s="87"/>
    </row>
    <row r="266" spans="1:26" ht="25.5" customHeight="1" x14ac:dyDescent="0.3">
      <c r="A266" s="87"/>
      <c r="B266" s="87"/>
      <c r="C266" s="87"/>
      <c r="D266" s="87"/>
      <c r="E266" s="87"/>
      <c r="F266" s="87"/>
      <c r="G266" s="87"/>
      <c r="H266" s="87"/>
      <c r="I266" s="87"/>
      <c r="J266" s="87"/>
      <c r="K266" s="87"/>
      <c r="L266" s="87"/>
      <c r="M266" s="87"/>
      <c r="N266" s="87"/>
      <c r="O266" s="87"/>
      <c r="P266" s="87"/>
      <c r="Q266" s="87"/>
      <c r="R266" s="87"/>
      <c r="S266" s="87"/>
      <c r="T266" s="87"/>
      <c r="U266" s="87"/>
      <c r="V266" s="87"/>
      <c r="W266" s="87"/>
      <c r="X266" s="87"/>
      <c r="Y266" s="87"/>
      <c r="Z266" s="87"/>
    </row>
    <row r="267" spans="1:26" ht="25.5" customHeight="1" x14ac:dyDescent="0.3">
      <c r="A267" s="87"/>
      <c r="B267" s="87"/>
      <c r="C267" s="87"/>
      <c r="D267" s="87"/>
      <c r="E267" s="87"/>
      <c r="F267" s="87"/>
      <c r="G267" s="87"/>
      <c r="H267" s="87"/>
      <c r="I267" s="87"/>
      <c r="J267" s="87"/>
      <c r="K267" s="87"/>
      <c r="L267" s="87"/>
      <c r="M267" s="87"/>
      <c r="N267" s="87"/>
      <c r="O267" s="87"/>
      <c r="P267" s="87"/>
      <c r="Q267" s="87"/>
      <c r="R267" s="87"/>
      <c r="S267" s="87"/>
      <c r="T267" s="87"/>
      <c r="U267" s="87"/>
      <c r="V267" s="87"/>
      <c r="W267" s="87"/>
      <c r="X267" s="87"/>
      <c r="Y267" s="87"/>
      <c r="Z267" s="87"/>
    </row>
    <row r="268" spans="1:26" ht="25.5" customHeight="1" x14ac:dyDescent="0.3">
      <c r="A268" s="87"/>
      <c r="B268" s="87"/>
      <c r="C268" s="87"/>
      <c r="D268" s="87"/>
      <c r="E268" s="87"/>
      <c r="F268" s="87"/>
      <c r="G268" s="87"/>
      <c r="H268" s="87"/>
      <c r="I268" s="87"/>
      <c r="J268" s="87"/>
      <c r="K268" s="87"/>
      <c r="L268" s="87"/>
      <c r="M268" s="87"/>
      <c r="N268" s="87"/>
      <c r="O268" s="87"/>
      <c r="P268" s="87"/>
      <c r="Q268" s="87"/>
      <c r="R268" s="87"/>
      <c r="S268" s="87"/>
      <c r="T268" s="87"/>
      <c r="U268" s="87"/>
      <c r="V268" s="87"/>
      <c r="W268" s="87"/>
      <c r="X268" s="87"/>
      <c r="Y268" s="87"/>
      <c r="Z268" s="87"/>
    </row>
    <row r="269" spans="1:26" ht="25.5" customHeight="1" x14ac:dyDescent="0.3">
      <c r="A269" s="87"/>
      <c r="B269" s="87"/>
      <c r="C269" s="87"/>
      <c r="D269" s="87"/>
      <c r="E269" s="87"/>
      <c r="F269" s="87"/>
      <c r="G269" s="87"/>
      <c r="H269" s="87"/>
      <c r="I269" s="87"/>
      <c r="J269" s="87"/>
      <c r="K269" s="87"/>
      <c r="L269" s="87"/>
      <c r="M269" s="87"/>
      <c r="N269" s="87"/>
      <c r="O269" s="87"/>
      <c r="P269" s="87"/>
      <c r="Q269" s="87"/>
      <c r="R269" s="87"/>
      <c r="S269" s="87"/>
      <c r="T269" s="87"/>
      <c r="U269" s="87"/>
      <c r="V269" s="87"/>
      <c r="W269" s="87"/>
      <c r="X269" s="87"/>
      <c r="Y269" s="87"/>
      <c r="Z269" s="87"/>
    </row>
    <row r="270" spans="1:26" ht="25.5" customHeight="1" x14ac:dyDescent="0.3">
      <c r="A270" s="87"/>
      <c r="B270" s="87"/>
      <c r="C270" s="87"/>
      <c r="D270" s="87"/>
      <c r="E270" s="87"/>
      <c r="F270" s="87"/>
      <c r="G270" s="87"/>
      <c r="H270" s="87"/>
      <c r="I270" s="87"/>
      <c r="J270" s="87"/>
      <c r="K270" s="87"/>
      <c r="L270" s="87"/>
      <c r="M270" s="87"/>
      <c r="N270" s="87"/>
      <c r="O270" s="87"/>
      <c r="P270" s="87"/>
      <c r="Q270" s="87"/>
      <c r="R270" s="87"/>
      <c r="S270" s="87"/>
      <c r="T270" s="87"/>
      <c r="U270" s="87"/>
      <c r="V270" s="87"/>
      <c r="W270" s="87"/>
      <c r="X270" s="87"/>
      <c r="Y270" s="87"/>
      <c r="Z270" s="87"/>
    </row>
    <row r="271" spans="1:26" ht="25.5" customHeight="1" x14ac:dyDescent="0.3">
      <c r="A271" s="87"/>
      <c r="B271" s="87"/>
      <c r="C271" s="87"/>
      <c r="D271" s="87"/>
      <c r="E271" s="87"/>
      <c r="F271" s="87"/>
      <c r="G271" s="87"/>
      <c r="H271" s="87"/>
      <c r="I271" s="87"/>
      <c r="J271" s="87"/>
      <c r="K271" s="87"/>
      <c r="L271" s="87"/>
      <c r="M271" s="87"/>
      <c r="N271" s="87"/>
      <c r="O271" s="87"/>
      <c r="P271" s="87"/>
      <c r="Q271" s="87"/>
      <c r="R271" s="87"/>
      <c r="S271" s="87"/>
      <c r="T271" s="87"/>
      <c r="U271" s="87"/>
      <c r="V271" s="87"/>
      <c r="W271" s="87"/>
      <c r="X271" s="87"/>
      <c r="Y271" s="87"/>
      <c r="Z271" s="87"/>
    </row>
    <row r="272" spans="1:26" ht="25.5" customHeight="1" x14ac:dyDescent="0.3">
      <c r="A272" s="87"/>
      <c r="B272" s="87"/>
      <c r="C272" s="87"/>
      <c r="D272" s="87"/>
      <c r="E272" s="87"/>
      <c r="F272" s="87"/>
      <c r="G272" s="87"/>
      <c r="H272" s="87"/>
      <c r="I272" s="87"/>
      <c r="J272" s="87"/>
      <c r="K272" s="87"/>
      <c r="L272" s="87"/>
      <c r="M272" s="87"/>
      <c r="N272" s="87"/>
      <c r="O272" s="87"/>
      <c r="P272" s="87"/>
      <c r="Q272" s="87"/>
      <c r="R272" s="87"/>
      <c r="S272" s="87"/>
      <c r="T272" s="87"/>
      <c r="U272" s="87"/>
      <c r="V272" s="87"/>
      <c r="W272" s="87"/>
      <c r="X272" s="87"/>
      <c r="Y272" s="87"/>
      <c r="Z272" s="87"/>
    </row>
    <row r="273" spans="1:26" ht="25.5" customHeight="1" x14ac:dyDescent="0.3">
      <c r="A273" s="87"/>
      <c r="B273" s="87"/>
      <c r="C273" s="87"/>
      <c r="D273" s="87"/>
      <c r="E273" s="87"/>
      <c r="F273" s="87"/>
      <c r="G273" s="87"/>
      <c r="H273" s="87"/>
      <c r="I273" s="87"/>
      <c r="J273" s="87"/>
      <c r="K273" s="87"/>
      <c r="L273" s="87"/>
      <c r="M273" s="87"/>
      <c r="N273" s="87"/>
      <c r="O273" s="87"/>
      <c r="P273" s="87"/>
      <c r="Q273" s="87"/>
      <c r="R273" s="87"/>
      <c r="S273" s="87"/>
      <c r="T273" s="87"/>
      <c r="U273" s="87"/>
      <c r="V273" s="87"/>
      <c r="W273" s="87"/>
      <c r="X273" s="87"/>
      <c r="Y273" s="87"/>
      <c r="Z273" s="87"/>
    </row>
    <row r="274" spans="1:26" ht="25.5" customHeight="1" x14ac:dyDescent="0.3">
      <c r="A274" s="87"/>
      <c r="B274" s="87"/>
      <c r="C274" s="87"/>
      <c r="D274" s="87"/>
      <c r="E274" s="87"/>
      <c r="F274" s="87"/>
      <c r="G274" s="87"/>
      <c r="H274" s="87"/>
      <c r="I274" s="87"/>
      <c r="J274" s="87"/>
      <c r="K274" s="87"/>
      <c r="L274" s="87"/>
      <c r="M274" s="87"/>
      <c r="N274" s="87"/>
      <c r="O274" s="87"/>
      <c r="P274" s="87"/>
      <c r="Q274" s="87"/>
      <c r="R274" s="87"/>
      <c r="S274" s="87"/>
      <c r="T274" s="87"/>
      <c r="U274" s="87"/>
      <c r="V274" s="87"/>
      <c r="W274" s="87"/>
      <c r="X274" s="87"/>
      <c r="Y274" s="87"/>
      <c r="Z274" s="87"/>
    </row>
    <row r="275" spans="1:26" ht="25.5" customHeight="1" x14ac:dyDescent="0.3">
      <c r="A275" s="87"/>
      <c r="B275" s="87"/>
      <c r="C275" s="87"/>
      <c r="D275" s="87"/>
      <c r="E275" s="87"/>
      <c r="F275" s="87"/>
      <c r="G275" s="87"/>
      <c r="H275" s="87"/>
      <c r="I275" s="87"/>
      <c r="J275" s="87"/>
      <c r="K275" s="87"/>
      <c r="L275" s="87"/>
      <c r="M275" s="87"/>
      <c r="N275" s="87"/>
      <c r="O275" s="87"/>
      <c r="P275" s="87"/>
      <c r="Q275" s="87"/>
      <c r="R275" s="87"/>
      <c r="S275" s="87"/>
      <c r="T275" s="87"/>
      <c r="U275" s="87"/>
      <c r="V275" s="87"/>
      <c r="W275" s="87"/>
      <c r="X275" s="87"/>
      <c r="Y275" s="87"/>
      <c r="Z275" s="87"/>
    </row>
    <row r="276" spans="1:26" ht="25.5" customHeight="1" x14ac:dyDescent="0.3">
      <c r="A276" s="87"/>
      <c r="B276" s="87"/>
      <c r="C276" s="87"/>
      <c r="D276" s="87"/>
      <c r="E276" s="87"/>
      <c r="F276" s="87"/>
      <c r="G276" s="87"/>
      <c r="H276" s="87"/>
      <c r="I276" s="87"/>
      <c r="J276" s="87"/>
      <c r="K276" s="87"/>
      <c r="L276" s="87"/>
      <c r="M276" s="87"/>
      <c r="N276" s="87"/>
      <c r="O276" s="87"/>
      <c r="P276" s="87"/>
      <c r="Q276" s="87"/>
      <c r="R276" s="87"/>
      <c r="S276" s="87"/>
      <c r="T276" s="87"/>
      <c r="U276" s="87"/>
      <c r="V276" s="87"/>
      <c r="W276" s="87"/>
      <c r="X276" s="87"/>
      <c r="Y276" s="87"/>
      <c r="Z276" s="87"/>
    </row>
    <row r="277" spans="1:26" ht="25.5" customHeight="1" x14ac:dyDescent="0.3">
      <c r="A277" s="87"/>
      <c r="B277" s="87"/>
      <c r="C277" s="87"/>
      <c r="D277" s="87"/>
      <c r="E277" s="87"/>
      <c r="F277" s="87"/>
      <c r="G277" s="87"/>
      <c r="H277" s="87"/>
      <c r="I277" s="87"/>
      <c r="J277" s="87"/>
      <c r="K277" s="87"/>
      <c r="L277" s="87"/>
      <c r="M277" s="87"/>
      <c r="N277" s="87"/>
      <c r="O277" s="87"/>
      <c r="P277" s="87"/>
      <c r="Q277" s="87"/>
      <c r="R277" s="87"/>
      <c r="S277" s="87"/>
      <c r="T277" s="87"/>
      <c r="U277" s="87"/>
      <c r="V277" s="87"/>
      <c r="W277" s="87"/>
      <c r="X277" s="87"/>
      <c r="Y277" s="87"/>
      <c r="Z277" s="87"/>
    </row>
    <row r="278" spans="1:26" ht="25.5" customHeight="1" x14ac:dyDescent="0.3">
      <c r="A278" s="87"/>
      <c r="B278" s="87"/>
      <c r="C278" s="87"/>
      <c r="D278" s="87"/>
      <c r="E278" s="87"/>
      <c r="F278" s="87"/>
      <c r="G278" s="87"/>
      <c r="H278" s="87"/>
      <c r="I278" s="87"/>
      <c r="J278" s="87"/>
      <c r="K278" s="87"/>
      <c r="L278" s="87"/>
      <c r="M278" s="87"/>
      <c r="N278" s="87"/>
      <c r="O278" s="87"/>
      <c r="P278" s="87"/>
      <c r="Q278" s="87"/>
      <c r="R278" s="87"/>
      <c r="S278" s="87"/>
      <c r="T278" s="87"/>
      <c r="U278" s="87"/>
      <c r="V278" s="87"/>
      <c r="W278" s="87"/>
      <c r="X278" s="87"/>
      <c r="Y278" s="87"/>
      <c r="Z278" s="87"/>
    </row>
    <row r="279" spans="1:26" ht="25.5" customHeight="1" x14ac:dyDescent="0.3">
      <c r="A279" s="87"/>
      <c r="B279" s="87"/>
      <c r="C279" s="87"/>
      <c r="D279" s="87"/>
      <c r="E279" s="87"/>
      <c r="F279" s="87"/>
      <c r="G279" s="87"/>
      <c r="H279" s="87"/>
      <c r="I279" s="87"/>
      <c r="J279" s="87"/>
      <c r="K279" s="87"/>
      <c r="L279" s="87"/>
      <c r="M279" s="87"/>
      <c r="N279" s="87"/>
      <c r="O279" s="87"/>
      <c r="P279" s="87"/>
      <c r="Q279" s="87"/>
      <c r="R279" s="87"/>
      <c r="S279" s="87"/>
      <c r="T279" s="87"/>
      <c r="U279" s="87"/>
      <c r="V279" s="87"/>
      <c r="W279" s="87"/>
      <c r="X279" s="87"/>
      <c r="Y279" s="87"/>
      <c r="Z279" s="87"/>
    </row>
    <row r="280" spans="1:26" ht="25.5" customHeight="1" x14ac:dyDescent="0.3">
      <c r="A280" s="87"/>
      <c r="B280" s="87"/>
      <c r="C280" s="87"/>
      <c r="D280" s="87"/>
      <c r="E280" s="87"/>
      <c r="F280" s="87"/>
      <c r="G280" s="87"/>
      <c r="H280" s="87"/>
      <c r="I280" s="87"/>
      <c r="J280" s="87"/>
      <c r="K280" s="87"/>
      <c r="L280" s="87"/>
      <c r="M280" s="87"/>
      <c r="N280" s="87"/>
      <c r="O280" s="87"/>
      <c r="P280" s="87"/>
      <c r="Q280" s="87"/>
      <c r="R280" s="87"/>
      <c r="S280" s="87"/>
      <c r="T280" s="87"/>
      <c r="U280" s="87"/>
      <c r="V280" s="87"/>
      <c r="W280" s="87"/>
      <c r="X280" s="87"/>
      <c r="Y280" s="87"/>
      <c r="Z280" s="87"/>
    </row>
    <row r="281" spans="1:26" ht="25.5" customHeight="1" x14ac:dyDescent="0.3">
      <c r="A281" s="87"/>
      <c r="B281" s="87"/>
      <c r="C281" s="87"/>
      <c r="D281" s="87"/>
      <c r="E281" s="87"/>
      <c r="F281" s="87"/>
      <c r="G281" s="87"/>
      <c r="H281" s="87"/>
      <c r="I281" s="87"/>
      <c r="J281" s="87"/>
      <c r="K281" s="87"/>
      <c r="L281" s="87"/>
      <c r="M281" s="87"/>
      <c r="N281" s="87"/>
      <c r="O281" s="87"/>
      <c r="P281" s="87"/>
      <c r="Q281" s="87"/>
      <c r="R281" s="87"/>
      <c r="S281" s="87"/>
      <c r="T281" s="87"/>
      <c r="U281" s="87"/>
      <c r="V281" s="87"/>
      <c r="W281" s="87"/>
      <c r="X281" s="87"/>
      <c r="Y281" s="87"/>
      <c r="Z281" s="87"/>
    </row>
    <row r="282" spans="1:26" ht="25.5" customHeight="1" x14ac:dyDescent="0.3">
      <c r="A282" s="87"/>
      <c r="B282" s="87"/>
      <c r="C282" s="87"/>
      <c r="D282" s="87"/>
      <c r="E282" s="87"/>
      <c r="F282" s="87"/>
      <c r="G282" s="87"/>
      <c r="H282" s="87"/>
      <c r="I282" s="87"/>
      <c r="J282" s="87"/>
      <c r="K282" s="87"/>
      <c r="L282" s="87"/>
      <c r="M282" s="87"/>
      <c r="N282" s="87"/>
      <c r="O282" s="87"/>
      <c r="P282" s="87"/>
      <c r="Q282" s="87"/>
      <c r="R282" s="87"/>
      <c r="S282" s="87"/>
      <c r="T282" s="87"/>
      <c r="U282" s="87"/>
      <c r="V282" s="87"/>
      <c r="W282" s="87"/>
      <c r="X282" s="87"/>
      <c r="Y282" s="87"/>
      <c r="Z282" s="87"/>
    </row>
    <row r="283" spans="1:26" ht="25.5" customHeight="1" x14ac:dyDescent="0.3">
      <c r="A283" s="87"/>
      <c r="B283" s="87"/>
      <c r="C283" s="87"/>
      <c r="D283" s="87"/>
      <c r="E283" s="87"/>
      <c r="F283" s="87"/>
      <c r="G283" s="87"/>
      <c r="H283" s="87"/>
      <c r="I283" s="87"/>
      <c r="J283" s="87"/>
      <c r="K283" s="87"/>
      <c r="L283" s="87"/>
      <c r="M283" s="87"/>
      <c r="N283" s="87"/>
      <c r="O283" s="87"/>
      <c r="P283" s="87"/>
      <c r="Q283" s="87"/>
      <c r="R283" s="87"/>
      <c r="S283" s="87"/>
      <c r="T283" s="87"/>
      <c r="U283" s="87"/>
      <c r="V283" s="87"/>
      <c r="W283" s="87"/>
      <c r="X283" s="87"/>
      <c r="Y283" s="87"/>
      <c r="Z283" s="87"/>
    </row>
    <row r="284" spans="1:26" ht="25.5" customHeight="1" x14ac:dyDescent="0.3">
      <c r="A284" s="87"/>
      <c r="B284" s="87"/>
      <c r="C284" s="87"/>
      <c r="D284" s="87"/>
      <c r="E284" s="87"/>
      <c r="F284" s="87"/>
      <c r="G284" s="87"/>
      <c r="H284" s="87"/>
      <c r="I284" s="87"/>
      <c r="J284" s="87"/>
      <c r="K284" s="87"/>
      <c r="L284" s="87"/>
      <c r="M284" s="87"/>
      <c r="N284" s="87"/>
      <c r="O284" s="87"/>
      <c r="P284" s="87"/>
      <c r="Q284" s="87"/>
      <c r="R284" s="87"/>
      <c r="S284" s="87"/>
      <c r="T284" s="87"/>
      <c r="U284" s="87"/>
      <c r="V284" s="87"/>
      <c r="W284" s="87"/>
      <c r="X284" s="87"/>
      <c r="Y284" s="87"/>
      <c r="Z284" s="87"/>
    </row>
    <row r="285" spans="1:26" ht="25.5" customHeight="1" x14ac:dyDescent="0.3">
      <c r="A285" s="87"/>
      <c r="B285" s="87"/>
      <c r="C285" s="87"/>
      <c r="D285" s="87"/>
      <c r="E285" s="87"/>
      <c r="F285" s="87"/>
      <c r="G285" s="87"/>
      <c r="H285" s="87"/>
      <c r="I285" s="87"/>
      <c r="J285" s="87"/>
      <c r="K285" s="87"/>
      <c r="L285" s="87"/>
      <c r="M285" s="87"/>
      <c r="N285" s="87"/>
      <c r="O285" s="87"/>
      <c r="P285" s="87"/>
      <c r="Q285" s="87"/>
      <c r="R285" s="87"/>
      <c r="S285" s="87"/>
      <c r="T285" s="87"/>
      <c r="U285" s="87"/>
      <c r="V285" s="87"/>
      <c r="W285" s="87"/>
      <c r="X285" s="87"/>
      <c r="Y285" s="87"/>
      <c r="Z285" s="87"/>
    </row>
    <row r="286" spans="1:26" ht="25.5" customHeight="1" x14ac:dyDescent="0.3">
      <c r="A286" s="87"/>
      <c r="B286" s="87"/>
      <c r="C286" s="87"/>
      <c r="D286" s="87"/>
      <c r="E286" s="87"/>
      <c r="F286" s="87"/>
      <c r="G286" s="87"/>
      <c r="H286" s="87"/>
      <c r="I286" s="87"/>
      <c r="J286" s="87"/>
      <c r="K286" s="87"/>
      <c r="L286" s="87"/>
      <c r="M286" s="87"/>
      <c r="N286" s="87"/>
      <c r="O286" s="87"/>
      <c r="P286" s="87"/>
      <c r="Q286" s="87"/>
      <c r="R286" s="87"/>
      <c r="S286" s="87"/>
      <c r="T286" s="87"/>
      <c r="U286" s="87"/>
      <c r="V286" s="87"/>
      <c r="W286" s="87"/>
      <c r="X286" s="87"/>
      <c r="Y286" s="87"/>
      <c r="Z286" s="87"/>
    </row>
    <row r="287" spans="1:26" ht="25.5" customHeight="1" x14ac:dyDescent="0.3">
      <c r="A287" s="87"/>
      <c r="B287" s="87"/>
      <c r="C287" s="87"/>
      <c r="D287" s="87"/>
      <c r="E287" s="87"/>
      <c r="F287" s="87"/>
      <c r="G287" s="87"/>
      <c r="H287" s="87"/>
      <c r="I287" s="87"/>
      <c r="J287" s="87"/>
      <c r="K287" s="87"/>
      <c r="L287" s="87"/>
      <c r="M287" s="87"/>
      <c r="N287" s="87"/>
      <c r="O287" s="87"/>
      <c r="P287" s="87"/>
      <c r="Q287" s="87"/>
      <c r="R287" s="87"/>
      <c r="S287" s="87"/>
      <c r="T287" s="87"/>
      <c r="U287" s="87"/>
      <c r="V287" s="87"/>
      <c r="W287" s="87"/>
      <c r="X287" s="87"/>
      <c r="Y287" s="87"/>
      <c r="Z287" s="87"/>
    </row>
    <row r="288" spans="1:26" ht="25.5" customHeight="1" x14ac:dyDescent="0.3">
      <c r="A288" s="87"/>
      <c r="B288" s="87"/>
      <c r="C288" s="87"/>
      <c r="D288" s="87"/>
      <c r="E288" s="87"/>
      <c r="F288" s="87"/>
      <c r="G288" s="87"/>
      <c r="H288" s="87"/>
      <c r="I288" s="87"/>
      <c r="J288" s="87"/>
      <c r="K288" s="87"/>
      <c r="L288" s="87"/>
      <c r="M288" s="87"/>
      <c r="N288" s="87"/>
      <c r="O288" s="87"/>
      <c r="P288" s="87"/>
      <c r="Q288" s="87"/>
      <c r="R288" s="87"/>
      <c r="S288" s="87"/>
      <c r="T288" s="87"/>
      <c r="U288" s="87"/>
      <c r="V288" s="87"/>
      <c r="W288" s="87"/>
      <c r="X288" s="87"/>
      <c r="Y288" s="87"/>
      <c r="Z288" s="87"/>
    </row>
    <row r="289" spans="1:26" ht="25.5" customHeight="1" x14ac:dyDescent="0.3">
      <c r="A289" s="87"/>
      <c r="B289" s="87"/>
      <c r="C289" s="87"/>
      <c r="D289" s="87"/>
      <c r="E289" s="87"/>
      <c r="F289" s="87"/>
      <c r="G289" s="87"/>
      <c r="H289" s="87"/>
      <c r="I289" s="87"/>
      <c r="J289" s="87"/>
      <c r="K289" s="87"/>
      <c r="L289" s="87"/>
      <c r="M289" s="87"/>
      <c r="N289" s="87"/>
      <c r="O289" s="87"/>
      <c r="P289" s="87"/>
      <c r="Q289" s="87"/>
      <c r="R289" s="87"/>
      <c r="S289" s="87"/>
      <c r="T289" s="87"/>
      <c r="U289" s="87"/>
      <c r="V289" s="87"/>
      <c r="W289" s="87"/>
      <c r="X289" s="87"/>
      <c r="Y289" s="87"/>
      <c r="Z289" s="87"/>
    </row>
    <row r="290" spans="1:26" ht="25.5" customHeight="1" x14ac:dyDescent="0.3">
      <c r="A290" s="87"/>
      <c r="B290" s="87"/>
      <c r="C290" s="87"/>
      <c r="D290" s="87"/>
      <c r="E290" s="87"/>
      <c r="F290" s="87"/>
      <c r="G290" s="87"/>
      <c r="H290" s="87"/>
      <c r="I290" s="87"/>
      <c r="J290" s="87"/>
      <c r="K290" s="87"/>
      <c r="L290" s="87"/>
      <c r="M290" s="87"/>
      <c r="N290" s="87"/>
      <c r="O290" s="87"/>
      <c r="P290" s="87"/>
      <c r="Q290" s="87"/>
      <c r="R290" s="87"/>
      <c r="S290" s="87"/>
      <c r="T290" s="87"/>
      <c r="U290" s="87"/>
      <c r="V290" s="87"/>
      <c r="W290" s="87"/>
      <c r="X290" s="87"/>
      <c r="Y290" s="87"/>
      <c r="Z290" s="87"/>
    </row>
    <row r="291" spans="1:26" ht="25.5" customHeight="1" x14ac:dyDescent="0.3">
      <c r="A291" s="87"/>
      <c r="B291" s="87"/>
      <c r="C291" s="87"/>
      <c r="D291" s="87"/>
      <c r="E291" s="87"/>
      <c r="F291" s="87"/>
      <c r="G291" s="87"/>
      <c r="H291" s="87"/>
      <c r="I291" s="87"/>
      <c r="J291" s="87"/>
      <c r="K291" s="87"/>
      <c r="L291" s="87"/>
      <c r="M291" s="87"/>
      <c r="N291" s="87"/>
      <c r="O291" s="87"/>
      <c r="P291" s="87"/>
      <c r="Q291" s="87"/>
      <c r="R291" s="87"/>
      <c r="S291" s="87"/>
      <c r="T291" s="87"/>
      <c r="U291" s="87"/>
      <c r="V291" s="87"/>
      <c r="W291" s="87"/>
      <c r="X291" s="87"/>
      <c r="Y291" s="87"/>
      <c r="Z291" s="87"/>
    </row>
    <row r="292" spans="1:26" ht="25.5" customHeight="1" x14ac:dyDescent="0.3">
      <c r="A292" s="87"/>
      <c r="B292" s="87"/>
      <c r="C292" s="87"/>
      <c r="D292" s="87"/>
      <c r="E292" s="87"/>
      <c r="F292" s="87"/>
      <c r="G292" s="87"/>
      <c r="H292" s="87"/>
      <c r="I292" s="87"/>
      <c r="J292" s="87"/>
      <c r="K292" s="87"/>
      <c r="L292" s="87"/>
      <c r="M292" s="87"/>
      <c r="N292" s="87"/>
      <c r="O292" s="87"/>
      <c r="P292" s="87"/>
      <c r="Q292" s="87"/>
      <c r="R292" s="87"/>
      <c r="S292" s="87"/>
      <c r="T292" s="87"/>
      <c r="U292" s="87"/>
      <c r="V292" s="87"/>
      <c r="W292" s="87"/>
      <c r="X292" s="87"/>
      <c r="Y292" s="87"/>
      <c r="Z292" s="87"/>
    </row>
    <row r="293" spans="1:26" ht="25.5" customHeight="1" x14ac:dyDescent="0.3">
      <c r="A293" s="87"/>
      <c r="B293" s="87"/>
      <c r="C293" s="87"/>
      <c r="D293" s="87"/>
      <c r="E293" s="87"/>
      <c r="F293" s="87"/>
      <c r="G293" s="87"/>
      <c r="H293" s="87"/>
      <c r="I293" s="87"/>
      <c r="J293" s="87"/>
      <c r="K293" s="87"/>
      <c r="L293" s="87"/>
      <c r="M293" s="87"/>
      <c r="N293" s="87"/>
      <c r="O293" s="87"/>
      <c r="P293" s="87"/>
      <c r="Q293" s="87"/>
      <c r="R293" s="87"/>
      <c r="S293" s="87"/>
      <c r="T293" s="87"/>
      <c r="U293" s="87"/>
      <c r="V293" s="87"/>
      <c r="W293" s="87"/>
      <c r="X293" s="87"/>
      <c r="Y293" s="87"/>
      <c r="Z293" s="87"/>
    </row>
    <row r="294" spans="1:26" ht="25.5" customHeight="1" x14ac:dyDescent="0.3">
      <c r="A294" s="87"/>
      <c r="B294" s="87"/>
      <c r="C294" s="87"/>
      <c r="D294" s="87"/>
      <c r="E294" s="87"/>
      <c r="F294" s="87"/>
      <c r="G294" s="87"/>
      <c r="H294" s="87"/>
      <c r="I294" s="87"/>
      <c r="J294" s="87"/>
      <c r="K294" s="87"/>
      <c r="L294" s="87"/>
      <c r="M294" s="87"/>
      <c r="N294" s="87"/>
      <c r="O294" s="87"/>
      <c r="P294" s="87"/>
      <c r="Q294" s="87"/>
      <c r="R294" s="87"/>
      <c r="S294" s="87"/>
      <c r="T294" s="87"/>
      <c r="U294" s="87"/>
      <c r="V294" s="87"/>
      <c r="W294" s="87"/>
      <c r="X294" s="87"/>
      <c r="Y294" s="87"/>
      <c r="Z294" s="87"/>
    </row>
    <row r="295" spans="1:26" ht="25.5" customHeight="1" x14ac:dyDescent="0.3">
      <c r="A295" s="87"/>
      <c r="B295" s="87"/>
      <c r="C295" s="87"/>
      <c r="D295" s="87"/>
      <c r="E295" s="87"/>
      <c r="F295" s="87"/>
      <c r="G295" s="87"/>
      <c r="H295" s="87"/>
      <c r="I295" s="87"/>
      <c r="J295" s="87"/>
      <c r="K295" s="87"/>
      <c r="L295" s="87"/>
      <c r="M295" s="87"/>
      <c r="N295" s="87"/>
      <c r="O295" s="87"/>
      <c r="P295" s="87"/>
      <c r="Q295" s="87"/>
      <c r="R295" s="87"/>
      <c r="S295" s="87"/>
      <c r="T295" s="87"/>
      <c r="U295" s="87"/>
      <c r="V295" s="87"/>
      <c r="W295" s="87"/>
      <c r="X295" s="87"/>
      <c r="Y295" s="87"/>
      <c r="Z295" s="87"/>
    </row>
    <row r="296" spans="1:26" ht="25.5" customHeight="1" x14ac:dyDescent="0.3">
      <c r="A296" s="87"/>
      <c r="B296" s="87"/>
      <c r="C296" s="87"/>
      <c r="D296" s="87"/>
      <c r="E296" s="87"/>
      <c r="F296" s="87"/>
      <c r="G296" s="87"/>
      <c r="H296" s="87"/>
      <c r="I296" s="87"/>
      <c r="J296" s="87"/>
      <c r="K296" s="87"/>
      <c r="L296" s="87"/>
      <c r="M296" s="87"/>
      <c r="N296" s="87"/>
      <c r="O296" s="87"/>
      <c r="P296" s="87"/>
      <c r="Q296" s="87"/>
      <c r="R296" s="87"/>
      <c r="S296" s="87"/>
      <c r="T296" s="87"/>
      <c r="U296" s="87"/>
      <c r="V296" s="87"/>
      <c r="W296" s="87"/>
      <c r="X296" s="87"/>
      <c r="Y296" s="87"/>
      <c r="Z296" s="87"/>
    </row>
    <row r="297" spans="1:26" ht="25.5" customHeight="1" x14ac:dyDescent="0.3">
      <c r="A297" s="87"/>
      <c r="B297" s="87"/>
      <c r="C297" s="87"/>
      <c r="D297" s="87"/>
      <c r="E297" s="87"/>
      <c r="F297" s="87"/>
      <c r="G297" s="87"/>
      <c r="H297" s="87"/>
      <c r="I297" s="87"/>
      <c r="J297" s="87"/>
      <c r="K297" s="87"/>
      <c r="L297" s="87"/>
      <c r="M297" s="87"/>
      <c r="N297" s="87"/>
      <c r="O297" s="87"/>
      <c r="P297" s="87"/>
      <c r="Q297" s="87"/>
      <c r="R297" s="87"/>
      <c r="S297" s="87"/>
      <c r="T297" s="87"/>
      <c r="U297" s="87"/>
      <c r="V297" s="87"/>
      <c r="W297" s="87"/>
      <c r="X297" s="87"/>
      <c r="Y297" s="87"/>
      <c r="Z297" s="87"/>
    </row>
    <row r="298" spans="1:26" ht="25.5" customHeight="1" x14ac:dyDescent="0.3">
      <c r="A298" s="87"/>
      <c r="B298" s="87"/>
      <c r="C298" s="87"/>
      <c r="D298" s="87"/>
      <c r="E298" s="87"/>
      <c r="F298" s="87"/>
      <c r="G298" s="87"/>
      <c r="H298" s="87"/>
      <c r="I298" s="87"/>
      <c r="J298" s="87"/>
      <c r="K298" s="87"/>
      <c r="L298" s="87"/>
      <c r="M298" s="87"/>
      <c r="N298" s="87"/>
      <c r="O298" s="87"/>
      <c r="P298" s="87"/>
      <c r="Q298" s="87"/>
      <c r="R298" s="87"/>
      <c r="S298" s="87"/>
      <c r="T298" s="87"/>
      <c r="U298" s="87"/>
      <c r="V298" s="87"/>
      <c r="W298" s="87"/>
      <c r="X298" s="87"/>
      <c r="Y298" s="87"/>
      <c r="Z298" s="87"/>
    </row>
    <row r="299" spans="1:26" ht="25.5" customHeight="1" x14ac:dyDescent="0.3">
      <c r="A299" s="87"/>
      <c r="B299" s="87"/>
      <c r="C299" s="87"/>
      <c r="D299" s="87"/>
      <c r="E299" s="87"/>
      <c r="F299" s="87"/>
      <c r="G299" s="87"/>
      <c r="H299" s="87"/>
      <c r="I299" s="87"/>
      <c r="J299" s="87"/>
      <c r="K299" s="87"/>
      <c r="L299" s="87"/>
      <c r="M299" s="87"/>
      <c r="N299" s="87"/>
      <c r="O299" s="87"/>
      <c r="P299" s="87"/>
      <c r="Q299" s="87"/>
      <c r="R299" s="87"/>
      <c r="S299" s="87"/>
      <c r="T299" s="87"/>
      <c r="U299" s="87"/>
      <c r="V299" s="87"/>
      <c r="W299" s="87"/>
      <c r="X299" s="87"/>
      <c r="Y299" s="87"/>
      <c r="Z299" s="87"/>
    </row>
    <row r="300" spans="1:26" ht="25.5" customHeight="1" x14ac:dyDescent="0.3">
      <c r="A300" s="87"/>
      <c r="B300" s="87"/>
      <c r="C300" s="87"/>
      <c r="D300" s="87"/>
      <c r="E300" s="87"/>
      <c r="F300" s="87"/>
      <c r="G300" s="87"/>
      <c r="H300" s="87"/>
      <c r="I300" s="87"/>
      <c r="J300" s="87"/>
      <c r="K300" s="87"/>
      <c r="L300" s="87"/>
      <c r="M300" s="87"/>
      <c r="N300" s="87"/>
      <c r="O300" s="87"/>
      <c r="P300" s="87"/>
      <c r="Q300" s="87"/>
      <c r="R300" s="87"/>
      <c r="S300" s="87"/>
      <c r="T300" s="87"/>
      <c r="U300" s="87"/>
      <c r="V300" s="87"/>
      <c r="W300" s="87"/>
      <c r="X300" s="87"/>
      <c r="Y300" s="87"/>
      <c r="Z300" s="87"/>
    </row>
    <row r="301" spans="1:26" ht="25.5" customHeight="1" x14ac:dyDescent="0.3">
      <c r="A301" s="87"/>
      <c r="B301" s="87"/>
      <c r="C301" s="87"/>
      <c r="D301" s="87"/>
      <c r="E301" s="87"/>
      <c r="F301" s="87"/>
      <c r="G301" s="87"/>
      <c r="H301" s="87"/>
      <c r="I301" s="87"/>
      <c r="J301" s="87"/>
      <c r="K301" s="87"/>
      <c r="L301" s="87"/>
      <c r="M301" s="87"/>
      <c r="N301" s="87"/>
      <c r="O301" s="87"/>
      <c r="P301" s="87"/>
      <c r="Q301" s="87"/>
      <c r="R301" s="87"/>
      <c r="S301" s="87"/>
      <c r="T301" s="87"/>
      <c r="U301" s="87"/>
      <c r="V301" s="87"/>
      <c r="W301" s="87"/>
      <c r="X301" s="87"/>
      <c r="Y301" s="87"/>
      <c r="Z301" s="87"/>
    </row>
    <row r="302" spans="1:26" ht="25.5" customHeight="1" x14ac:dyDescent="0.3">
      <c r="A302" s="87"/>
      <c r="B302" s="87"/>
      <c r="C302" s="87"/>
      <c r="D302" s="87"/>
      <c r="E302" s="87"/>
      <c r="F302" s="87"/>
      <c r="G302" s="87"/>
      <c r="H302" s="87"/>
      <c r="I302" s="87"/>
      <c r="J302" s="87"/>
      <c r="K302" s="87"/>
      <c r="L302" s="87"/>
      <c r="M302" s="87"/>
      <c r="N302" s="87"/>
      <c r="O302" s="87"/>
      <c r="P302" s="87"/>
      <c r="Q302" s="87"/>
      <c r="R302" s="87"/>
      <c r="S302" s="87"/>
      <c r="T302" s="87"/>
      <c r="U302" s="87"/>
      <c r="V302" s="87"/>
      <c r="W302" s="87"/>
      <c r="X302" s="87"/>
      <c r="Y302" s="87"/>
      <c r="Z302" s="87"/>
    </row>
    <row r="303" spans="1:26" ht="25.5" customHeight="1" x14ac:dyDescent="0.3">
      <c r="A303" s="87"/>
      <c r="B303" s="87"/>
      <c r="C303" s="87"/>
      <c r="D303" s="87"/>
      <c r="E303" s="87"/>
      <c r="F303" s="87"/>
      <c r="G303" s="87"/>
      <c r="H303" s="87"/>
      <c r="I303" s="87"/>
      <c r="J303" s="87"/>
      <c r="K303" s="87"/>
      <c r="L303" s="87"/>
      <c r="M303" s="87"/>
      <c r="N303" s="87"/>
      <c r="O303" s="87"/>
      <c r="P303" s="87"/>
      <c r="Q303" s="87"/>
      <c r="R303" s="87"/>
      <c r="S303" s="87"/>
      <c r="T303" s="87"/>
      <c r="U303" s="87"/>
      <c r="V303" s="87"/>
      <c r="W303" s="87"/>
      <c r="X303" s="87"/>
      <c r="Y303" s="87"/>
      <c r="Z303" s="87"/>
    </row>
    <row r="304" spans="1:26" ht="25.5" customHeight="1" x14ac:dyDescent="0.3">
      <c r="A304" s="87"/>
      <c r="B304" s="87"/>
      <c r="C304" s="87"/>
      <c r="D304" s="87"/>
      <c r="E304" s="87"/>
      <c r="F304" s="87"/>
      <c r="G304" s="87"/>
      <c r="H304" s="87"/>
      <c r="I304" s="87"/>
      <c r="J304" s="87"/>
      <c r="K304" s="87"/>
      <c r="L304" s="87"/>
      <c r="M304" s="87"/>
      <c r="N304" s="87"/>
      <c r="O304" s="87"/>
      <c r="P304" s="87"/>
      <c r="Q304" s="87"/>
      <c r="R304" s="87"/>
      <c r="S304" s="87"/>
      <c r="T304" s="87"/>
      <c r="U304" s="87"/>
      <c r="V304" s="87"/>
      <c r="W304" s="87"/>
      <c r="X304" s="87"/>
      <c r="Y304" s="87"/>
      <c r="Z304" s="87"/>
    </row>
    <row r="305" spans="1:26" ht="25.5" customHeight="1" x14ac:dyDescent="0.3">
      <c r="A305" s="87"/>
      <c r="B305" s="87"/>
      <c r="C305" s="87"/>
      <c r="D305" s="87"/>
      <c r="E305" s="87"/>
      <c r="F305" s="87"/>
      <c r="G305" s="87"/>
      <c r="H305" s="87"/>
      <c r="I305" s="87"/>
      <c r="J305" s="87"/>
      <c r="K305" s="87"/>
      <c r="L305" s="87"/>
      <c r="M305" s="87"/>
      <c r="N305" s="87"/>
      <c r="O305" s="87"/>
      <c r="P305" s="87"/>
      <c r="Q305" s="87"/>
      <c r="R305" s="87"/>
      <c r="S305" s="87"/>
      <c r="T305" s="87"/>
      <c r="U305" s="87"/>
      <c r="V305" s="87"/>
      <c r="W305" s="87"/>
      <c r="X305" s="87"/>
      <c r="Y305" s="87"/>
      <c r="Z305" s="87"/>
    </row>
    <row r="306" spans="1:26" ht="25.5" customHeight="1" x14ac:dyDescent="0.3">
      <c r="A306" s="87"/>
      <c r="B306" s="87"/>
      <c r="C306" s="87"/>
      <c r="D306" s="87"/>
      <c r="E306" s="87"/>
      <c r="F306" s="87"/>
      <c r="G306" s="87"/>
      <c r="H306" s="87"/>
      <c r="I306" s="87"/>
      <c r="J306" s="87"/>
      <c r="K306" s="87"/>
      <c r="L306" s="87"/>
      <c r="M306" s="87"/>
      <c r="N306" s="87"/>
      <c r="O306" s="87"/>
      <c r="P306" s="87"/>
      <c r="Q306" s="87"/>
      <c r="R306" s="87"/>
      <c r="S306" s="87"/>
      <c r="T306" s="87"/>
      <c r="U306" s="87"/>
      <c r="V306" s="87"/>
      <c r="W306" s="87"/>
      <c r="X306" s="87"/>
      <c r="Y306" s="87"/>
      <c r="Z306" s="87"/>
    </row>
    <row r="307" spans="1:26" ht="25.5" customHeight="1" x14ac:dyDescent="0.3">
      <c r="A307" s="87"/>
      <c r="B307" s="87"/>
      <c r="C307" s="87"/>
      <c r="D307" s="87"/>
      <c r="E307" s="87"/>
      <c r="F307" s="87"/>
      <c r="G307" s="87"/>
      <c r="H307" s="87"/>
      <c r="I307" s="87"/>
      <c r="J307" s="87"/>
      <c r="K307" s="87"/>
      <c r="L307" s="87"/>
      <c r="M307" s="87"/>
      <c r="N307" s="87"/>
      <c r="O307" s="87"/>
      <c r="P307" s="87"/>
      <c r="Q307" s="87"/>
      <c r="R307" s="87"/>
      <c r="S307" s="87"/>
      <c r="T307" s="87"/>
      <c r="U307" s="87"/>
      <c r="V307" s="87"/>
      <c r="W307" s="87"/>
      <c r="X307" s="87"/>
      <c r="Y307" s="87"/>
      <c r="Z307" s="87"/>
    </row>
    <row r="308" spans="1:26" ht="25.5" customHeight="1" x14ac:dyDescent="0.3">
      <c r="A308" s="87"/>
      <c r="B308" s="87"/>
      <c r="C308" s="87"/>
      <c r="D308" s="87"/>
      <c r="E308" s="87"/>
      <c r="F308" s="87"/>
      <c r="G308" s="87"/>
      <c r="H308" s="87"/>
      <c r="I308" s="87"/>
      <c r="J308" s="87"/>
      <c r="K308" s="87"/>
      <c r="L308" s="87"/>
      <c r="M308" s="87"/>
      <c r="N308" s="87"/>
      <c r="O308" s="87"/>
      <c r="P308" s="87"/>
      <c r="Q308" s="87"/>
      <c r="R308" s="87"/>
      <c r="S308" s="87"/>
      <c r="T308" s="87"/>
      <c r="U308" s="87"/>
      <c r="V308" s="87"/>
      <c r="W308" s="87"/>
      <c r="X308" s="87"/>
      <c r="Y308" s="87"/>
      <c r="Z308" s="87"/>
    </row>
    <row r="309" spans="1:26" ht="25.5" customHeight="1" x14ac:dyDescent="0.3">
      <c r="A309" s="87"/>
      <c r="B309" s="87"/>
      <c r="C309" s="87"/>
      <c r="D309" s="87"/>
      <c r="E309" s="87"/>
      <c r="F309" s="87"/>
      <c r="G309" s="87"/>
      <c r="H309" s="87"/>
      <c r="I309" s="87"/>
      <c r="J309" s="87"/>
      <c r="K309" s="87"/>
      <c r="L309" s="87"/>
      <c r="M309" s="87"/>
      <c r="N309" s="87"/>
      <c r="O309" s="87"/>
      <c r="P309" s="87"/>
      <c r="Q309" s="87"/>
      <c r="R309" s="87"/>
      <c r="S309" s="87"/>
      <c r="T309" s="87"/>
      <c r="U309" s="87"/>
      <c r="V309" s="87"/>
      <c r="W309" s="87"/>
      <c r="X309" s="87"/>
      <c r="Y309" s="87"/>
      <c r="Z309" s="87"/>
    </row>
    <row r="310" spans="1:26" ht="25.5" customHeight="1" x14ac:dyDescent="0.3">
      <c r="A310" s="87"/>
      <c r="B310" s="87"/>
      <c r="C310" s="87"/>
      <c r="D310" s="87"/>
      <c r="E310" s="87"/>
      <c r="F310" s="87"/>
      <c r="G310" s="87"/>
      <c r="H310" s="87"/>
      <c r="I310" s="87"/>
      <c r="J310" s="87"/>
      <c r="K310" s="87"/>
      <c r="L310" s="87"/>
      <c r="M310" s="87"/>
      <c r="N310" s="87"/>
      <c r="O310" s="87"/>
      <c r="P310" s="87"/>
      <c r="Q310" s="87"/>
      <c r="R310" s="87"/>
      <c r="S310" s="87"/>
      <c r="T310" s="87"/>
      <c r="U310" s="87"/>
      <c r="V310" s="87"/>
      <c r="W310" s="87"/>
      <c r="X310" s="87"/>
      <c r="Y310" s="87"/>
      <c r="Z310" s="87"/>
    </row>
    <row r="311" spans="1:26" ht="25.5" customHeight="1" x14ac:dyDescent="0.3">
      <c r="A311" s="87"/>
      <c r="B311" s="87"/>
      <c r="C311" s="87"/>
      <c r="D311" s="87"/>
      <c r="E311" s="87"/>
      <c r="F311" s="87"/>
      <c r="G311" s="87"/>
      <c r="H311" s="87"/>
      <c r="I311" s="87"/>
      <c r="J311" s="87"/>
      <c r="K311" s="87"/>
      <c r="L311" s="87"/>
      <c r="M311" s="87"/>
      <c r="N311" s="87"/>
      <c r="O311" s="87"/>
      <c r="P311" s="87"/>
      <c r="Q311" s="87"/>
      <c r="R311" s="87"/>
      <c r="S311" s="87"/>
      <c r="T311" s="87"/>
      <c r="U311" s="87"/>
      <c r="V311" s="87"/>
      <c r="W311" s="87"/>
      <c r="X311" s="87"/>
      <c r="Y311" s="87"/>
      <c r="Z311" s="87"/>
    </row>
    <row r="312" spans="1:26" ht="25.5" customHeight="1" x14ac:dyDescent="0.3">
      <c r="A312" s="87"/>
      <c r="B312" s="87"/>
      <c r="C312" s="87"/>
      <c r="D312" s="87"/>
      <c r="E312" s="87"/>
      <c r="F312" s="87"/>
      <c r="G312" s="87"/>
      <c r="H312" s="87"/>
      <c r="I312" s="87"/>
      <c r="J312" s="87"/>
      <c r="K312" s="87"/>
      <c r="L312" s="87"/>
      <c r="M312" s="87"/>
      <c r="N312" s="87"/>
      <c r="O312" s="87"/>
      <c r="P312" s="87"/>
      <c r="Q312" s="87"/>
      <c r="R312" s="87"/>
      <c r="S312" s="87"/>
      <c r="T312" s="87"/>
      <c r="U312" s="87"/>
      <c r="V312" s="87"/>
      <c r="W312" s="87"/>
      <c r="X312" s="87"/>
      <c r="Y312" s="87"/>
      <c r="Z312" s="87"/>
    </row>
    <row r="313" spans="1:26" ht="25.5" customHeight="1" x14ac:dyDescent="0.3">
      <c r="A313" s="87"/>
      <c r="B313" s="87"/>
      <c r="C313" s="87"/>
      <c r="D313" s="87"/>
      <c r="E313" s="87"/>
      <c r="F313" s="87"/>
      <c r="G313" s="87"/>
      <c r="H313" s="87"/>
      <c r="I313" s="87"/>
      <c r="J313" s="87"/>
      <c r="K313" s="87"/>
      <c r="L313" s="87"/>
      <c r="M313" s="87"/>
      <c r="N313" s="87"/>
      <c r="O313" s="87"/>
      <c r="P313" s="87"/>
      <c r="Q313" s="87"/>
      <c r="R313" s="87"/>
      <c r="S313" s="87"/>
      <c r="T313" s="87"/>
      <c r="U313" s="87"/>
      <c r="V313" s="87"/>
      <c r="W313" s="87"/>
      <c r="X313" s="87"/>
      <c r="Y313" s="87"/>
      <c r="Z313" s="87"/>
    </row>
    <row r="314" spans="1:26" ht="25.5" customHeight="1" x14ac:dyDescent="0.3">
      <c r="A314" s="87"/>
      <c r="B314" s="87"/>
      <c r="C314" s="87"/>
      <c r="D314" s="87"/>
      <c r="E314" s="87"/>
      <c r="F314" s="87"/>
      <c r="G314" s="87"/>
      <c r="H314" s="87"/>
      <c r="I314" s="87"/>
      <c r="J314" s="87"/>
      <c r="K314" s="87"/>
      <c r="L314" s="87"/>
      <c r="M314" s="87"/>
      <c r="N314" s="87"/>
      <c r="O314" s="87"/>
      <c r="P314" s="87"/>
      <c r="Q314" s="87"/>
      <c r="R314" s="87"/>
      <c r="S314" s="87"/>
      <c r="T314" s="87"/>
      <c r="U314" s="87"/>
      <c r="V314" s="87"/>
      <c r="W314" s="87"/>
      <c r="X314" s="87"/>
      <c r="Y314" s="87"/>
      <c r="Z314" s="87"/>
    </row>
    <row r="315" spans="1:26" ht="25.5" customHeight="1" x14ac:dyDescent="0.3">
      <c r="A315" s="87"/>
      <c r="B315" s="87"/>
      <c r="C315" s="87"/>
      <c r="D315" s="87"/>
      <c r="E315" s="87"/>
      <c r="F315" s="87"/>
      <c r="G315" s="87"/>
      <c r="H315" s="87"/>
      <c r="I315" s="87"/>
      <c r="J315" s="87"/>
      <c r="K315" s="87"/>
      <c r="L315" s="87"/>
      <c r="M315" s="87"/>
      <c r="N315" s="87"/>
      <c r="O315" s="87"/>
      <c r="P315" s="87"/>
      <c r="Q315" s="87"/>
      <c r="R315" s="87"/>
      <c r="S315" s="87"/>
      <c r="T315" s="87"/>
      <c r="U315" s="87"/>
      <c r="V315" s="87"/>
      <c r="W315" s="87"/>
      <c r="X315" s="87"/>
      <c r="Y315" s="87"/>
      <c r="Z315" s="87"/>
    </row>
    <row r="316" spans="1:26" ht="25.5" customHeight="1" x14ac:dyDescent="0.3">
      <c r="A316" s="87"/>
      <c r="B316" s="87"/>
      <c r="C316" s="87"/>
      <c r="D316" s="87"/>
      <c r="E316" s="87"/>
      <c r="F316" s="87"/>
      <c r="G316" s="87"/>
      <c r="H316" s="87"/>
      <c r="I316" s="87"/>
      <c r="J316" s="87"/>
      <c r="K316" s="87"/>
      <c r="L316" s="87"/>
      <c r="M316" s="87"/>
      <c r="N316" s="87"/>
      <c r="O316" s="87"/>
      <c r="P316" s="87"/>
      <c r="Q316" s="87"/>
      <c r="R316" s="87"/>
      <c r="S316" s="87"/>
      <c r="T316" s="87"/>
      <c r="U316" s="87"/>
      <c r="V316" s="87"/>
      <c r="W316" s="87"/>
      <c r="X316" s="87"/>
      <c r="Y316" s="87"/>
      <c r="Z316" s="87"/>
    </row>
    <row r="317" spans="1:26" ht="25.5" customHeight="1" x14ac:dyDescent="0.3">
      <c r="A317" s="87"/>
      <c r="B317" s="87"/>
      <c r="C317" s="87"/>
      <c r="D317" s="87"/>
      <c r="E317" s="87"/>
      <c r="F317" s="87"/>
      <c r="G317" s="87"/>
      <c r="H317" s="87"/>
      <c r="I317" s="87"/>
      <c r="J317" s="87"/>
      <c r="K317" s="87"/>
      <c r="L317" s="87"/>
      <c r="M317" s="87"/>
      <c r="N317" s="87"/>
      <c r="O317" s="87"/>
      <c r="P317" s="87"/>
      <c r="Q317" s="87"/>
      <c r="R317" s="87"/>
      <c r="S317" s="87"/>
      <c r="T317" s="87"/>
      <c r="U317" s="87"/>
      <c r="V317" s="87"/>
      <c r="W317" s="87"/>
      <c r="X317" s="87"/>
      <c r="Y317" s="87"/>
      <c r="Z317" s="87"/>
    </row>
    <row r="318" spans="1:26" ht="25.5" customHeight="1" x14ac:dyDescent="0.3">
      <c r="A318" s="87"/>
      <c r="B318" s="87"/>
      <c r="C318" s="87"/>
      <c r="D318" s="87"/>
      <c r="E318" s="87"/>
      <c r="F318" s="87"/>
      <c r="G318" s="87"/>
      <c r="H318" s="87"/>
      <c r="I318" s="87"/>
      <c r="J318" s="87"/>
      <c r="K318" s="87"/>
      <c r="L318" s="87"/>
      <c r="M318" s="87"/>
      <c r="N318" s="87"/>
      <c r="O318" s="87"/>
      <c r="P318" s="87"/>
      <c r="Q318" s="87"/>
      <c r="R318" s="87"/>
      <c r="S318" s="87"/>
      <c r="T318" s="87"/>
      <c r="U318" s="87"/>
      <c r="V318" s="87"/>
      <c r="W318" s="87"/>
      <c r="X318" s="87"/>
      <c r="Y318" s="87"/>
      <c r="Z318" s="87"/>
    </row>
    <row r="319" spans="1:26" ht="25.5" customHeight="1" x14ac:dyDescent="0.3">
      <c r="A319" s="87"/>
      <c r="B319" s="87"/>
      <c r="C319" s="87"/>
      <c r="D319" s="87"/>
      <c r="E319" s="87"/>
      <c r="F319" s="87"/>
      <c r="G319" s="87"/>
      <c r="H319" s="87"/>
      <c r="I319" s="87"/>
      <c r="J319" s="87"/>
      <c r="K319" s="87"/>
      <c r="L319" s="87"/>
      <c r="M319" s="87"/>
      <c r="N319" s="87"/>
      <c r="O319" s="87"/>
      <c r="P319" s="87"/>
      <c r="Q319" s="87"/>
      <c r="R319" s="87"/>
      <c r="S319" s="87"/>
      <c r="T319" s="87"/>
      <c r="U319" s="87"/>
      <c r="V319" s="87"/>
      <c r="W319" s="87"/>
      <c r="X319" s="87"/>
      <c r="Y319" s="87"/>
      <c r="Z319" s="87"/>
    </row>
    <row r="320" spans="1:26" ht="25.5" customHeight="1" x14ac:dyDescent="0.3">
      <c r="A320" s="87"/>
      <c r="B320" s="87"/>
      <c r="C320" s="87"/>
      <c r="D320" s="87"/>
      <c r="E320" s="87"/>
      <c r="F320" s="87"/>
      <c r="G320" s="87"/>
      <c r="H320" s="87"/>
      <c r="I320" s="87"/>
      <c r="J320" s="87"/>
      <c r="K320" s="87"/>
      <c r="L320" s="87"/>
      <c r="M320" s="87"/>
      <c r="N320" s="87"/>
      <c r="O320" s="87"/>
      <c r="P320" s="87"/>
      <c r="Q320" s="87"/>
      <c r="R320" s="87"/>
      <c r="S320" s="87"/>
      <c r="T320" s="87"/>
      <c r="U320" s="87"/>
      <c r="V320" s="87"/>
      <c r="W320" s="87"/>
      <c r="X320" s="87"/>
      <c r="Y320" s="87"/>
      <c r="Z320" s="87"/>
    </row>
    <row r="321" spans="1:26" ht="25.5" customHeight="1" x14ac:dyDescent="0.3">
      <c r="A321" s="87"/>
      <c r="B321" s="87"/>
      <c r="C321" s="87"/>
      <c r="D321" s="87"/>
      <c r="E321" s="87"/>
      <c r="F321" s="87"/>
      <c r="G321" s="87"/>
      <c r="H321" s="87"/>
      <c r="I321" s="87"/>
      <c r="J321" s="87"/>
      <c r="K321" s="87"/>
      <c r="L321" s="87"/>
      <c r="M321" s="87"/>
      <c r="N321" s="87"/>
      <c r="O321" s="87"/>
      <c r="P321" s="87"/>
      <c r="Q321" s="87"/>
      <c r="R321" s="87"/>
      <c r="S321" s="87"/>
      <c r="T321" s="87"/>
      <c r="U321" s="87"/>
      <c r="V321" s="87"/>
      <c r="W321" s="87"/>
      <c r="X321" s="87"/>
      <c r="Y321" s="87"/>
      <c r="Z321" s="87"/>
    </row>
    <row r="322" spans="1:26" ht="25.5" customHeight="1" x14ac:dyDescent="0.3">
      <c r="A322" s="87"/>
      <c r="B322" s="87"/>
      <c r="C322" s="87"/>
      <c r="D322" s="87"/>
      <c r="E322" s="87"/>
      <c r="F322" s="87"/>
      <c r="G322" s="87"/>
      <c r="H322" s="87"/>
      <c r="I322" s="87"/>
      <c r="J322" s="87"/>
      <c r="K322" s="87"/>
      <c r="L322" s="87"/>
      <c r="M322" s="87"/>
      <c r="N322" s="87"/>
      <c r="O322" s="87"/>
      <c r="P322" s="87"/>
      <c r="Q322" s="87"/>
      <c r="R322" s="87"/>
      <c r="S322" s="87"/>
      <c r="T322" s="87"/>
      <c r="U322" s="87"/>
      <c r="V322" s="87"/>
      <c r="W322" s="87"/>
      <c r="X322" s="87"/>
      <c r="Y322" s="87"/>
      <c r="Z322" s="87"/>
    </row>
    <row r="323" spans="1:26" ht="25.5" customHeight="1" x14ac:dyDescent="0.3">
      <c r="A323" s="87"/>
      <c r="B323" s="87"/>
      <c r="C323" s="87"/>
      <c r="D323" s="87"/>
      <c r="E323" s="87"/>
      <c r="F323" s="87"/>
      <c r="G323" s="87"/>
      <c r="H323" s="87"/>
      <c r="I323" s="87"/>
      <c r="J323" s="87"/>
      <c r="K323" s="87"/>
      <c r="L323" s="87"/>
      <c r="M323" s="87"/>
      <c r="N323" s="87"/>
      <c r="O323" s="87"/>
      <c r="P323" s="87"/>
      <c r="Q323" s="87"/>
      <c r="R323" s="87"/>
      <c r="S323" s="87"/>
      <c r="T323" s="87"/>
      <c r="U323" s="87"/>
      <c r="V323" s="87"/>
      <c r="W323" s="87"/>
      <c r="X323" s="87"/>
      <c r="Y323" s="87"/>
      <c r="Z323" s="87"/>
    </row>
    <row r="324" spans="1:26" ht="25.5" customHeight="1" x14ac:dyDescent="0.3">
      <c r="A324" s="87"/>
      <c r="B324" s="87"/>
      <c r="C324" s="87"/>
      <c r="D324" s="87"/>
      <c r="E324" s="87"/>
      <c r="F324" s="87"/>
      <c r="G324" s="87"/>
      <c r="H324" s="87"/>
      <c r="I324" s="87"/>
      <c r="J324" s="87"/>
      <c r="K324" s="87"/>
      <c r="L324" s="87"/>
      <c r="M324" s="87"/>
      <c r="N324" s="87"/>
      <c r="O324" s="87"/>
      <c r="P324" s="87"/>
      <c r="Q324" s="87"/>
      <c r="R324" s="87"/>
      <c r="S324" s="87"/>
      <c r="T324" s="87"/>
      <c r="U324" s="87"/>
      <c r="V324" s="87"/>
      <c r="W324" s="87"/>
      <c r="X324" s="87"/>
      <c r="Y324" s="87"/>
      <c r="Z324" s="87"/>
    </row>
    <row r="325" spans="1:26" ht="25.5" customHeight="1" x14ac:dyDescent="0.3">
      <c r="A325" s="87"/>
      <c r="B325" s="87"/>
      <c r="C325" s="87"/>
      <c r="D325" s="87"/>
      <c r="E325" s="87"/>
      <c r="F325" s="87"/>
      <c r="G325" s="87"/>
      <c r="H325" s="87"/>
      <c r="I325" s="87"/>
      <c r="J325" s="87"/>
      <c r="K325" s="87"/>
      <c r="L325" s="87"/>
      <c r="M325" s="87"/>
      <c r="N325" s="87"/>
      <c r="O325" s="87"/>
      <c r="P325" s="87"/>
      <c r="Q325" s="87"/>
      <c r="R325" s="87"/>
      <c r="S325" s="87"/>
      <c r="T325" s="87"/>
      <c r="U325" s="87"/>
      <c r="V325" s="87"/>
      <c r="W325" s="87"/>
      <c r="X325" s="87"/>
      <c r="Y325" s="87"/>
      <c r="Z325" s="87"/>
    </row>
    <row r="326" spans="1:26" ht="25.5" customHeight="1" x14ac:dyDescent="0.3">
      <c r="A326" s="87"/>
      <c r="B326" s="87"/>
      <c r="C326" s="87"/>
      <c r="D326" s="87"/>
      <c r="E326" s="87"/>
      <c r="F326" s="87"/>
      <c r="G326" s="87"/>
      <c r="H326" s="87"/>
      <c r="I326" s="87"/>
      <c r="J326" s="87"/>
      <c r="K326" s="87"/>
      <c r="L326" s="87"/>
      <c r="M326" s="87"/>
      <c r="N326" s="87"/>
      <c r="O326" s="87"/>
      <c r="P326" s="87"/>
      <c r="Q326" s="87"/>
      <c r="R326" s="87"/>
      <c r="S326" s="87"/>
      <c r="T326" s="87"/>
      <c r="U326" s="87"/>
      <c r="V326" s="87"/>
      <c r="W326" s="87"/>
      <c r="X326" s="87"/>
      <c r="Y326" s="87"/>
      <c r="Z326" s="87"/>
    </row>
    <row r="327" spans="1:26" ht="25.5" customHeight="1" x14ac:dyDescent="0.3">
      <c r="A327" s="87"/>
      <c r="B327" s="87"/>
      <c r="C327" s="87"/>
      <c r="D327" s="87"/>
      <c r="E327" s="87"/>
      <c r="F327" s="87"/>
      <c r="G327" s="87"/>
      <c r="H327" s="87"/>
      <c r="I327" s="87"/>
      <c r="J327" s="87"/>
      <c r="K327" s="87"/>
      <c r="L327" s="87"/>
      <c r="M327" s="87"/>
      <c r="N327" s="87"/>
      <c r="O327" s="87"/>
      <c r="P327" s="87"/>
      <c r="Q327" s="87"/>
      <c r="R327" s="87"/>
      <c r="S327" s="87"/>
      <c r="T327" s="87"/>
      <c r="U327" s="87"/>
      <c r="V327" s="87"/>
      <c r="W327" s="87"/>
      <c r="X327" s="87"/>
      <c r="Y327" s="87"/>
      <c r="Z327" s="87"/>
    </row>
    <row r="328" spans="1:26" ht="25.5" customHeight="1" x14ac:dyDescent="0.3">
      <c r="A328" s="87"/>
      <c r="B328" s="87"/>
      <c r="C328" s="87"/>
      <c r="D328" s="87"/>
      <c r="E328" s="87"/>
      <c r="F328" s="87"/>
      <c r="G328" s="87"/>
      <c r="H328" s="87"/>
      <c r="I328" s="87"/>
      <c r="J328" s="87"/>
      <c r="K328" s="87"/>
      <c r="L328" s="87"/>
      <c r="M328" s="87"/>
      <c r="N328" s="87"/>
      <c r="O328" s="87"/>
      <c r="P328" s="87"/>
      <c r="Q328" s="87"/>
      <c r="R328" s="87"/>
      <c r="S328" s="87"/>
      <c r="T328" s="87"/>
      <c r="U328" s="87"/>
      <c r="V328" s="87"/>
      <c r="W328" s="87"/>
      <c r="X328" s="87"/>
      <c r="Y328" s="87"/>
      <c r="Z328" s="87"/>
    </row>
    <row r="329" spans="1:26" ht="25.5" customHeight="1" x14ac:dyDescent="0.3">
      <c r="A329" s="87"/>
      <c r="B329" s="87"/>
      <c r="C329" s="87"/>
      <c r="D329" s="87"/>
      <c r="E329" s="87"/>
      <c r="F329" s="87"/>
      <c r="G329" s="87"/>
      <c r="H329" s="87"/>
      <c r="I329" s="87"/>
      <c r="J329" s="87"/>
      <c r="K329" s="87"/>
      <c r="L329" s="87"/>
      <c r="M329" s="87"/>
      <c r="N329" s="87"/>
      <c r="O329" s="87"/>
      <c r="P329" s="87"/>
      <c r="Q329" s="87"/>
      <c r="R329" s="87"/>
      <c r="S329" s="87"/>
      <c r="T329" s="87"/>
      <c r="U329" s="87"/>
      <c r="V329" s="87"/>
      <c r="W329" s="87"/>
      <c r="X329" s="87"/>
      <c r="Y329" s="87"/>
      <c r="Z329" s="87"/>
    </row>
    <row r="330" spans="1:26" ht="25.5" customHeight="1" x14ac:dyDescent="0.3">
      <c r="A330" s="87"/>
      <c r="B330" s="87"/>
      <c r="C330" s="87"/>
      <c r="D330" s="87"/>
      <c r="E330" s="87"/>
      <c r="F330" s="87"/>
      <c r="G330" s="87"/>
      <c r="H330" s="87"/>
      <c r="I330" s="87"/>
      <c r="J330" s="87"/>
      <c r="K330" s="87"/>
      <c r="L330" s="87"/>
      <c r="M330" s="87"/>
      <c r="N330" s="87"/>
      <c r="O330" s="87"/>
      <c r="P330" s="87"/>
      <c r="Q330" s="87"/>
      <c r="R330" s="87"/>
      <c r="S330" s="87"/>
      <c r="T330" s="87"/>
      <c r="U330" s="87"/>
      <c r="V330" s="87"/>
      <c r="W330" s="87"/>
      <c r="X330" s="87"/>
      <c r="Y330" s="87"/>
      <c r="Z330" s="87"/>
    </row>
    <row r="331" spans="1:26" ht="25.5" customHeight="1" x14ac:dyDescent="0.3">
      <c r="A331" s="87"/>
      <c r="B331" s="87"/>
      <c r="C331" s="87"/>
      <c r="D331" s="87"/>
      <c r="E331" s="87"/>
      <c r="F331" s="87"/>
      <c r="G331" s="87"/>
      <c r="H331" s="87"/>
      <c r="I331" s="87"/>
      <c r="J331" s="87"/>
      <c r="K331" s="87"/>
      <c r="L331" s="87"/>
      <c r="M331" s="87"/>
      <c r="N331" s="87"/>
      <c r="O331" s="87"/>
      <c r="P331" s="87"/>
      <c r="Q331" s="87"/>
      <c r="R331" s="87"/>
      <c r="S331" s="87"/>
      <c r="T331" s="87"/>
      <c r="U331" s="87"/>
      <c r="V331" s="87"/>
      <c r="W331" s="87"/>
      <c r="X331" s="87"/>
      <c r="Y331" s="87"/>
      <c r="Z331" s="87"/>
    </row>
    <row r="332" spans="1:26" ht="25.5" customHeight="1" x14ac:dyDescent="0.3">
      <c r="A332" s="87"/>
      <c r="B332" s="87"/>
      <c r="C332" s="87"/>
      <c r="D332" s="87"/>
      <c r="E332" s="87"/>
      <c r="F332" s="87"/>
      <c r="G332" s="87"/>
      <c r="H332" s="87"/>
      <c r="I332" s="87"/>
      <c r="J332" s="87"/>
      <c r="K332" s="87"/>
      <c r="L332" s="87"/>
      <c r="M332" s="87"/>
      <c r="N332" s="87"/>
      <c r="O332" s="87"/>
      <c r="P332" s="87"/>
      <c r="Q332" s="87"/>
      <c r="R332" s="87"/>
      <c r="S332" s="87"/>
      <c r="T332" s="87"/>
      <c r="U332" s="87"/>
      <c r="V332" s="87"/>
      <c r="W332" s="87"/>
      <c r="X332" s="87"/>
      <c r="Y332" s="87"/>
      <c r="Z332" s="87"/>
    </row>
    <row r="333" spans="1:26" ht="25.5" customHeight="1" x14ac:dyDescent="0.3">
      <c r="A333" s="87"/>
      <c r="B333" s="87"/>
      <c r="C333" s="87"/>
      <c r="D333" s="87"/>
      <c r="E333" s="87"/>
      <c r="F333" s="87"/>
      <c r="G333" s="87"/>
      <c r="H333" s="87"/>
      <c r="I333" s="87"/>
      <c r="J333" s="87"/>
      <c r="K333" s="87"/>
      <c r="L333" s="87"/>
      <c r="M333" s="87"/>
      <c r="N333" s="87"/>
      <c r="O333" s="87"/>
      <c r="P333" s="87"/>
      <c r="Q333" s="87"/>
      <c r="R333" s="87"/>
      <c r="S333" s="87"/>
      <c r="T333" s="87"/>
      <c r="U333" s="87"/>
      <c r="V333" s="87"/>
      <c r="W333" s="87"/>
      <c r="X333" s="87"/>
      <c r="Y333" s="87"/>
      <c r="Z333" s="87"/>
    </row>
    <row r="334" spans="1:26" ht="25.5" customHeight="1" x14ac:dyDescent="0.3">
      <c r="A334" s="87"/>
      <c r="B334" s="87"/>
      <c r="C334" s="87"/>
      <c r="D334" s="87"/>
      <c r="E334" s="87"/>
      <c r="F334" s="87"/>
      <c r="G334" s="87"/>
      <c r="H334" s="87"/>
      <c r="I334" s="87"/>
      <c r="J334" s="87"/>
      <c r="K334" s="87"/>
      <c r="L334" s="87"/>
      <c r="M334" s="87"/>
      <c r="N334" s="87"/>
      <c r="O334" s="87"/>
      <c r="P334" s="87"/>
      <c r="Q334" s="87"/>
      <c r="R334" s="87"/>
      <c r="S334" s="87"/>
      <c r="T334" s="87"/>
      <c r="U334" s="87"/>
      <c r="V334" s="87"/>
      <c r="W334" s="87"/>
      <c r="X334" s="87"/>
      <c r="Y334" s="87"/>
      <c r="Z334" s="87"/>
    </row>
    <row r="335" spans="1:26" ht="25.5" customHeight="1" x14ac:dyDescent="0.3">
      <c r="A335" s="87"/>
      <c r="B335" s="87"/>
      <c r="C335" s="87"/>
      <c r="D335" s="87"/>
      <c r="E335" s="87"/>
      <c r="F335" s="87"/>
      <c r="G335" s="87"/>
      <c r="H335" s="87"/>
      <c r="I335" s="87"/>
      <c r="J335" s="87"/>
      <c r="K335" s="87"/>
      <c r="L335" s="87"/>
      <c r="M335" s="87"/>
      <c r="N335" s="87"/>
      <c r="O335" s="87"/>
      <c r="P335" s="87"/>
      <c r="Q335" s="87"/>
      <c r="R335" s="87"/>
      <c r="S335" s="87"/>
      <c r="T335" s="87"/>
      <c r="U335" s="87"/>
      <c r="V335" s="87"/>
      <c r="W335" s="87"/>
      <c r="X335" s="87"/>
      <c r="Y335" s="87"/>
      <c r="Z335" s="87"/>
    </row>
    <row r="336" spans="1:26" ht="25.5" customHeight="1" x14ac:dyDescent="0.3">
      <c r="A336" s="87"/>
      <c r="B336" s="87"/>
      <c r="C336" s="87"/>
      <c r="D336" s="87"/>
      <c r="E336" s="87"/>
      <c r="F336" s="87"/>
      <c r="G336" s="87"/>
      <c r="H336" s="87"/>
      <c r="I336" s="87"/>
      <c r="J336" s="87"/>
      <c r="K336" s="87"/>
      <c r="L336" s="87"/>
      <c r="M336" s="87"/>
      <c r="N336" s="87"/>
      <c r="O336" s="87"/>
      <c r="P336" s="87"/>
      <c r="Q336" s="87"/>
      <c r="R336" s="87"/>
      <c r="S336" s="87"/>
      <c r="T336" s="87"/>
      <c r="U336" s="87"/>
      <c r="V336" s="87"/>
      <c r="W336" s="87"/>
      <c r="X336" s="87"/>
      <c r="Y336" s="87"/>
      <c r="Z336" s="87"/>
    </row>
    <row r="337" spans="1:26" ht="25.5" customHeight="1" x14ac:dyDescent="0.3">
      <c r="A337" s="87"/>
      <c r="B337" s="87"/>
      <c r="C337" s="87"/>
      <c r="D337" s="87"/>
      <c r="E337" s="87"/>
      <c r="F337" s="87"/>
      <c r="G337" s="87"/>
      <c r="H337" s="87"/>
      <c r="I337" s="87"/>
      <c r="J337" s="87"/>
      <c r="K337" s="87"/>
      <c r="L337" s="87"/>
      <c r="M337" s="87"/>
      <c r="N337" s="87"/>
      <c r="O337" s="87"/>
      <c r="P337" s="87"/>
      <c r="Q337" s="87"/>
      <c r="R337" s="87"/>
      <c r="S337" s="87"/>
      <c r="T337" s="87"/>
      <c r="U337" s="87"/>
      <c r="V337" s="87"/>
      <c r="W337" s="87"/>
      <c r="X337" s="87"/>
      <c r="Y337" s="87"/>
      <c r="Z337" s="87"/>
    </row>
    <row r="338" spans="1:26" ht="25.5" customHeight="1" x14ac:dyDescent="0.3">
      <c r="A338" s="87"/>
      <c r="B338" s="87"/>
      <c r="C338" s="87"/>
      <c r="D338" s="87"/>
      <c r="E338" s="87"/>
      <c r="F338" s="87"/>
      <c r="G338" s="87"/>
      <c r="H338" s="87"/>
      <c r="I338" s="87"/>
      <c r="J338" s="87"/>
      <c r="K338" s="87"/>
      <c r="L338" s="87"/>
      <c r="M338" s="87"/>
      <c r="N338" s="87"/>
      <c r="O338" s="87"/>
      <c r="P338" s="87"/>
      <c r="Q338" s="87"/>
      <c r="R338" s="87"/>
      <c r="S338" s="87"/>
      <c r="T338" s="87"/>
      <c r="U338" s="87"/>
      <c r="V338" s="87"/>
      <c r="W338" s="87"/>
      <c r="X338" s="87"/>
      <c r="Y338" s="87"/>
      <c r="Z338" s="87"/>
    </row>
    <row r="339" spans="1:26" ht="25.5" customHeight="1" x14ac:dyDescent="0.3">
      <c r="A339" s="87"/>
      <c r="B339" s="87"/>
      <c r="C339" s="87"/>
      <c r="D339" s="87"/>
      <c r="E339" s="87"/>
      <c r="F339" s="87"/>
      <c r="G339" s="87"/>
      <c r="H339" s="87"/>
      <c r="I339" s="87"/>
      <c r="J339" s="87"/>
      <c r="K339" s="87"/>
      <c r="L339" s="87"/>
      <c r="M339" s="87"/>
      <c r="N339" s="87"/>
      <c r="O339" s="87"/>
      <c r="P339" s="87"/>
      <c r="Q339" s="87"/>
      <c r="R339" s="87"/>
      <c r="S339" s="87"/>
      <c r="T339" s="87"/>
      <c r="U339" s="87"/>
      <c r="V339" s="87"/>
      <c r="W339" s="87"/>
      <c r="X339" s="87"/>
      <c r="Y339" s="87"/>
      <c r="Z339" s="87"/>
    </row>
    <row r="340" spans="1:26" ht="25.5" customHeight="1" x14ac:dyDescent="0.3">
      <c r="A340" s="87"/>
      <c r="B340" s="87"/>
      <c r="C340" s="87"/>
      <c r="D340" s="87"/>
      <c r="E340" s="87"/>
      <c r="F340" s="87"/>
      <c r="G340" s="87"/>
      <c r="H340" s="87"/>
      <c r="I340" s="87"/>
      <c r="J340" s="87"/>
      <c r="K340" s="87"/>
      <c r="L340" s="87"/>
      <c r="M340" s="87"/>
      <c r="N340" s="87"/>
      <c r="O340" s="87"/>
      <c r="P340" s="87"/>
      <c r="Q340" s="87"/>
      <c r="R340" s="87"/>
      <c r="S340" s="87"/>
      <c r="T340" s="87"/>
      <c r="U340" s="87"/>
      <c r="V340" s="87"/>
      <c r="W340" s="87"/>
      <c r="X340" s="87"/>
      <c r="Y340" s="87"/>
      <c r="Z340" s="87"/>
    </row>
    <row r="341" spans="1:26" ht="25.5" customHeight="1" x14ac:dyDescent="0.3">
      <c r="A341" s="87"/>
      <c r="B341" s="87"/>
      <c r="C341" s="87"/>
      <c r="D341" s="87"/>
      <c r="E341" s="87"/>
      <c r="F341" s="87"/>
      <c r="G341" s="87"/>
      <c r="H341" s="87"/>
      <c r="I341" s="87"/>
      <c r="J341" s="87"/>
      <c r="K341" s="87"/>
      <c r="L341" s="87"/>
      <c r="M341" s="87"/>
      <c r="N341" s="87"/>
      <c r="O341" s="87"/>
      <c r="P341" s="87"/>
      <c r="Q341" s="87"/>
      <c r="R341" s="87"/>
      <c r="S341" s="87"/>
      <c r="T341" s="87"/>
      <c r="U341" s="87"/>
      <c r="V341" s="87"/>
      <c r="W341" s="87"/>
      <c r="X341" s="87"/>
      <c r="Y341" s="87"/>
      <c r="Z341" s="87"/>
    </row>
    <row r="342" spans="1:26" ht="25.5" customHeight="1" x14ac:dyDescent="0.3">
      <c r="A342" s="87"/>
      <c r="B342" s="87"/>
      <c r="C342" s="87"/>
      <c r="D342" s="87"/>
      <c r="E342" s="87"/>
      <c r="F342" s="87"/>
      <c r="G342" s="87"/>
      <c r="H342" s="87"/>
      <c r="I342" s="87"/>
      <c r="J342" s="87"/>
      <c r="K342" s="87"/>
      <c r="L342" s="87"/>
      <c r="M342" s="87"/>
      <c r="N342" s="87"/>
      <c r="O342" s="87"/>
      <c r="P342" s="87"/>
      <c r="Q342" s="87"/>
      <c r="R342" s="87"/>
      <c r="S342" s="87"/>
      <c r="T342" s="87"/>
      <c r="U342" s="87"/>
      <c r="V342" s="87"/>
      <c r="W342" s="87"/>
      <c r="X342" s="87"/>
      <c r="Y342" s="87"/>
      <c r="Z342" s="87"/>
    </row>
    <row r="343" spans="1:26" ht="25.5" customHeight="1" x14ac:dyDescent="0.3">
      <c r="A343" s="87"/>
      <c r="B343" s="87"/>
      <c r="C343" s="87"/>
      <c r="D343" s="87"/>
      <c r="E343" s="87"/>
      <c r="F343" s="87"/>
      <c r="G343" s="87"/>
      <c r="H343" s="87"/>
      <c r="I343" s="87"/>
      <c r="J343" s="87"/>
      <c r="K343" s="87"/>
      <c r="L343" s="87"/>
      <c r="M343" s="87"/>
      <c r="N343" s="87"/>
      <c r="O343" s="87"/>
      <c r="P343" s="87"/>
      <c r="Q343" s="87"/>
      <c r="R343" s="87"/>
      <c r="S343" s="87"/>
      <c r="T343" s="87"/>
      <c r="U343" s="87"/>
      <c r="V343" s="87"/>
      <c r="W343" s="87"/>
      <c r="X343" s="87"/>
      <c r="Y343" s="87"/>
      <c r="Z343" s="87"/>
    </row>
    <row r="344" spans="1:26" ht="25.5" customHeight="1" x14ac:dyDescent="0.3">
      <c r="A344" s="87"/>
      <c r="B344" s="87"/>
      <c r="C344" s="87"/>
      <c r="D344" s="87"/>
      <c r="E344" s="87"/>
      <c r="F344" s="87"/>
      <c r="G344" s="87"/>
      <c r="H344" s="87"/>
      <c r="I344" s="87"/>
      <c r="J344" s="87"/>
      <c r="K344" s="87"/>
      <c r="L344" s="87"/>
      <c r="M344" s="87"/>
      <c r="N344" s="87"/>
      <c r="O344" s="87"/>
      <c r="P344" s="87"/>
      <c r="Q344" s="87"/>
      <c r="R344" s="87"/>
      <c r="S344" s="87"/>
      <c r="T344" s="87"/>
      <c r="U344" s="87"/>
      <c r="V344" s="87"/>
      <c r="W344" s="87"/>
      <c r="X344" s="87"/>
      <c r="Y344" s="87"/>
      <c r="Z344" s="87"/>
    </row>
    <row r="345" spans="1:26" ht="25.5" customHeight="1" x14ac:dyDescent="0.3">
      <c r="A345" s="87"/>
      <c r="B345" s="87"/>
      <c r="C345" s="87"/>
      <c r="D345" s="87"/>
      <c r="E345" s="87"/>
      <c r="F345" s="87"/>
      <c r="G345" s="87"/>
      <c r="H345" s="87"/>
      <c r="I345" s="87"/>
      <c r="J345" s="87"/>
      <c r="K345" s="87"/>
      <c r="L345" s="87"/>
      <c r="M345" s="87"/>
      <c r="N345" s="87"/>
      <c r="O345" s="87"/>
      <c r="P345" s="87"/>
      <c r="Q345" s="87"/>
      <c r="R345" s="87"/>
      <c r="S345" s="87"/>
      <c r="T345" s="87"/>
      <c r="U345" s="87"/>
      <c r="V345" s="87"/>
      <c r="W345" s="87"/>
      <c r="X345" s="87"/>
      <c r="Y345" s="87"/>
      <c r="Z345" s="87"/>
    </row>
    <row r="346" spans="1:26" ht="25.5" customHeight="1" x14ac:dyDescent="0.3">
      <c r="A346" s="87"/>
      <c r="B346" s="87"/>
      <c r="C346" s="87"/>
      <c r="D346" s="87"/>
      <c r="E346" s="87"/>
      <c r="F346" s="87"/>
      <c r="G346" s="87"/>
      <c r="H346" s="87"/>
      <c r="I346" s="87"/>
      <c r="J346" s="87"/>
      <c r="K346" s="87"/>
      <c r="L346" s="87"/>
      <c r="M346" s="87"/>
      <c r="N346" s="87"/>
      <c r="O346" s="87"/>
      <c r="P346" s="87"/>
      <c r="Q346" s="87"/>
      <c r="R346" s="87"/>
      <c r="S346" s="87"/>
      <c r="T346" s="87"/>
      <c r="U346" s="87"/>
      <c r="V346" s="87"/>
      <c r="W346" s="87"/>
      <c r="X346" s="87"/>
      <c r="Y346" s="87"/>
      <c r="Z346" s="87"/>
    </row>
    <row r="347" spans="1:26" ht="25.5" customHeight="1" x14ac:dyDescent="0.3">
      <c r="A347" s="87"/>
      <c r="B347" s="87"/>
      <c r="C347" s="87"/>
      <c r="D347" s="87"/>
      <c r="E347" s="87"/>
      <c r="F347" s="87"/>
      <c r="G347" s="87"/>
      <c r="H347" s="87"/>
      <c r="I347" s="87"/>
      <c r="J347" s="87"/>
      <c r="K347" s="87"/>
      <c r="L347" s="87"/>
      <c r="M347" s="87"/>
      <c r="N347" s="87"/>
      <c r="O347" s="87"/>
      <c r="P347" s="87"/>
      <c r="Q347" s="87"/>
      <c r="R347" s="87"/>
      <c r="S347" s="87"/>
      <c r="T347" s="87"/>
      <c r="U347" s="87"/>
      <c r="V347" s="87"/>
      <c r="W347" s="87"/>
      <c r="X347" s="87"/>
      <c r="Y347" s="87"/>
      <c r="Z347" s="87"/>
    </row>
    <row r="348" spans="1:26" ht="25.5" customHeight="1" x14ac:dyDescent="0.3">
      <c r="A348" s="87"/>
      <c r="B348" s="87"/>
      <c r="C348" s="87"/>
      <c r="D348" s="87"/>
      <c r="E348" s="87"/>
      <c r="F348" s="87"/>
      <c r="G348" s="87"/>
      <c r="H348" s="87"/>
      <c r="I348" s="87"/>
      <c r="J348" s="87"/>
      <c r="K348" s="87"/>
      <c r="L348" s="87"/>
      <c r="M348" s="87"/>
      <c r="N348" s="87"/>
      <c r="O348" s="87"/>
      <c r="P348" s="87"/>
      <c r="Q348" s="87"/>
      <c r="R348" s="87"/>
      <c r="S348" s="87"/>
      <c r="T348" s="87"/>
      <c r="U348" s="87"/>
      <c r="V348" s="87"/>
      <c r="W348" s="87"/>
      <c r="X348" s="87"/>
      <c r="Y348" s="87"/>
      <c r="Z348" s="87"/>
    </row>
    <row r="349" spans="1:26" ht="25.5" customHeight="1" x14ac:dyDescent="0.3">
      <c r="A349" s="87"/>
      <c r="B349" s="87"/>
      <c r="C349" s="87"/>
      <c r="D349" s="87"/>
      <c r="E349" s="87"/>
      <c r="F349" s="87"/>
      <c r="G349" s="87"/>
      <c r="H349" s="87"/>
      <c r="I349" s="87"/>
      <c r="J349" s="87"/>
      <c r="K349" s="87"/>
      <c r="L349" s="87"/>
      <c r="M349" s="87"/>
      <c r="N349" s="87"/>
      <c r="O349" s="87"/>
      <c r="P349" s="87"/>
      <c r="Q349" s="87"/>
      <c r="R349" s="87"/>
      <c r="S349" s="87"/>
      <c r="T349" s="87"/>
      <c r="U349" s="87"/>
      <c r="V349" s="87"/>
      <c r="W349" s="87"/>
      <c r="X349" s="87"/>
      <c r="Y349" s="87"/>
      <c r="Z349" s="87"/>
    </row>
    <row r="350" spans="1:26" ht="25.5" customHeight="1" x14ac:dyDescent="0.3">
      <c r="A350" s="87"/>
      <c r="B350" s="87"/>
      <c r="C350" s="87"/>
      <c r="D350" s="87"/>
      <c r="E350" s="87"/>
      <c r="F350" s="87"/>
      <c r="G350" s="87"/>
      <c r="H350" s="87"/>
      <c r="I350" s="87"/>
      <c r="J350" s="87"/>
      <c r="K350" s="87"/>
      <c r="L350" s="87"/>
      <c r="M350" s="87"/>
      <c r="N350" s="87"/>
      <c r="O350" s="87"/>
      <c r="P350" s="87"/>
      <c r="Q350" s="87"/>
      <c r="R350" s="87"/>
      <c r="S350" s="87"/>
      <c r="T350" s="87"/>
      <c r="U350" s="87"/>
      <c r="V350" s="87"/>
      <c r="W350" s="87"/>
      <c r="X350" s="87"/>
      <c r="Y350" s="87"/>
      <c r="Z350" s="87"/>
    </row>
    <row r="351" spans="1:26" ht="25.5" customHeight="1" x14ac:dyDescent="0.3">
      <c r="A351" s="87"/>
      <c r="B351" s="87"/>
      <c r="C351" s="87"/>
      <c r="D351" s="87"/>
      <c r="E351" s="87"/>
      <c r="F351" s="87"/>
      <c r="G351" s="87"/>
      <c r="H351" s="87"/>
      <c r="I351" s="87"/>
      <c r="J351" s="87"/>
      <c r="K351" s="87"/>
      <c r="L351" s="87"/>
      <c r="M351" s="87"/>
      <c r="N351" s="87"/>
      <c r="O351" s="87"/>
      <c r="P351" s="87"/>
      <c r="Q351" s="87"/>
      <c r="R351" s="87"/>
      <c r="S351" s="87"/>
      <c r="T351" s="87"/>
      <c r="U351" s="87"/>
      <c r="V351" s="87"/>
      <c r="W351" s="87"/>
      <c r="X351" s="87"/>
      <c r="Y351" s="87"/>
      <c r="Z351" s="87"/>
    </row>
    <row r="352" spans="1:26" ht="25.5" customHeight="1" x14ac:dyDescent="0.3">
      <c r="A352" s="87"/>
      <c r="B352" s="87"/>
      <c r="C352" s="87"/>
      <c r="D352" s="87"/>
      <c r="E352" s="87"/>
      <c r="F352" s="87"/>
      <c r="G352" s="87"/>
      <c r="H352" s="87"/>
      <c r="I352" s="87"/>
      <c r="J352" s="87"/>
      <c r="K352" s="87"/>
      <c r="L352" s="87"/>
      <c r="M352" s="87"/>
      <c r="N352" s="87"/>
      <c r="O352" s="87"/>
      <c r="P352" s="87"/>
      <c r="Q352" s="87"/>
      <c r="R352" s="87"/>
      <c r="S352" s="87"/>
      <c r="T352" s="87"/>
      <c r="U352" s="87"/>
      <c r="V352" s="87"/>
      <c r="W352" s="87"/>
      <c r="X352" s="87"/>
      <c r="Y352" s="87"/>
      <c r="Z352" s="87"/>
    </row>
    <row r="353" spans="1:26" ht="25.5" customHeight="1" x14ac:dyDescent="0.3">
      <c r="A353" s="87"/>
      <c r="B353" s="87"/>
      <c r="C353" s="87"/>
      <c r="D353" s="87"/>
      <c r="E353" s="87"/>
      <c r="F353" s="87"/>
      <c r="G353" s="87"/>
      <c r="H353" s="87"/>
      <c r="I353" s="87"/>
      <c r="J353" s="87"/>
      <c r="K353" s="87"/>
      <c r="L353" s="87"/>
      <c r="M353" s="87"/>
      <c r="N353" s="87"/>
      <c r="O353" s="87"/>
      <c r="P353" s="87"/>
      <c r="Q353" s="87"/>
      <c r="R353" s="87"/>
      <c r="S353" s="87"/>
      <c r="T353" s="87"/>
      <c r="U353" s="87"/>
      <c r="V353" s="87"/>
      <c r="W353" s="87"/>
      <c r="X353" s="87"/>
      <c r="Y353" s="87"/>
      <c r="Z353" s="87"/>
    </row>
    <row r="354" spans="1:26" ht="25.5" customHeight="1" x14ac:dyDescent="0.3">
      <c r="A354" s="87"/>
      <c r="B354" s="87"/>
      <c r="C354" s="87"/>
      <c r="D354" s="87"/>
      <c r="E354" s="87"/>
      <c r="F354" s="87"/>
      <c r="G354" s="87"/>
      <c r="H354" s="87"/>
      <c r="I354" s="87"/>
      <c r="J354" s="87"/>
      <c r="K354" s="87"/>
      <c r="L354" s="87"/>
      <c r="M354" s="87"/>
      <c r="N354" s="87"/>
      <c r="O354" s="87"/>
      <c r="P354" s="87"/>
      <c r="Q354" s="87"/>
      <c r="R354" s="87"/>
      <c r="S354" s="87"/>
      <c r="T354" s="87"/>
      <c r="U354" s="87"/>
      <c r="V354" s="87"/>
      <c r="W354" s="87"/>
      <c r="X354" s="87"/>
      <c r="Y354" s="87"/>
      <c r="Z354" s="87"/>
    </row>
    <row r="355" spans="1:26" ht="25.5" customHeight="1" x14ac:dyDescent="0.3">
      <c r="A355" s="87"/>
      <c r="B355" s="87"/>
      <c r="C355" s="87"/>
      <c r="D355" s="87"/>
      <c r="E355" s="87"/>
      <c r="F355" s="87"/>
      <c r="G355" s="87"/>
      <c r="H355" s="87"/>
      <c r="I355" s="87"/>
      <c r="J355" s="87"/>
      <c r="K355" s="87"/>
      <c r="L355" s="87"/>
      <c r="M355" s="87"/>
      <c r="N355" s="87"/>
      <c r="O355" s="87"/>
      <c r="P355" s="87"/>
      <c r="Q355" s="87"/>
      <c r="R355" s="87"/>
      <c r="S355" s="87"/>
      <c r="T355" s="87"/>
      <c r="U355" s="87"/>
      <c r="V355" s="87"/>
      <c r="W355" s="87"/>
      <c r="X355" s="87"/>
      <c r="Y355" s="87"/>
      <c r="Z355" s="87"/>
    </row>
    <row r="356" spans="1:26" ht="25.5" customHeight="1" x14ac:dyDescent="0.3">
      <c r="A356" s="87"/>
      <c r="B356" s="87"/>
      <c r="C356" s="87"/>
      <c r="D356" s="87"/>
      <c r="E356" s="87"/>
      <c r="F356" s="87"/>
      <c r="G356" s="87"/>
      <c r="H356" s="87"/>
      <c r="I356" s="87"/>
      <c r="J356" s="87"/>
      <c r="K356" s="87"/>
      <c r="L356" s="87"/>
      <c r="M356" s="87"/>
      <c r="N356" s="87"/>
      <c r="O356" s="87"/>
      <c r="P356" s="87"/>
      <c r="Q356" s="87"/>
      <c r="R356" s="87"/>
      <c r="S356" s="87"/>
      <c r="T356" s="87"/>
      <c r="U356" s="87"/>
      <c r="V356" s="87"/>
      <c r="W356" s="87"/>
      <c r="X356" s="87"/>
      <c r="Y356" s="87"/>
      <c r="Z356" s="87"/>
    </row>
    <row r="357" spans="1:26" ht="25.5" customHeight="1" x14ac:dyDescent="0.3">
      <c r="A357" s="87"/>
      <c r="B357" s="87"/>
      <c r="C357" s="87"/>
      <c r="D357" s="87"/>
      <c r="E357" s="87"/>
      <c r="F357" s="87"/>
      <c r="G357" s="87"/>
      <c r="H357" s="87"/>
      <c r="I357" s="87"/>
      <c r="J357" s="87"/>
      <c r="K357" s="87"/>
      <c r="L357" s="87"/>
      <c r="M357" s="87"/>
      <c r="N357" s="87"/>
      <c r="O357" s="87"/>
      <c r="P357" s="87"/>
      <c r="Q357" s="87"/>
      <c r="R357" s="87"/>
      <c r="S357" s="87"/>
      <c r="T357" s="87"/>
      <c r="U357" s="87"/>
      <c r="V357" s="87"/>
      <c r="W357" s="87"/>
      <c r="X357" s="87"/>
      <c r="Y357" s="87"/>
      <c r="Z357" s="87"/>
    </row>
    <row r="358" spans="1:26" ht="25.5" customHeight="1" x14ac:dyDescent="0.3">
      <c r="A358" s="87"/>
      <c r="B358" s="87"/>
      <c r="C358" s="87"/>
      <c r="D358" s="87"/>
      <c r="E358" s="87"/>
      <c r="F358" s="87"/>
      <c r="G358" s="87"/>
      <c r="H358" s="87"/>
      <c r="I358" s="87"/>
      <c r="J358" s="87"/>
      <c r="K358" s="87"/>
      <c r="L358" s="87"/>
      <c r="M358" s="87"/>
      <c r="N358" s="87"/>
      <c r="O358" s="87"/>
      <c r="P358" s="87"/>
      <c r="Q358" s="87"/>
      <c r="R358" s="87"/>
      <c r="S358" s="87"/>
      <c r="T358" s="87"/>
      <c r="U358" s="87"/>
      <c r="V358" s="87"/>
      <c r="W358" s="87"/>
      <c r="X358" s="87"/>
      <c r="Y358" s="87"/>
      <c r="Z358" s="87"/>
    </row>
    <row r="359" spans="1:26" ht="25.5" customHeight="1" x14ac:dyDescent="0.3">
      <c r="A359" s="87"/>
      <c r="B359" s="87"/>
      <c r="C359" s="87"/>
      <c r="D359" s="87"/>
      <c r="E359" s="87"/>
      <c r="F359" s="87"/>
      <c r="G359" s="87"/>
      <c r="H359" s="87"/>
      <c r="I359" s="87"/>
      <c r="J359" s="87"/>
      <c r="K359" s="87"/>
      <c r="L359" s="87"/>
      <c r="M359" s="87"/>
      <c r="N359" s="87"/>
      <c r="O359" s="87"/>
      <c r="P359" s="87"/>
      <c r="Q359" s="87"/>
      <c r="R359" s="87"/>
      <c r="S359" s="87"/>
      <c r="T359" s="87"/>
      <c r="U359" s="87"/>
      <c r="V359" s="87"/>
      <c r="W359" s="87"/>
      <c r="X359" s="87"/>
      <c r="Y359" s="87"/>
      <c r="Z359" s="87"/>
    </row>
    <row r="360" spans="1:26" ht="25.5" customHeight="1" x14ac:dyDescent="0.3">
      <c r="A360" s="87"/>
      <c r="B360" s="87"/>
      <c r="C360" s="87"/>
      <c r="D360" s="87"/>
      <c r="E360" s="87"/>
      <c r="F360" s="87"/>
      <c r="G360" s="87"/>
      <c r="H360" s="87"/>
      <c r="I360" s="87"/>
      <c r="J360" s="87"/>
      <c r="K360" s="87"/>
      <c r="L360" s="87"/>
      <c r="M360" s="87"/>
      <c r="N360" s="87"/>
      <c r="O360" s="87"/>
      <c r="P360" s="87"/>
      <c r="Q360" s="87"/>
      <c r="R360" s="87"/>
      <c r="S360" s="87"/>
      <c r="T360" s="87"/>
      <c r="U360" s="87"/>
      <c r="V360" s="87"/>
      <c r="W360" s="87"/>
      <c r="X360" s="87"/>
      <c r="Y360" s="87"/>
      <c r="Z360" s="87"/>
    </row>
    <row r="361" spans="1:26" ht="25.5" customHeight="1" x14ac:dyDescent="0.3">
      <c r="A361" s="87"/>
      <c r="B361" s="87"/>
      <c r="C361" s="87"/>
      <c r="D361" s="87"/>
      <c r="E361" s="87"/>
      <c r="F361" s="87"/>
      <c r="G361" s="87"/>
      <c r="H361" s="87"/>
      <c r="I361" s="87"/>
      <c r="J361" s="87"/>
      <c r="K361" s="87"/>
      <c r="L361" s="87"/>
      <c r="M361" s="87"/>
      <c r="N361" s="87"/>
      <c r="O361" s="87"/>
      <c r="P361" s="87"/>
      <c r="Q361" s="87"/>
      <c r="R361" s="87"/>
      <c r="S361" s="87"/>
      <c r="T361" s="87"/>
      <c r="U361" s="87"/>
      <c r="V361" s="87"/>
      <c r="W361" s="87"/>
      <c r="X361" s="87"/>
      <c r="Y361" s="87"/>
      <c r="Z361" s="87"/>
    </row>
    <row r="362" spans="1:26" ht="25.5" customHeight="1" x14ac:dyDescent="0.3">
      <c r="A362" s="87"/>
      <c r="B362" s="87"/>
      <c r="C362" s="87"/>
      <c r="D362" s="87"/>
      <c r="E362" s="87"/>
      <c r="F362" s="87"/>
      <c r="G362" s="87"/>
      <c r="H362" s="87"/>
      <c r="I362" s="87"/>
      <c r="J362" s="87"/>
      <c r="K362" s="87"/>
      <c r="L362" s="87"/>
      <c r="M362" s="87"/>
      <c r="N362" s="87"/>
      <c r="O362" s="87"/>
      <c r="P362" s="87"/>
      <c r="Q362" s="87"/>
      <c r="R362" s="87"/>
      <c r="S362" s="87"/>
      <c r="T362" s="87"/>
      <c r="U362" s="87"/>
      <c r="V362" s="87"/>
      <c r="W362" s="87"/>
      <c r="X362" s="87"/>
      <c r="Y362" s="87"/>
      <c r="Z362" s="87"/>
    </row>
    <row r="363" spans="1:26" ht="25.5" customHeight="1" x14ac:dyDescent="0.3">
      <c r="A363" s="87"/>
      <c r="B363" s="87"/>
      <c r="C363" s="87"/>
      <c r="D363" s="87"/>
      <c r="E363" s="87"/>
      <c r="F363" s="87"/>
      <c r="G363" s="87"/>
      <c r="H363" s="87"/>
      <c r="I363" s="87"/>
      <c r="J363" s="87"/>
      <c r="K363" s="87"/>
      <c r="L363" s="87"/>
      <c r="M363" s="87"/>
      <c r="N363" s="87"/>
      <c r="O363" s="87"/>
      <c r="P363" s="87"/>
      <c r="Q363" s="87"/>
      <c r="R363" s="87"/>
      <c r="S363" s="87"/>
      <c r="T363" s="87"/>
      <c r="U363" s="87"/>
      <c r="V363" s="87"/>
      <c r="W363" s="87"/>
      <c r="X363" s="87"/>
      <c r="Y363" s="87"/>
      <c r="Z363" s="87"/>
    </row>
    <row r="364" spans="1:26" ht="25.5" customHeight="1" x14ac:dyDescent="0.3">
      <c r="A364" s="87"/>
      <c r="B364" s="87"/>
      <c r="C364" s="87"/>
      <c r="D364" s="87"/>
      <c r="E364" s="87"/>
      <c r="F364" s="87"/>
      <c r="G364" s="87"/>
      <c r="H364" s="87"/>
      <c r="I364" s="87"/>
      <c r="J364" s="87"/>
      <c r="K364" s="87"/>
      <c r="L364" s="87"/>
      <c r="M364" s="87"/>
      <c r="N364" s="87"/>
      <c r="O364" s="87"/>
      <c r="P364" s="87"/>
      <c r="Q364" s="87"/>
      <c r="R364" s="87"/>
      <c r="S364" s="87"/>
      <c r="T364" s="87"/>
      <c r="U364" s="87"/>
      <c r="V364" s="87"/>
      <c r="W364" s="87"/>
      <c r="X364" s="87"/>
      <c r="Y364" s="87"/>
      <c r="Z364" s="87"/>
    </row>
    <row r="365" spans="1:26" ht="25.5" customHeight="1" x14ac:dyDescent="0.3">
      <c r="A365" s="87"/>
      <c r="B365" s="87"/>
      <c r="C365" s="87"/>
      <c r="D365" s="87"/>
      <c r="E365" s="87"/>
      <c r="F365" s="87"/>
      <c r="G365" s="87"/>
      <c r="H365" s="87"/>
      <c r="I365" s="87"/>
      <c r="J365" s="87"/>
      <c r="K365" s="87"/>
      <c r="L365" s="87"/>
      <c r="M365" s="87"/>
      <c r="N365" s="87"/>
      <c r="O365" s="87"/>
      <c r="P365" s="87"/>
      <c r="Q365" s="87"/>
      <c r="R365" s="87"/>
      <c r="S365" s="87"/>
      <c r="T365" s="87"/>
      <c r="U365" s="87"/>
      <c r="V365" s="87"/>
      <c r="W365" s="87"/>
      <c r="X365" s="87"/>
      <c r="Y365" s="87"/>
      <c r="Z365" s="87"/>
    </row>
    <row r="366" spans="1:26" ht="25.5" customHeight="1" x14ac:dyDescent="0.3">
      <c r="A366" s="87"/>
      <c r="B366" s="87"/>
      <c r="C366" s="87"/>
      <c r="D366" s="87"/>
      <c r="E366" s="87"/>
      <c r="F366" s="87"/>
      <c r="G366" s="87"/>
      <c r="H366" s="87"/>
      <c r="I366" s="87"/>
      <c r="J366" s="87"/>
      <c r="K366" s="87"/>
      <c r="L366" s="87"/>
      <c r="M366" s="87"/>
      <c r="N366" s="87"/>
      <c r="O366" s="87"/>
      <c r="P366" s="87"/>
      <c r="Q366" s="87"/>
      <c r="R366" s="87"/>
      <c r="S366" s="87"/>
      <c r="T366" s="87"/>
      <c r="U366" s="87"/>
      <c r="V366" s="87"/>
      <c r="W366" s="87"/>
      <c r="X366" s="87"/>
      <c r="Y366" s="87"/>
      <c r="Z366" s="87"/>
    </row>
    <row r="367" spans="1:26" ht="25.5" customHeight="1" x14ac:dyDescent="0.3">
      <c r="A367" s="87"/>
      <c r="B367" s="87"/>
      <c r="C367" s="87"/>
      <c r="D367" s="87"/>
      <c r="E367" s="87"/>
      <c r="F367" s="87"/>
      <c r="G367" s="87"/>
      <c r="H367" s="87"/>
      <c r="I367" s="87"/>
      <c r="J367" s="87"/>
      <c r="K367" s="87"/>
      <c r="L367" s="87"/>
      <c r="M367" s="87"/>
      <c r="N367" s="87"/>
      <c r="O367" s="87"/>
      <c r="P367" s="87"/>
      <c r="Q367" s="87"/>
      <c r="R367" s="87"/>
      <c r="S367" s="87"/>
      <c r="T367" s="87"/>
      <c r="U367" s="87"/>
      <c r="V367" s="87"/>
      <c r="W367" s="87"/>
      <c r="X367" s="87"/>
      <c r="Y367" s="87"/>
      <c r="Z367" s="87"/>
    </row>
    <row r="368" spans="1:26" ht="25.5" customHeight="1" x14ac:dyDescent="0.3">
      <c r="A368" s="87"/>
      <c r="B368" s="87"/>
      <c r="C368" s="87"/>
      <c r="D368" s="87"/>
      <c r="E368" s="87"/>
      <c r="F368" s="87"/>
      <c r="G368" s="87"/>
      <c r="H368" s="87"/>
      <c r="I368" s="87"/>
      <c r="J368" s="87"/>
      <c r="K368" s="87"/>
      <c r="L368" s="87"/>
      <c r="M368" s="87"/>
      <c r="N368" s="87"/>
      <c r="O368" s="87"/>
      <c r="P368" s="87"/>
      <c r="Q368" s="87"/>
      <c r="R368" s="87"/>
      <c r="S368" s="87"/>
      <c r="T368" s="87"/>
      <c r="U368" s="87"/>
      <c r="V368" s="87"/>
      <c r="W368" s="87"/>
      <c r="X368" s="87"/>
      <c r="Y368" s="87"/>
      <c r="Z368" s="87"/>
    </row>
    <row r="369" spans="1:26" ht="25.5" customHeight="1" x14ac:dyDescent="0.3">
      <c r="A369" s="87"/>
      <c r="B369" s="87"/>
      <c r="C369" s="87"/>
      <c r="D369" s="87"/>
      <c r="E369" s="87"/>
      <c r="F369" s="87"/>
      <c r="G369" s="87"/>
      <c r="H369" s="87"/>
      <c r="I369" s="87"/>
      <c r="J369" s="87"/>
      <c r="K369" s="87"/>
      <c r="L369" s="87"/>
      <c r="M369" s="87"/>
      <c r="N369" s="87"/>
      <c r="O369" s="87"/>
      <c r="P369" s="87"/>
      <c r="Q369" s="87"/>
      <c r="R369" s="87"/>
      <c r="S369" s="87"/>
      <c r="T369" s="87"/>
      <c r="U369" s="87"/>
      <c r="V369" s="87"/>
      <c r="W369" s="87"/>
      <c r="X369" s="87"/>
      <c r="Y369" s="87"/>
      <c r="Z369" s="87"/>
    </row>
    <row r="370" spans="1:26" ht="25.5" customHeight="1" x14ac:dyDescent="0.3">
      <c r="A370" s="87"/>
      <c r="B370" s="87"/>
      <c r="C370" s="87"/>
      <c r="D370" s="87"/>
      <c r="E370" s="87"/>
      <c r="F370" s="87"/>
      <c r="G370" s="87"/>
      <c r="H370" s="87"/>
      <c r="I370" s="87"/>
      <c r="J370" s="87"/>
      <c r="K370" s="87"/>
      <c r="L370" s="87"/>
      <c r="M370" s="87"/>
      <c r="N370" s="87"/>
      <c r="O370" s="87"/>
      <c r="P370" s="87"/>
      <c r="Q370" s="87"/>
      <c r="R370" s="87"/>
      <c r="S370" s="87"/>
      <c r="T370" s="87"/>
      <c r="U370" s="87"/>
      <c r="V370" s="87"/>
      <c r="W370" s="87"/>
      <c r="X370" s="87"/>
      <c r="Y370" s="87"/>
      <c r="Z370" s="87"/>
    </row>
    <row r="371" spans="1:26" ht="25.5" customHeight="1" x14ac:dyDescent="0.3">
      <c r="A371" s="87"/>
      <c r="B371" s="87"/>
      <c r="C371" s="87"/>
      <c r="D371" s="87"/>
      <c r="E371" s="87"/>
      <c r="F371" s="87"/>
      <c r="G371" s="87"/>
      <c r="H371" s="87"/>
      <c r="I371" s="87"/>
      <c r="J371" s="87"/>
      <c r="K371" s="87"/>
      <c r="L371" s="87"/>
      <c r="M371" s="87"/>
      <c r="N371" s="87"/>
      <c r="O371" s="87"/>
      <c r="P371" s="87"/>
      <c r="Q371" s="87"/>
      <c r="R371" s="87"/>
      <c r="S371" s="87"/>
      <c r="T371" s="87"/>
      <c r="U371" s="87"/>
      <c r="V371" s="87"/>
      <c r="W371" s="87"/>
      <c r="X371" s="87"/>
      <c r="Y371" s="87"/>
      <c r="Z371" s="87"/>
    </row>
    <row r="372" spans="1:26" ht="25.5" customHeight="1" x14ac:dyDescent="0.3">
      <c r="A372" s="87"/>
      <c r="B372" s="87"/>
      <c r="C372" s="87"/>
      <c r="D372" s="87"/>
      <c r="E372" s="87"/>
      <c r="F372" s="87"/>
      <c r="G372" s="87"/>
      <c r="H372" s="87"/>
      <c r="I372" s="87"/>
      <c r="J372" s="87"/>
      <c r="K372" s="87"/>
      <c r="L372" s="87"/>
      <c r="M372" s="87"/>
      <c r="N372" s="87"/>
      <c r="O372" s="87"/>
      <c r="P372" s="87"/>
      <c r="Q372" s="87"/>
      <c r="R372" s="87"/>
      <c r="S372" s="87"/>
      <c r="T372" s="87"/>
      <c r="U372" s="87"/>
      <c r="V372" s="87"/>
      <c r="W372" s="87"/>
      <c r="X372" s="87"/>
      <c r="Y372" s="87"/>
      <c r="Z372" s="87"/>
    </row>
    <row r="373" spans="1:26" ht="25.5" customHeight="1" x14ac:dyDescent="0.3">
      <c r="A373" s="87"/>
      <c r="B373" s="87"/>
      <c r="C373" s="87"/>
      <c r="D373" s="87"/>
      <c r="E373" s="87"/>
      <c r="F373" s="87"/>
      <c r="G373" s="87"/>
      <c r="H373" s="87"/>
      <c r="I373" s="87"/>
      <c r="J373" s="87"/>
      <c r="K373" s="87"/>
      <c r="L373" s="87"/>
      <c r="M373" s="87"/>
      <c r="N373" s="87"/>
      <c r="O373" s="87"/>
      <c r="P373" s="87"/>
      <c r="Q373" s="87"/>
      <c r="R373" s="87"/>
      <c r="S373" s="87"/>
      <c r="T373" s="87"/>
      <c r="U373" s="87"/>
      <c r="V373" s="87"/>
      <c r="W373" s="87"/>
      <c r="X373" s="87"/>
      <c r="Y373" s="87"/>
      <c r="Z373" s="87"/>
    </row>
    <row r="374" spans="1:26" ht="25.5" customHeight="1" x14ac:dyDescent="0.3">
      <c r="A374" s="87"/>
      <c r="B374" s="87"/>
      <c r="C374" s="87"/>
      <c r="D374" s="87"/>
      <c r="E374" s="87"/>
      <c r="F374" s="87"/>
      <c r="G374" s="87"/>
      <c r="H374" s="87"/>
      <c r="I374" s="87"/>
      <c r="J374" s="87"/>
      <c r="K374" s="87"/>
      <c r="L374" s="87"/>
      <c r="M374" s="87"/>
      <c r="N374" s="87"/>
      <c r="O374" s="87"/>
      <c r="P374" s="87"/>
      <c r="Q374" s="87"/>
      <c r="R374" s="87"/>
      <c r="S374" s="87"/>
      <c r="T374" s="87"/>
      <c r="U374" s="87"/>
      <c r="V374" s="87"/>
      <c r="W374" s="87"/>
      <c r="X374" s="87"/>
      <c r="Y374" s="87"/>
      <c r="Z374" s="87"/>
    </row>
    <row r="375" spans="1:26" ht="25.5" customHeight="1" x14ac:dyDescent="0.3">
      <c r="A375" s="87"/>
      <c r="B375" s="87"/>
      <c r="C375" s="87"/>
      <c r="D375" s="87"/>
      <c r="E375" s="87"/>
      <c r="F375" s="87"/>
      <c r="G375" s="87"/>
      <c r="H375" s="87"/>
      <c r="I375" s="87"/>
      <c r="J375" s="87"/>
      <c r="K375" s="87"/>
      <c r="L375" s="87"/>
      <c r="M375" s="87"/>
      <c r="N375" s="87"/>
      <c r="O375" s="87"/>
      <c r="P375" s="87"/>
      <c r="Q375" s="87"/>
      <c r="R375" s="87"/>
      <c r="S375" s="87"/>
      <c r="T375" s="87"/>
      <c r="U375" s="87"/>
      <c r="V375" s="87"/>
      <c r="W375" s="87"/>
      <c r="X375" s="87"/>
      <c r="Y375" s="87"/>
      <c r="Z375" s="87"/>
    </row>
    <row r="376" spans="1:26" ht="25.5" customHeight="1" x14ac:dyDescent="0.3">
      <c r="A376" s="87"/>
      <c r="B376" s="87"/>
      <c r="C376" s="87"/>
      <c r="D376" s="87"/>
      <c r="E376" s="87"/>
      <c r="F376" s="87"/>
      <c r="G376" s="87"/>
      <c r="H376" s="87"/>
      <c r="I376" s="87"/>
      <c r="J376" s="87"/>
      <c r="K376" s="87"/>
      <c r="L376" s="87"/>
      <c r="M376" s="87"/>
      <c r="N376" s="87"/>
      <c r="O376" s="87"/>
      <c r="P376" s="87"/>
      <c r="Q376" s="87"/>
      <c r="R376" s="87"/>
      <c r="S376" s="87"/>
      <c r="T376" s="87"/>
      <c r="U376" s="87"/>
      <c r="V376" s="87"/>
      <c r="W376" s="87"/>
      <c r="X376" s="87"/>
      <c r="Y376" s="87"/>
      <c r="Z376" s="87"/>
    </row>
    <row r="377" spans="1:26" ht="25.5" customHeight="1" x14ac:dyDescent="0.3">
      <c r="A377" s="87"/>
      <c r="B377" s="87"/>
      <c r="C377" s="87"/>
      <c r="D377" s="87"/>
      <c r="E377" s="87"/>
      <c r="F377" s="87"/>
      <c r="G377" s="87"/>
      <c r="H377" s="87"/>
      <c r="I377" s="87"/>
      <c r="J377" s="87"/>
      <c r="K377" s="87"/>
      <c r="L377" s="87"/>
      <c r="M377" s="87"/>
      <c r="N377" s="87"/>
      <c r="O377" s="87"/>
      <c r="P377" s="87"/>
      <c r="Q377" s="87"/>
      <c r="R377" s="87"/>
      <c r="S377" s="87"/>
      <c r="T377" s="87"/>
      <c r="U377" s="87"/>
      <c r="V377" s="87"/>
      <c r="W377" s="87"/>
      <c r="X377" s="87"/>
      <c r="Y377" s="87"/>
      <c r="Z377" s="87"/>
    </row>
    <row r="378" spans="1:26" ht="25.5" customHeight="1" x14ac:dyDescent="0.3">
      <c r="A378" s="87"/>
      <c r="B378" s="87"/>
      <c r="C378" s="87"/>
      <c r="D378" s="87"/>
      <c r="E378" s="87"/>
      <c r="F378" s="87"/>
      <c r="G378" s="87"/>
      <c r="H378" s="87"/>
      <c r="I378" s="87"/>
      <c r="J378" s="87"/>
      <c r="K378" s="87"/>
      <c r="L378" s="87"/>
      <c r="M378" s="87"/>
      <c r="N378" s="87"/>
      <c r="O378" s="87"/>
      <c r="P378" s="87"/>
      <c r="Q378" s="87"/>
      <c r="R378" s="87"/>
      <c r="S378" s="87"/>
      <c r="T378" s="87"/>
      <c r="U378" s="87"/>
      <c r="V378" s="87"/>
      <c r="W378" s="87"/>
      <c r="X378" s="87"/>
      <c r="Y378" s="87"/>
      <c r="Z378" s="87"/>
    </row>
    <row r="379" spans="1:26" ht="25.5" customHeight="1" x14ac:dyDescent="0.3">
      <c r="A379" s="87"/>
      <c r="B379" s="87"/>
      <c r="C379" s="87"/>
      <c r="D379" s="87"/>
      <c r="E379" s="87"/>
      <c r="F379" s="87"/>
      <c r="G379" s="87"/>
      <c r="H379" s="87"/>
      <c r="I379" s="87"/>
      <c r="J379" s="87"/>
      <c r="K379" s="87"/>
      <c r="L379" s="87"/>
      <c r="M379" s="87"/>
      <c r="N379" s="87"/>
      <c r="O379" s="87"/>
      <c r="P379" s="87"/>
      <c r="Q379" s="87"/>
      <c r="R379" s="87"/>
      <c r="S379" s="87"/>
      <c r="T379" s="87"/>
      <c r="U379" s="87"/>
      <c r="V379" s="87"/>
      <c r="W379" s="87"/>
      <c r="X379" s="87"/>
      <c r="Y379" s="87"/>
      <c r="Z379" s="87"/>
    </row>
    <row r="380" spans="1:26" ht="25.5" customHeight="1" x14ac:dyDescent="0.3">
      <c r="A380" s="87"/>
      <c r="B380" s="87"/>
      <c r="C380" s="87"/>
      <c r="D380" s="87"/>
      <c r="E380" s="87"/>
      <c r="F380" s="87"/>
      <c r="G380" s="87"/>
      <c r="H380" s="87"/>
      <c r="I380" s="87"/>
      <c r="J380" s="87"/>
      <c r="K380" s="87"/>
      <c r="L380" s="87"/>
      <c r="M380" s="87"/>
      <c r="N380" s="87"/>
      <c r="O380" s="87"/>
      <c r="P380" s="87"/>
      <c r="Q380" s="87"/>
      <c r="R380" s="87"/>
      <c r="S380" s="87"/>
      <c r="T380" s="87"/>
      <c r="U380" s="87"/>
      <c r="V380" s="87"/>
      <c r="W380" s="87"/>
      <c r="X380" s="87"/>
      <c r="Y380" s="87"/>
      <c r="Z380" s="87"/>
    </row>
    <row r="381" spans="1:26" ht="25.5" customHeight="1" x14ac:dyDescent="0.3">
      <c r="A381" s="87"/>
      <c r="B381" s="87"/>
      <c r="C381" s="87"/>
      <c r="D381" s="87"/>
      <c r="E381" s="87"/>
      <c r="F381" s="87"/>
      <c r="G381" s="87"/>
      <c r="H381" s="87"/>
      <c r="I381" s="87"/>
      <c r="J381" s="87"/>
      <c r="K381" s="87"/>
      <c r="L381" s="87"/>
      <c r="M381" s="87"/>
      <c r="N381" s="87"/>
      <c r="O381" s="87"/>
      <c r="P381" s="87"/>
      <c r="Q381" s="87"/>
      <c r="R381" s="87"/>
      <c r="S381" s="87"/>
      <c r="T381" s="87"/>
      <c r="U381" s="87"/>
      <c r="V381" s="87"/>
      <c r="W381" s="87"/>
      <c r="X381" s="87"/>
      <c r="Y381" s="87"/>
      <c r="Z381" s="87"/>
    </row>
    <row r="382" spans="1:26" ht="25.5" customHeight="1" x14ac:dyDescent="0.3">
      <c r="A382" s="87"/>
      <c r="B382" s="87"/>
      <c r="C382" s="87"/>
      <c r="D382" s="87"/>
      <c r="E382" s="87"/>
      <c r="F382" s="87"/>
      <c r="G382" s="87"/>
      <c r="H382" s="87"/>
      <c r="I382" s="87"/>
      <c r="J382" s="87"/>
      <c r="K382" s="87"/>
      <c r="L382" s="87"/>
      <c r="M382" s="87"/>
      <c r="N382" s="87"/>
      <c r="O382" s="87"/>
      <c r="P382" s="87"/>
      <c r="Q382" s="87"/>
      <c r="R382" s="87"/>
      <c r="S382" s="87"/>
      <c r="T382" s="87"/>
      <c r="U382" s="87"/>
      <c r="V382" s="87"/>
      <c r="W382" s="87"/>
      <c r="X382" s="87"/>
      <c r="Y382" s="87"/>
      <c r="Z382" s="87"/>
    </row>
    <row r="383" spans="1:26" ht="25.5" customHeight="1" x14ac:dyDescent="0.3">
      <c r="A383" s="87"/>
      <c r="B383" s="87"/>
      <c r="C383" s="87"/>
      <c r="D383" s="87"/>
      <c r="E383" s="87"/>
      <c r="F383" s="87"/>
      <c r="G383" s="87"/>
      <c r="H383" s="87"/>
      <c r="I383" s="87"/>
      <c r="J383" s="87"/>
      <c r="K383" s="87"/>
      <c r="L383" s="87"/>
      <c r="M383" s="87"/>
      <c r="N383" s="87"/>
      <c r="O383" s="87"/>
      <c r="P383" s="87"/>
      <c r="Q383" s="87"/>
      <c r="R383" s="87"/>
      <c r="S383" s="87"/>
      <c r="T383" s="87"/>
      <c r="U383" s="87"/>
      <c r="V383" s="87"/>
      <c r="W383" s="87"/>
      <c r="X383" s="87"/>
      <c r="Y383" s="87"/>
      <c r="Z383" s="87"/>
    </row>
    <row r="384" spans="1:26" ht="25.5" customHeight="1" x14ac:dyDescent="0.3">
      <c r="A384" s="87"/>
      <c r="B384" s="87"/>
      <c r="C384" s="87"/>
      <c r="D384" s="87"/>
      <c r="E384" s="87"/>
      <c r="F384" s="87"/>
      <c r="G384" s="87"/>
      <c r="H384" s="87"/>
      <c r="I384" s="87"/>
      <c r="J384" s="87"/>
      <c r="K384" s="87"/>
      <c r="L384" s="87"/>
      <c r="M384" s="87"/>
      <c r="N384" s="87"/>
      <c r="O384" s="87"/>
      <c r="P384" s="87"/>
      <c r="Q384" s="87"/>
      <c r="R384" s="87"/>
      <c r="S384" s="87"/>
      <c r="T384" s="87"/>
      <c r="U384" s="87"/>
      <c r="V384" s="87"/>
      <c r="W384" s="87"/>
      <c r="X384" s="87"/>
      <c r="Y384" s="87"/>
      <c r="Z384" s="87"/>
    </row>
    <row r="385" spans="1:26" ht="25.5" customHeight="1" x14ac:dyDescent="0.3">
      <c r="A385" s="87"/>
      <c r="B385" s="87"/>
      <c r="C385" s="87"/>
      <c r="D385" s="87"/>
      <c r="E385" s="87"/>
      <c r="F385" s="87"/>
      <c r="G385" s="87"/>
      <c r="H385" s="87"/>
      <c r="I385" s="87"/>
      <c r="J385" s="87"/>
      <c r="K385" s="87"/>
      <c r="L385" s="87"/>
      <c r="M385" s="87"/>
      <c r="N385" s="87"/>
      <c r="O385" s="87"/>
      <c r="P385" s="87"/>
      <c r="Q385" s="87"/>
      <c r="R385" s="87"/>
      <c r="S385" s="87"/>
      <c r="T385" s="87"/>
      <c r="U385" s="87"/>
      <c r="V385" s="87"/>
      <c r="W385" s="87"/>
      <c r="X385" s="87"/>
      <c r="Y385" s="87"/>
      <c r="Z385" s="87"/>
    </row>
    <row r="386" spans="1:26" ht="25.5" customHeight="1" x14ac:dyDescent="0.3">
      <c r="A386" s="87"/>
      <c r="B386" s="87"/>
      <c r="C386" s="87"/>
      <c r="D386" s="87"/>
      <c r="E386" s="87"/>
      <c r="F386" s="87"/>
      <c r="G386" s="87"/>
      <c r="H386" s="87"/>
      <c r="I386" s="87"/>
      <c r="J386" s="87"/>
      <c r="K386" s="87"/>
      <c r="L386" s="87"/>
      <c r="M386" s="87"/>
      <c r="N386" s="87"/>
      <c r="O386" s="87"/>
      <c r="P386" s="87"/>
      <c r="Q386" s="87"/>
      <c r="R386" s="87"/>
      <c r="S386" s="87"/>
      <c r="T386" s="87"/>
      <c r="U386" s="87"/>
      <c r="V386" s="87"/>
      <c r="W386" s="87"/>
      <c r="X386" s="87"/>
      <c r="Y386" s="87"/>
      <c r="Z386" s="87"/>
    </row>
    <row r="387" spans="1:26" ht="25.5" customHeight="1" x14ac:dyDescent="0.3">
      <c r="A387" s="87"/>
      <c r="B387" s="87"/>
      <c r="C387" s="87"/>
      <c r="D387" s="87"/>
      <c r="E387" s="87"/>
      <c r="F387" s="87"/>
      <c r="G387" s="87"/>
      <c r="H387" s="87"/>
      <c r="I387" s="87"/>
      <c r="J387" s="87"/>
      <c r="K387" s="87"/>
      <c r="L387" s="87"/>
      <c r="M387" s="87"/>
      <c r="N387" s="87"/>
      <c r="O387" s="87"/>
      <c r="P387" s="87"/>
      <c r="Q387" s="87"/>
      <c r="R387" s="87"/>
      <c r="S387" s="87"/>
      <c r="T387" s="87"/>
      <c r="U387" s="87"/>
      <c r="V387" s="87"/>
      <c r="W387" s="87"/>
      <c r="X387" s="87"/>
      <c r="Y387" s="87"/>
      <c r="Z387" s="87"/>
    </row>
    <row r="388" spans="1:26" ht="25.5" customHeight="1" x14ac:dyDescent="0.3">
      <c r="A388" s="87"/>
      <c r="B388" s="87"/>
      <c r="C388" s="87"/>
      <c r="D388" s="87"/>
      <c r="E388" s="87"/>
      <c r="F388" s="87"/>
      <c r="G388" s="87"/>
      <c r="H388" s="87"/>
      <c r="I388" s="87"/>
      <c r="J388" s="87"/>
      <c r="K388" s="87"/>
      <c r="L388" s="87"/>
      <c r="M388" s="87"/>
      <c r="N388" s="87"/>
      <c r="O388" s="87"/>
      <c r="P388" s="87"/>
      <c r="Q388" s="87"/>
      <c r="R388" s="87"/>
      <c r="S388" s="87"/>
      <c r="T388" s="87"/>
      <c r="U388" s="87"/>
      <c r="V388" s="87"/>
      <c r="W388" s="87"/>
      <c r="X388" s="87"/>
      <c r="Y388" s="87"/>
      <c r="Z388" s="87"/>
    </row>
    <row r="389" spans="1:26" ht="25.5" customHeight="1" x14ac:dyDescent="0.3">
      <c r="A389" s="87"/>
      <c r="B389" s="87"/>
      <c r="C389" s="87"/>
      <c r="D389" s="87"/>
      <c r="E389" s="87"/>
      <c r="F389" s="87"/>
      <c r="G389" s="87"/>
      <c r="H389" s="87"/>
      <c r="I389" s="87"/>
      <c r="J389" s="87"/>
      <c r="K389" s="87"/>
      <c r="L389" s="87"/>
      <c r="M389" s="87"/>
      <c r="N389" s="87"/>
      <c r="O389" s="87"/>
      <c r="P389" s="87"/>
      <c r="Q389" s="87"/>
      <c r="R389" s="87"/>
      <c r="S389" s="87"/>
      <c r="T389" s="87"/>
      <c r="U389" s="87"/>
      <c r="V389" s="87"/>
      <c r="W389" s="87"/>
      <c r="X389" s="87"/>
      <c r="Y389" s="87"/>
      <c r="Z389" s="87"/>
    </row>
    <row r="390" spans="1:26" ht="25.5" customHeight="1" x14ac:dyDescent="0.3">
      <c r="A390" s="87"/>
      <c r="B390" s="87"/>
      <c r="C390" s="87"/>
      <c r="D390" s="87"/>
      <c r="E390" s="87"/>
      <c r="F390" s="87"/>
      <c r="G390" s="87"/>
      <c r="H390" s="87"/>
      <c r="I390" s="87"/>
      <c r="J390" s="87"/>
      <c r="K390" s="87"/>
      <c r="L390" s="87"/>
      <c r="M390" s="87"/>
      <c r="N390" s="87"/>
      <c r="O390" s="87"/>
      <c r="P390" s="87"/>
      <c r="Q390" s="87"/>
      <c r="R390" s="87"/>
      <c r="S390" s="87"/>
      <c r="T390" s="87"/>
      <c r="U390" s="87"/>
      <c r="V390" s="87"/>
      <c r="W390" s="87"/>
      <c r="X390" s="87"/>
      <c r="Y390" s="87"/>
      <c r="Z390" s="87"/>
    </row>
    <row r="391" spans="1:26" ht="25.5" customHeight="1" x14ac:dyDescent="0.3">
      <c r="A391" s="87"/>
      <c r="B391" s="87"/>
      <c r="C391" s="87"/>
      <c r="D391" s="87"/>
      <c r="E391" s="87"/>
      <c r="F391" s="87"/>
      <c r="G391" s="87"/>
      <c r="H391" s="87"/>
      <c r="I391" s="87"/>
      <c r="J391" s="87"/>
      <c r="K391" s="87"/>
      <c r="L391" s="87"/>
      <c r="M391" s="87"/>
      <c r="N391" s="87"/>
      <c r="O391" s="87"/>
      <c r="P391" s="87"/>
      <c r="Q391" s="87"/>
      <c r="R391" s="87"/>
      <c r="S391" s="87"/>
      <c r="T391" s="87"/>
      <c r="U391" s="87"/>
      <c r="V391" s="87"/>
      <c r="W391" s="87"/>
      <c r="X391" s="87"/>
      <c r="Y391" s="87"/>
      <c r="Z391" s="87"/>
    </row>
    <row r="392" spans="1:26" ht="25.5" customHeight="1" x14ac:dyDescent="0.3">
      <c r="A392" s="87"/>
      <c r="B392" s="87"/>
      <c r="C392" s="87"/>
      <c r="D392" s="87"/>
      <c r="E392" s="87"/>
      <c r="F392" s="87"/>
      <c r="G392" s="87"/>
      <c r="H392" s="87"/>
      <c r="I392" s="87"/>
      <c r="J392" s="87"/>
      <c r="K392" s="87"/>
      <c r="L392" s="87"/>
      <c r="M392" s="87"/>
      <c r="N392" s="87"/>
      <c r="O392" s="87"/>
      <c r="P392" s="87"/>
      <c r="Q392" s="87"/>
      <c r="R392" s="87"/>
      <c r="S392" s="87"/>
      <c r="T392" s="87"/>
      <c r="U392" s="87"/>
      <c r="V392" s="87"/>
      <c r="W392" s="87"/>
      <c r="X392" s="87"/>
      <c r="Y392" s="87"/>
      <c r="Z392" s="87"/>
    </row>
    <row r="393" spans="1:26" ht="25.5" customHeight="1" x14ac:dyDescent="0.3">
      <c r="A393" s="87"/>
      <c r="B393" s="87"/>
      <c r="C393" s="87"/>
      <c r="D393" s="87"/>
      <c r="E393" s="87"/>
      <c r="F393" s="87"/>
      <c r="G393" s="87"/>
      <c r="H393" s="87"/>
      <c r="I393" s="87"/>
      <c r="J393" s="87"/>
      <c r="K393" s="87"/>
      <c r="L393" s="87"/>
      <c r="M393" s="87"/>
      <c r="N393" s="87"/>
      <c r="O393" s="87"/>
      <c r="P393" s="87"/>
      <c r="Q393" s="87"/>
      <c r="R393" s="87"/>
      <c r="S393" s="87"/>
      <c r="T393" s="87"/>
      <c r="U393" s="87"/>
      <c r="V393" s="87"/>
      <c r="W393" s="87"/>
      <c r="X393" s="87"/>
      <c r="Y393" s="87"/>
      <c r="Z393" s="87"/>
    </row>
    <row r="394" spans="1:26" ht="25.5" customHeight="1" x14ac:dyDescent="0.3">
      <c r="A394" s="87"/>
      <c r="B394" s="87"/>
      <c r="C394" s="87"/>
      <c r="D394" s="87"/>
      <c r="E394" s="87"/>
      <c r="F394" s="87"/>
      <c r="G394" s="87"/>
      <c r="H394" s="87"/>
      <c r="I394" s="87"/>
      <c r="J394" s="87"/>
      <c r="K394" s="87"/>
      <c r="L394" s="87"/>
      <c r="M394" s="87"/>
      <c r="N394" s="87"/>
      <c r="O394" s="87"/>
      <c r="P394" s="87"/>
      <c r="Q394" s="87"/>
      <c r="R394" s="87"/>
      <c r="S394" s="87"/>
      <c r="T394" s="87"/>
      <c r="U394" s="87"/>
      <c r="V394" s="87"/>
      <c r="W394" s="87"/>
      <c r="X394" s="87"/>
      <c r="Y394" s="87"/>
      <c r="Z394" s="87"/>
    </row>
    <row r="395" spans="1:26" ht="25.5" customHeight="1" x14ac:dyDescent="0.3">
      <c r="A395" s="87"/>
      <c r="B395" s="87"/>
      <c r="C395" s="87"/>
      <c r="D395" s="87"/>
      <c r="E395" s="87"/>
      <c r="F395" s="87"/>
      <c r="G395" s="87"/>
      <c r="H395" s="87"/>
      <c r="I395" s="87"/>
      <c r="J395" s="87"/>
      <c r="K395" s="87"/>
      <c r="L395" s="87"/>
      <c r="M395" s="87"/>
      <c r="N395" s="87"/>
      <c r="O395" s="87"/>
      <c r="P395" s="87"/>
      <c r="Q395" s="87"/>
      <c r="R395" s="87"/>
      <c r="S395" s="87"/>
      <c r="T395" s="87"/>
      <c r="U395" s="87"/>
      <c r="V395" s="87"/>
      <c r="W395" s="87"/>
      <c r="X395" s="87"/>
      <c r="Y395" s="87"/>
      <c r="Z395" s="87"/>
    </row>
    <row r="396" spans="1:26" ht="25.5" customHeight="1" x14ac:dyDescent="0.3">
      <c r="A396" s="87"/>
      <c r="B396" s="87"/>
      <c r="C396" s="87"/>
      <c r="D396" s="87"/>
      <c r="E396" s="87"/>
      <c r="F396" s="87"/>
      <c r="G396" s="87"/>
      <c r="H396" s="87"/>
      <c r="I396" s="87"/>
      <c r="J396" s="87"/>
      <c r="K396" s="87"/>
      <c r="L396" s="87"/>
      <c r="M396" s="87"/>
      <c r="N396" s="87"/>
      <c r="O396" s="87"/>
      <c r="P396" s="87"/>
      <c r="Q396" s="87"/>
      <c r="R396" s="87"/>
      <c r="S396" s="87"/>
      <c r="T396" s="87"/>
      <c r="U396" s="87"/>
      <c r="V396" s="87"/>
      <c r="W396" s="87"/>
      <c r="X396" s="87"/>
      <c r="Y396" s="87"/>
      <c r="Z396" s="87"/>
    </row>
    <row r="397" spans="1:26" ht="25.5" customHeight="1" x14ac:dyDescent="0.3">
      <c r="A397" s="87"/>
      <c r="B397" s="87"/>
      <c r="C397" s="87"/>
      <c r="D397" s="87"/>
      <c r="E397" s="87"/>
      <c r="F397" s="87"/>
      <c r="G397" s="87"/>
      <c r="H397" s="87"/>
      <c r="I397" s="87"/>
      <c r="J397" s="87"/>
      <c r="K397" s="87"/>
      <c r="L397" s="87"/>
      <c r="M397" s="87"/>
      <c r="N397" s="87"/>
      <c r="O397" s="87"/>
      <c r="P397" s="87"/>
      <c r="Q397" s="87"/>
      <c r="R397" s="87"/>
      <c r="S397" s="87"/>
      <c r="T397" s="87"/>
      <c r="U397" s="87"/>
      <c r="V397" s="87"/>
      <c r="W397" s="87"/>
      <c r="X397" s="87"/>
      <c r="Y397" s="87"/>
      <c r="Z397" s="87"/>
    </row>
    <row r="398" spans="1:26" ht="25.5" customHeight="1" x14ac:dyDescent="0.3">
      <c r="A398" s="87"/>
      <c r="B398" s="87"/>
      <c r="C398" s="87"/>
      <c r="D398" s="87"/>
      <c r="E398" s="87"/>
      <c r="F398" s="87"/>
      <c r="G398" s="87"/>
      <c r="H398" s="87"/>
      <c r="I398" s="87"/>
      <c r="J398" s="87"/>
      <c r="K398" s="87"/>
      <c r="L398" s="87"/>
      <c r="M398" s="87"/>
      <c r="N398" s="87"/>
      <c r="O398" s="87"/>
      <c r="P398" s="87"/>
      <c r="Q398" s="87"/>
      <c r="R398" s="87"/>
      <c r="S398" s="87"/>
      <c r="T398" s="87"/>
      <c r="U398" s="87"/>
      <c r="V398" s="87"/>
      <c r="W398" s="87"/>
      <c r="X398" s="87"/>
      <c r="Y398" s="87"/>
      <c r="Z398" s="87"/>
    </row>
    <row r="399" spans="1:26" ht="25.5" customHeight="1" x14ac:dyDescent="0.3">
      <c r="A399" s="87"/>
      <c r="B399" s="87"/>
      <c r="C399" s="87"/>
      <c r="D399" s="87"/>
      <c r="E399" s="87"/>
      <c r="F399" s="87"/>
      <c r="G399" s="87"/>
      <c r="H399" s="87"/>
      <c r="I399" s="87"/>
      <c r="J399" s="87"/>
      <c r="K399" s="87"/>
      <c r="L399" s="87"/>
      <c r="M399" s="87"/>
      <c r="N399" s="87"/>
      <c r="O399" s="87"/>
      <c r="P399" s="87"/>
      <c r="Q399" s="87"/>
      <c r="R399" s="87"/>
      <c r="S399" s="87"/>
      <c r="T399" s="87"/>
      <c r="U399" s="87"/>
      <c r="V399" s="87"/>
      <c r="W399" s="87"/>
      <c r="X399" s="87"/>
      <c r="Y399" s="87"/>
      <c r="Z399" s="87"/>
    </row>
    <row r="400" spans="1:26" ht="25.5" customHeight="1" x14ac:dyDescent="0.3">
      <c r="A400" s="87"/>
      <c r="B400" s="87"/>
      <c r="C400" s="87"/>
      <c r="D400" s="87"/>
      <c r="E400" s="87"/>
      <c r="F400" s="87"/>
      <c r="G400" s="87"/>
      <c r="H400" s="87"/>
      <c r="I400" s="87"/>
      <c r="J400" s="87"/>
      <c r="K400" s="87"/>
      <c r="L400" s="87"/>
      <c r="M400" s="87"/>
      <c r="N400" s="87"/>
      <c r="O400" s="87"/>
      <c r="P400" s="87"/>
      <c r="Q400" s="87"/>
      <c r="R400" s="87"/>
      <c r="S400" s="87"/>
      <c r="T400" s="87"/>
      <c r="U400" s="87"/>
      <c r="V400" s="87"/>
      <c r="W400" s="87"/>
      <c r="X400" s="87"/>
      <c r="Y400" s="87"/>
      <c r="Z400" s="87"/>
    </row>
    <row r="401" spans="1:26" ht="25.5" customHeight="1" x14ac:dyDescent="0.3">
      <c r="A401" s="87"/>
      <c r="B401" s="87"/>
      <c r="C401" s="87"/>
      <c r="D401" s="87"/>
      <c r="E401" s="87"/>
      <c r="F401" s="87"/>
      <c r="G401" s="87"/>
      <c r="H401" s="87"/>
      <c r="I401" s="87"/>
      <c r="J401" s="87"/>
      <c r="K401" s="87"/>
      <c r="L401" s="87"/>
      <c r="M401" s="87"/>
      <c r="N401" s="87"/>
      <c r="O401" s="87"/>
      <c r="P401" s="87"/>
      <c r="Q401" s="87"/>
      <c r="R401" s="87"/>
      <c r="S401" s="87"/>
      <c r="T401" s="87"/>
      <c r="U401" s="87"/>
      <c r="V401" s="87"/>
      <c r="W401" s="87"/>
      <c r="X401" s="87"/>
      <c r="Y401" s="87"/>
      <c r="Z401" s="87"/>
    </row>
    <row r="402" spans="1:26" ht="25.5" customHeight="1" x14ac:dyDescent="0.3">
      <c r="A402" s="87"/>
      <c r="B402" s="87"/>
      <c r="C402" s="87"/>
      <c r="D402" s="87"/>
      <c r="E402" s="87"/>
      <c r="F402" s="87"/>
      <c r="G402" s="87"/>
      <c r="H402" s="87"/>
      <c r="I402" s="87"/>
      <c r="J402" s="87"/>
      <c r="K402" s="87"/>
      <c r="L402" s="87"/>
      <c r="M402" s="87"/>
      <c r="N402" s="87"/>
      <c r="O402" s="87"/>
      <c r="P402" s="87"/>
      <c r="Q402" s="87"/>
      <c r="R402" s="87"/>
      <c r="S402" s="87"/>
      <c r="T402" s="87"/>
      <c r="U402" s="87"/>
      <c r="V402" s="87"/>
      <c r="W402" s="87"/>
      <c r="X402" s="87"/>
      <c r="Y402" s="87"/>
      <c r="Z402" s="87"/>
    </row>
    <row r="403" spans="1:26" ht="25.5" customHeight="1" x14ac:dyDescent="0.3">
      <c r="A403" s="87"/>
      <c r="B403" s="87"/>
      <c r="C403" s="87"/>
      <c r="D403" s="87"/>
      <c r="E403" s="87"/>
      <c r="F403" s="87"/>
      <c r="G403" s="87"/>
      <c r="H403" s="87"/>
      <c r="I403" s="87"/>
      <c r="J403" s="87"/>
      <c r="K403" s="87"/>
      <c r="L403" s="87"/>
      <c r="M403" s="87"/>
      <c r="N403" s="87"/>
      <c r="O403" s="87"/>
      <c r="P403" s="87"/>
      <c r="Q403" s="87"/>
      <c r="R403" s="87"/>
      <c r="S403" s="87"/>
      <c r="T403" s="87"/>
      <c r="U403" s="87"/>
      <c r="V403" s="87"/>
      <c r="W403" s="87"/>
      <c r="X403" s="87"/>
      <c r="Y403" s="87"/>
      <c r="Z403" s="87"/>
    </row>
    <row r="404" spans="1:26" ht="25.5" customHeight="1" x14ac:dyDescent="0.3">
      <c r="A404" s="87"/>
      <c r="B404" s="87"/>
      <c r="C404" s="87"/>
      <c r="D404" s="87"/>
      <c r="E404" s="87"/>
      <c r="F404" s="87"/>
      <c r="G404" s="87"/>
      <c r="H404" s="87"/>
      <c r="I404" s="87"/>
      <c r="J404" s="87"/>
      <c r="K404" s="87"/>
      <c r="L404" s="87"/>
      <c r="M404" s="87"/>
      <c r="N404" s="87"/>
      <c r="O404" s="87"/>
      <c r="P404" s="87"/>
      <c r="Q404" s="87"/>
      <c r="R404" s="87"/>
      <c r="S404" s="87"/>
      <c r="T404" s="87"/>
      <c r="U404" s="87"/>
      <c r="V404" s="87"/>
      <c r="W404" s="87"/>
      <c r="X404" s="87"/>
      <c r="Y404" s="87"/>
      <c r="Z404" s="87"/>
    </row>
    <row r="405" spans="1:26" ht="25.5" customHeight="1" x14ac:dyDescent="0.3">
      <c r="A405" s="87"/>
      <c r="B405" s="87"/>
      <c r="C405" s="87"/>
      <c r="D405" s="87"/>
      <c r="E405" s="87"/>
      <c r="F405" s="87"/>
      <c r="G405" s="87"/>
      <c r="H405" s="87"/>
      <c r="I405" s="87"/>
      <c r="J405" s="87"/>
      <c r="K405" s="87"/>
      <c r="L405" s="87"/>
      <c r="M405" s="87"/>
      <c r="N405" s="87"/>
      <c r="O405" s="87"/>
      <c r="P405" s="87"/>
      <c r="Q405" s="87"/>
      <c r="R405" s="87"/>
      <c r="S405" s="87"/>
      <c r="T405" s="87"/>
      <c r="U405" s="87"/>
      <c r="V405" s="87"/>
      <c r="W405" s="87"/>
      <c r="X405" s="87"/>
      <c r="Y405" s="87"/>
      <c r="Z405" s="87"/>
    </row>
    <row r="406" spans="1:26" ht="25.5" customHeight="1" x14ac:dyDescent="0.3">
      <c r="A406" s="87"/>
      <c r="B406" s="87"/>
      <c r="C406" s="87"/>
      <c r="D406" s="87"/>
      <c r="E406" s="87"/>
      <c r="F406" s="87"/>
      <c r="G406" s="87"/>
      <c r="H406" s="87"/>
      <c r="I406" s="87"/>
      <c r="J406" s="87"/>
      <c r="K406" s="87"/>
      <c r="L406" s="87"/>
      <c r="M406" s="87"/>
      <c r="N406" s="87"/>
      <c r="O406" s="87"/>
      <c r="P406" s="87"/>
      <c r="Q406" s="87"/>
      <c r="R406" s="87"/>
      <c r="S406" s="87"/>
      <c r="T406" s="87"/>
      <c r="U406" s="87"/>
      <c r="V406" s="87"/>
      <c r="W406" s="87"/>
      <c r="X406" s="87"/>
      <c r="Y406" s="87"/>
      <c r="Z406" s="87"/>
    </row>
    <row r="407" spans="1:26" ht="25.5" customHeight="1" x14ac:dyDescent="0.3">
      <c r="A407" s="87"/>
      <c r="B407" s="87"/>
      <c r="C407" s="87"/>
      <c r="D407" s="87"/>
      <c r="E407" s="87"/>
      <c r="F407" s="87"/>
      <c r="G407" s="87"/>
      <c r="H407" s="87"/>
      <c r="I407" s="87"/>
      <c r="J407" s="87"/>
      <c r="K407" s="87"/>
      <c r="L407" s="87"/>
      <c r="M407" s="87"/>
      <c r="N407" s="87"/>
      <c r="O407" s="87"/>
      <c r="P407" s="87"/>
      <c r="Q407" s="87"/>
      <c r="R407" s="87"/>
      <c r="S407" s="87"/>
      <c r="T407" s="87"/>
      <c r="U407" s="87"/>
      <c r="V407" s="87"/>
      <c r="W407" s="87"/>
      <c r="X407" s="87"/>
      <c r="Y407" s="87"/>
      <c r="Z407" s="87"/>
    </row>
    <row r="408" spans="1:26" ht="25.5" customHeight="1" x14ac:dyDescent="0.3">
      <c r="A408" s="87"/>
      <c r="B408" s="87"/>
      <c r="C408" s="87"/>
      <c r="D408" s="87"/>
      <c r="E408" s="87"/>
      <c r="F408" s="87"/>
      <c r="G408" s="87"/>
      <c r="H408" s="87"/>
      <c r="I408" s="87"/>
      <c r="J408" s="87"/>
      <c r="K408" s="87"/>
      <c r="L408" s="87"/>
      <c r="M408" s="87"/>
      <c r="N408" s="87"/>
      <c r="O408" s="87"/>
      <c r="P408" s="87"/>
      <c r="Q408" s="87"/>
      <c r="R408" s="87"/>
      <c r="S408" s="87"/>
      <c r="T408" s="87"/>
      <c r="U408" s="87"/>
      <c r="V408" s="87"/>
      <c r="W408" s="87"/>
      <c r="X408" s="87"/>
      <c r="Y408" s="87"/>
      <c r="Z408" s="87"/>
    </row>
    <row r="409" spans="1:26" ht="25.5" customHeight="1" x14ac:dyDescent="0.3">
      <c r="A409" s="87"/>
      <c r="B409" s="87"/>
      <c r="C409" s="87"/>
      <c r="D409" s="87"/>
      <c r="E409" s="87"/>
      <c r="F409" s="87"/>
      <c r="G409" s="87"/>
      <c r="H409" s="87"/>
      <c r="I409" s="87"/>
      <c r="J409" s="87"/>
      <c r="K409" s="87"/>
      <c r="L409" s="87"/>
      <c r="M409" s="87"/>
      <c r="N409" s="87"/>
      <c r="O409" s="87"/>
      <c r="P409" s="87"/>
      <c r="Q409" s="87"/>
      <c r="R409" s="87"/>
      <c r="S409" s="87"/>
      <c r="T409" s="87"/>
      <c r="U409" s="87"/>
      <c r="V409" s="87"/>
      <c r="W409" s="87"/>
      <c r="X409" s="87"/>
      <c r="Y409" s="87"/>
      <c r="Z409" s="87"/>
    </row>
    <row r="410" spans="1:26" ht="25.5" customHeight="1" x14ac:dyDescent="0.3">
      <c r="A410" s="87"/>
      <c r="B410" s="87"/>
      <c r="C410" s="87"/>
      <c r="D410" s="87"/>
      <c r="E410" s="87"/>
      <c r="F410" s="87"/>
      <c r="G410" s="87"/>
      <c r="H410" s="87"/>
      <c r="I410" s="87"/>
      <c r="J410" s="87"/>
      <c r="K410" s="87"/>
      <c r="L410" s="87"/>
      <c r="M410" s="87"/>
      <c r="N410" s="87"/>
      <c r="O410" s="87"/>
      <c r="P410" s="87"/>
      <c r="Q410" s="87"/>
      <c r="R410" s="87"/>
      <c r="S410" s="87"/>
      <c r="T410" s="87"/>
      <c r="U410" s="87"/>
      <c r="V410" s="87"/>
      <c r="W410" s="87"/>
      <c r="X410" s="87"/>
      <c r="Y410" s="87"/>
      <c r="Z410" s="87"/>
    </row>
    <row r="411" spans="1:26" ht="25.5" customHeight="1" x14ac:dyDescent="0.3">
      <c r="A411" s="87"/>
      <c r="B411" s="87"/>
      <c r="C411" s="87"/>
      <c r="D411" s="87"/>
      <c r="E411" s="87"/>
      <c r="F411" s="87"/>
      <c r="G411" s="87"/>
      <c r="H411" s="87"/>
      <c r="I411" s="87"/>
      <c r="J411" s="87"/>
      <c r="K411" s="87"/>
      <c r="L411" s="87"/>
      <c r="M411" s="87"/>
      <c r="N411" s="87"/>
      <c r="O411" s="87"/>
      <c r="P411" s="87"/>
      <c r="Q411" s="87"/>
      <c r="R411" s="87"/>
      <c r="S411" s="87"/>
      <c r="T411" s="87"/>
      <c r="U411" s="87"/>
      <c r="V411" s="87"/>
      <c r="W411" s="87"/>
      <c r="X411" s="87"/>
      <c r="Y411" s="87"/>
      <c r="Z411" s="87"/>
    </row>
    <row r="412" spans="1:26" ht="25.5" customHeight="1" x14ac:dyDescent="0.3">
      <c r="A412" s="87"/>
      <c r="B412" s="87"/>
      <c r="C412" s="87"/>
      <c r="D412" s="87"/>
      <c r="E412" s="87"/>
      <c r="F412" s="87"/>
      <c r="G412" s="87"/>
      <c r="H412" s="87"/>
      <c r="I412" s="87"/>
      <c r="J412" s="87"/>
      <c r="K412" s="87"/>
      <c r="L412" s="87"/>
      <c r="M412" s="87"/>
      <c r="N412" s="87"/>
      <c r="O412" s="87"/>
      <c r="P412" s="87"/>
      <c r="Q412" s="87"/>
      <c r="R412" s="87"/>
      <c r="S412" s="87"/>
      <c r="T412" s="87"/>
      <c r="U412" s="87"/>
      <c r="V412" s="87"/>
      <c r="W412" s="87"/>
      <c r="X412" s="87"/>
      <c r="Y412" s="87"/>
      <c r="Z412" s="87"/>
    </row>
    <row r="413" spans="1:26" ht="25.5" customHeight="1" x14ac:dyDescent="0.3">
      <c r="A413" s="87"/>
      <c r="B413" s="87"/>
      <c r="C413" s="87"/>
      <c r="D413" s="87"/>
      <c r="E413" s="87"/>
      <c r="F413" s="87"/>
      <c r="G413" s="87"/>
      <c r="H413" s="87"/>
      <c r="I413" s="87"/>
      <c r="J413" s="87"/>
      <c r="K413" s="87"/>
      <c r="L413" s="87"/>
      <c r="M413" s="87"/>
      <c r="N413" s="87"/>
      <c r="O413" s="87"/>
      <c r="P413" s="87"/>
      <c r="Q413" s="87"/>
      <c r="R413" s="87"/>
      <c r="S413" s="87"/>
      <c r="T413" s="87"/>
      <c r="U413" s="87"/>
      <c r="V413" s="87"/>
      <c r="W413" s="87"/>
      <c r="X413" s="87"/>
      <c r="Y413" s="87"/>
      <c r="Z413" s="87"/>
    </row>
    <row r="414" spans="1:26" ht="25.5" customHeight="1" x14ac:dyDescent="0.3">
      <c r="A414" s="87"/>
      <c r="B414" s="87"/>
      <c r="C414" s="87"/>
      <c r="D414" s="87"/>
      <c r="E414" s="87"/>
      <c r="F414" s="87"/>
      <c r="G414" s="87"/>
      <c r="H414" s="87"/>
      <c r="I414" s="87"/>
      <c r="J414" s="87"/>
      <c r="K414" s="87"/>
      <c r="L414" s="87"/>
      <c r="M414" s="87"/>
      <c r="N414" s="87"/>
      <c r="O414" s="87"/>
      <c r="P414" s="87"/>
      <c r="Q414" s="87"/>
      <c r="R414" s="87"/>
      <c r="S414" s="87"/>
      <c r="T414" s="87"/>
      <c r="U414" s="87"/>
      <c r="V414" s="87"/>
      <c r="W414" s="87"/>
      <c r="X414" s="87"/>
      <c r="Y414" s="87"/>
      <c r="Z414" s="87"/>
    </row>
    <row r="415" spans="1:26" ht="25.5" customHeight="1" x14ac:dyDescent="0.3">
      <c r="A415" s="87"/>
      <c r="B415" s="87"/>
      <c r="C415" s="87"/>
      <c r="D415" s="87"/>
      <c r="E415" s="87"/>
      <c r="F415" s="87"/>
      <c r="G415" s="87"/>
      <c r="H415" s="87"/>
      <c r="I415" s="87"/>
      <c r="J415" s="87"/>
      <c r="K415" s="87"/>
      <c r="L415" s="87"/>
      <c r="M415" s="87"/>
      <c r="N415" s="87"/>
      <c r="O415" s="87"/>
      <c r="P415" s="87"/>
      <c r="Q415" s="87"/>
      <c r="R415" s="87"/>
      <c r="S415" s="87"/>
      <c r="T415" s="87"/>
      <c r="U415" s="87"/>
      <c r="V415" s="87"/>
      <c r="W415" s="87"/>
      <c r="X415" s="87"/>
      <c r="Y415" s="87"/>
      <c r="Z415" s="87"/>
    </row>
    <row r="416" spans="1:26" ht="25.5" customHeight="1" x14ac:dyDescent="0.3">
      <c r="A416" s="87"/>
      <c r="B416" s="87"/>
      <c r="C416" s="87"/>
      <c r="D416" s="87"/>
      <c r="E416" s="87"/>
      <c r="F416" s="87"/>
      <c r="G416" s="87"/>
      <c r="H416" s="87"/>
      <c r="I416" s="87"/>
      <c r="J416" s="87"/>
      <c r="K416" s="87"/>
      <c r="L416" s="87"/>
      <c r="M416" s="87"/>
      <c r="N416" s="87"/>
      <c r="O416" s="87"/>
      <c r="P416" s="87"/>
      <c r="Q416" s="87"/>
      <c r="R416" s="87"/>
      <c r="S416" s="87"/>
      <c r="T416" s="87"/>
      <c r="U416" s="87"/>
      <c r="V416" s="87"/>
      <c r="W416" s="87"/>
      <c r="X416" s="87"/>
      <c r="Y416" s="87"/>
      <c r="Z416" s="87"/>
    </row>
    <row r="417" spans="1:26" ht="25.5" customHeight="1" x14ac:dyDescent="0.3">
      <c r="A417" s="87"/>
      <c r="B417" s="87"/>
      <c r="C417" s="87"/>
      <c r="D417" s="87"/>
      <c r="E417" s="87"/>
      <c r="F417" s="87"/>
      <c r="G417" s="87"/>
      <c r="H417" s="87"/>
      <c r="I417" s="87"/>
      <c r="J417" s="87"/>
      <c r="K417" s="87"/>
      <c r="L417" s="87"/>
      <c r="M417" s="87"/>
      <c r="N417" s="87"/>
      <c r="O417" s="87"/>
      <c r="P417" s="87"/>
      <c r="Q417" s="87"/>
      <c r="R417" s="87"/>
      <c r="S417" s="87"/>
      <c r="T417" s="87"/>
      <c r="U417" s="87"/>
      <c r="V417" s="87"/>
      <c r="W417" s="87"/>
      <c r="X417" s="87"/>
      <c r="Y417" s="87"/>
      <c r="Z417" s="87"/>
    </row>
    <row r="418" spans="1:26" ht="25.5" customHeight="1" x14ac:dyDescent="0.3">
      <c r="A418" s="87"/>
      <c r="B418" s="87"/>
      <c r="C418" s="87"/>
      <c r="D418" s="87"/>
      <c r="E418" s="87"/>
      <c r="F418" s="87"/>
      <c r="G418" s="87"/>
      <c r="H418" s="87"/>
      <c r="I418" s="87"/>
      <c r="J418" s="87"/>
      <c r="K418" s="87"/>
      <c r="L418" s="87"/>
      <c r="M418" s="87"/>
      <c r="N418" s="87"/>
      <c r="O418" s="87"/>
      <c r="P418" s="87"/>
      <c r="Q418" s="87"/>
      <c r="R418" s="87"/>
      <c r="S418" s="87"/>
      <c r="T418" s="87"/>
      <c r="U418" s="87"/>
      <c r="V418" s="87"/>
      <c r="W418" s="87"/>
      <c r="X418" s="87"/>
      <c r="Y418" s="87"/>
      <c r="Z418" s="87"/>
    </row>
    <row r="419" spans="1:26" ht="25.5" customHeight="1" x14ac:dyDescent="0.3">
      <c r="A419" s="87"/>
      <c r="B419" s="87"/>
      <c r="C419" s="87"/>
      <c r="D419" s="87"/>
      <c r="E419" s="87"/>
      <c r="F419" s="87"/>
      <c r="G419" s="87"/>
      <c r="H419" s="87"/>
      <c r="I419" s="87"/>
      <c r="J419" s="87"/>
      <c r="K419" s="87"/>
      <c r="L419" s="87"/>
      <c r="M419" s="87"/>
      <c r="N419" s="87"/>
      <c r="O419" s="87"/>
      <c r="P419" s="87"/>
      <c r="Q419" s="87"/>
      <c r="R419" s="87"/>
      <c r="S419" s="87"/>
      <c r="T419" s="87"/>
      <c r="U419" s="87"/>
      <c r="V419" s="87"/>
      <c r="W419" s="87"/>
      <c r="X419" s="87"/>
      <c r="Y419" s="87"/>
      <c r="Z419" s="87"/>
    </row>
    <row r="420" spans="1:26" ht="25.5" customHeight="1" x14ac:dyDescent="0.3">
      <c r="A420" s="87"/>
      <c r="B420" s="87"/>
      <c r="C420" s="87"/>
      <c r="D420" s="87"/>
      <c r="E420" s="87"/>
      <c r="F420" s="87"/>
      <c r="G420" s="87"/>
      <c r="H420" s="87"/>
      <c r="I420" s="87"/>
      <c r="J420" s="87"/>
      <c r="K420" s="87"/>
      <c r="L420" s="87"/>
      <c r="M420" s="87"/>
      <c r="N420" s="87"/>
      <c r="O420" s="87"/>
      <c r="P420" s="87"/>
      <c r="Q420" s="87"/>
      <c r="R420" s="87"/>
      <c r="S420" s="87"/>
      <c r="T420" s="87"/>
      <c r="U420" s="87"/>
      <c r="V420" s="87"/>
      <c r="W420" s="87"/>
      <c r="X420" s="87"/>
      <c r="Y420" s="87"/>
      <c r="Z420" s="87"/>
    </row>
    <row r="421" spans="1:26" ht="25.5" customHeight="1" x14ac:dyDescent="0.3">
      <c r="A421" s="87"/>
      <c r="B421" s="87"/>
      <c r="C421" s="87"/>
      <c r="D421" s="87"/>
      <c r="E421" s="87"/>
      <c r="F421" s="87"/>
      <c r="G421" s="87"/>
      <c r="H421" s="87"/>
      <c r="I421" s="87"/>
      <c r="J421" s="87"/>
      <c r="K421" s="87"/>
      <c r="L421" s="87"/>
      <c r="M421" s="87"/>
      <c r="N421" s="87"/>
      <c r="O421" s="87"/>
      <c r="P421" s="87"/>
      <c r="Q421" s="87"/>
      <c r="R421" s="87"/>
      <c r="S421" s="87"/>
      <c r="T421" s="87"/>
      <c r="U421" s="87"/>
      <c r="V421" s="87"/>
      <c r="W421" s="87"/>
      <c r="X421" s="87"/>
      <c r="Y421" s="87"/>
      <c r="Z421" s="87"/>
    </row>
    <row r="422" spans="1:26" ht="25.5" customHeight="1" x14ac:dyDescent="0.3">
      <c r="A422" s="87"/>
      <c r="B422" s="87"/>
      <c r="C422" s="87"/>
      <c r="D422" s="87"/>
      <c r="E422" s="87"/>
      <c r="F422" s="87"/>
      <c r="G422" s="87"/>
      <c r="H422" s="87"/>
      <c r="I422" s="87"/>
      <c r="J422" s="87"/>
      <c r="K422" s="87"/>
      <c r="L422" s="87"/>
      <c r="M422" s="87"/>
      <c r="N422" s="87"/>
      <c r="O422" s="87"/>
      <c r="P422" s="87"/>
      <c r="Q422" s="87"/>
      <c r="R422" s="87"/>
      <c r="S422" s="87"/>
      <c r="T422" s="87"/>
      <c r="U422" s="87"/>
      <c r="V422" s="87"/>
      <c r="W422" s="87"/>
      <c r="X422" s="87"/>
      <c r="Y422" s="87"/>
      <c r="Z422" s="87"/>
    </row>
    <row r="423" spans="1:26" ht="25.5" customHeight="1" x14ac:dyDescent="0.3">
      <c r="A423" s="87"/>
      <c r="B423" s="87"/>
      <c r="C423" s="87"/>
      <c r="D423" s="87"/>
      <c r="E423" s="87"/>
      <c r="F423" s="87"/>
      <c r="G423" s="87"/>
      <c r="H423" s="87"/>
      <c r="I423" s="87"/>
      <c r="J423" s="87"/>
      <c r="K423" s="87"/>
      <c r="L423" s="87"/>
      <c r="M423" s="87"/>
      <c r="N423" s="87"/>
      <c r="O423" s="87"/>
      <c r="P423" s="87"/>
      <c r="Q423" s="87"/>
      <c r="R423" s="87"/>
      <c r="S423" s="87"/>
      <c r="T423" s="87"/>
      <c r="U423" s="87"/>
      <c r="V423" s="87"/>
      <c r="W423" s="87"/>
      <c r="X423" s="87"/>
      <c r="Y423" s="87"/>
      <c r="Z423" s="87"/>
    </row>
    <row r="424" spans="1:26" ht="25.5" customHeight="1" x14ac:dyDescent="0.3">
      <c r="A424" s="87"/>
      <c r="B424" s="87"/>
      <c r="C424" s="87"/>
      <c r="D424" s="87"/>
      <c r="E424" s="87"/>
      <c r="F424" s="87"/>
      <c r="G424" s="87"/>
      <c r="H424" s="87"/>
      <c r="I424" s="87"/>
      <c r="J424" s="87"/>
      <c r="K424" s="87"/>
      <c r="L424" s="87"/>
      <c r="M424" s="87"/>
      <c r="N424" s="87"/>
      <c r="O424" s="87"/>
      <c r="P424" s="87"/>
      <c r="Q424" s="87"/>
      <c r="R424" s="87"/>
      <c r="S424" s="87"/>
      <c r="T424" s="87"/>
      <c r="U424" s="87"/>
      <c r="V424" s="87"/>
      <c r="W424" s="87"/>
      <c r="X424" s="87"/>
      <c r="Y424" s="87"/>
      <c r="Z424" s="87"/>
    </row>
    <row r="425" spans="1:26" ht="25.5" customHeight="1" x14ac:dyDescent="0.3">
      <c r="A425" s="87"/>
      <c r="B425" s="87"/>
      <c r="C425" s="87"/>
      <c r="D425" s="87"/>
      <c r="E425" s="87"/>
      <c r="F425" s="87"/>
      <c r="G425" s="87"/>
      <c r="H425" s="87"/>
      <c r="I425" s="87"/>
      <c r="J425" s="87"/>
      <c r="K425" s="87"/>
      <c r="L425" s="87"/>
      <c r="M425" s="87"/>
      <c r="N425" s="87"/>
      <c r="O425" s="87"/>
      <c r="P425" s="87"/>
      <c r="Q425" s="87"/>
      <c r="R425" s="87"/>
      <c r="S425" s="87"/>
      <c r="T425" s="87"/>
      <c r="U425" s="87"/>
      <c r="V425" s="87"/>
      <c r="W425" s="87"/>
      <c r="X425" s="87"/>
      <c r="Y425" s="87"/>
      <c r="Z425" s="87"/>
    </row>
    <row r="426" spans="1:26" ht="25.5" customHeight="1" x14ac:dyDescent="0.3">
      <c r="A426" s="87"/>
      <c r="B426" s="87"/>
      <c r="C426" s="87"/>
      <c r="D426" s="87"/>
      <c r="E426" s="87"/>
      <c r="F426" s="87"/>
      <c r="G426" s="87"/>
      <c r="H426" s="87"/>
      <c r="I426" s="87"/>
      <c r="J426" s="87"/>
      <c r="K426" s="87"/>
      <c r="L426" s="87"/>
      <c r="M426" s="87"/>
      <c r="N426" s="87"/>
      <c r="O426" s="87"/>
      <c r="P426" s="87"/>
      <c r="Q426" s="87"/>
      <c r="R426" s="87"/>
      <c r="S426" s="87"/>
      <c r="T426" s="87"/>
      <c r="U426" s="87"/>
      <c r="V426" s="87"/>
      <c r="W426" s="87"/>
      <c r="X426" s="87"/>
      <c r="Y426" s="87"/>
      <c r="Z426" s="87"/>
    </row>
    <row r="427" spans="1:26" ht="25.5" customHeight="1" x14ac:dyDescent="0.3">
      <c r="A427" s="87"/>
      <c r="B427" s="87"/>
      <c r="C427" s="87"/>
      <c r="D427" s="87"/>
      <c r="E427" s="87"/>
      <c r="F427" s="87"/>
      <c r="G427" s="87"/>
      <c r="H427" s="87"/>
      <c r="I427" s="87"/>
      <c r="J427" s="87"/>
      <c r="K427" s="87"/>
      <c r="L427" s="87"/>
      <c r="M427" s="87"/>
      <c r="N427" s="87"/>
      <c r="O427" s="87"/>
      <c r="P427" s="87"/>
      <c r="Q427" s="87"/>
      <c r="R427" s="87"/>
      <c r="S427" s="87"/>
      <c r="T427" s="87"/>
      <c r="U427" s="87"/>
      <c r="V427" s="87"/>
      <c r="W427" s="87"/>
      <c r="X427" s="87"/>
      <c r="Y427" s="87"/>
      <c r="Z427" s="87"/>
    </row>
    <row r="428" spans="1:26" ht="25.5" customHeight="1" x14ac:dyDescent="0.3">
      <c r="A428" s="87"/>
      <c r="B428" s="87"/>
      <c r="C428" s="87"/>
      <c r="D428" s="87"/>
      <c r="E428" s="87"/>
      <c r="F428" s="87"/>
      <c r="G428" s="87"/>
      <c r="H428" s="87"/>
      <c r="I428" s="87"/>
      <c r="J428" s="87"/>
      <c r="K428" s="87"/>
      <c r="L428" s="87"/>
      <c r="M428" s="87"/>
      <c r="N428" s="87"/>
      <c r="O428" s="87"/>
      <c r="P428" s="87"/>
      <c r="Q428" s="87"/>
      <c r="R428" s="87"/>
      <c r="S428" s="87"/>
      <c r="T428" s="87"/>
      <c r="U428" s="87"/>
      <c r="V428" s="87"/>
      <c r="W428" s="87"/>
      <c r="X428" s="87"/>
      <c r="Y428" s="87"/>
      <c r="Z428" s="87"/>
    </row>
    <row r="429" spans="1:26" ht="25.5" customHeight="1" x14ac:dyDescent="0.3">
      <c r="A429" s="87"/>
      <c r="B429" s="87"/>
      <c r="C429" s="87"/>
      <c r="D429" s="87"/>
      <c r="E429" s="87"/>
      <c r="F429" s="87"/>
      <c r="G429" s="87"/>
      <c r="H429" s="87"/>
      <c r="I429" s="87"/>
      <c r="J429" s="87"/>
      <c r="K429" s="87"/>
      <c r="L429" s="87"/>
      <c r="M429" s="87"/>
      <c r="N429" s="87"/>
      <c r="O429" s="87"/>
      <c r="P429" s="87"/>
      <c r="Q429" s="87"/>
      <c r="R429" s="87"/>
      <c r="S429" s="87"/>
      <c r="T429" s="87"/>
      <c r="U429" s="87"/>
      <c r="V429" s="87"/>
      <c r="W429" s="87"/>
      <c r="X429" s="87"/>
      <c r="Y429" s="87"/>
      <c r="Z429" s="87"/>
    </row>
    <row r="430" spans="1:26" ht="25.5" customHeight="1" x14ac:dyDescent="0.3">
      <c r="A430" s="87"/>
      <c r="B430" s="87"/>
      <c r="C430" s="87"/>
      <c r="D430" s="87"/>
      <c r="E430" s="87"/>
      <c r="F430" s="87"/>
      <c r="G430" s="87"/>
      <c r="H430" s="87"/>
      <c r="I430" s="87"/>
      <c r="J430" s="87"/>
      <c r="K430" s="87"/>
      <c r="L430" s="87"/>
      <c r="M430" s="87"/>
      <c r="N430" s="87"/>
      <c r="O430" s="87"/>
      <c r="P430" s="87"/>
      <c r="Q430" s="87"/>
      <c r="R430" s="87"/>
      <c r="S430" s="87"/>
      <c r="T430" s="87"/>
      <c r="U430" s="87"/>
      <c r="V430" s="87"/>
      <c r="W430" s="87"/>
      <c r="X430" s="87"/>
      <c r="Y430" s="87"/>
      <c r="Z430" s="87"/>
    </row>
    <row r="431" spans="1:26" ht="25.5" customHeight="1" x14ac:dyDescent="0.3">
      <c r="A431" s="87"/>
      <c r="B431" s="87"/>
      <c r="C431" s="87"/>
      <c r="D431" s="87"/>
      <c r="E431" s="87"/>
      <c r="F431" s="87"/>
      <c r="G431" s="87"/>
      <c r="H431" s="87"/>
      <c r="I431" s="87"/>
      <c r="J431" s="87"/>
      <c r="K431" s="87"/>
      <c r="L431" s="87"/>
      <c r="M431" s="87"/>
      <c r="N431" s="87"/>
      <c r="O431" s="87"/>
      <c r="P431" s="87"/>
      <c r="Q431" s="87"/>
      <c r="R431" s="87"/>
      <c r="S431" s="87"/>
      <c r="T431" s="87"/>
      <c r="U431" s="87"/>
      <c r="V431" s="87"/>
      <c r="W431" s="87"/>
      <c r="X431" s="87"/>
      <c r="Y431" s="87"/>
      <c r="Z431" s="87"/>
    </row>
    <row r="432" spans="1:26" ht="25.5" customHeight="1" x14ac:dyDescent="0.3">
      <c r="A432" s="87"/>
      <c r="B432" s="87"/>
      <c r="C432" s="87"/>
      <c r="D432" s="87"/>
      <c r="E432" s="87"/>
      <c r="F432" s="87"/>
      <c r="G432" s="87"/>
      <c r="H432" s="87"/>
      <c r="I432" s="87"/>
      <c r="J432" s="87"/>
      <c r="K432" s="87"/>
      <c r="L432" s="87"/>
      <c r="M432" s="87"/>
      <c r="N432" s="87"/>
      <c r="O432" s="87"/>
      <c r="P432" s="87"/>
      <c r="Q432" s="87"/>
      <c r="R432" s="87"/>
      <c r="S432" s="87"/>
      <c r="T432" s="87"/>
      <c r="U432" s="87"/>
      <c r="V432" s="87"/>
      <c r="W432" s="87"/>
      <c r="X432" s="87"/>
      <c r="Y432" s="87"/>
      <c r="Z432" s="87"/>
    </row>
    <row r="433" spans="1:26" ht="25.5" customHeight="1" x14ac:dyDescent="0.3">
      <c r="A433" s="87"/>
      <c r="B433" s="87"/>
      <c r="C433" s="87"/>
      <c r="D433" s="87"/>
      <c r="E433" s="87"/>
      <c r="F433" s="87"/>
      <c r="G433" s="87"/>
      <c r="H433" s="87"/>
      <c r="I433" s="87"/>
      <c r="J433" s="87"/>
      <c r="K433" s="87"/>
      <c r="L433" s="87"/>
      <c r="M433" s="87"/>
      <c r="N433" s="87"/>
      <c r="O433" s="87"/>
      <c r="P433" s="87"/>
      <c r="Q433" s="87"/>
      <c r="R433" s="87"/>
      <c r="S433" s="87"/>
      <c r="T433" s="87"/>
      <c r="U433" s="87"/>
      <c r="V433" s="87"/>
      <c r="W433" s="87"/>
      <c r="X433" s="87"/>
      <c r="Y433" s="87"/>
      <c r="Z433" s="87"/>
    </row>
    <row r="434" spans="1:26" ht="25.5" customHeight="1" x14ac:dyDescent="0.3">
      <c r="A434" s="87"/>
      <c r="B434" s="87"/>
      <c r="C434" s="87"/>
      <c r="D434" s="87"/>
      <c r="E434" s="87"/>
      <c r="F434" s="87"/>
      <c r="G434" s="87"/>
      <c r="H434" s="87"/>
      <c r="I434" s="87"/>
      <c r="J434" s="87"/>
      <c r="K434" s="87"/>
      <c r="L434" s="87"/>
      <c r="M434" s="87"/>
      <c r="N434" s="87"/>
      <c r="O434" s="87"/>
      <c r="P434" s="87"/>
      <c r="Q434" s="87"/>
      <c r="R434" s="87"/>
      <c r="S434" s="87"/>
      <c r="T434" s="87"/>
      <c r="U434" s="87"/>
      <c r="V434" s="87"/>
      <c r="W434" s="87"/>
      <c r="X434" s="87"/>
      <c r="Y434" s="87"/>
      <c r="Z434" s="87"/>
    </row>
    <row r="435" spans="1:26" ht="25.5" customHeight="1" x14ac:dyDescent="0.3">
      <c r="A435" s="87"/>
      <c r="B435" s="87"/>
      <c r="C435" s="87"/>
      <c r="D435" s="87"/>
      <c r="E435" s="87"/>
      <c r="F435" s="87"/>
      <c r="G435" s="87"/>
      <c r="H435" s="87"/>
      <c r="I435" s="87"/>
      <c r="J435" s="87"/>
      <c r="K435" s="87"/>
      <c r="L435" s="87"/>
      <c r="M435" s="87"/>
      <c r="N435" s="87"/>
      <c r="O435" s="87"/>
      <c r="P435" s="87"/>
      <c r="Q435" s="87"/>
      <c r="R435" s="87"/>
      <c r="S435" s="87"/>
      <c r="T435" s="87"/>
      <c r="U435" s="87"/>
      <c r="V435" s="87"/>
      <c r="W435" s="87"/>
      <c r="X435" s="87"/>
      <c r="Y435" s="87"/>
      <c r="Z435" s="87"/>
    </row>
    <row r="436" spans="1:26" ht="25.5" customHeight="1" x14ac:dyDescent="0.3">
      <c r="A436" s="87"/>
      <c r="B436" s="87"/>
      <c r="C436" s="87"/>
      <c r="D436" s="87"/>
      <c r="E436" s="87"/>
      <c r="F436" s="87"/>
      <c r="G436" s="87"/>
      <c r="H436" s="87"/>
      <c r="I436" s="87"/>
      <c r="J436" s="87"/>
      <c r="K436" s="87"/>
      <c r="L436" s="87"/>
      <c r="M436" s="87"/>
      <c r="N436" s="87"/>
      <c r="O436" s="87"/>
      <c r="P436" s="87"/>
      <c r="Q436" s="87"/>
      <c r="R436" s="87"/>
      <c r="S436" s="87"/>
      <c r="T436" s="87"/>
      <c r="U436" s="87"/>
      <c r="V436" s="87"/>
      <c r="W436" s="87"/>
      <c r="X436" s="87"/>
      <c r="Y436" s="87"/>
      <c r="Z436" s="87"/>
    </row>
    <row r="437" spans="1:26" ht="25.5" customHeight="1" x14ac:dyDescent="0.3">
      <c r="A437" s="87"/>
      <c r="B437" s="87"/>
      <c r="C437" s="87"/>
      <c r="D437" s="87"/>
      <c r="E437" s="87"/>
      <c r="F437" s="87"/>
      <c r="G437" s="87"/>
      <c r="H437" s="87"/>
      <c r="I437" s="87"/>
      <c r="J437" s="87"/>
      <c r="K437" s="87"/>
      <c r="L437" s="87"/>
      <c r="M437" s="87"/>
      <c r="N437" s="87"/>
      <c r="O437" s="87"/>
      <c r="P437" s="87"/>
      <c r="Q437" s="87"/>
      <c r="R437" s="87"/>
      <c r="S437" s="87"/>
      <c r="T437" s="87"/>
      <c r="U437" s="87"/>
      <c r="V437" s="87"/>
      <c r="W437" s="87"/>
      <c r="X437" s="87"/>
      <c r="Y437" s="87"/>
      <c r="Z437" s="87"/>
    </row>
    <row r="438" spans="1:26" ht="25.5" customHeight="1" x14ac:dyDescent="0.3">
      <c r="A438" s="87"/>
      <c r="B438" s="87"/>
      <c r="C438" s="87"/>
      <c r="D438" s="87"/>
      <c r="E438" s="87"/>
      <c r="F438" s="87"/>
      <c r="G438" s="87"/>
      <c r="H438" s="87"/>
      <c r="I438" s="87"/>
      <c r="J438" s="87"/>
      <c r="K438" s="87"/>
      <c r="L438" s="87"/>
      <c r="M438" s="87"/>
      <c r="N438" s="87"/>
      <c r="O438" s="87"/>
      <c r="P438" s="87"/>
      <c r="Q438" s="87"/>
      <c r="R438" s="87"/>
      <c r="S438" s="87"/>
      <c r="T438" s="87"/>
      <c r="U438" s="87"/>
      <c r="V438" s="87"/>
      <c r="W438" s="87"/>
      <c r="X438" s="87"/>
      <c r="Y438" s="87"/>
      <c r="Z438" s="87"/>
    </row>
    <row r="439" spans="1:26" ht="25.5" customHeight="1" x14ac:dyDescent="0.3">
      <c r="A439" s="87"/>
      <c r="B439" s="87"/>
      <c r="C439" s="87"/>
      <c r="D439" s="87"/>
      <c r="E439" s="87"/>
      <c r="F439" s="87"/>
      <c r="G439" s="87"/>
      <c r="H439" s="87"/>
      <c r="I439" s="87"/>
      <c r="J439" s="87"/>
      <c r="K439" s="87"/>
      <c r="L439" s="87"/>
      <c r="M439" s="87"/>
      <c r="N439" s="87"/>
      <c r="O439" s="87"/>
      <c r="P439" s="87"/>
      <c r="Q439" s="87"/>
      <c r="R439" s="87"/>
      <c r="S439" s="87"/>
      <c r="T439" s="87"/>
      <c r="U439" s="87"/>
      <c r="V439" s="87"/>
      <c r="W439" s="87"/>
      <c r="X439" s="87"/>
      <c r="Y439" s="87"/>
      <c r="Z439" s="87"/>
    </row>
    <row r="440" spans="1:26" ht="25.5" customHeight="1" x14ac:dyDescent="0.3">
      <c r="A440" s="87"/>
      <c r="B440" s="87"/>
      <c r="C440" s="87"/>
      <c r="D440" s="87"/>
      <c r="E440" s="87"/>
      <c r="F440" s="87"/>
      <c r="G440" s="87"/>
      <c r="H440" s="87"/>
      <c r="I440" s="87"/>
      <c r="J440" s="87"/>
      <c r="K440" s="87"/>
      <c r="L440" s="87"/>
      <c r="M440" s="87"/>
      <c r="N440" s="87"/>
      <c r="O440" s="87"/>
      <c r="P440" s="87"/>
      <c r="Q440" s="87"/>
      <c r="R440" s="87"/>
      <c r="S440" s="87"/>
      <c r="T440" s="87"/>
      <c r="U440" s="87"/>
      <c r="V440" s="87"/>
      <c r="W440" s="87"/>
      <c r="X440" s="87"/>
      <c r="Y440" s="87"/>
      <c r="Z440" s="87"/>
    </row>
    <row r="441" spans="1:26" ht="25.5" customHeight="1" x14ac:dyDescent="0.3">
      <c r="A441" s="87"/>
      <c r="B441" s="87"/>
      <c r="C441" s="87"/>
      <c r="D441" s="87"/>
      <c r="E441" s="87"/>
      <c r="F441" s="87"/>
      <c r="G441" s="87"/>
      <c r="H441" s="87"/>
      <c r="I441" s="87"/>
      <c r="J441" s="87"/>
      <c r="K441" s="87"/>
      <c r="L441" s="87"/>
      <c r="M441" s="87"/>
      <c r="N441" s="87"/>
      <c r="O441" s="87"/>
      <c r="P441" s="87"/>
      <c r="Q441" s="87"/>
      <c r="R441" s="87"/>
      <c r="S441" s="87"/>
      <c r="T441" s="87"/>
      <c r="U441" s="87"/>
      <c r="V441" s="87"/>
      <c r="W441" s="87"/>
      <c r="X441" s="87"/>
      <c r="Y441" s="87"/>
      <c r="Z441" s="87"/>
    </row>
    <row r="442" spans="1:26" ht="25.5" customHeight="1" x14ac:dyDescent="0.3">
      <c r="A442" s="87"/>
      <c r="B442" s="87"/>
      <c r="C442" s="87"/>
      <c r="D442" s="87"/>
      <c r="E442" s="87"/>
      <c r="F442" s="87"/>
      <c r="G442" s="87"/>
      <c r="H442" s="87"/>
      <c r="I442" s="87"/>
      <c r="J442" s="87"/>
      <c r="K442" s="87"/>
      <c r="L442" s="87"/>
      <c r="M442" s="87"/>
      <c r="N442" s="87"/>
      <c r="O442" s="87"/>
      <c r="P442" s="87"/>
      <c r="Q442" s="87"/>
      <c r="R442" s="87"/>
      <c r="S442" s="87"/>
      <c r="T442" s="87"/>
      <c r="U442" s="87"/>
      <c r="V442" s="87"/>
      <c r="W442" s="87"/>
      <c r="X442" s="87"/>
      <c r="Y442" s="87"/>
      <c r="Z442" s="87"/>
    </row>
    <row r="443" spans="1:26" ht="25.5" customHeight="1" x14ac:dyDescent="0.3">
      <c r="A443" s="87"/>
      <c r="B443" s="87"/>
      <c r="C443" s="87"/>
      <c r="D443" s="87"/>
      <c r="E443" s="87"/>
      <c r="F443" s="87"/>
      <c r="G443" s="87"/>
      <c r="H443" s="87"/>
      <c r="I443" s="87"/>
      <c r="J443" s="87"/>
      <c r="K443" s="87"/>
      <c r="L443" s="87"/>
      <c r="M443" s="87"/>
      <c r="N443" s="87"/>
      <c r="O443" s="87"/>
      <c r="P443" s="87"/>
      <c r="Q443" s="87"/>
      <c r="R443" s="87"/>
      <c r="S443" s="87"/>
      <c r="T443" s="87"/>
      <c r="U443" s="87"/>
      <c r="V443" s="87"/>
      <c r="W443" s="87"/>
      <c r="X443" s="87"/>
      <c r="Y443" s="87"/>
      <c r="Z443" s="87"/>
    </row>
    <row r="444" spans="1:26" ht="25.5" customHeight="1" x14ac:dyDescent="0.3">
      <c r="A444" s="87"/>
      <c r="B444" s="87"/>
      <c r="C444" s="87"/>
      <c r="D444" s="87"/>
      <c r="E444" s="87"/>
      <c r="F444" s="87"/>
      <c r="G444" s="87"/>
      <c r="H444" s="87"/>
      <c r="I444" s="87"/>
      <c r="J444" s="87"/>
      <c r="K444" s="87"/>
      <c r="L444" s="87"/>
      <c r="M444" s="87"/>
      <c r="N444" s="87"/>
      <c r="O444" s="87"/>
      <c r="P444" s="87"/>
      <c r="Q444" s="87"/>
      <c r="R444" s="87"/>
      <c r="S444" s="87"/>
      <c r="T444" s="87"/>
      <c r="U444" s="87"/>
      <c r="V444" s="87"/>
      <c r="W444" s="87"/>
      <c r="X444" s="87"/>
      <c r="Y444" s="87"/>
      <c r="Z444" s="87"/>
    </row>
    <row r="445" spans="1:26" ht="25.5" customHeight="1" x14ac:dyDescent="0.3">
      <c r="A445" s="87"/>
      <c r="B445" s="87"/>
      <c r="C445" s="87"/>
      <c r="D445" s="87"/>
      <c r="E445" s="87"/>
      <c r="F445" s="87"/>
      <c r="G445" s="87"/>
      <c r="H445" s="87"/>
      <c r="I445" s="87"/>
      <c r="J445" s="87"/>
      <c r="K445" s="87"/>
      <c r="L445" s="87"/>
      <c r="M445" s="87"/>
      <c r="N445" s="87"/>
      <c r="O445" s="87"/>
      <c r="P445" s="87"/>
      <c r="Q445" s="87"/>
      <c r="R445" s="87"/>
      <c r="S445" s="87"/>
      <c r="T445" s="87"/>
      <c r="U445" s="87"/>
      <c r="V445" s="87"/>
      <c r="W445" s="87"/>
      <c r="X445" s="87"/>
      <c r="Y445" s="87"/>
      <c r="Z445" s="87"/>
    </row>
    <row r="446" spans="1:26" ht="25.5" customHeight="1" x14ac:dyDescent="0.3">
      <c r="A446" s="87"/>
      <c r="B446" s="87"/>
      <c r="C446" s="87"/>
      <c r="D446" s="87"/>
      <c r="E446" s="87"/>
      <c r="F446" s="87"/>
      <c r="G446" s="87"/>
      <c r="H446" s="87"/>
      <c r="I446" s="87"/>
      <c r="J446" s="87"/>
      <c r="K446" s="87"/>
      <c r="L446" s="87"/>
      <c r="M446" s="87"/>
      <c r="N446" s="87"/>
      <c r="O446" s="87"/>
      <c r="P446" s="87"/>
      <c r="Q446" s="87"/>
      <c r="R446" s="87"/>
      <c r="S446" s="87"/>
      <c r="T446" s="87"/>
      <c r="U446" s="87"/>
      <c r="V446" s="87"/>
      <c r="W446" s="87"/>
      <c r="X446" s="87"/>
      <c r="Y446" s="87"/>
      <c r="Z446" s="87"/>
    </row>
    <row r="447" spans="1:26" ht="25.5" customHeight="1" x14ac:dyDescent="0.3">
      <c r="A447" s="87"/>
      <c r="B447" s="87"/>
      <c r="C447" s="87"/>
      <c r="D447" s="87"/>
      <c r="E447" s="87"/>
      <c r="F447" s="87"/>
      <c r="G447" s="87"/>
      <c r="H447" s="87"/>
      <c r="I447" s="87"/>
      <c r="J447" s="87"/>
      <c r="K447" s="87"/>
      <c r="L447" s="87"/>
      <c r="M447" s="87"/>
      <c r="N447" s="87"/>
      <c r="O447" s="87"/>
      <c r="P447" s="87"/>
      <c r="Q447" s="87"/>
      <c r="R447" s="87"/>
      <c r="S447" s="87"/>
      <c r="T447" s="87"/>
      <c r="U447" s="87"/>
      <c r="V447" s="87"/>
      <c r="W447" s="87"/>
      <c r="X447" s="87"/>
      <c r="Y447" s="87"/>
      <c r="Z447" s="87"/>
    </row>
    <row r="448" spans="1:26" ht="25.5" customHeight="1" x14ac:dyDescent="0.3">
      <c r="A448" s="87"/>
      <c r="B448" s="87"/>
      <c r="C448" s="87"/>
      <c r="D448" s="87"/>
      <c r="E448" s="87"/>
      <c r="F448" s="87"/>
      <c r="G448" s="87"/>
      <c r="H448" s="87"/>
      <c r="I448" s="87"/>
      <c r="J448" s="87"/>
      <c r="K448" s="87"/>
      <c r="L448" s="87"/>
      <c r="M448" s="87"/>
      <c r="N448" s="87"/>
      <c r="O448" s="87"/>
      <c r="P448" s="87"/>
      <c r="Q448" s="87"/>
      <c r="R448" s="87"/>
      <c r="S448" s="87"/>
      <c r="T448" s="87"/>
      <c r="U448" s="87"/>
      <c r="V448" s="87"/>
      <c r="W448" s="87"/>
      <c r="X448" s="87"/>
      <c r="Y448" s="87"/>
      <c r="Z448" s="87"/>
    </row>
    <row r="449" spans="1:26" ht="25.5" customHeight="1" x14ac:dyDescent="0.3">
      <c r="A449" s="87"/>
      <c r="B449" s="87"/>
      <c r="C449" s="87"/>
      <c r="D449" s="87"/>
      <c r="E449" s="87"/>
      <c r="F449" s="87"/>
      <c r="G449" s="87"/>
      <c r="H449" s="87"/>
      <c r="I449" s="87"/>
      <c r="J449" s="87"/>
      <c r="K449" s="87"/>
      <c r="L449" s="87"/>
      <c r="M449" s="87"/>
      <c r="N449" s="87"/>
      <c r="O449" s="87"/>
      <c r="P449" s="87"/>
      <c r="Q449" s="87"/>
      <c r="R449" s="87"/>
      <c r="S449" s="87"/>
      <c r="T449" s="87"/>
      <c r="U449" s="87"/>
      <c r="V449" s="87"/>
      <c r="W449" s="87"/>
      <c r="X449" s="87"/>
      <c r="Y449" s="87"/>
      <c r="Z449" s="87"/>
    </row>
    <row r="450" spans="1:26" ht="25.5" customHeight="1" x14ac:dyDescent="0.3">
      <c r="A450" s="87"/>
      <c r="B450" s="87"/>
      <c r="C450" s="87"/>
      <c r="D450" s="87"/>
      <c r="E450" s="87"/>
      <c r="F450" s="87"/>
      <c r="G450" s="87"/>
      <c r="H450" s="87"/>
      <c r="I450" s="87"/>
      <c r="J450" s="87"/>
      <c r="K450" s="87"/>
      <c r="L450" s="87"/>
      <c r="M450" s="87"/>
      <c r="N450" s="87"/>
      <c r="O450" s="87"/>
      <c r="P450" s="87"/>
      <c r="Q450" s="87"/>
      <c r="R450" s="87"/>
      <c r="S450" s="87"/>
      <c r="T450" s="87"/>
      <c r="U450" s="87"/>
      <c r="V450" s="87"/>
      <c r="W450" s="87"/>
      <c r="X450" s="87"/>
      <c r="Y450" s="87"/>
      <c r="Z450" s="87"/>
    </row>
    <row r="451" spans="1:26" ht="25.5" customHeight="1" x14ac:dyDescent="0.3">
      <c r="A451" s="87"/>
      <c r="B451" s="87"/>
      <c r="C451" s="87"/>
      <c r="D451" s="87"/>
      <c r="E451" s="87"/>
      <c r="F451" s="87"/>
      <c r="G451" s="87"/>
      <c r="H451" s="87"/>
      <c r="I451" s="87"/>
      <c r="J451" s="87"/>
      <c r="K451" s="87"/>
      <c r="L451" s="87"/>
      <c r="M451" s="87"/>
      <c r="N451" s="87"/>
      <c r="O451" s="87"/>
      <c r="P451" s="87"/>
      <c r="Q451" s="87"/>
      <c r="R451" s="87"/>
      <c r="S451" s="87"/>
      <c r="T451" s="87"/>
      <c r="U451" s="87"/>
      <c r="V451" s="87"/>
      <c r="W451" s="87"/>
      <c r="X451" s="87"/>
      <c r="Y451" s="87"/>
      <c r="Z451" s="87"/>
    </row>
    <row r="452" spans="1:26" ht="25.5" customHeight="1" x14ac:dyDescent="0.3">
      <c r="A452" s="87"/>
      <c r="B452" s="87"/>
      <c r="C452" s="87"/>
      <c r="D452" s="87"/>
      <c r="E452" s="87"/>
      <c r="F452" s="87"/>
      <c r="G452" s="87"/>
      <c r="H452" s="87"/>
      <c r="I452" s="87"/>
      <c r="J452" s="87"/>
      <c r="K452" s="87"/>
      <c r="L452" s="87"/>
      <c r="M452" s="87"/>
      <c r="N452" s="87"/>
      <c r="O452" s="87"/>
      <c r="P452" s="87"/>
      <c r="Q452" s="87"/>
      <c r="R452" s="87"/>
      <c r="S452" s="87"/>
      <c r="T452" s="87"/>
      <c r="U452" s="87"/>
      <c r="V452" s="87"/>
      <c r="W452" s="87"/>
      <c r="X452" s="87"/>
      <c r="Y452" s="87"/>
      <c r="Z452" s="87"/>
    </row>
    <row r="453" spans="1:26" ht="25.5" customHeight="1" x14ac:dyDescent="0.3">
      <c r="A453" s="87"/>
      <c r="B453" s="87"/>
      <c r="C453" s="87"/>
      <c r="D453" s="87"/>
      <c r="E453" s="87"/>
      <c r="F453" s="87"/>
      <c r="G453" s="87"/>
      <c r="H453" s="87"/>
      <c r="I453" s="87"/>
      <c r="J453" s="87"/>
      <c r="K453" s="87"/>
      <c r="L453" s="87"/>
      <c r="M453" s="87"/>
      <c r="N453" s="87"/>
      <c r="O453" s="87"/>
      <c r="P453" s="87"/>
      <c r="Q453" s="87"/>
      <c r="R453" s="87"/>
      <c r="S453" s="87"/>
      <c r="T453" s="87"/>
      <c r="U453" s="87"/>
      <c r="V453" s="87"/>
      <c r="W453" s="87"/>
      <c r="X453" s="87"/>
      <c r="Y453" s="87"/>
      <c r="Z453" s="87"/>
    </row>
    <row r="454" spans="1:26" ht="25.5" customHeight="1" x14ac:dyDescent="0.3">
      <c r="A454" s="87"/>
      <c r="B454" s="87"/>
      <c r="C454" s="87"/>
      <c r="D454" s="87"/>
      <c r="E454" s="87"/>
      <c r="F454" s="87"/>
      <c r="G454" s="87"/>
      <c r="H454" s="87"/>
      <c r="I454" s="87"/>
      <c r="J454" s="87"/>
      <c r="K454" s="87"/>
      <c r="L454" s="87"/>
      <c r="M454" s="87"/>
      <c r="N454" s="87"/>
      <c r="O454" s="87"/>
      <c r="P454" s="87"/>
      <c r="Q454" s="87"/>
      <c r="R454" s="87"/>
      <c r="S454" s="87"/>
      <c r="T454" s="87"/>
      <c r="U454" s="87"/>
      <c r="V454" s="87"/>
      <c r="W454" s="87"/>
      <c r="X454" s="87"/>
      <c r="Y454" s="87"/>
      <c r="Z454" s="87"/>
    </row>
    <row r="455" spans="1:26" ht="25.5" customHeight="1" x14ac:dyDescent="0.3">
      <c r="A455" s="87"/>
      <c r="B455" s="87"/>
      <c r="C455" s="87"/>
      <c r="D455" s="87"/>
      <c r="E455" s="87"/>
      <c r="F455" s="87"/>
      <c r="G455" s="87"/>
      <c r="H455" s="87"/>
      <c r="I455" s="87"/>
      <c r="J455" s="87"/>
      <c r="K455" s="87"/>
      <c r="L455" s="87"/>
      <c r="M455" s="87"/>
      <c r="N455" s="87"/>
      <c r="O455" s="87"/>
      <c r="P455" s="87"/>
      <c r="Q455" s="87"/>
      <c r="R455" s="87"/>
      <c r="S455" s="87"/>
      <c r="T455" s="87"/>
      <c r="U455" s="87"/>
      <c r="V455" s="87"/>
      <c r="W455" s="87"/>
      <c r="X455" s="87"/>
      <c r="Y455" s="87"/>
      <c r="Z455" s="87"/>
    </row>
    <row r="456" spans="1:26" ht="25.5" customHeight="1" x14ac:dyDescent="0.3">
      <c r="A456" s="87"/>
      <c r="B456" s="87"/>
      <c r="C456" s="87"/>
      <c r="D456" s="87"/>
      <c r="E456" s="87"/>
      <c r="F456" s="87"/>
      <c r="G456" s="87"/>
      <c r="H456" s="87"/>
      <c r="I456" s="87"/>
      <c r="J456" s="87"/>
      <c r="K456" s="87"/>
      <c r="L456" s="87"/>
      <c r="M456" s="87"/>
      <c r="N456" s="87"/>
      <c r="O456" s="87"/>
      <c r="P456" s="87"/>
      <c r="Q456" s="87"/>
      <c r="R456" s="87"/>
      <c r="S456" s="87"/>
      <c r="T456" s="87"/>
      <c r="U456" s="87"/>
      <c r="V456" s="87"/>
      <c r="W456" s="87"/>
      <c r="X456" s="87"/>
      <c r="Y456" s="87"/>
      <c r="Z456" s="87"/>
    </row>
    <row r="457" spans="1:26" ht="25.5" customHeight="1" x14ac:dyDescent="0.3">
      <c r="A457" s="87"/>
      <c r="B457" s="87"/>
      <c r="C457" s="87"/>
      <c r="D457" s="87"/>
      <c r="E457" s="87"/>
      <c r="F457" s="87"/>
      <c r="G457" s="87"/>
      <c r="H457" s="87"/>
      <c r="I457" s="87"/>
      <c r="J457" s="87"/>
      <c r="K457" s="87"/>
      <c r="L457" s="87"/>
      <c r="M457" s="87"/>
      <c r="N457" s="87"/>
      <c r="O457" s="87"/>
      <c r="P457" s="87"/>
      <c r="Q457" s="87"/>
      <c r="R457" s="87"/>
      <c r="S457" s="87"/>
      <c r="T457" s="87"/>
      <c r="U457" s="87"/>
      <c r="V457" s="87"/>
      <c r="W457" s="87"/>
      <c r="X457" s="87"/>
      <c r="Y457" s="87"/>
      <c r="Z457" s="87"/>
    </row>
    <row r="458" spans="1:26" ht="25.5" customHeight="1" x14ac:dyDescent="0.3">
      <c r="A458" s="87"/>
      <c r="B458" s="87"/>
      <c r="C458" s="87"/>
      <c r="D458" s="87"/>
      <c r="E458" s="87"/>
      <c r="F458" s="87"/>
      <c r="G458" s="87"/>
      <c r="H458" s="87"/>
      <c r="I458" s="87"/>
      <c r="J458" s="87"/>
      <c r="K458" s="87"/>
      <c r="L458" s="87"/>
      <c r="M458" s="87"/>
      <c r="N458" s="87"/>
      <c r="O458" s="87"/>
      <c r="P458" s="87"/>
      <c r="Q458" s="87"/>
      <c r="R458" s="87"/>
      <c r="S458" s="87"/>
      <c r="T458" s="87"/>
      <c r="U458" s="87"/>
      <c r="V458" s="87"/>
      <c r="W458" s="87"/>
      <c r="X458" s="87"/>
      <c r="Y458" s="87"/>
      <c r="Z458" s="87"/>
    </row>
    <row r="459" spans="1:26" ht="25.5" customHeight="1" x14ac:dyDescent="0.3">
      <c r="A459" s="87"/>
      <c r="B459" s="87"/>
      <c r="C459" s="87"/>
      <c r="D459" s="87"/>
      <c r="E459" s="87"/>
      <c r="F459" s="87"/>
      <c r="G459" s="87"/>
      <c r="H459" s="87"/>
      <c r="I459" s="87"/>
      <c r="J459" s="87"/>
      <c r="K459" s="87"/>
      <c r="L459" s="87"/>
      <c r="M459" s="87"/>
      <c r="N459" s="87"/>
      <c r="O459" s="87"/>
      <c r="P459" s="87"/>
      <c r="Q459" s="87"/>
      <c r="R459" s="87"/>
      <c r="S459" s="87"/>
      <c r="T459" s="87"/>
      <c r="U459" s="87"/>
      <c r="V459" s="87"/>
      <c r="W459" s="87"/>
      <c r="X459" s="87"/>
      <c r="Y459" s="87"/>
      <c r="Z459" s="87"/>
    </row>
    <row r="460" spans="1:26" ht="25.5" customHeight="1" x14ac:dyDescent="0.3">
      <c r="A460" s="87"/>
      <c r="B460" s="87"/>
      <c r="C460" s="87"/>
      <c r="D460" s="87"/>
      <c r="E460" s="87"/>
      <c r="F460" s="87"/>
      <c r="G460" s="87"/>
      <c r="H460" s="87"/>
      <c r="I460" s="87"/>
      <c r="J460" s="87"/>
      <c r="K460" s="87"/>
      <c r="L460" s="87"/>
      <c r="M460" s="87"/>
      <c r="N460" s="87"/>
      <c r="O460" s="87"/>
      <c r="P460" s="87"/>
      <c r="Q460" s="87"/>
      <c r="R460" s="87"/>
      <c r="S460" s="87"/>
      <c r="T460" s="87"/>
      <c r="U460" s="87"/>
      <c r="V460" s="87"/>
      <c r="W460" s="87"/>
      <c r="X460" s="87"/>
      <c r="Y460" s="87"/>
      <c r="Z460" s="87"/>
    </row>
    <row r="461" spans="1:26" ht="25.5" customHeight="1" x14ac:dyDescent="0.3">
      <c r="A461" s="87"/>
      <c r="B461" s="87"/>
      <c r="C461" s="87"/>
      <c r="D461" s="87"/>
      <c r="E461" s="87"/>
      <c r="F461" s="87"/>
      <c r="G461" s="87"/>
      <c r="H461" s="87"/>
      <c r="I461" s="87"/>
      <c r="J461" s="87"/>
      <c r="K461" s="87"/>
      <c r="L461" s="87"/>
      <c r="M461" s="87"/>
      <c r="N461" s="87"/>
      <c r="O461" s="87"/>
      <c r="P461" s="87"/>
      <c r="Q461" s="87"/>
      <c r="R461" s="87"/>
      <c r="S461" s="87"/>
      <c r="T461" s="87"/>
      <c r="U461" s="87"/>
      <c r="V461" s="87"/>
      <c r="W461" s="87"/>
      <c r="X461" s="87"/>
      <c r="Y461" s="87"/>
      <c r="Z461" s="87"/>
    </row>
    <row r="462" spans="1:26" ht="25.5" customHeight="1" x14ac:dyDescent="0.3">
      <c r="A462" s="87"/>
      <c r="B462" s="87"/>
      <c r="C462" s="87"/>
      <c r="D462" s="87"/>
      <c r="E462" s="87"/>
      <c r="F462" s="87"/>
      <c r="G462" s="87"/>
      <c r="H462" s="87"/>
      <c r="I462" s="87"/>
      <c r="J462" s="87"/>
      <c r="K462" s="87"/>
      <c r="L462" s="87"/>
      <c r="M462" s="87"/>
      <c r="N462" s="87"/>
      <c r="O462" s="87"/>
      <c r="P462" s="87"/>
      <c r="Q462" s="87"/>
      <c r="R462" s="87"/>
      <c r="S462" s="87"/>
      <c r="T462" s="87"/>
      <c r="U462" s="87"/>
      <c r="V462" s="87"/>
      <c r="W462" s="87"/>
      <c r="X462" s="87"/>
      <c r="Y462" s="87"/>
      <c r="Z462" s="87"/>
    </row>
    <row r="463" spans="1:26" ht="25.5" customHeight="1" x14ac:dyDescent="0.3">
      <c r="A463" s="87"/>
      <c r="B463" s="87"/>
      <c r="C463" s="87"/>
      <c r="D463" s="87"/>
      <c r="E463" s="87"/>
      <c r="F463" s="87"/>
      <c r="G463" s="87"/>
      <c r="H463" s="87"/>
      <c r="I463" s="87"/>
      <c r="J463" s="87"/>
      <c r="K463" s="87"/>
      <c r="L463" s="87"/>
      <c r="M463" s="87"/>
      <c r="N463" s="87"/>
      <c r="O463" s="87"/>
      <c r="P463" s="87"/>
      <c r="Q463" s="87"/>
      <c r="R463" s="87"/>
      <c r="S463" s="87"/>
      <c r="T463" s="87"/>
      <c r="U463" s="87"/>
      <c r="V463" s="87"/>
      <c r="W463" s="87"/>
      <c r="X463" s="87"/>
      <c r="Y463" s="87"/>
      <c r="Z463" s="87"/>
    </row>
    <row r="464" spans="1:26" ht="25.5" customHeight="1" x14ac:dyDescent="0.3">
      <c r="A464" s="87"/>
      <c r="B464" s="87"/>
      <c r="C464" s="87"/>
      <c r="D464" s="87"/>
      <c r="E464" s="87"/>
      <c r="F464" s="87"/>
      <c r="G464" s="87"/>
      <c r="H464" s="87"/>
      <c r="I464" s="87"/>
      <c r="J464" s="87"/>
      <c r="K464" s="87"/>
      <c r="L464" s="87"/>
      <c r="M464" s="87"/>
      <c r="N464" s="87"/>
      <c r="O464" s="87"/>
      <c r="P464" s="87"/>
      <c r="Q464" s="87"/>
      <c r="R464" s="87"/>
      <c r="S464" s="87"/>
      <c r="T464" s="87"/>
      <c r="U464" s="87"/>
      <c r="V464" s="87"/>
      <c r="W464" s="87"/>
      <c r="X464" s="87"/>
      <c r="Y464" s="87"/>
      <c r="Z464" s="87"/>
    </row>
    <row r="465" spans="1:26" ht="25.5" customHeight="1" x14ac:dyDescent="0.3">
      <c r="A465" s="87"/>
      <c r="B465" s="87"/>
      <c r="C465" s="87"/>
      <c r="D465" s="87"/>
      <c r="E465" s="87"/>
      <c r="F465" s="87"/>
      <c r="G465" s="87"/>
      <c r="H465" s="87"/>
      <c r="I465" s="87"/>
      <c r="J465" s="87"/>
      <c r="K465" s="87"/>
      <c r="L465" s="87"/>
      <c r="M465" s="87"/>
      <c r="N465" s="87"/>
      <c r="O465" s="87"/>
      <c r="P465" s="87"/>
      <c r="Q465" s="87"/>
      <c r="R465" s="87"/>
      <c r="S465" s="87"/>
      <c r="T465" s="87"/>
      <c r="U465" s="87"/>
      <c r="V465" s="87"/>
      <c r="W465" s="87"/>
      <c r="X465" s="87"/>
      <c r="Y465" s="87"/>
      <c r="Z465" s="87"/>
    </row>
    <row r="466" spans="1:26" ht="25.5" customHeight="1" x14ac:dyDescent="0.3">
      <c r="A466" s="87"/>
      <c r="B466" s="87"/>
      <c r="C466" s="87"/>
      <c r="D466" s="87"/>
      <c r="E466" s="87"/>
      <c r="F466" s="87"/>
      <c r="G466" s="87"/>
      <c r="H466" s="87"/>
      <c r="I466" s="87"/>
      <c r="J466" s="87"/>
      <c r="K466" s="87"/>
      <c r="L466" s="87"/>
      <c r="M466" s="87"/>
      <c r="N466" s="87"/>
      <c r="O466" s="87"/>
      <c r="P466" s="87"/>
      <c r="Q466" s="87"/>
      <c r="R466" s="87"/>
      <c r="S466" s="87"/>
      <c r="T466" s="87"/>
      <c r="U466" s="87"/>
      <c r="V466" s="87"/>
      <c r="W466" s="87"/>
      <c r="X466" s="87"/>
      <c r="Y466" s="87"/>
      <c r="Z466" s="87"/>
    </row>
    <row r="467" spans="1:26" ht="25.5" customHeight="1" x14ac:dyDescent="0.3">
      <c r="A467" s="87"/>
      <c r="B467" s="87"/>
      <c r="C467" s="87"/>
      <c r="D467" s="87"/>
      <c r="E467" s="87"/>
      <c r="F467" s="87"/>
      <c r="G467" s="87"/>
      <c r="H467" s="87"/>
      <c r="I467" s="87"/>
      <c r="J467" s="87"/>
      <c r="K467" s="87"/>
      <c r="L467" s="87"/>
      <c r="M467" s="87"/>
      <c r="N467" s="87"/>
      <c r="O467" s="87"/>
      <c r="P467" s="87"/>
      <c r="Q467" s="87"/>
      <c r="R467" s="87"/>
      <c r="S467" s="87"/>
      <c r="T467" s="87"/>
      <c r="U467" s="87"/>
      <c r="V467" s="87"/>
      <c r="W467" s="87"/>
      <c r="X467" s="87"/>
      <c r="Y467" s="87"/>
      <c r="Z467" s="87"/>
    </row>
    <row r="468" spans="1:26" ht="25.5" customHeight="1" x14ac:dyDescent="0.3">
      <c r="A468" s="87"/>
      <c r="B468" s="87"/>
      <c r="C468" s="87"/>
      <c r="D468" s="87"/>
      <c r="E468" s="87"/>
      <c r="F468" s="87"/>
      <c r="G468" s="87"/>
      <c r="H468" s="87"/>
      <c r="I468" s="87"/>
      <c r="J468" s="87"/>
      <c r="K468" s="87"/>
      <c r="L468" s="87"/>
      <c r="M468" s="87"/>
      <c r="N468" s="87"/>
      <c r="O468" s="87"/>
      <c r="P468" s="87"/>
      <c r="Q468" s="87"/>
      <c r="R468" s="87"/>
      <c r="S468" s="87"/>
      <c r="T468" s="87"/>
      <c r="U468" s="87"/>
      <c r="V468" s="87"/>
      <c r="W468" s="87"/>
      <c r="X468" s="87"/>
      <c r="Y468" s="87"/>
      <c r="Z468" s="87"/>
    </row>
    <row r="469" spans="1:26" ht="25.5" customHeight="1" x14ac:dyDescent="0.3">
      <c r="A469" s="87"/>
      <c r="B469" s="87"/>
      <c r="C469" s="87"/>
      <c r="D469" s="87"/>
      <c r="E469" s="87"/>
      <c r="F469" s="87"/>
      <c r="G469" s="87"/>
      <c r="H469" s="87"/>
      <c r="I469" s="87"/>
      <c r="J469" s="87"/>
      <c r="K469" s="87"/>
      <c r="L469" s="87"/>
      <c r="M469" s="87"/>
      <c r="N469" s="87"/>
      <c r="O469" s="87"/>
      <c r="P469" s="87"/>
      <c r="Q469" s="87"/>
      <c r="R469" s="87"/>
      <c r="S469" s="87"/>
      <c r="T469" s="87"/>
      <c r="U469" s="87"/>
      <c r="V469" s="87"/>
      <c r="W469" s="87"/>
      <c r="X469" s="87"/>
      <c r="Y469" s="87"/>
      <c r="Z469" s="87"/>
    </row>
    <row r="470" spans="1:26" ht="25.5" customHeight="1" x14ac:dyDescent="0.3">
      <c r="A470" s="87"/>
      <c r="B470" s="87"/>
      <c r="C470" s="87"/>
      <c r="D470" s="87"/>
      <c r="E470" s="87"/>
      <c r="F470" s="87"/>
      <c r="G470" s="87"/>
      <c r="H470" s="87"/>
      <c r="I470" s="87"/>
      <c r="J470" s="87"/>
      <c r="K470" s="87"/>
      <c r="L470" s="87"/>
      <c r="M470" s="87"/>
      <c r="N470" s="87"/>
      <c r="O470" s="87"/>
      <c r="P470" s="87"/>
      <c r="Q470" s="87"/>
      <c r="R470" s="87"/>
      <c r="S470" s="87"/>
      <c r="T470" s="87"/>
      <c r="U470" s="87"/>
      <c r="V470" s="87"/>
      <c r="W470" s="87"/>
      <c r="X470" s="87"/>
      <c r="Y470" s="87"/>
      <c r="Z470" s="87"/>
    </row>
    <row r="471" spans="1:26" ht="25.5" customHeight="1" x14ac:dyDescent="0.3">
      <c r="A471" s="87"/>
      <c r="B471" s="87"/>
      <c r="C471" s="87"/>
      <c r="D471" s="87"/>
      <c r="E471" s="87"/>
      <c r="F471" s="87"/>
      <c r="G471" s="87"/>
      <c r="H471" s="87"/>
      <c r="I471" s="87"/>
      <c r="J471" s="87"/>
      <c r="K471" s="87"/>
      <c r="L471" s="87"/>
      <c r="M471" s="87"/>
      <c r="N471" s="87"/>
      <c r="O471" s="87"/>
      <c r="P471" s="87"/>
      <c r="Q471" s="87"/>
      <c r="R471" s="87"/>
      <c r="S471" s="87"/>
      <c r="T471" s="87"/>
      <c r="U471" s="87"/>
      <c r="V471" s="87"/>
      <c r="W471" s="87"/>
      <c r="X471" s="87"/>
      <c r="Y471" s="87"/>
      <c r="Z471" s="87"/>
    </row>
    <row r="472" spans="1:26" ht="25.5" customHeight="1" x14ac:dyDescent="0.3">
      <c r="A472" s="87"/>
      <c r="B472" s="87"/>
      <c r="C472" s="87"/>
      <c r="D472" s="87"/>
      <c r="E472" s="87"/>
      <c r="F472" s="87"/>
      <c r="G472" s="87"/>
      <c r="H472" s="87"/>
      <c r="I472" s="87"/>
      <c r="J472" s="87"/>
      <c r="K472" s="87"/>
      <c r="L472" s="87"/>
      <c r="M472" s="87"/>
      <c r="N472" s="87"/>
      <c r="O472" s="87"/>
      <c r="P472" s="87"/>
      <c r="Q472" s="87"/>
      <c r="R472" s="87"/>
      <c r="S472" s="87"/>
      <c r="T472" s="87"/>
      <c r="U472" s="87"/>
      <c r="V472" s="87"/>
      <c r="W472" s="87"/>
      <c r="X472" s="87"/>
      <c r="Y472" s="87"/>
      <c r="Z472" s="87"/>
    </row>
    <row r="473" spans="1:26" ht="25.5" customHeight="1" x14ac:dyDescent="0.3">
      <c r="A473" s="87"/>
      <c r="B473" s="87"/>
      <c r="C473" s="87"/>
      <c r="D473" s="87"/>
      <c r="E473" s="87"/>
      <c r="F473" s="87"/>
      <c r="G473" s="87"/>
      <c r="H473" s="87"/>
      <c r="I473" s="87"/>
      <c r="J473" s="87"/>
      <c r="K473" s="87"/>
      <c r="L473" s="87"/>
      <c r="M473" s="87"/>
      <c r="N473" s="87"/>
      <c r="O473" s="87"/>
      <c r="P473" s="87"/>
      <c r="Q473" s="87"/>
      <c r="R473" s="87"/>
      <c r="S473" s="87"/>
      <c r="T473" s="87"/>
      <c r="U473" s="87"/>
      <c r="V473" s="87"/>
      <c r="W473" s="87"/>
      <c r="X473" s="87"/>
      <c r="Y473" s="87"/>
      <c r="Z473" s="87"/>
    </row>
    <row r="474" spans="1:26" ht="25.5" customHeight="1" x14ac:dyDescent="0.3">
      <c r="A474" s="87"/>
      <c r="B474" s="87"/>
      <c r="C474" s="87"/>
      <c r="D474" s="87"/>
      <c r="E474" s="87"/>
      <c r="F474" s="87"/>
      <c r="G474" s="87"/>
      <c r="H474" s="87"/>
      <c r="I474" s="87"/>
      <c r="J474" s="87"/>
      <c r="K474" s="87"/>
      <c r="L474" s="87"/>
      <c r="M474" s="87"/>
      <c r="N474" s="87"/>
      <c r="O474" s="87"/>
      <c r="P474" s="87"/>
      <c r="Q474" s="87"/>
      <c r="R474" s="87"/>
      <c r="S474" s="87"/>
      <c r="T474" s="87"/>
      <c r="U474" s="87"/>
      <c r="V474" s="87"/>
      <c r="W474" s="87"/>
      <c r="X474" s="87"/>
      <c r="Y474" s="87"/>
      <c r="Z474" s="87"/>
    </row>
    <row r="475" spans="1:26" ht="25.5" customHeight="1" x14ac:dyDescent="0.3">
      <c r="A475" s="87"/>
      <c r="B475" s="87"/>
      <c r="C475" s="87"/>
      <c r="D475" s="87"/>
      <c r="E475" s="87"/>
      <c r="F475" s="87"/>
      <c r="G475" s="87"/>
      <c r="H475" s="87"/>
      <c r="I475" s="87"/>
      <c r="J475" s="87"/>
      <c r="K475" s="87"/>
      <c r="L475" s="87"/>
      <c r="M475" s="87"/>
      <c r="N475" s="87"/>
      <c r="O475" s="87"/>
      <c r="P475" s="87"/>
      <c r="Q475" s="87"/>
      <c r="R475" s="87"/>
      <c r="S475" s="87"/>
      <c r="T475" s="87"/>
      <c r="U475" s="87"/>
      <c r="V475" s="87"/>
      <c r="W475" s="87"/>
      <c r="X475" s="87"/>
      <c r="Y475" s="87"/>
      <c r="Z475" s="87"/>
    </row>
    <row r="476" spans="1:26" ht="25.5" customHeight="1" x14ac:dyDescent="0.3">
      <c r="A476" s="87"/>
      <c r="B476" s="87"/>
      <c r="C476" s="87"/>
      <c r="D476" s="87"/>
      <c r="E476" s="87"/>
      <c r="F476" s="87"/>
      <c r="G476" s="87"/>
      <c r="H476" s="87"/>
      <c r="I476" s="87"/>
      <c r="J476" s="87"/>
      <c r="K476" s="87"/>
      <c r="L476" s="87"/>
      <c r="M476" s="87"/>
      <c r="N476" s="87"/>
      <c r="O476" s="87"/>
      <c r="P476" s="87"/>
      <c r="Q476" s="87"/>
      <c r="R476" s="87"/>
      <c r="S476" s="87"/>
      <c r="T476" s="87"/>
      <c r="U476" s="87"/>
      <c r="V476" s="87"/>
      <c r="W476" s="87"/>
      <c r="X476" s="87"/>
      <c r="Y476" s="87"/>
      <c r="Z476" s="87"/>
    </row>
    <row r="477" spans="1:26" ht="25.5" customHeight="1" x14ac:dyDescent="0.3">
      <c r="A477" s="87"/>
      <c r="B477" s="87"/>
      <c r="C477" s="87"/>
      <c r="D477" s="87"/>
      <c r="E477" s="87"/>
      <c r="F477" s="87"/>
      <c r="G477" s="87"/>
      <c r="H477" s="87"/>
      <c r="I477" s="87"/>
      <c r="J477" s="87"/>
      <c r="K477" s="87"/>
      <c r="L477" s="87"/>
      <c r="M477" s="87"/>
      <c r="N477" s="87"/>
      <c r="O477" s="87"/>
      <c r="P477" s="87"/>
      <c r="Q477" s="87"/>
      <c r="R477" s="87"/>
      <c r="S477" s="87"/>
      <c r="T477" s="87"/>
      <c r="U477" s="87"/>
      <c r="V477" s="87"/>
      <c r="W477" s="87"/>
      <c r="X477" s="87"/>
      <c r="Y477" s="87"/>
      <c r="Z477" s="87"/>
    </row>
    <row r="478" spans="1:26" ht="25.5" customHeight="1" x14ac:dyDescent="0.3">
      <c r="A478" s="87"/>
      <c r="B478" s="87"/>
      <c r="C478" s="87"/>
      <c r="D478" s="87"/>
      <c r="E478" s="87"/>
      <c r="F478" s="87"/>
      <c r="G478" s="87"/>
      <c r="H478" s="87"/>
      <c r="I478" s="87"/>
      <c r="J478" s="87"/>
      <c r="K478" s="87"/>
      <c r="L478" s="87"/>
      <c r="M478" s="87"/>
      <c r="N478" s="87"/>
      <c r="O478" s="87"/>
      <c r="P478" s="87"/>
      <c r="Q478" s="87"/>
      <c r="R478" s="87"/>
      <c r="S478" s="87"/>
      <c r="T478" s="87"/>
      <c r="U478" s="87"/>
      <c r="V478" s="87"/>
      <c r="W478" s="87"/>
      <c r="X478" s="87"/>
      <c r="Y478" s="87"/>
      <c r="Z478" s="87"/>
    </row>
    <row r="479" spans="1:26" ht="25.5" customHeight="1" x14ac:dyDescent="0.3">
      <c r="A479" s="87"/>
      <c r="B479" s="87"/>
      <c r="C479" s="87"/>
      <c r="D479" s="87"/>
      <c r="E479" s="87"/>
      <c r="F479" s="87"/>
      <c r="G479" s="87"/>
      <c r="H479" s="87"/>
      <c r="I479" s="87"/>
      <c r="J479" s="87"/>
      <c r="K479" s="87"/>
      <c r="L479" s="87"/>
      <c r="M479" s="87"/>
      <c r="N479" s="87"/>
      <c r="O479" s="87"/>
      <c r="P479" s="87"/>
      <c r="Q479" s="87"/>
      <c r="R479" s="87"/>
      <c r="S479" s="87"/>
      <c r="T479" s="87"/>
      <c r="U479" s="87"/>
      <c r="V479" s="87"/>
      <c r="W479" s="87"/>
      <c r="X479" s="87"/>
      <c r="Y479" s="87"/>
      <c r="Z479" s="87"/>
    </row>
    <row r="480" spans="1:26" ht="25.5" customHeight="1" x14ac:dyDescent="0.3">
      <c r="A480" s="87"/>
      <c r="B480" s="87"/>
      <c r="C480" s="87"/>
      <c r="D480" s="87"/>
      <c r="E480" s="87"/>
      <c r="F480" s="87"/>
      <c r="G480" s="87"/>
      <c r="H480" s="87"/>
      <c r="I480" s="87"/>
      <c r="J480" s="87"/>
      <c r="K480" s="87"/>
      <c r="L480" s="87"/>
      <c r="M480" s="87"/>
      <c r="N480" s="87"/>
      <c r="O480" s="87"/>
      <c r="P480" s="87"/>
      <c r="Q480" s="87"/>
      <c r="R480" s="87"/>
      <c r="S480" s="87"/>
      <c r="T480" s="87"/>
      <c r="U480" s="87"/>
      <c r="V480" s="87"/>
      <c r="W480" s="87"/>
      <c r="X480" s="87"/>
      <c r="Y480" s="87"/>
      <c r="Z480" s="87"/>
    </row>
    <row r="481" spans="1:26" ht="25.5" customHeight="1" x14ac:dyDescent="0.3">
      <c r="A481" s="87"/>
      <c r="B481" s="87"/>
      <c r="C481" s="87"/>
      <c r="D481" s="87"/>
      <c r="E481" s="87"/>
      <c r="F481" s="87"/>
      <c r="G481" s="87"/>
      <c r="H481" s="87"/>
      <c r="I481" s="87"/>
      <c r="J481" s="87"/>
      <c r="K481" s="87"/>
      <c r="L481" s="87"/>
      <c r="M481" s="87"/>
      <c r="N481" s="87"/>
      <c r="O481" s="87"/>
      <c r="P481" s="87"/>
      <c r="Q481" s="87"/>
      <c r="R481" s="87"/>
      <c r="S481" s="87"/>
      <c r="T481" s="87"/>
      <c r="U481" s="87"/>
      <c r="V481" s="87"/>
      <c r="W481" s="87"/>
      <c r="X481" s="87"/>
      <c r="Y481" s="87"/>
      <c r="Z481" s="87"/>
    </row>
    <row r="482" spans="1:26" ht="25.5" customHeight="1" x14ac:dyDescent="0.3">
      <c r="A482" s="87"/>
      <c r="B482" s="87"/>
      <c r="C482" s="87"/>
      <c r="D482" s="87"/>
      <c r="E482" s="87"/>
      <c r="F482" s="87"/>
      <c r="G482" s="87"/>
      <c r="H482" s="87"/>
      <c r="I482" s="87"/>
      <c r="J482" s="87"/>
      <c r="K482" s="87"/>
      <c r="L482" s="87"/>
      <c r="M482" s="87"/>
      <c r="N482" s="87"/>
      <c r="O482" s="87"/>
      <c r="P482" s="87"/>
      <c r="Q482" s="87"/>
      <c r="R482" s="87"/>
      <c r="S482" s="87"/>
      <c r="T482" s="87"/>
      <c r="U482" s="87"/>
      <c r="V482" s="87"/>
      <c r="W482" s="87"/>
      <c r="X482" s="87"/>
      <c r="Y482" s="87"/>
      <c r="Z482" s="87"/>
    </row>
    <row r="483" spans="1:26" ht="25.5" customHeight="1" x14ac:dyDescent="0.3">
      <c r="A483" s="87"/>
      <c r="B483" s="87"/>
      <c r="C483" s="87"/>
      <c r="D483" s="87"/>
      <c r="E483" s="87"/>
      <c r="F483" s="87"/>
      <c r="G483" s="87"/>
      <c r="H483" s="87"/>
      <c r="I483" s="87"/>
      <c r="J483" s="87"/>
      <c r="K483" s="87"/>
      <c r="L483" s="87"/>
      <c r="M483" s="87"/>
      <c r="N483" s="87"/>
      <c r="O483" s="87"/>
      <c r="P483" s="87"/>
      <c r="Q483" s="87"/>
      <c r="R483" s="87"/>
      <c r="S483" s="87"/>
      <c r="T483" s="87"/>
      <c r="U483" s="87"/>
      <c r="V483" s="87"/>
      <c r="W483" s="87"/>
      <c r="X483" s="87"/>
      <c r="Y483" s="87"/>
      <c r="Z483" s="87"/>
    </row>
    <row r="484" spans="1:26" ht="25.5" customHeight="1" x14ac:dyDescent="0.3">
      <c r="A484" s="87"/>
      <c r="B484" s="87"/>
      <c r="C484" s="87"/>
      <c r="D484" s="87"/>
      <c r="E484" s="87"/>
      <c r="F484" s="87"/>
      <c r="G484" s="87"/>
      <c r="H484" s="87"/>
      <c r="I484" s="87"/>
      <c r="J484" s="87"/>
      <c r="K484" s="87"/>
      <c r="L484" s="87"/>
      <c r="M484" s="87"/>
      <c r="N484" s="87"/>
      <c r="O484" s="87"/>
      <c r="P484" s="87"/>
      <c r="Q484" s="87"/>
      <c r="R484" s="87"/>
      <c r="S484" s="87"/>
      <c r="T484" s="87"/>
      <c r="U484" s="87"/>
      <c r="V484" s="87"/>
      <c r="W484" s="87"/>
      <c r="X484" s="87"/>
      <c r="Y484" s="87"/>
      <c r="Z484" s="87"/>
    </row>
    <row r="485" spans="1:26" ht="25.5" customHeight="1" x14ac:dyDescent="0.3">
      <c r="A485" s="87"/>
      <c r="B485" s="87"/>
      <c r="C485" s="87"/>
      <c r="D485" s="87"/>
      <c r="E485" s="87"/>
      <c r="F485" s="87"/>
      <c r="G485" s="87"/>
      <c r="H485" s="87"/>
      <c r="I485" s="87"/>
      <c r="J485" s="87"/>
      <c r="K485" s="87"/>
      <c r="L485" s="87"/>
      <c r="M485" s="87"/>
      <c r="N485" s="87"/>
      <c r="O485" s="87"/>
      <c r="P485" s="87"/>
      <c r="Q485" s="87"/>
      <c r="R485" s="87"/>
      <c r="S485" s="87"/>
      <c r="T485" s="87"/>
      <c r="U485" s="87"/>
      <c r="V485" s="87"/>
      <c r="W485" s="87"/>
      <c r="X485" s="87"/>
      <c r="Y485" s="87"/>
      <c r="Z485" s="87"/>
    </row>
    <row r="486" spans="1:26" ht="25.5" customHeight="1" x14ac:dyDescent="0.3">
      <c r="A486" s="87"/>
      <c r="B486" s="87"/>
      <c r="C486" s="87"/>
      <c r="D486" s="87"/>
      <c r="E486" s="87"/>
      <c r="F486" s="87"/>
      <c r="G486" s="87"/>
      <c r="H486" s="87"/>
      <c r="I486" s="87"/>
      <c r="J486" s="87"/>
      <c r="K486" s="87"/>
      <c r="L486" s="87"/>
      <c r="M486" s="87"/>
      <c r="N486" s="87"/>
      <c r="O486" s="87"/>
      <c r="P486" s="87"/>
      <c r="Q486" s="87"/>
      <c r="R486" s="87"/>
      <c r="S486" s="87"/>
      <c r="T486" s="87"/>
      <c r="U486" s="87"/>
      <c r="V486" s="87"/>
      <c r="W486" s="87"/>
      <c r="X486" s="87"/>
      <c r="Y486" s="87"/>
      <c r="Z486" s="87"/>
    </row>
    <row r="487" spans="1:26" ht="25.5" customHeight="1" x14ac:dyDescent="0.3">
      <c r="A487" s="87"/>
      <c r="B487" s="87"/>
      <c r="C487" s="87"/>
      <c r="D487" s="87"/>
      <c r="E487" s="87"/>
      <c r="F487" s="87"/>
      <c r="G487" s="87"/>
      <c r="H487" s="87"/>
      <c r="I487" s="87"/>
      <c r="J487" s="87"/>
      <c r="K487" s="87"/>
      <c r="L487" s="87"/>
      <c r="M487" s="87"/>
      <c r="N487" s="87"/>
      <c r="O487" s="87"/>
      <c r="P487" s="87"/>
      <c r="Q487" s="87"/>
      <c r="R487" s="87"/>
      <c r="S487" s="87"/>
      <c r="T487" s="87"/>
      <c r="U487" s="87"/>
      <c r="V487" s="87"/>
      <c r="W487" s="87"/>
      <c r="X487" s="87"/>
      <c r="Y487" s="87"/>
      <c r="Z487" s="87"/>
    </row>
    <row r="488" spans="1:26" ht="25.5" customHeight="1" x14ac:dyDescent="0.3">
      <c r="A488" s="87"/>
      <c r="B488" s="87"/>
      <c r="C488" s="87"/>
      <c r="D488" s="87"/>
      <c r="E488" s="87"/>
      <c r="F488" s="87"/>
      <c r="G488" s="87"/>
      <c r="H488" s="87"/>
      <c r="I488" s="87"/>
      <c r="J488" s="87"/>
      <c r="K488" s="87"/>
      <c r="L488" s="87"/>
      <c r="M488" s="87"/>
      <c r="N488" s="87"/>
      <c r="O488" s="87"/>
      <c r="P488" s="87"/>
      <c r="Q488" s="87"/>
      <c r="R488" s="87"/>
      <c r="S488" s="87"/>
      <c r="T488" s="87"/>
      <c r="U488" s="87"/>
      <c r="V488" s="87"/>
      <c r="W488" s="87"/>
      <c r="X488" s="87"/>
      <c r="Y488" s="87"/>
      <c r="Z488" s="87"/>
    </row>
    <row r="489" spans="1:26" ht="25.5" customHeight="1" x14ac:dyDescent="0.3">
      <c r="A489" s="87"/>
      <c r="B489" s="87"/>
      <c r="C489" s="87"/>
      <c r="D489" s="87"/>
      <c r="E489" s="87"/>
      <c r="F489" s="87"/>
      <c r="G489" s="87"/>
      <c r="H489" s="87"/>
      <c r="I489" s="87"/>
      <c r="J489" s="87"/>
      <c r="K489" s="87"/>
      <c r="L489" s="87"/>
      <c r="M489" s="87"/>
      <c r="N489" s="87"/>
      <c r="O489" s="87"/>
      <c r="P489" s="87"/>
      <c r="Q489" s="87"/>
      <c r="R489" s="87"/>
      <c r="S489" s="87"/>
      <c r="T489" s="87"/>
      <c r="U489" s="87"/>
      <c r="V489" s="87"/>
      <c r="W489" s="87"/>
      <c r="X489" s="87"/>
      <c r="Y489" s="87"/>
      <c r="Z489" s="87"/>
    </row>
    <row r="490" spans="1:26" ht="25.5" customHeight="1" x14ac:dyDescent="0.3">
      <c r="A490" s="87"/>
      <c r="B490" s="87"/>
      <c r="C490" s="87"/>
      <c r="D490" s="87"/>
      <c r="E490" s="87"/>
      <c r="F490" s="87"/>
      <c r="G490" s="87"/>
      <c r="H490" s="87"/>
      <c r="I490" s="87"/>
      <c r="J490" s="87"/>
      <c r="K490" s="87"/>
      <c r="L490" s="87"/>
      <c r="M490" s="87"/>
      <c r="N490" s="87"/>
      <c r="O490" s="87"/>
      <c r="P490" s="87"/>
      <c r="Q490" s="87"/>
      <c r="R490" s="87"/>
      <c r="S490" s="87"/>
      <c r="T490" s="87"/>
      <c r="U490" s="87"/>
      <c r="V490" s="87"/>
      <c r="W490" s="87"/>
      <c r="X490" s="87"/>
      <c r="Y490" s="87"/>
      <c r="Z490" s="87"/>
    </row>
    <row r="491" spans="1:26" ht="25.5" customHeight="1" x14ac:dyDescent="0.3">
      <c r="A491" s="87"/>
      <c r="B491" s="87"/>
      <c r="C491" s="87"/>
      <c r="D491" s="87"/>
      <c r="E491" s="87"/>
      <c r="F491" s="87"/>
      <c r="G491" s="87"/>
      <c r="H491" s="87"/>
      <c r="I491" s="87"/>
      <c r="J491" s="87"/>
      <c r="K491" s="87"/>
      <c r="L491" s="87"/>
      <c r="M491" s="87"/>
      <c r="N491" s="87"/>
      <c r="O491" s="87"/>
      <c r="P491" s="87"/>
      <c r="Q491" s="87"/>
      <c r="R491" s="87"/>
      <c r="S491" s="87"/>
      <c r="T491" s="87"/>
      <c r="U491" s="87"/>
      <c r="V491" s="87"/>
      <c r="W491" s="87"/>
      <c r="X491" s="87"/>
      <c r="Y491" s="87"/>
      <c r="Z491" s="87"/>
    </row>
    <row r="492" spans="1:26" ht="25.5" customHeight="1" x14ac:dyDescent="0.3">
      <c r="A492" s="87"/>
      <c r="B492" s="87"/>
      <c r="C492" s="87"/>
      <c r="D492" s="87"/>
      <c r="E492" s="87"/>
      <c r="F492" s="87"/>
      <c r="G492" s="87"/>
      <c r="H492" s="87"/>
      <c r="I492" s="87"/>
      <c r="J492" s="87"/>
      <c r="K492" s="87"/>
      <c r="L492" s="87"/>
      <c r="M492" s="87"/>
      <c r="N492" s="87"/>
      <c r="O492" s="87"/>
      <c r="P492" s="87"/>
      <c r="Q492" s="87"/>
      <c r="R492" s="87"/>
      <c r="S492" s="87"/>
      <c r="T492" s="87"/>
      <c r="U492" s="87"/>
      <c r="V492" s="87"/>
      <c r="W492" s="87"/>
      <c r="X492" s="87"/>
      <c r="Y492" s="87"/>
      <c r="Z492" s="87"/>
    </row>
    <row r="493" spans="1:26" ht="25.5" customHeight="1" x14ac:dyDescent="0.3">
      <c r="A493" s="87"/>
      <c r="B493" s="87"/>
      <c r="C493" s="87"/>
      <c r="D493" s="87"/>
      <c r="E493" s="87"/>
      <c r="F493" s="87"/>
      <c r="G493" s="87"/>
      <c r="H493" s="87"/>
      <c r="I493" s="87"/>
      <c r="J493" s="87"/>
      <c r="K493" s="87"/>
      <c r="L493" s="87"/>
      <c r="M493" s="87"/>
      <c r="N493" s="87"/>
      <c r="O493" s="87"/>
      <c r="P493" s="87"/>
      <c r="Q493" s="87"/>
      <c r="R493" s="87"/>
      <c r="S493" s="87"/>
      <c r="T493" s="87"/>
      <c r="U493" s="87"/>
      <c r="V493" s="87"/>
      <c r="W493" s="87"/>
      <c r="X493" s="87"/>
      <c r="Y493" s="87"/>
      <c r="Z493" s="87"/>
    </row>
    <row r="494" spans="1:26" ht="25.5" customHeight="1" x14ac:dyDescent="0.3">
      <c r="A494" s="87"/>
      <c r="B494" s="87"/>
      <c r="C494" s="87"/>
      <c r="D494" s="87"/>
      <c r="E494" s="87"/>
      <c r="F494" s="87"/>
      <c r="G494" s="87"/>
      <c r="H494" s="87"/>
      <c r="I494" s="87"/>
      <c r="J494" s="87"/>
      <c r="K494" s="87"/>
      <c r="L494" s="87"/>
      <c r="M494" s="87"/>
      <c r="N494" s="87"/>
      <c r="O494" s="87"/>
      <c r="P494" s="87"/>
      <c r="Q494" s="87"/>
      <c r="R494" s="87"/>
      <c r="S494" s="87"/>
      <c r="T494" s="87"/>
      <c r="U494" s="87"/>
      <c r="V494" s="87"/>
      <c r="W494" s="87"/>
      <c r="X494" s="87"/>
      <c r="Y494" s="87"/>
      <c r="Z494" s="87"/>
    </row>
    <row r="495" spans="1:26" ht="25.5" customHeight="1" x14ac:dyDescent="0.3">
      <c r="A495" s="87"/>
      <c r="B495" s="87"/>
      <c r="C495" s="87"/>
      <c r="D495" s="87"/>
      <c r="E495" s="87"/>
      <c r="F495" s="87"/>
      <c r="G495" s="87"/>
      <c r="H495" s="87"/>
      <c r="I495" s="87"/>
      <c r="J495" s="87"/>
      <c r="K495" s="87"/>
      <c r="L495" s="87"/>
      <c r="M495" s="87"/>
      <c r="N495" s="87"/>
      <c r="O495" s="87"/>
      <c r="P495" s="87"/>
      <c r="Q495" s="87"/>
      <c r="R495" s="87"/>
      <c r="S495" s="87"/>
      <c r="T495" s="87"/>
      <c r="U495" s="87"/>
      <c r="V495" s="87"/>
      <c r="W495" s="87"/>
      <c r="X495" s="87"/>
      <c r="Y495" s="87"/>
      <c r="Z495" s="87"/>
    </row>
    <row r="496" spans="1:26" ht="25.5" customHeight="1" x14ac:dyDescent="0.3">
      <c r="A496" s="87"/>
      <c r="B496" s="87"/>
      <c r="C496" s="87"/>
      <c r="D496" s="87"/>
      <c r="E496" s="87"/>
      <c r="F496" s="87"/>
      <c r="G496" s="87"/>
      <c r="H496" s="87"/>
      <c r="I496" s="87"/>
      <c r="J496" s="87"/>
      <c r="K496" s="87"/>
      <c r="L496" s="87"/>
      <c r="M496" s="87"/>
      <c r="N496" s="87"/>
      <c r="O496" s="87"/>
      <c r="P496" s="87"/>
      <c r="Q496" s="87"/>
      <c r="R496" s="87"/>
      <c r="S496" s="87"/>
      <c r="T496" s="87"/>
      <c r="U496" s="87"/>
      <c r="V496" s="87"/>
      <c r="W496" s="87"/>
      <c r="X496" s="87"/>
      <c r="Y496" s="87"/>
      <c r="Z496" s="87"/>
    </row>
    <row r="497" spans="1:26" ht="25.5" customHeight="1" x14ac:dyDescent="0.3">
      <c r="A497" s="87"/>
      <c r="B497" s="87"/>
      <c r="C497" s="87"/>
      <c r="D497" s="87"/>
      <c r="E497" s="87"/>
      <c r="F497" s="87"/>
      <c r="G497" s="87"/>
      <c r="H497" s="87"/>
      <c r="I497" s="87"/>
      <c r="J497" s="87"/>
      <c r="K497" s="87"/>
      <c r="L497" s="87"/>
      <c r="M497" s="87"/>
      <c r="N497" s="87"/>
      <c r="O497" s="87"/>
      <c r="P497" s="87"/>
      <c r="Q497" s="87"/>
      <c r="R497" s="87"/>
      <c r="S497" s="87"/>
      <c r="T497" s="87"/>
      <c r="U497" s="87"/>
      <c r="V497" s="87"/>
      <c r="W497" s="87"/>
      <c r="X497" s="87"/>
      <c r="Y497" s="87"/>
      <c r="Z497" s="87"/>
    </row>
    <row r="498" spans="1:26" ht="25.5" customHeight="1" x14ac:dyDescent="0.3">
      <c r="A498" s="87"/>
      <c r="B498" s="87"/>
      <c r="C498" s="87"/>
      <c r="D498" s="87"/>
      <c r="E498" s="87"/>
      <c r="F498" s="87"/>
      <c r="G498" s="87"/>
      <c r="H498" s="87"/>
      <c r="I498" s="87"/>
      <c r="J498" s="87"/>
      <c r="K498" s="87"/>
      <c r="L498" s="87"/>
      <c r="M498" s="87"/>
      <c r="N498" s="87"/>
      <c r="O498" s="87"/>
      <c r="P498" s="87"/>
      <c r="Q498" s="87"/>
      <c r="R498" s="87"/>
      <c r="S498" s="87"/>
      <c r="T498" s="87"/>
      <c r="U498" s="87"/>
      <c r="V498" s="87"/>
      <c r="W498" s="87"/>
      <c r="X498" s="87"/>
      <c r="Y498" s="87"/>
      <c r="Z498" s="87"/>
    </row>
    <row r="499" spans="1:26" ht="25.5" customHeight="1" x14ac:dyDescent="0.3">
      <c r="A499" s="87"/>
      <c r="B499" s="87"/>
      <c r="C499" s="87"/>
      <c r="D499" s="87"/>
      <c r="E499" s="87"/>
      <c r="F499" s="87"/>
      <c r="G499" s="87"/>
      <c r="H499" s="87"/>
      <c r="I499" s="87"/>
      <c r="J499" s="87"/>
      <c r="K499" s="87"/>
      <c r="L499" s="87"/>
      <c r="M499" s="87"/>
      <c r="N499" s="87"/>
      <c r="O499" s="87"/>
      <c r="P499" s="87"/>
      <c r="Q499" s="87"/>
      <c r="R499" s="87"/>
      <c r="S499" s="87"/>
      <c r="T499" s="87"/>
      <c r="U499" s="87"/>
      <c r="V499" s="87"/>
      <c r="W499" s="87"/>
      <c r="X499" s="87"/>
      <c r="Y499" s="87"/>
      <c r="Z499" s="87"/>
    </row>
    <row r="500" spans="1:26" ht="25.5" customHeight="1" x14ac:dyDescent="0.3">
      <c r="A500" s="87"/>
      <c r="B500" s="87"/>
      <c r="C500" s="87"/>
      <c r="D500" s="87"/>
      <c r="E500" s="87"/>
      <c r="F500" s="87"/>
      <c r="G500" s="87"/>
      <c r="H500" s="87"/>
      <c r="I500" s="87"/>
      <c r="J500" s="87"/>
      <c r="K500" s="87"/>
      <c r="L500" s="87"/>
      <c r="M500" s="87"/>
      <c r="N500" s="87"/>
      <c r="O500" s="87"/>
      <c r="P500" s="87"/>
      <c r="Q500" s="87"/>
      <c r="R500" s="87"/>
      <c r="S500" s="87"/>
      <c r="T500" s="87"/>
      <c r="U500" s="87"/>
      <c r="V500" s="87"/>
      <c r="W500" s="87"/>
      <c r="X500" s="87"/>
      <c r="Y500" s="87"/>
      <c r="Z500" s="87"/>
    </row>
    <row r="501" spans="1:26" ht="25.5" customHeight="1" x14ac:dyDescent="0.3">
      <c r="A501" s="87"/>
      <c r="B501" s="87"/>
      <c r="C501" s="87"/>
      <c r="D501" s="87"/>
      <c r="E501" s="87"/>
      <c r="F501" s="87"/>
      <c r="G501" s="87"/>
      <c r="H501" s="87"/>
      <c r="I501" s="87"/>
      <c r="J501" s="87"/>
      <c r="K501" s="87"/>
      <c r="L501" s="87"/>
      <c r="M501" s="87"/>
      <c r="N501" s="87"/>
      <c r="O501" s="87"/>
      <c r="P501" s="87"/>
      <c r="Q501" s="87"/>
      <c r="R501" s="87"/>
      <c r="S501" s="87"/>
      <c r="T501" s="87"/>
      <c r="U501" s="87"/>
      <c r="V501" s="87"/>
      <c r="W501" s="87"/>
      <c r="X501" s="87"/>
      <c r="Y501" s="87"/>
      <c r="Z501" s="87"/>
    </row>
    <row r="502" spans="1:26" ht="25.5" customHeight="1" x14ac:dyDescent="0.3">
      <c r="A502" s="87"/>
      <c r="B502" s="87"/>
      <c r="C502" s="87"/>
      <c r="D502" s="87"/>
      <c r="E502" s="87"/>
      <c r="F502" s="87"/>
      <c r="G502" s="87"/>
      <c r="H502" s="87"/>
      <c r="I502" s="87"/>
      <c r="J502" s="87"/>
      <c r="K502" s="87"/>
      <c r="L502" s="87"/>
      <c r="M502" s="87"/>
      <c r="N502" s="87"/>
      <c r="O502" s="87"/>
      <c r="P502" s="87"/>
      <c r="Q502" s="87"/>
      <c r="R502" s="87"/>
      <c r="S502" s="87"/>
      <c r="T502" s="87"/>
      <c r="U502" s="87"/>
      <c r="V502" s="87"/>
      <c r="W502" s="87"/>
      <c r="X502" s="87"/>
      <c r="Y502" s="87"/>
      <c r="Z502" s="87"/>
    </row>
    <row r="503" spans="1:26" ht="25.5" customHeight="1" x14ac:dyDescent="0.3">
      <c r="A503" s="87"/>
      <c r="B503" s="87"/>
      <c r="C503" s="87"/>
      <c r="D503" s="87"/>
      <c r="E503" s="87"/>
      <c r="F503" s="87"/>
      <c r="G503" s="87"/>
      <c r="H503" s="87"/>
      <c r="I503" s="87"/>
      <c r="J503" s="87"/>
      <c r="K503" s="87"/>
      <c r="L503" s="87"/>
      <c r="M503" s="87"/>
      <c r="N503" s="87"/>
      <c r="O503" s="87"/>
      <c r="P503" s="87"/>
      <c r="Q503" s="87"/>
      <c r="R503" s="87"/>
      <c r="S503" s="87"/>
      <c r="T503" s="87"/>
      <c r="U503" s="87"/>
      <c r="V503" s="87"/>
      <c r="W503" s="87"/>
      <c r="X503" s="87"/>
      <c r="Y503" s="87"/>
      <c r="Z503" s="87"/>
    </row>
    <row r="504" spans="1:26" ht="25.5" customHeight="1" x14ac:dyDescent="0.3">
      <c r="A504" s="87"/>
      <c r="B504" s="87"/>
      <c r="C504" s="87"/>
      <c r="D504" s="87"/>
      <c r="E504" s="87"/>
      <c r="F504" s="87"/>
      <c r="G504" s="87"/>
      <c r="H504" s="87"/>
      <c r="I504" s="87"/>
      <c r="J504" s="87"/>
      <c r="K504" s="87"/>
      <c r="L504" s="87"/>
      <c r="M504" s="87"/>
      <c r="N504" s="87"/>
      <c r="O504" s="87"/>
      <c r="P504" s="87"/>
      <c r="Q504" s="87"/>
      <c r="R504" s="87"/>
      <c r="S504" s="87"/>
      <c r="T504" s="87"/>
      <c r="U504" s="87"/>
      <c r="V504" s="87"/>
      <c r="W504" s="87"/>
      <c r="X504" s="87"/>
      <c r="Y504" s="87"/>
      <c r="Z504" s="87"/>
    </row>
    <row r="505" spans="1:26" ht="25.5" customHeight="1" x14ac:dyDescent="0.3">
      <c r="A505" s="87"/>
      <c r="B505" s="87"/>
      <c r="C505" s="87"/>
      <c r="D505" s="87"/>
      <c r="E505" s="87"/>
      <c r="F505" s="87"/>
      <c r="G505" s="87"/>
      <c r="H505" s="87"/>
      <c r="I505" s="87"/>
      <c r="J505" s="87"/>
      <c r="K505" s="87"/>
      <c r="L505" s="87"/>
      <c r="M505" s="87"/>
      <c r="N505" s="87"/>
      <c r="O505" s="87"/>
      <c r="P505" s="87"/>
      <c r="Q505" s="87"/>
      <c r="R505" s="87"/>
      <c r="S505" s="87"/>
      <c r="T505" s="87"/>
      <c r="U505" s="87"/>
      <c r="V505" s="87"/>
      <c r="W505" s="87"/>
      <c r="X505" s="87"/>
      <c r="Y505" s="87"/>
      <c r="Z505" s="87"/>
    </row>
    <row r="506" spans="1:26" ht="25.5" customHeight="1" x14ac:dyDescent="0.3">
      <c r="A506" s="87"/>
      <c r="B506" s="87"/>
      <c r="C506" s="87"/>
      <c r="D506" s="87"/>
      <c r="E506" s="87"/>
      <c r="F506" s="87"/>
      <c r="G506" s="87"/>
      <c r="H506" s="87"/>
      <c r="I506" s="87"/>
      <c r="J506" s="87"/>
      <c r="K506" s="87"/>
      <c r="L506" s="87"/>
      <c r="M506" s="87"/>
      <c r="N506" s="87"/>
      <c r="O506" s="87"/>
      <c r="P506" s="87"/>
      <c r="Q506" s="87"/>
      <c r="R506" s="87"/>
      <c r="S506" s="87"/>
      <c r="T506" s="87"/>
      <c r="U506" s="87"/>
      <c r="V506" s="87"/>
      <c r="W506" s="87"/>
      <c r="X506" s="87"/>
      <c r="Y506" s="87"/>
      <c r="Z506" s="87"/>
    </row>
    <row r="507" spans="1:26" ht="25.5" customHeight="1" x14ac:dyDescent="0.3">
      <c r="A507" s="87"/>
      <c r="B507" s="87"/>
      <c r="C507" s="87"/>
      <c r="D507" s="87"/>
      <c r="E507" s="87"/>
      <c r="F507" s="87"/>
      <c r="G507" s="87"/>
      <c r="H507" s="87"/>
      <c r="I507" s="87"/>
      <c r="J507" s="87"/>
      <c r="K507" s="87"/>
      <c r="L507" s="87"/>
      <c r="M507" s="87"/>
      <c r="N507" s="87"/>
      <c r="O507" s="87"/>
      <c r="P507" s="87"/>
      <c r="Q507" s="87"/>
      <c r="R507" s="87"/>
      <c r="S507" s="87"/>
      <c r="T507" s="87"/>
      <c r="U507" s="87"/>
      <c r="V507" s="87"/>
      <c r="W507" s="87"/>
      <c r="X507" s="87"/>
      <c r="Y507" s="87"/>
      <c r="Z507" s="87"/>
    </row>
    <row r="508" spans="1:26" ht="25.5" customHeight="1" x14ac:dyDescent="0.3">
      <c r="A508" s="87"/>
      <c r="B508" s="87"/>
      <c r="C508" s="87"/>
      <c r="D508" s="87"/>
      <c r="E508" s="87"/>
      <c r="F508" s="87"/>
      <c r="G508" s="87"/>
      <c r="H508" s="87"/>
      <c r="I508" s="87"/>
      <c r="J508" s="87"/>
      <c r="K508" s="87"/>
      <c r="L508" s="87"/>
      <c r="M508" s="87"/>
      <c r="N508" s="87"/>
      <c r="O508" s="87"/>
      <c r="P508" s="87"/>
      <c r="Q508" s="87"/>
      <c r="R508" s="87"/>
      <c r="S508" s="87"/>
      <c r="T508" s="87"/>
      <c r="U508" s="87"/>
      <c r="V508" s="87"/>
      <c r="W508" s="87"/>
      <c r="X508" s="87"/>
      <c r="Y508" s="87"/>
      <c r="Z508" s="87"/>
    </row>
    <row r="509" spans="1:26" ht="25.5" customHeight="1" x14ac:dyDescent="0.3">
      <c r="A509" s="87"/>
      <c r="B509" s="87"/>
      <c r="C509" s="87"/>
      <c r="D509" s="87"/>
      <c r="E509" s="87"/>
      <c r="F509" s="87"/>
      <c r="G509" s="87"/>
      <c r="H509" s="87"/>
      <c r="I509" s="87"/>
      <c r="J509" s="87"/>
      <c r="K509" s="87"/>
      <c r="L509" s="87"/>
      <c r="M509" s="87"/>
      <c r="N509" s="87"/>
      <c r="O509" s="87"/>
      <c r="P509" s="87"/>
      <c r="Q509" s="87"/>
      <c r="R509" s="87"/>
      <c r="S509" s="87"/>
      <c r="T509" s="87"/>
      <c r="U509" s="87"/>
      <c r="V509" s="87"/>
      <c r="W509" s="87"/>
      <c r="X509" s="87"/>
      <c r="Y509" s="87"/>
      <c r="Z509" s="87"/>
    </row>
    <row r="510" spans="1:26" ht="25.5" customHeight="1" x14ac:dyDescent="0.3">
      <c r="A510" s="87"/>
      <c r="B510" s="87"/>
      <c r="C510" s="87"/>
      <c r="D510" s="87"/>
      <c r="E510" s="87"/>
      <c r="F510" s="87"/>
      <c r="G510" s="87"/>
      <c r="H510" s="87"/>
      <c r="I510" s="87"/>
      <c r="J510" s="87"/>
      <c r="K510" s="87"/>
      <c r="L510" s="87"/>
      <c r="M510" s="87"/>
      <c r="N510" s="87"/>
      <c r="O510" s="87"/>
      <c r="P510" s="87"/>
      <c r="Q510" s="87"/>
      <c r="R510" s="87"/>
      <c r="S510" s="87"/>
      <c r="T510" s="87"/>
      <c r="U510" s="87"/>
      <c r="V510" s="87"/>
      <c r="W510" s="87"/>
      <c r="X510" s="87"/>
      <c r="Y510" s="87"/>
      <c r="Z510" s="87"/>
    </row>
    <row r="511" spans="1:26" ht="25.5" customHeight="1" x14ac:dyDescent="0.3">
      <c r="A511" s="87"/>
      <c r="B511" s="87"/>
      <c r="C511" s="87"/>
      <c r="D511" s="87"/>
      <c r="E511" s="87"/>
      <c r="F511" s="87"/>
      <c r="G511" s="87"/>
      <c r="H511" s="87"/>
      <c r="I511" s="87"/>
      <c r="J511" s="87"/>
      <c r="K511" s="87"/>
      <c r="L511" s="87"/>
      <c r="M511" s="87"/>
      <c r="N511" s="87"/>
      <c r="O511" s="87"/>
      <c r="P511" s="87"/>
      <c r="Q511" s="87"/>
      <c r="R511" s="87"/>
      <c r="S511" s="87"/>
      <c r="T511" s="87"/>
      <c r="U511" s="87"/>
      <c r="V511" s="87"/>
      <c r="W511" s="87"/>
      <c r="X511" s="87"/>
      <c r="Y511" s="87"/>
      <c r="Z511" s="87"/>
    </row>
    <row r="512" spans="1:26" ht="25.5" customHeight="1" x14ac:dyDescent="0.3">
      <c r="A512" s="87"/>
      <c r="B512" s="87"/>
      <c r="C512" s="87"/>
      <c r="D512" s="87"/>
      <c r="E512" s="87"/>
      <c r="F512" s="87"/>
      <c r="G512" s="87"/>
      <c r="H512" s="87"/>
      <c r="I512" s="87"/>
      <c r="J512" s="87"/>
      <c r="K512" s="87"/>
      <c r="L512" s="87"/>
      <c r="M512" s="87"/>
      <c r="N512" s="87"/>
      <c r="O512" s="87"/>
      <c r="P512" s="87"/>
      <c r="Q512" s="87"/>
      <c r="R512" s="87"/>
      <c r="S512" s="87"/>
      <c r="T512" s="87"/>
      <c r="U512" s="87"/>
      <c r="V512" s="87"/>
      <c r="W512" s="87"/>
      <c r="X512" s="87"/>
      <c r="Y512" s="87"/>
      <c r="Z512" s="87"/>
    </row>
    <row r="513" spans="1:26" ht="25.5" customHeight="1" x14ac:dyDescent="0.3">
      <c r="A513" s="87"/>
      <c r="B513" s="87"/>
      <c r="C513" s="87"/>
      <c r="D513" s="87"/>
      <c r="E513" s="87"/>
      <c r="F513" s="87"/>
      <c r="G513" s="87"/>
      <c r="H513" s="87"/>
      <c r="I513" s="87"/>
      <c r="J513" s="87"/>
      <c r="K513" s="87"/>
      <c r="L513" s="87"/>
      <c r="M513" s="87"/>
      <c r="N513" s="87"/>
      <c r="O513" s="87"/>
      <c r="P513" s="87"/>
      <c r="Q513" s="87"/>
      <c r="R513" s="87"/>
      <c r="S513" s="87"/>
      <c r="T513" s="87"/>
      <c r="U513" s="87"/>
      <c r="V513" s="87"/>
      <c r="W513" s="87"/>
      <c r="X513" s="87"/>
      <c r="Y513" s="87"/>
      <c r="Z513" s="87"/>
    </row>
    <row r="514" spans="1:26" ht="25.5" customHeight="1" x14ac:dyDescent="0.3">
      <c r="A514" s="87"/>
      <c r="B514" s="87"/>
      <c r="C514" s="87"/>
      <c r="D514" s="87"/>
      <c r="E514" s="87"/>
      <c r="F514" s="87"/>
      <c r="G514" s="87"/>
      <c r="H514" s="87"/>
      <c r="I514" s="87"/>
      <c r="J514" s="87"/>
      <c r="K514" s="87"/>
      <c r="L514" s="87"/>
      <c r="M514" s="87"/>
      <c r="N514" s="87"/>
      <c r="O514" s="87"/>
      <c r="P514" s="87"/>
      <c r="Q514" s="87"/>
      <c r="R514" s="87"/>
      <c r="S514" s="87"/>
      <c r="T514" s="87"/>
      <c r="U514" s="87"/>
      <c r="V514" s="87"/>
      <c r="W514" s="87"/>
      <c r="X514" s="87"/>
      <c r="Y514" s="87"/>
      <c r="Z514" s="87"/>
    </row>
    <row r="515" spans="1:26" ht="25.5" customHeight="1" x14ac:dyDescent="0.3">
      <c r="A515" s="87"/>
      <c r="B515" s="87"/>
      <c r="C515" s="87"/>
      <c r="D515" s="87"/>
      <c r="E515" s="87"/>
      <c r="F515" s="87"/>
      <c r="G515" s="87"/>
      <c r="H515" s="87"/>
      <c r="I515" s="87"/>
      <c r="J515" s="87"/>
      <c r="K515" s="87"/>
      <c r="L515" s="87"/>
      <c r="M515" s="87"/>
      <c r="N515" s="87"/>
      <c r="O515" s="87"/>
      <c r="P515" s="87"/>
      <c r="Q515" s="87"/>
      <c r="R515" s="87"/>
      <c r="S515" s="87"/>
      <c r="T515" s="87"/>
      <c r="U515" s="87"/>
      <c r="V515" s="87"/>
      <c r="W515" s="87"/>
      <c r="X515" s="87"/>
      <c r="Y515" s="87"/>
      <c r="Z515" s="87"/>
    </row>
    <row r="516" spans="1:26" ht="25.5" customHeight="1" x14ac:dyDescent="0.3">
      <c r="A516" s="87"/>
      <c r="B516" s="87"/>
      <c r="C516" s="87"/>
      <c r="D516" s="87"/>
      <c r="E516" s="87"/>
      <c r="F516" s="87"/>
      <c r="G516" s="87"/>
      <c r="H516" s="87"/>
      <c r="I516" s="87"/>
      <c r="J516" s="87"/>
      <c r="K516" s="87"/>
      <c r="L516" s="87"/>
      <c r="M516" s="87"/>
      <c r="N516" s="87"/>
      <c r="O516" s="87"/>
      <c r="P516" s="87"/>
      <c r="Q516" s="87"/>
      <c r="R516" s="87"/>
      <c r="S516" s="87"/>
      <c r="T516" s="87"/>
      <c r="U516" s="87"/>
      <c r="V516" s="87"/>
      <c r="W516" s="87"/>
      <c r="X516" s="87"/>
      <c r="Y516" s="87"/>
      <c r="Z516" s="87"/>
    </row>
    <row r="517" spans="1:26" ht="25.5" customHeight="1" x14ac:dyDescent="0.3">
      <c r="A517" s="87"/>
      <c r="B517" s="87"/>
      <c r="C517" s="87"/>
      <c r="D517" s="87"/>
      <c r="E517" s="87"/>
      <c r="F517" s="87"/>
      <c r="G517" s="87"/>
      <c r="H517" s="87"/>
      <c r="I517" s="87"/>
      <c r="J517" s="87"/>
      <c r="K517" s="87"/>
      <c r="L517" s="87"/>
      <c r="M517" s="87"/>
      <c r="N517" s="87"/>
      <c r="O517" s="87"/>
      <c r="P517" s="87"/>
      <c r="Q517" s="87"/>
      <c r="R517" s="87"/>
      <c r="S517" s="87"/>
      <c r="T517" s="87"/>
      <c r="U517" s="87"/>
      <c r="V517" s="87"/>
      <c r="W517" s="87"/>
      <c r="X517" s="87"/>
      <c r="Y517" s="87"/>
      <c r="Z517" s="87"/>
    </row>
    <row r="518" spans="1:26" ht="25.5" customHeight="1" x14ac:dyDescent="0.3">
      <c r="A518" s="87"/>
      <c r="B518" s="87"/>
      <c r="C518" s="87"/>
      <c r="D518" s="87"/>
      <c r="E518" s="87"/>
      <c r="F518" s="87"/>
      <c r="G518" s="87"/>
      <c r="H518" s="87"/>
      <c r="I518" s="87"/>
      <c r="J518" s="87"/>
      <c r="K518" s="87"/>
      <c r="L518" s="87"/>
      <c r="M518" s="87"/>
      <c r="N518" s="87"/>
      <c r="O518" s="87"/>
      <c r="P518" s="87"/>
      <c r="Q518" s="87"/>
      <c r="R518" s="87"/>
      <c r="S518" s="87"/>
      <c r="T518" s="87"/>
      <c r="U518" s="87"/>
      <c r="V518" s="87"/>
      <c r="W518" s="87"/>
      <c r="X518" s="87"/>
      <c r="Y518" s="87"/>
      <c r="Z518" s="87"/>
    </row>
    <row r="519" spans="1:26" ht="25.5" customHeight="1" x14ac:dyDescent="0.3">
      <c r="A519" s="87"/>
      <c r="B519" s="87"/>
      <c r="C519" s="87"/>
      <c r="D519" s="87"/>
      <c r="E519" s="87"/>
      <c r="F519" s="87"/>
      <c r="G519" s="87"/>
      <c r="H519" s="87"/>
      <c r="I519" s="87"/>
      <c r="J519" s="87"/>
      <c r="K519" s="87"/>
      <c r="L519" s="87"/>
      <c r="M519" s="87"/>
      <c r="N519" s="87"/>
      <c r="O519" s="87"/>
      <c r="P519" s="87"/>
      <c r="Q519" s="87"/>
      <c r="R519" s="87"/>
      <c r="S519" s="87"/>
      <c r="T519" s="87"/>
      <c r="U519" s="87"/>
      <c r="V519" s="87"/>
      <c r="W519" s="87"/>
      <c r="X519" s="87"/>
      <c r="Y519" s="87"/>
      <c r="Z519" s="87"/>
    </row>
    <row r="520" spans="1:26" ht="25.5" customHeight="1" x14ac:dyDescent="0.3">
      <c r="A520" s="87"/>
      <c r="B520" s="87"/>
      <c r="C520" s="87"/>
      <c r="D520" s="87"/>
      <c r="E520" s="87"/>
      <c r="F520" s="87"/>
      <c r="G520" s="87"/>
      <c r="H520" s="87"/>
      <c r="I520" s="87"/>
      <c r="J520" s="87"/>
      <c r="K520" s="87"/>
      <c r="L520" s="87"/>
      <c r="M520" s="87"/>
      <c r="N520" s="87"/>
      <c r="O520" s="87"/>
      <c r="P520" s="87"/>
      <c r="Q520" s="87"/>
      <c r="R520" s="87"/>
      <c r="S520" s="87"/>
      <c r="T520" s="87"/>
      <c r="U520" s="87"/>
      <c r="V520" s="87"/>
      <c r="W520" s="87"/>
      <c r="X520" s="87"/>
      <c r="Y520" s="87"/>
      <c r="Z520" s="87"/>
    </row>
    <row r="521" spans="1:26" ht="25.5" customHeight="1" x14ac:dyDescent="0.3">
      <c r="A521" s="87"/>
      <c r="B521" s="87"/>
      <c r="C521" s="87"/>
      <c r="D521" s="87"/>
      <c r="E521" s="87"/>
      <c r="F521" s="87"/>
      <c r="G521" s="87"/>
      <c r="H521" s="87"/>
      <c r="I521" s="87"/>
      <c r="J521" s="87"/>
      <c r="K521" s="87"/>
      <c r="L521" s="87"/>
      <c r="M521" s="87"/>
      <c r="N521" s="87"/>
      <c r="O521" s="87"/>
      <c r="P521" s="87"/>
      <c r="Q521" s="87"/>
      <c r="R521" s="87"/>
      <c r="S521" s="87"/>
      <c r="T521" s="87"/>
      <c r="U521" s="87"/>
      <c r="V521" s="87"/>
      <c r="W521" s="87"/>
      <c r="X521" s="87"/>
      <c r="Y521" s="87"/>
      <c r="Z521" s="87"/>
    </row>
    <row r="522" spans="1:26" ht="25.5" customHeight="1" x14ac:dyDescent="0.3">
      <c r="A522" s="87"/>
      <c r="B522" s="87"/>
      <c r="C522" s="87"/>
      <c r="D522" s="87"/>
      <c r="E522" s="87"/>
      <c r="F522" s="87"/>
      <c r="G522" s="87"/>
      <c r="H522" s="87"/>
      <c r="I522" s="87"/>
      <c r="J522" s="87"/>
      <c r="K522" s="87"/>
      <c r="L522" s="87"/>
      <c r="M522" s="87"/>
      <c r="N522" s="87"/>
      <c r="O522" s="87"/>
      <c r="P522" s="87"/>
      <c r="Q522" s="87"/>
      <c r="R522" s="87"/>
      <c r="S522" s="87"/>
      <c r="T522" s="87"/>
      <c r="U522" s="87"/>
      <c r="V522" s="87"/>
      <c r="W522" s="87"/>
      <c r="X522" s="87"/>
      <c r="Y522" s="87"/>
      <c r="Z522" s="87"/>
    </row>
    <row r="523" spans="1:26" ht="25.5" customHeight="1" x14ac:dyDescent="0.3">
      <c r="A523" s="87"/>
      <c r="B523" s="87"/>
      <c r="C523" s="87"/>
      <c r="D523" s="87"/>
      <c r="E523" s="87"/>
      <c r="F523" s="87"/>
      <c r="G523" s="87"/>
      <c r="H523" s="87"/>
      <c r="I523" s="87"/>
      <c r="J523" s="87"/>
      <c r="K523" s="87"/>
      <c r="L523" s="87"/>
      <c r="M523" s="87"/>
      <c r="N523" s="87"/>
      <c r="O523" s="87"/>
      <c r="P523" s="87"/>
      <c r="Q523" s="87"/>
      <c r="R523" s="87"/>
      <c r="S523" s="87"/>
      <c r="T523" s="87"/>
      <c r="U523" s="87"/>
      <c r="V523" s="87"/>
      <c r="W523" s="87"/>
      <c r="X523" s="87"/>
      <c r="Y523" s="87"/>
      <c r="Z523" s="87"/>
    </row>
    <row r="524" spans="1:26" ht="25.5" customHeight="1" x14ac:dyDescent="0.3">
      <c r="A524" s="87"/>
      <c r="B524" s="87"/>
      <c r="C524" s="87"/>
      <c r="D524" s="87"/>
      <c r="E524" s="87"/>
      <c r="F524" s="87"/>
      <c r="G524" s="87"/>
      <c r="H524" s="87"/>
      <c r="I524" s="87"/>
      <c r="J524" s="87"/>
      <c r="K524" s="87"/>
      <c r="L524" s="87"/>
      <c r="M524" s="87"/>
      <c r="N524" s="87"/>
      <c r="O524" s="87"/>
      <c r="P524" s="87"/>
      <c r="Q524" s="87"/>
      <c r="R524" s="87"/>
      <c r="S524" s="87"/>
      <c r="T524" s="87"/>
      <c r="U524" s="87"/>
      <c r="V524" s="87"/>
      <c r="W524" s="87"/>
      <c r="X524" s="87"/>
      <c r="Y524" s="87"/>
      <c r="Z524" s="87"/>
    </row>
    <row r="525" spans="1:26" ht="25.5" customHeight="1" x14ac:dyDescent="0.3">
      <c r="A525" s="87"/>
      <c r="B525" s="87"/>
      <c r="C525" s="87"/>
      <c r="D525" s="87"/>
      <c r="E525" s="87"/>
      <c r="F525" s="87"/>
      <c r="G525" s="87"/>
      <c r="H525" s="87"/>
      <c r="I525" s="87"/>
      <c r="J525" s="87"/>
      <c r="K525" s="87"/>
      <c r="L525" s="87"/>
      <c r="M525" s="87"/>
      <c r="N525" s="87"/>
      <c r="O525" s="87"/>
      <c r="P525" s="87"/>
      <c r="Q525" s="87"/>
      <c r="R525" s="87"/>
      <c r="S525" s="87"/>
      <c r="T525" s="87"/>
      <c r="U525" s="87"/>
      <c r="V525" s="87"/>
      <c r="W525" s="87"/>
      <c r="X525" s="87"/>
      <c r="Y525" s="87"/>
      <c r="Z525" s="87"/>
    </row>
    <row r="526" spans="1:26" ht="25.5" customHeight="1" x14ac:dyDescent="0.3">
      <c r="A526" s="87"/>
      <c r="B526" s="87"/>
      <c r="C526" s="87"/>
      <c r="D526" s="87"/>
      <c r="E526" s="87"/>
      <c r="F526" s="87"/>
      <c r="G526" s="87"/>
      <c r="H526" s="87"/>
      <c r="I526" s="87"/>
      <c r="J526" s="87"/>
      <c r="K526" s="87"/>
      <c r="L526" s="87"/>
      <c r="M526" s="87"/>
      <c r="N526" s="87"/>
      <c r="O526" s="87"/>
      <c r="P526" s="87"/>
      <c r="Q526" s="87"/>
      <c r="R526" s="87"/>
      <c r="S526" s="87"/>
      <c r="T526" s="87"/>
      <c r="U526" s="87"/>
      <c r="V526" s="87"/>
      <c r="W526" s="87"/>
      <c r="X526" s="87"/>
      <c r="Y526" s="87"/>
      <c r="Z526" s="87"/>
    </row>
    <row r="527" spans="1:26" ht="25.5" customHeight="1" x14ac:dyDescent="0.3">
      <c r="A527" s="87"/>
      <c r="B527" s="87"/>
      <c r="C527" s="87"/>
      <c r="D527" s="87"/>
      <c r="E527" s="87"/>
      <c r="F527" s="87"/>
      <c r="G527" s="87"/>
      <c r="H527" s="87"/>
      <c r="I527" s="87"/>
      <c r="J527" s="87"/>
      <c r="K527" s="87"/>
      <c r="L527" s="87"/>
      <c r="M527" s="87"/>
      <c r="N527" s="87"/>
      <c r="O527" s="87"/>
      <c r="P527" s="87"/>
      <c r="Q527" s="87"/>
      <c r="R527" s="87"/>
      <c r="S527" s="87"/>
      <c r="T527" s="87"/>
      <c r="U527" s="87"/>
      <c r="V527" s="87"/>
      <c r="W527" s="87"/>
      <c r="X527" s="87"/>
      <c r="Y527" s="87"/>
      <c r="Z527" s="87"/>
    </row>
    <row r="528" spans="1:26" ht="25.5" customHeight="1" x14ac:dyDescent="0.3">
      <c r="A528" s="87"/>
      <c r="B528" s="87"/>
      <c r="C528" s="87"/>
      <c r="D528" s="87"/>
      <c r="E528" s="87"/>
      <c r="F528" s="87"/>
      <c r="G528" s="87"/>
      <c r="H528" s="87"/>
      <c r="I528" s="87"/>
      <c r="J528" s="87"/>
      <c r="K528" s="87"/>
      <c r="L528" s="87"/>
      <c r="M528" s="87"/>
      <c r="N528" s="87"/>
      <c r="O528" s="87"/>
      <c r="P528" s="87"/>
      <c r="Q528" s="87"/>
      <c r="R528" s="87"/>
      <c r="S528" s="87"/>
      <c r="T528" s="87"/>
      <c r="U528" s="87"/>
      <c r="V528" s="87"/>
      <c r="W528" s="87"/>
      <c r="X528" s="87"/>
      <c r="Y528" s="87"/>
      <c r="Z528" s="87"/>
    </row>
    <row r="529" spans="1:26" ht="25.5" customHeight="1" x14ac:dyDescent="0.3">
      <c r="A529" s="87"/>
      <c r="B529" s="87"/>
      <c r="C529" s="87"/>
      <c r="D529" s="87"/>
      <c r="E529" s="87"/>
      <c r="F529" s="87"/>
      <c r="G529" s="87"/>
      <c r="H529" s="87"/>
      <c r="I529" s="87"/>
      <c r="J529" s="87"/>
      <c r="K529" s="87"/>
      <c r="L529" s="87"/>
      <c r="M529" s="87"/>
      <c r="N529" s="87"/>
      <c r="O529" s="87"/>
      <c r="P529" s="87"/>
      <c r="Q529" s="87"/>
      <c r="R529" s="87"/>
      <c r="S529" s="87"/>
      <c r="T529" s="87"/>
      <c r="U529" s="87"/>
      <c r="V529" s="87"/>
      <c r="W529" s="87"/>
      <c r="X529" s="87"/>
      <c r="Y529" s="87"/>
      <c r="Z529" s="87"/>
    </row>
    <row r="530" spans="1:26" ht="25.5" customHeight="1" x14ac:dyDescent="0.3">
      <c r="A530" s="87"/>
      <c r="B530" s="87"/>
      <c r="C530" s="87"/>
      <c r="D530" s="87"/>
      <c r="E530" s="87"/>
      <c r="F530" s="87"/>
      <c r="G530" s="87"/>
      <c r="H530" s="87"/>
      <c r="I530" s="87"/>
      <c r="J530" s="87"/>
      <c r="K530" s="87"/>
      <c r="L530" s="87"/>
      <c r="M530" s="87"/>
      <c r="N530" s="87"/>
      <c r="O530" s="87"/>
      <c r="P530" s="87"/>
      <c r="Q530" s="87"/>
      <c r="R530" s="87"/>
      <c r="S530" s="87"/>
      <c r="T530" s="87"/>
      <c r="U530" s="87"/>
      <c r="V530" s="87"/>
      <c r="W530" s="87"/>
      <c r="X530" s="87"/>
      <c r="Y530" s="87"/>
      <c r="Z530" s="87"/>
    </row>
    <row r="531" spans="1:26" ht="25.5" customHeight="1" x14ac:dyDescent="0.3">
      <c r="A531" s="87"/>
      <c r="B531" s="87"/>
      <c r="C531" s="87"/>
      <c r="D531" s="87"/>
      <c r="E531" s="87"/>
      <c r="F531" s="87"/>
      <c r="G531" s="87"/>
      <c r="H531" s="87"/>
      <c r="I531" s="87"/>
      <c r="J531" s="87"/>
      <c r="K531" s="87"/>
      <c r="L531" s="87"/>
      <c r="M531" s="87"/>
      <c r="N531" s="87"/>
      <c r="O531" s="87"/>
      <c r="P531" s="87"/>
      <c r="Q531" s="87"/>
      <c r="R531" s="87"/>
      <c r="S531" s="87"/>
      <c r="T531" s="87"/>
      <c r="U531" s="87"/>
      <c r="V531" s="87"/>
      <c r="W531" s="87"/>
      <c r="X531" s="87"/>
      <c r="Y531" s="87"/>
      <c r="Z531" s="87"/>
    </row>
    <row r="532" spans="1:26" ht="25.5" customHeight="1" x14ac:dyDescent="0.3">
      <c r="A532" s="87"/>
      <c r="B532" s="87"/>
      <c r="C532" s="87"/>
      <c r="D532" s="87"/>
      <c r="E532" s="87"/>
      <c r="F532" s="87"/>
      <c r="G532" s="87"/>
      <c r="H532" s="87"/>
      <c r="I532" s="87"/>
      <c r="J532" s="87"/>
      <c r="K532" s="87"/>
      <c r="L532" s="87"/>
      <c r="M532" s="87"/>
      <c r="N532" s="87"/>
      <c r="O532" s="87"/>
      <c r="P532" s="87"/>
      <c r="Q532" s="87"/>
      <c r="R532" s="87"/>
      <c r="S532" s="87"/>
      <c r="T532" s="87"/>
      <c r="U532" s="87"/>
      <c r="V532" s="87"/>
      <c r="W532" s="87"/>
      <c r="X532" s="87"/>
      <c r="Y532" s="87"/>
      <c r="Z532" s="87"/>
    </row>
    <row r="533" spans="1:26" ht="25.5" customHeight="1" x14ac:dyDescent="0.3">
      <c r="A533" s="87"/>
      <c r="B533" s="87"/>
      <c r="C533" s="87"/>
      <c r="D533" s="87"/>
      <c r="E533" s="87"/>
      <c r="F533" s="87"/>
      <c r="G533" s="87"/>
      <c r="H533" s="87"/>
      <c r="I533" s="87"/>
      <c r="J533" s="87"/>
      <c r="K533" s="87"/>
      <c r="L533" s="87"/>
      <c r="M533" s="87"/>
      <c r="N533" s="87"/>
      <c r="O533" s="87"/>
      <c r="P533" s="87"/>
      <c r="Q533" s="87"/>
      <c r="R533" s="87"/>
      <c r="S533" s="87"/>
      <c r="T533" s="87"/>
      <c r="U533" s="87"/>
      <c r="V533" s="87"/>
      <c r="W533" s="87"/>
      <c r="X533" s="87"/>
      <c r="Y533" s="87"/>
      <c r="Z533" s="87"/>
    </row>
    <row r="534" spans="1:26" ht="25.5" customHeight="1" x14ac:dyDescent="0.3">
      <c r="A534" s="87"/>
      <c r="B534" s="87"/>
      <c r="C534" s="87"/>
      <c r="D534" s="87"/>
      <c r="E534" s="87"/>
      <c r="F534" s="87"/>
      <c r="G534" s="87"/>
      <c r="H534" s="87"/>
      <c r="I534" s="87"/>
      <c r="J534" s="87"/>
      <c r="K534" s="87"/>
      <c r="L534" s="87"/>
      <c r="M534" s="87"/>
      <c r="N534" s="87"/>
      <c r="O534" s="87"/>
      <c r="P534" s="87"/>
      <c r="Q534" s="87"/>
      <c r="R534" s="87"/>
      <c r="S534" s="87"/>
      <c r="T534" s="87"/>
      <c r="U534" s="87"/>
      <c r="V534" s="87"/>
      <c r="W534" s="87"/>
      <c r="X534" s="87"/>
      <c r="Y534" s="87"/>
      <c r="Z534" s="87"/>
    </row>
    <row r="535" spans="1:26" ht="25.5" customHeight="1" x14ac:dyDescent="0.3">
      <c r="A535" s="87"/>
      <c r="B535" s="87"/>
      <c r="C535" s="87"/>
      <c r="D535" s="87"/>
      <c r="E535" s="87"/>
      <c r="F535" s="87"/>
      <c r="G535" s="87"/>
      <c r="H535" s="87"/>
      <c r="I535" s="87"/>
      <c r="J535" s="87"/>
      <c r="K535" s="87"/>
      <c r="L535" s="87"/>
      <c r="M535" s="87"/>
      <c r="N535" s="87"/>
      <c r="O535" s="87"/>
      <c r="P535" s="87"/>
      <c r="Q535" s="87"/>
      <c r="R535" s="87"/>
      <c r="S535" s="87"/>
      <c r="T535" s="87"/>
      <c r="U535" s="87"/>
      <c r="V535" s="87"/>
      <c r="W535" s="87"/>
      <c r="X535" s="87"/>
      <c r="Y535" s="87"/>
      <c r="Z535" s="87"/>
    </row>
    <row r="536" spans="1:26" ht="25.5" customHeight="1" x14ac:dyDescent="0.3">
      <c r="A536" s="87"/>
      <c r="B536" s="87"/>
      <c r="C536" s="87"/>
      <c r="D536" s="87"/>
      <c r="E536" s="87"/>
      <c r="F536" s="87"/>
      <c r="G536" s="87"/>
      <c r="H536" s="87"/>
      <c r="I536" s="87"/>
      <c r="J536" s="87"/>
      <c r="K536" s="87"/>
      <c r="L536" s="87"/>
      <c r="M536" s="87"/>
      <c r="N536" s="87"/>
      <c r="O536" s="87"/>
      <c r="P536" s="87"/>
      <c r="Q536" s="87"/>
      <c r="R536" s="87"/>
      <c r="S536" s="87"/>
      <c r="T536" s="87"/>
      <c r="U536" s="87"/>
      <c r="V536" s="87"/>
      <c r="W536" s="87"/>
      <c r="X536" s="87"/>
      <c r="Y536" s="87"/>
      <c r="Z536" s="87"/>
    </row>
    <row r="537" spans="1:26" ht="25.5" customHeight="1" x14ac:dyDescent="0.3">
      <c r="A537" s="87"/>
      <c r="B537" s="87"/>
      <c r="C537" s="87"/>
      <c r="D537" s="87"/>
      <c r="E537" s="87"/>
      <c r="F537" s="87"/>
      <c r="G537" s="87"/>
      <c r="H537" s="87"/>
      <c r="I537" s="87"/>
      <c r="J537" s="87"/>
      <c r="K537" s="87"/>
      <c r="L537" s="87"/>
      <c r="M537" s="87"/>
      <c r="N537" s="87"/>
      <c r="O537" s="87"/>
      <c r="P537" s="87"/>
      <c r="Q537" s="87"/>
      <c r="R537" s="87"/>
      <c r="S537" s="87"/>
      <c r="T537" s="87"/>
      <c r="U537" s="87"/>
      <c r="V537" s="87"/>
      <c r="W537" s="87"/>
      <c r="X537" s="87"/>
      <c r="Y537" s="87"/>
      <c r="Z537" s="87"/>
    </row>
    <row r="538" spans="1:26" ht="25.5" customHeight="1" x14ac:dyDescent="0.3">
      <c r="A538" s="87"/>
      <c r="B538" s="87"/>
      <c r="C538" s="87"/>
      <c r="D538" s="87"/>
      <c r="E538" s="87"/>
      <c r="F538" s="87"/>
      <c r="G538" s="87"/>
      <c r="H538" s="87"/>
      <c r="I538" s="87"/>
      <c r="J538" s="87"/>
      <c r="K538" s="87"/>
      <c r="L538" s="87"/>
      <c r="M538" s="87"/>
      <c r="N538" s="87"/>
      <c r="O538" s="87"/>
      <c r="P538" s="87"/>
      <c r="Q538" s="87"/>
      <c r="R538" s="87"/>
      <c r="S538" s="87"/>
      <c r="T538" s="87"/>
      <c r="U538" s="87"/>
      <c r="V538" s="87"/>
      <c r="W538" s="87"/>
      <c r="X538" s="87"/>
      <c r="Y538" s="87"/>
      <c r="Z538" s="87"/>
    </row>
    <row r="539" spans="1:26" ht="25.5" customHeight="1" x14ac:dyDescent="0.3">
      <c r="A539" s="87"/>
      <c r="B539" s="87"/>
      <c r="C539" s="87"/>
      <c r="D539" s="87"/>
      <c r="E539" s="87"/>
      <c r="F539" s="87"/>
      <c r="G539" s="87"/>
      <c r="H539" s="87"/>
      <c r="I539" s="87"/>
      <c r="J539" s="87"/>
      <c r="K539" s="87"/>
      <c r="L539" s="87"/>
      <c r="M539" s="87"/>
      <c r="N539" s="87"/>
      <c r="O539" s="87"/>
      <c r="P539" s="87"/>
      <c r="Q539" s="87"/>
      <c r="R539" s="87"/>
      <c r="S539" s="87"/>
      <c r="T539" s="87"/>
      <c r="U539" s="87"/>
      <c r="V539" s="87"/>
      <c r="W539" s="87"/>
      <c r="X539" s="87"/>
      <c r="Y539" s="87"/>
      <c r="Z539" s="87"/>
    </row>
    <row r="540" spans="1:26" ht="25.5" customHeight="1" x14ac:dyDescent="0.3">
      <c r="A540" s="87"/>
      <c r="B540" s="87"/>
      <c r="C540" s="87"/>
      <c r="D540" s="87"/>
      <c r="E540" s="87"/>
      <c r="F540" s="87"/>
      <c r="G540" s="87"/>
      <c r="H540" s="87"/>
      <c r="I540" s="87"/>
      <c r="J540" s="87"/>
      <c r="K540" s="87"/>
      <c r="L540" s="87"/>
      <c r="M540" s="87"/>
      <c r="N540" s="87"/>
      <c r="O540" s="87"/>
      <c r="P540" s="87"/>
      <c r="Q540" s="87"/>
      <c r="R540" s="87"/>
      <c r="S540" s="87"/>
      <c r="T540" s="87"/>
      <c r="U540" s="87"/>
      <c r="V540" s="87"/>
      <c r="W540" s="87"/>
      <c r="X540" s="87"/>
      <c r="Y540" s="87"/>
      <c r="Z540" s="87"/>
    </row>
    <row r="541" spans="1:26" ht="25.5" customHeight="1" x14ac:dyDescent="0.3">
      <c r="A541" s="87"/>
      <c r="B541" s="87"/>
      <c r="C541" s="87"/>
      <c r="D541" s="87"/>
      <c r="E541" s="87"/>
      <c r="F541" s="87"/>
      <c r="G541" s="87"/>
      <c r="H541" s="87"/>
      <c r="I541" s="87"/>
      <c r="J541" s="87"/>
      <c r="K541" s="87"/>
      <c r="L541" s="87"/>
      <c r="M541" s="87"/>
      <c r="N541" s="87"/>
      <c r="O541" s="87"/>
      <c r="P541" s="87"/>
      <c r="Q541" s="87"/>
      <c r="R541" s="87"/>
      <c r="S541" s="87"/>
      <c r="T541" s="87"/>
      <c r="U541" s="87"/>
      <c r="V541" s="87"/>
      <c r="W541" s="87"/>
      <c r="X541" s="87"/>
      <c r="Y541" s="87"/>
      <c r="Z541" s="87"/>
    </row>
    <row r="542" spans="1:26" ht="25.5" customHeight="1" x14ac:dyDescent="0.3">
      <c r="A542" s="87"/>
      <c r="B542" s="87"/>
      <c r="C542" s="87"/>
      <c r="D542" s="87"/>
      <c r="E542" s="87"/>
      <c r="F542" s="87"/>
      <c r="G542" s="87"/>
      <c r="H542" s="87"/>
      <c r="I542" s="87"/>
      <c r="J542" s="87"/>
      <c r="K542" s="87"/>
      <c r="L542" s="87"/>
      <c r="M542" s="87"/>
      <c r="N542" s="87"/>
      <c r="O542" s="87"/>
      <c r="P542" s="87"/>
      <c r="Q542" s="87"/>
      <c r="R542" s="87"/>
      <c r="S542" s="87"/>
      <c r="T542" s="87"/>
      <c r="U542" s="87"/>
      <c r="V542" s="87"/>
      <c r="W542" s="87"/>
      <c r="X542" s="87"/>
      <c r="Y542" s="87"/>
      <c r="Z542" s="87"/>
    </row>
    <row r="543" spans="1:26" ht="25.5" customHeight="1" x14ac:dyDescent="0.3">
      <c r="A543" s="87"/>
      <c r="B543" s="87"/>
      <c r="C543" s="87"/>
      <c r="D543" s="87"/>
      <c r="E543" s="87"/>
      <c r="F543" s="87"/>
      <c r="G543" s="87"/>
      <c r="H543" s="87"/>
      <c r="I543" s="87"/>
      <c r="J543" s="87"/>
      <c r="K543" s="87"/>
      <c r="L543" s="87"/>
      <c r="M543" s="87"/>
      <c r="N543" s="87"/>
      <c r="O543" s="87"/>
      <c r="P543" s="87"/>
      <c r="Q543" s="87"/>
      <c r="R543" s="87"/>
      <c r="S543" s="87"/>
      <c r="T543" s="87"/>
      <c r="U543" s="87"/>
      <c r="V543" s="87"/>
      <c r="W543" s="87"/>
      <c r="X543" s="87"/>
      <c r="Y543" s="87"/>
      <c r="Z543" s="87"/>
    </row>
    <row r="544" spans="1:26" ht="25.5" customHeight="1" x14ac:dyDescent="0.3">
      <c r="A544" s="87"/>
      <c r="B544" s="87"/>
      <c r="C544" s="87"/>
      <c r="D544" s="87"/>
      <c r="E544" s="87"/>
      <c r="F544" s="87"/>
      <c r="G544" s="87"/>
      <c r="H544" s="87"/>
      <c r="I544" s="87"/>
      <c r="J544" s="87"/>
      <c r="K544" s="87"/>
      <c r="L544" s="87"/>
      <c r="M544" s="87"/>
      <c r="N544" s="87"/>
      <c r="O544" s="87"/>
      <c r="P544" s="87"/>
      <c r="Q544" s="87"/>
      <c r="R544" s="87"/>
      <c r="S544" s="87"/>
      <c r="T544" s="87"/>
      <c r="U544" s="87"/>
      <c r="V544" s="87"/>
      <c r="W544" s="87"/>
      <c r="X544" s="87"/>
      <c r="Y544" s="87"/>
      <c r="Z544" s="87"/>
    </row>
    <row r="545" spans="1:26" ht="25.5" customHeight="1" x14ac:dyDescent="0.3">
      <c r="A545" s="87"/>
      <c r="B545" s="87"/>
      <c r="C545" s="87"/>
      <c r="D545" s="87"/>
      <c r="E545" s="87"/>
      <c r="F545" s="87"/>
      <c r="G545" s="87"/>
      <c r="H545" s="87"/>
      <c r="I545" s="87"/>
      <c r="J545" s="87"/>
      <c r="K545" s="87"/>
      <c r="L545" s="87"/>
      <c r="M545" s="87"/>
      <c r="N545" s="87"/>
      <c r="O545" s="87"/>
      <c r="P545" s="87"/>
      <c r="Q545" s="87"/>
      <c r="R545" s="87"/>
      <c r="S545" s="87"/>
      <c r="T545" s="87"/>
      <c r="U545" s="87"/>
      <c r="V545" s="87"/>
      <c r="W545" s="87"/>
      <c r="X545" s="87"/>
      <c r="Y545" s="87"/>
      <c r="Z545" s="87"/>
    </row>
    <row r="546" spans="1:26" ht="25.5" customHeight="1" x14ac:dyDescent="0.3">
      <c r="A546" s="87"/>
      <c r="B546" s="87"/>
      <c r="C546" s="87"/>
      <c r="D546" s="87"/>
      <c r="E546" s="87"/>
      <c r="F546" s="87"/>
      <c r="G546" s="87"/>
      <c r="H546" s="87"/>
      <c r="I546" s="87"/>
      <c r="J546" s="87"/>
      <c r="K546" s="87"/>
      <c r="L546" s="87"/>
      <c r="M546" s="87"/>
      <c r="N546" s="87"/>
      <c r="O546" s="87"/>
      <c r="P546" s="87"/>
      <c r="Q546" s="87"/>
      <c r="R546" s="87"/>
      <c r="S546" s="87"/>
      <c r="T546" s="87"/>
      <c r="U546" s="87"/>
      <c r="V546" s="87"/>
      <c r="W546" s="87"/>
      <c r="X546" s="87"/>
      <c r="Y546" s="87"/>
      <c r="Z546" s="87"/>
    </row>
    <row r="547" spans="1:26" ht="25.5" customHeight="1" x14ac:dyDescent="0.3">
      <c r="A547" s="87"/>
      <c r="B547" s="87"/>
      <c r="C547" s="87"/>
      <c r="D547" s="87"/>
      <c r="E547" s="87"/>
      <c r="F547" s="87"/>
      <c r="G547" s="87"/>
      <c r="H547" s="87"/>
      <c r="I547" s="87"/>
      <c r="J547" s="87"/>
      <c r="K547" s="87"/>
      <c r="L547" s="87"/>
      <c r="M547" s="87"/>
      <c r="N547" s="87"/>
      <c r="O547" s="87"/>
      <c r="P547" s="87"/>
      <c r="Q547" s="87"/>
      <c r="R547" s="87"/>
      <c r="S547" s="87"/>
      <c r="T547" s="87"/>
      <c r="U547" s="87"/>
      <c r="V547" s="87"/>
      <c r="W547" s="87"/>
      <c r="X547" s="87"/>
      <c r="Y547" s="87"/>
      <c r="Z547" s="87"/>
    </row>
    <row r="548" spans="1:26" ht="25.5" customHeight="1" x14ac:dyDescent="0.3">
      <c r="A548" s="87"/>
      <c r="B548" s="87"/>
      <c r="C548" s="87"/>
      <c r="D548" s="87"/>
      <c r="E548" s="87"/>
      <c r="F548" s="87"/>
      <c r="G548" s="87"/>
      <c r="H548" s="87"/>
      <c r="I548" s="87"/>
      <c r="J548" s="87"/>
      <c r="K548" s="87"/>
      <c r="L548" s="87"/>
      <c r="M548" s="87"/>
      <c r="N548" s="87"/>
      <c r="O548" s="87"/>
      <c r="P548" s="87"/>
      <c r="Q548" s="87"/>
      <c r="R548" s="87"/>
      <c r="S548" s="87"/>
      <c r="T548" s="87"/>
      <c r="U548" s="87"/>
      <c r="V548" s="87"/>
      <c r="W548" s="87"/>
      <c r="X548" s="87"/>
      <c r="Y548" s="87"/>
      <c r="Z548" s="87"/>
    </row>
    <row r="549" spans="1:26" ht="25.5" customHeight="1" x14ac:dyDescent="0.3">
      <c r="A549" s="87"/>
      <c r="B549" s="87"/>
      <c r="C549" s="87"/>
      <c r="D549" s="87"/>
      <c r="E549" s="87"/>
      <c r="F549" s="87"/>
      <c r="G549" s="87"/>
      <c r="H549" s="87"/>
      <c r="I549" s="87"/>
      <c r="J549" s="87"/>
      <c r="K549" s="87"/>
      <c r="L549" s="87"/>
      <c r="M549" s="87"/>
      <c r="N549" s="87"/>
      <c r="O549" s="87"/>
      <c r="P549" s="87"/>
      <c r="Q549" s="87"/>
      <c r="R549" s="87"/>
      <c r="S549" s="87"/>
      <c r="T549" s="87"/>
      <c r="U549" s="87"/>
      <c r="V549" s="87"/>
      <c r="W549" s="87"/>
      <c r="X549" s="87"/>
      <c r="Y549" s="87"/>
      <c r="Z549" s="87"/>
    </row>
    <row r="550" spans="1:26" ht="25.5" customHeight="1" x14ac:dyDescent="0.3">
      <c r="A550" s="87"/>
      <c r="B550" s="87"/>
      <c r="C550" s="87"/>
      <c r="D550" s="87"/>
      <c r="E550" s="87"/>
      <c r="F550" s="87"/>
      <c r="G550" s="87"/>
      <c r="H550" s="87"/>
      <c r="I550" s="87"/>
      <c r="J550" s="87"/>
      <c r="K550" s="87"/>
      <c r="L550" s="87"/>
      <c r="M550" s="87"/>
      <c r="N550" s="87"/>
      <c r="O550" s="87"/>
      <c r="P550" s="87"/>
      <c r="Q550" s="87"/>
      <c r="R550" s="87"/>
      <c r="S550" s="87"/>
      <c r="T550" s="87"/>
      <c r="U550" s="87"/>
      <c r="V550" s="87"/>
      <c r="W550" s="87"/>
      <c r="X550" s="87"/>
      <c r="Y550" s="87"/>
      <c r="Z550" s="87"/>
    </row>
    <row r="551" spans="1:26" ht="25.5" customHeight="1" x14ac:dyDescent="0.3">
      <c r="A551" s="87"/>
      <c r="B551" s="87"/>
      <c r="C551" s="87"/>
      <c r="D551" s="87"/>
      <c r="E551" s="87"/>
      <c r="F551" s="87"/>
      <c r="G551" s="87"/>
      <c r="H551" s="87"/>
      <c r="I551" s="87"/>
      <c r="J551" s="87"/>
      <c r="K551" s="87"/>
      <c r="L551" s="87"/>
      <c r="M551" s="87"/>
      <c r="N551" s="87"/>
      <c r="O551" s="87"/>
      <c r="P551" s="87"/>
      <c r="Q551" s="87"/>
      <c r="R551" s="87"/>
      <c r="S551" s="87"/>
      <c r="T551" s="87"/>
      <c r="U551" s="87"/>
      <c r="V551" s="87"/>
      <c r="W551" s="87"/>
      <c r="X551" s="87"/>
      <c r="Y551" s="87"/>
      <c r="Z551" s="87"/>
    </row>
    <row r="552" spans="1:26" ht="25.5" customHeight="1" x14ac:dyDescent="0.3">
      <c r="A552" s="87"/>
      <c r="B552" s="87"/>
      <c r="C552" s="87"/>
      <c r="D552" s="87"/>
      <c r="E552" s="87"/>
      <c r="F552" s="87"/>
      <c r="G552" s="87"/>
      <c r="H552" s="87"/>
      <c r="I552" s="87"/>
      <c r="J552" s="87"/>
      <c r="K552" s="87"/>
      <c r="L552" s="87"/>
      <c r="M552" s="87"/>
      <c r="N552" s="87"/>
      <c r="O552" s="87"/>
      <c r="P552" s="87"/>
      <c r="Q552" s="87"/>
      <c r="R552" s="87"/>
      <c r="S552" s="87"/>
      <c r="T552" s="87"/>
      <c r="U552" s="87"/>
      <c r="V552" s="87"/>
      <c r="W552" s="87"/>
      <c r="X552" s="87"/>
      <c r="Y552" s="87"/>
      <c r="Z552" s="87"/>
    </row>
    <row r="553" spans="1:26" ht="25.5" customHeight="1" x14ac:dyDescent="0.3">
      <c r="A553" s="87"/>
      <c r="B553" s="87"/>
      <c r="C553" s="87"/>
      <c r="D553" s="87"/>
      <c r="E553" s="87"/>
      <c r="F553" s="87"/>
      <c r="G553" s="87"/>
      <c r="H553" s="87"/>
      <c r="I553" s="87"/>
      <c r="J553" s="87"/>
      <c r="K553" s="87"/>
      <c r="L553" s="87"/>
      <c r="M553" s="87"/>
      <c r="N553" s="87"/>
      <c r="O553" s="87"/>
      <c r="P553" s="87"/>
      <c r="Q553" s="87"/>
      <c r="R553" s="87"/>
      <c r="S553" s="87"/>
      <c r="T553" s="87"/>
      <c r="U553" s="87"/>
      <c r="V553" s="87"/>
      <c r="W553" s="87"/>
      <c r="X553" s="87"/>
      <c r="Y553" s="87"/>
      <c r="Z553" s="87"/>
    </row>
    <row r="554" spans="1:26" ht="25.5" customHeight="1" x14ac:dyDescent="0.3">
      <c r="A554" s="87"/>
      <c r="B554" s="87"/>
      <c r="C554" s="87"/>
      <c r="D554" s="87"/>
      <c r="E554" s="87"/>
      <c r="F554" s="87"/>
      <c r="G554" s="87"/>
      <c r="H554" s="87"/>
      <c r="I554" s="87"/>
      <c r="J554" s="87"/>
      <c r="K554" s="87"/>
      <c r="L554" s="87"/>
      <c r="M554" s="87"/>
      <c r="N554" s="87"/>
      <c r="O554" s="87"/>
      <c r="P554" s="87"/>
      <c r="Q554" s="87"/>
      <c r="R554" s="87"/>
      <c r="S554" s="87"/>
      <c r="T554" s="87"/>
      <c r="U554" s="87"/>
      <c r="V554" s="87"/>
      <c r="W554" s="87"/>
      <c r="X554" s="87"/>
      <c r="Y554" s="87"/>
      <c r="Z554" s="87"/>
    </row>
    <row r="555" spans="1:26" ht="25.5" customHeight="1" x14ac:dyDescent="0.3">
      <c r="A555" s="87"/>
      <c r="B555" s="87"/>
      <c r="C555" s="87"/>
      <c r="D555" s="87"/>
      <c r="E555" s="87"/>
      <c r="F555" s="87"/>
      <c r="G555" s="87"/>
      <c r="H555" s="87"/>
      <c r="I555" s="87"/>
      <c r="J555" s="87"/>
      <c r="K555" s="87"/>
      <c r="L555" s="87"/>
      <c r="M555" s="87"/>
      <c r="N555" s="87"/>
      <c r="O555" s="87"/>
      <c r="P555" s="87"/>
      <c r="Q555" s="87"/>
      <c r="R555" s="87"/>
      <c r="S555" s="87"/>
      <c r="T555" s="87"/>
      <c r="U555" s="87"/>
      <c r="V555" s="87"/>
      <c r="W555" s="87"/>
      <c r="X555" s="87"/>
      <c r="Y555" s="87"/>
      <c r="Z555" s="87"/>
    </row>
    <row r="556" spans="1:26" ht="25.5" customHeight="1" x14ac:dyDescent="0.3">
      <c r="A556" s="87"/>
      <c r="B556" s="87"/>
      <c r="C556" s="87"/>
      <c r="D556" s="87"/>
      <c r="E556" s="87"/>
      <c r="F556" s="87"/>
      <c r="G556" s="87"/>
      <c r="H556" s="87"/>
      <c r="I556" s="87"/>
      <c r="J556" s="87"/>
      <c r="K556" s="87"/>
      <c r="L556" s="87"/>
      <c r="M556" s="87"/>
      <c r="N556" s="87"/>
      <c r="O556" s="87"/>
      <c r="P556" s="87"/>
      <c r="Q556" s="87"/>
      <c r="R556" s="87"/>
      <c r="S556" s="87"/>
      <c r="T556" s="87"/>
      <c r="U556" s="87"/>
      <c r="V556" s="87"/>
      <c r="W556" s="87"/>
      <c r="X556" s="87"/>
      <c r="Y556" s="87"/>
      <c r="Z556" s="87"/>
    </row>
    <row r="557" spans="1:26" ht="25.5" customHeight="1" x14ac:dyDescent="0.3">
      <c r="A557" s="87"/>
      <c r="B557" s="87"/>
      <c r="C557" s="87"/>
      <c r="D557" s="87"/>
      <c r="E557" s="87"/>
      <c r="F557" s="87"/>
      <c r="G557" s="87"/>
      <c r="H557" s="87"/>
      <c r="I557" s="87"/>
      <c r="J557" s="87"/>
      <c r="K557" s="87"/>
      <c r="L557" s="87"/>
      <c r="M557" s="87"/>
      <c r="N557" s="87"/>
      <c r="O557" s="87"/>
      <c r="P557" s="87"/>
      <c r="Q557" s="87"/>
      <c r="R557" s="87"/>
      <c r="S557" s="87"/>
      <c r="T557" s="87"/>
      <c r="U557" s="87"/>
      <c r="V557" s="87"/>
      <c r="W557" s="87"/>
      <c r="X557" s="87"/>
      <c r="Y557" s="87"/>
      <c r="Z557" s="87"/>
    </row>
    <row r="558" spans="1:26" ht="25.5" customHeight="1" x14ac:dyDescent="0.3">
      <c r="A558" s="87"/>
      <c r="B558" s="87"/>
      <c r="C558" s="87"/>
      <c r="D558" s="87"/>
      <c r="E558" s="87"/>
      <c r="F558" s="87"/>
      <c r="G558" s="87"/>
      <c r="H558" s="87"/>
      <c r="I558" s="87"/>
      <c r="J558" s="87"/>
      <c r="K558" s="87"/>
      <c r="L558" s="87"/>
      <c r="M558" s="87"/>
      <c r="N558" s="87"/>
      <c r="O558" s="87"/>
      <c r="P558" s="87"/>
      <c r="Q558" s="87"/>
      <c r="R558" s="87"/>
      <c r="S558" s="87"/>
      <c r="T558" s="87"/>
      <c r="U558" s="87"/>
      <c r="V558" s="87"/>
      <c r="W558" s="87"/>
      <c r="X558" s="87"/>
      <c r="Y558" s="87"/>
      <c r="Z558" s="87"/>
    </row>
    <row r="559" spans="1:26" ht="25.5" customHeight="1" x14ac:dyDescent="0.3">
      <c r="A559" s="87"/>
      <c r="B559" s="87"/>
      <c r="C559" s="87"/>
      <c r="D559" s="87"/>
      <c r="E559" s="87"/>
      <c r="F559" s="87"/>
      <c r="G559" s="87"/>
      <c r="H559" s="87"/>
      <c r="I559" s="87"/>
      <c r="J559" s="87"/>
      <c r="K559" s="87"/>
      <c r="L559" s="87"/>
      <c r="M559" s="87"/>
      <c r="N559" s="87"/>
      <c r="O559" s="87"/>
      <c r="P559" s="87"/>
      <c r="Q559" s="87"/>
      <c r="R559" s="87"/>
      <c r="S559" s="87"/>
      <c r="T559" s="87"/>
      <c r="U559" s="87"/>
      <c r="V559" s="87"/>
      <c r="W559" s="87"/>
      <c r="X559" s="87"/>
      <c r="Y559" s="87"/>
      <c r="Z559" s="87"/>
    </row>
    <row r="560" spans="1:26" ht="25.5" customHeight="1" x14ac:dyDescent="0.3">
      <c r="A560" s="87"/>
      <c r="B560" s="87"/>
      <c r="C560" s="87"/>
      <c r="D560" s="87"/>
      <c r="E560" s="87"/>
      <c r="F560" s="87"/>
      <c r="G560" s="87"/>
      <c r="H560" s="87"/>
      <c r="I560" s="87"/>
      <c r="J560" s="87"/>
      <c r="K560" s="87"/>
      <c r="L560" s="87"/>
      <c r="M560" s="87"/>
      <c r="N560" s="87"/>
      <c r="O560" s="87"/>
      <c r="P560" s="87"/>
      <c r="Q560" s="87"/>
      <c r="R560" s="87"/>
      <c r="S560" s="87"/>
      <c r="T560" s="87"/>
      <c r="U560" s="87"/>
      <c r="V560" s="87"/>
      <c r="W560" s="87"/>
      <c r="X560" s="87"/>
      <c r="Y560" s="87"/>
      <c r="Z560" s="87"/>
    </row>
    <row r="561" spans="1:26" ht="25.5" customHeight="1" x14ac:dyDescent="0.3">
      <c r="A561" s="87"/>
      <c r="B561" s="87"/>
      <c r="C561" s="87"/>
      <c r="D561" s="87"/>
      <c r="E561" s="87"/>
      <c r="F561" s="87"/>
      <c r="G561" s="87"/>
      <c r="H561" s="87"/>
      <c r="I561" s="87"/>
      <c r="J561" s="87"/>
      <c r="K561" s="87"/>
      <c r="L561" s="87"/>
      <c r="M561" s="87"/>
      <c r="N561" s="87"/>
      <c r="O561" s="87"/>
      <c r="P561" s="87"/>
      <c r="Q561" s="87"/>
      <c r="R561" s="87"/>
      <c r="S561" s="87"/>
      <c r="T561" s="87"/>
      <c r="U561" s="87"/>
      <c r="V561" s="87"/>
      <c r="W561" s="87"/>
      <c r="X561" s="87"/>
      <c r="Y561" s="87"/>
      <c r="Z561" s="87"/>
    </row>
    <row r="562" spans="1:26" ht="25.5" customHeight="1" x14ac:dyDescent="0.3">
      <c r="A562" s="87"/>
      <c r="B562" s="87"/>
      <c r="C562" s="87"/>
      <c r="D562" s="87"/>
      <c r="E562" s="87"/>
      <c r="F562" s="87"/>
      <c r="G562" s="87"/>
      <c r="H562" s="87"/>
      <c r="I562" s="87"/>
      <c r="J562" s="87"/>
      <c r="K562" s="87"/>
      <c r="L562" s="87"/>
      <c r="M562" s="87"/>
      <c r="N562" s="87"/>
      <c r="O562" s="87"/>
      <c r="P562" s="87"/>
      <c r="Q562" s="87"/>
      <c r="R562" s="87"/>
      <c r="S562" s="87"/>
      <c r="T562" s="87"/>
      <c r="U562" s="87"/>
      <c r="V562" s="87"/>
      <c r="W562" s="87"/>
      <c r="X562" s="87"/>
      <c r="Y562" s="87"/>
      <c r="Z562" s="87"/>
    </row>
    <row r="563" spans="1:26" ht="25.5" customHeight="1" x14ac:dyDescent="0.3">
      <c r="A563" s="87"/>
      <c r="B563" s="87"/>
      <c r="C563" s="87"/>
      <c r="D563" s="87"/>
      <c r="E563" s="87"/>
      <c r="F563" s="87"/>
      <c r="G563" s="87"/>
      <c r="H563" s="87"/>
      <c r="I563" s="87"/>
      <c r="J563" s="87"/>
      <c r="K563" s="87"/>
      <c r="L563" s="87"/>
      <c r="M563" s="87"/>
      <c r="N563" s="87"/>
      <c r="O563" s="87"/>
      <c r="P563" s="87"/>
      <c r="Q563" s="87"/>
      <c r="R563" s="87"/>
      <c r="S563" s="87"/>
      <c r="T563" s="87"/>
      <c r="U563" s="87"/>
      <c r="V563" s="87"/>
      <c r="W563" s="87"/>
      <c r="X563" s="87"/>
      <c r="Y563" s="87"/>
      <c r="Z563" s="87"/>
    </row>
    <row r="564" spans="1:26" ht="25.5" customHeight="1" x14ac:dyDescent="0.3">
      <c r="A564" s="87"/>
      <c r="B564" s="87"/>
      <c r="C564" s="87"/>
      <c r="D564" s="87"/>
      <c r="E564" s="87"/>
      <c r="F564" s="87"/>
      <c r="G564" s="87"/>
      <c r="H564" s="87"/>
      <c r="I564" s="87"/>
      <c r="J564" s="87"/>
      <c r="K564" s="87"/>
      <c r="L564" s="87"/>
      <c r="M564" s="87"/>
      <c r="N564" s="87"/>
      <c r="O564" s="87"/>
      <c r="P564" s="87"/>
      <c r="Q564" s="87"/>
      <c r="R564" s="87"/>
      <c r="S564" s="87"/>
      <c r="T564" s="87"/>
      <c r="U564" s="87"/>
      <c r="V564" s="87"/>
      <c r="W564" s="87"/>
      <c r="X564" s="87"/>
      <c r="Y564" s="87"/>
      <c r="Z564" s="87"/>
    </row>
    <row r="565" spans="1:26" ht="25.5" customHeight="1" x14ac:dyDescent="0.3">
      <c r="A565" s="87"/>
      <c r="B565" s="87"/>
      <c r="C565" s="87"/>
      <c r="D565" s="87"/>
      <c r="E565" s="87"/>
      <c r="F565" s="87"/>
      <c r="G565" s="87"/>
      <c r="H565" s="87"/>
      <c r="I565" s="87"/>
      <c r="J565" s="87"/>
      <c r="K565" s="87"/>
      <c r="L565" s="87"/>
      <c r="M565" s="87"/>
      <c r="N565" s="87"/>
      <c r="O565" s="87"/>
      <c r="P565" s="87"/>
      <c r="Q565" s="87"/>
      <c r="R565" s="87"/>
      <c r="S565" s="87"/>
      <c r="T565" s="87"/>
      <c r="U565" s="87"/>
      <c r="V565" s="87"/>
      <c r="W565" s="87"/>
      <c r="X565" s="87"/>
      <c r="Y565" s="87"/>
      <c r="Z565" s="87"/>
    </row>
    <row r="566" spans="1:26" ht="25.5" customHeight="1" x14ac:dyDescent="0.3">
      <c r="A566" s="87"/>
      <c r="B566" s="87"/>
      <c r="C566" s="87"/>
      <c r="D566" s="87"/>
      <c r="E566" s="87"/>
      <c r="F566" s="87"/>
      <c r="G566" s="87"/>
      <c r="H566" s="87"/>
      <c r="I566" s="87"/>
      <c r="J566" s="87"/>
      <c r="K566" s="87"/>
      <c r="L566" s="87"/>
      <c r="M566" s="87"/>
      <c r="N566" s="87"/>
      <c r="O566" s="87"/>
      <c r="P566" s="87"/>
      <c r="Q566" s="87"/>
      <c r="R566" s="87"/>
      <c r="S566" s="87"/>
      <c r="T566" s="87"/>
      <c r="U566" s="87"/>
      <c r="V566" s="87"/>
      <c r="W566" s="87"/>
      <c r="X566" s="87"/>
      <c r="Y566" s="87"/>
      <c r="Z566" s="87"/>
    </row>
    <row r="567" spans="1:26" ht="25.5" customHeight="1" x14ac:dyDescent="0.3">
      <c r="A567" s="87"/>
      <c r="B567" s="87"/>
      <c r="C567" s="87"/>
      <c r="D567" s="87"/>
      <c r="E567" s="87"/>
      <c r="F567" s="87"/>
      <c r="G567" s="87"/>
      <c r="H567" s="87"/>
      <c r="I567" s="87"/>
      <c r="J567" s="87"/>
      <c r="K567" s="87"/>
      <c r="L567" s="87"/>
      <c r="M567" s="87"/>
      <c r="N567" s="87"/>
      <c r="O567" s="87"/>
      <c r="P567" s="87"/>
      <c r="Q567" s="87"/>
      <c r="R567" s="87"/>
      <c r="S567" s="87"/>
      <c r="T567" s="87"/>
      <c r="U567" s="87"/>
      <c r="V567" s="87"/>
      <c r="W567" s="87"/>
      <c r="X567" s="87"/>
      <c r="Y567" s="87"/>
      <c r="Z567" s="87"/>
    </row>
    <row r="568" spans="1:26" ht="25.5" customHeight="1" x14ac:dyDescent="0.3">
      <c r="A568" s="87"/>
      <c r="B568" s="87"/>
      <c r="C568" s="87"/>
      <c r="D568" s="87"/>
      <c r="E568" s="87"/>
      <c r="F568" s="87"/>
      <c r="G568" s="87"/>
      <c r="H568" s="87"/>
      <c r="I568" s="87"/>
      <c r="J568" s="87"/>
      <c r="K568" s="87"/>
      <c r="L568" s="87"/>
      <c r="M568" s="87"/>
      <c r="N568" s="87"/>
      <c r="O568" s="87"/>
      <c r="P568" s="87"/>
      <c r="Q568" s="87"/>
      <c r="R568" s="87"/>
      <c r="S568" s="87"/>
      <c r="T568" s="87"/>
      <c r="U568" s="87"/>
      <c r="V568" s="87"/>
      <c r="W568" s="87"/>
      <c r="X568" s="87"/>
      <c r="Y568" s="87"/>
      <c r="Z568" s="87"/>
    </row>
    <row r="569" spans="1:26" ht="25.5" customHeight="1" x14ac:dyDescent="0.3">
      <c r="A569" s="87"/>
      <c r="B569" s="87"/>
      <c r="C569" s="87"/>
      <c r="D569" s="87"/>
      <c r="E569" s="87"/>
      <c r="F569" s="87"/>
      <c r="G569" s="87"/>
      <c r="H569" s="87"/>
      <c r="I569" s="87"/>
      <c r="J569" s="87"/>
      <c r="K569" s="87"/>
      <c r="L569" s="87"/>
      <c r="M569" s="87"/>
      <c r="N569" s="87"/>
      <c r="O569" s="87"/>
      <c r="P569" s="87"/>
      <c r="Q569" s="87"/>
      <c r="R569" s="87"/>
      <c r="S569" s="87"/>
      <c r="T569" s="87"/>
      <c r="U569" s="87"/>
      <c r="V569" s="87"/>
      <c r="W569" s="87"/>
      <c r="X569" s="87"/>
      <c r="Y569" s="87"/>
      <c r="Z569" s="87"/>
    </row>
    <row r="570" spans="1:26" ht="25.5" customHeight="1" x14ac:dyDescent="0.3">
      <c r="A570" s="87"/>
      <c r="B570" s="87"/>
      <c r="C570" s="87"/>
      <c r="D570" s="87"/>
      <c r="E570" s="87"/>
      <c r="F570" s="87"/>
      <c r="G570" s="87"/>
      <c r="H570" s="87"/>
      <c r="I570" s="87"/>
      <c r="J570" s="87"/>
      <c r="K570" s="87"/>
      <c r="L570" s="87"/>
      <c r="M570" s="87"/>
      <c r="N570" s="87"/>
      <c r="O570" s="87"/>
      <c r="P570" s="87"/>
      <c r="Q570" s="87"/>
      <c r="R570" s="87"/>
      <c r="S570" s="87"/>
      <c r="T570" s="87"/>
      <c r="U570" s="87"/>
      <c r="V570" s="87"/>
      <c r="W570" s="87"/>
      <c r="X570" s="87"/>
      <c r="Y570" s="87"/>
      <c r="Z570" s="87"/>
    </row>
    <row r="571" spans="1:26" ht="25.5" customHeight="1" x14ac:dyDescent="0.3">
      <c r="A571" s="87"/>
      <c r="B571" s="87"/>
      <c r="C571" s="87"/>
      <c r="D571" s="87"/>
      <c r="E571" s="87"/>
      <c r="F571" s="87"/>
      <c r="G571" s="87"/>
      <c r="H571" s="87"/>
      <c r="I571" s="87"/>
      <c r="J571" s="87"/>
      <c r="K571" s="87"/>
      <c r="L571" s="87"/>
      <c r="M571" s="87"/>
      <c r="N571" s="87"/>
      <c r="O571" s="87"/>
      <c r="P571" s="87"/>
      <c r="Q571" s="87"/>
      <c r="R571" s="87"/>
      <c r="S571" s="87"/>
      <c r="T571" s="87"/>
      <c r="U571" s="87"/>
      <c r="V571" s="87"/>
      <c r="W571" s="87"/>
      <c r="X571" s="87"/>
      <c r="Y571" s="87"/>
      <c r="Z571" s="87"/>
    </row>
    <row r="572" spans="1:26" ht="25.5" customHeight="1" x14ac:dyDescent="0.3">
      <c r="A572" s="87"/>
      <c r="B572" s="87"/>
      <c r="C572" s="87"/>
      <c r="D572" s="87"/>
      <c r="E572" s="87"/>
      <c r="F572" s="87"/>
      <c r="G572" s="87"/>
      <c r="H572" s="87"/>
      <c r="I572" s="87"/>
      <c r="J572" s="87"/>
      <c r="K572" s="87"/>
      <c r="L572" s="87"/>
      <c r="M572" s="87"/>
      <c r="N572" s="87"/>
      <c r="O572" s="87"/>
      <c r="P572" s="87"/>
      <c r="Q572" s="87"/>
      <c r="R572" s="87"/>
      <c r="S572" s="87"/>
      <c r="T572" s="87"/>
      <c r="U572" s="87"/>
      <c r="V572" s="87"/>
      <c r="W572" s="87"/>
      <c r="X572" s="87"/>
      <c r="Y572" s="87"/>
      <c r="Z572" s="87"/>
    </row>
    <row r="573" spans="1:26" ht="25.5" customHeight="1" x14ac:dyDescent="0.3">
      <c r="A573" s="87"/>
      <c r="B573" s="87"/>
      <c r="C573" s="87"/>
      <c r="D573" s="87"/>
      <c r="E573" s="87"/>
      <c r="F573" s="87"/>
      <c r="G573" s="87"/>
      <c r="H573" s="87"/>
      <c r="I573" s="87"/>
      <c r="J573" s="87"/>
      <c r="K573" s="87"/>
      <c r="L573" s="87"/>
      <c r="M573" s="87"/>
      <c r="N573" s="87"/>
      <c r="O573" s="87"/>
      <c r="P573" s="87"/>
      <c r="Q573" s="87"/>
      <c r="R573" s="87"/>
      <c r="S573" s="87"/>
      <c r="T573" s="87"/>
      <c r="U573" s="87"/>
      <c r="V573" s="87"/>
      <c r="W573" s="87"/>
      <c r="X573" s="87"/>
      <c r="Y573" s="87"/>
      <c r="Z573" s="87"/>
    </row>
    <row r="574" spans="1:26" ht="25.5" customHeight="1" x14ac:dyDescent="0.3">
      <c r="A574" s="87"/>
      <c r="B574" s="87"/>
      <c r="C574" s="87"/>
      <c r="D574" s="87"/>
      <c r="E574" s="87"/>
      <c r="F574" s="87"/>
      <c r="G574" s="87"/>
      <c r="H574" s="87"/>
      <c r="I574" s="87"/>
      <c r="J574" s="87"/>
      <c r="K574" s="87"/>
      <c r="L574" s="87"/>
      <c r="M574" s="87"/>
      <c r="N574" s="87"/>
      <c r="O574" s="87"/>
      <c r="P574" s="87"/>
      <c r="Q574" s="87"/>
      <c r="R574" s="87"/>
      <c r="S574" s="87"/>
      <c r="T574" s="87"/>
      <c r="U574" s="87"/>
      <c r="V574" s="87"/>
      <c r="W574" s="87"/>
      <c r="X574" s="87"/>
      <c r="Y574" s="87"/>
      <c r="Z574" s="87"/>
    </row>
    <row r="575" spans="1:26" ht="25.5" customHeight="1" x14ac:dyDescent="0.3">
      <c r="A575" s="87"/>
      <c r="B575" s="87"/>
      <c r="C575" s="87"/>
      <c r="D575" s="87"/>
      <c r="E575" s="87"/>
      <c r="F575" s="87"/>
      <c r="G575" s="87"/>
      <c r="H575" s="87"/>
      <c r="I575" s="87"/>
      <c r="J575" s="87"/>
      <c r="K575" s="87"/>
      <c r="L575" s="87"/>
      <c r="M575" s="87"/>
      <c r="N575" s="87"/>
      <c r="O575" s="87"/>
      <c r="P575" s="87"/>
      <c r="Q575" s="87"/>
      <c r="R575" s="87"/>
      <c r="S575" s="87"/>
      <c r="T575" s="87"/>
      <c r="U575" s="87"/>
      <c r="V575" s="87"/>
      <c r="W575" s="87"/>
      <c r="X575" s="87"/>
      <c r="Y575" s="87"/>
      <c r="Z575" s="87"/>
    </row>
    <row r="576" spans="1:26" ht="25.5" customHeight="1" x14ac:dyDescent="0.3">
      <c r="A576" s="87"/>
      <c r="B576" s="87"/>
      <c r="C576" s="87"/>
      <c r="D576" s="87"/>
      <c r="E576" s="87"/>
      <c r="F576" s="87"/>
      <c r="G576" s="87"/>
      <c r="H576" s="87"/>
      <c r="I576" s="87"/>
      <c r="J576" s="87"/>
      <c r="K576" s="87"/>
      <c r="L576" s="87"/>
      <c r="M576" s="87"/>
      <c r="N576" s="87"/>
      <c r="O576" s="87"/>
      <c r="P576" s="87"/>
      <c r="Q576" s="87"/>
      <c r="R576" s="87"/>
      <c r="S576" s="87"/>
      <c r="T576" s="87"/>
      <c r="U576" s="87"/>
      <c r="V576" s="87"/>
      <c r="W576" s="87"/>
      <c r="X576" s="87"/>
      <c r="Y576" s="87"/>
      <c r="Z576" s="87"/>
    </row>
    <row r="577" spans="1:26" ht="25.5" customHeight="1" x14ac:dyDescent="0.3">
      <c r="A577" s="87"/>
      <c r="B577" s="87"/>
      <c r="C577" s="87"/>
      <c r="D577" s="87"/>
      <c r="E577" s="87"/>
      <c r="F577" s="87"/>
      <c r="G577" s="87"/>
      <c r="H577" s="87"/>
      <c r="I577" s="87"/>
      <c r="J577" s="87"/>
      <c r="K577" s="87"/>
      <c r="L577" s="87"/>
      <c r="M577" s="87"/>
      <c r="N577" s="87"/>
      <c r="O577" s="87"/>
      <c r="P577" s="87"/>
      <c r="Q577" s="87"/>
      <c r="R577" s="87"/>
      <c r="S577" s="87"/>
      <c r="T577" s="87"/>
      <c r="U577" s="87"/>
      <c r="V577" s="87"/>
      <c r="W577" s="87"/>
      <c r="X577" s="87"/>
      <c r="Y577" s="87"/>
      <c r="Z577" s="87"/>
    </row>
    <row r="578" spans="1:26" ht="25.5" customHeight="1" x14ac:dyDescent="0.3">
      <c r="A578" s="87"/>
      <c r="B578" s="87"/>
      <c r="C578" s="87"/>
      <c r="D578" s="87"/>
      <c r="E578" s="87"/>
      <c r="F578" s="87"/>
      <c r="G578" s="87"/>
      <c r="H578" s="87"/>
      <c r="I578" s="87"/>
      <c r="J578" s="87"/>
      <c r="K578" s="87"/>
      <c r="L578" s="87"/>
      <c r="M578" s="87"/>
      <c r="N578" s="87"/>
      <c r="O578" s="87"/>
      <c r="P578" s="87"/>
      <c r="Q578" s="87"/>
      <c r="R578" s="87"/>
      <c r="S578" s="87"/>
      <c r="T578" s="87"/>
      <c r="U578" s="87"/>
      <c r="V578" s="87"/>
      <c r="W578" s="87"/>
      <c r="X578" s="87"/>
      <c r="Y578" s="87"/>
      <c r="Z578" s="87"/>
    </row>
    <row r="579" spans="1:26" ht="25.5" customHeight="1" x14ac:dyDescent="0.3">
      <c r="A579" s="87"/>
      <c r="B579" s="87"/>
      <c r="C579" s="87"/>
      <c r="D579" s="87"/>
      <c r="E579" s="87"/>
      <c r="F579" s="87"/>
      <c r="G579" s="87"/>
      <c r="H579" s="87"/>
      <c r="I579" s="87"/>
      <c r="J579" s="87"/>
      <c r="K579" s="87"/>
      <c r="L579" s="87"/>
      <c r="M579" s="87"/>
      <c r="N579" s="87"/>
      <c r="O579" s="87"/>
      <c r="P579" s="87"/>
      <c r="Q579" s="87"/>
      <c r="R579" s="87"/>
      <c r="S579" s="87"/>
      <c r="T579" s="87"/>
      <c r="U579" s="87"/>
      <c r="V579" s="87"/>
      <c r="W579" s="87"/>
      <c r="X579" s="87"/>
      <c r="Y579" s="87"/>
      <c r="Z579" s="87"/>
    </row>
    <row r="580" spans="1:26" ht="25.5" customHeight="1" x14ac:dyDescent="0.3">
      <c r="A580" s="87"/>
      <c r="B580" s="87"/>
      <c r="C580" s="87"/>
      <c r="D580" s="87"/>
      <c r="E580" s="87"/>
      <c r="F580" s="87"/>
      <c r="G580" s="87"/>
      <c r="H580" s="87"/>
      <c r="I580" s="87"/>
      <c r="J580" s="87"/>
      <c r="K580" s="87"/>
      <c r="L580" s="87"/>
      <c r="M580" s="87"/>
      <c r="N580" s="87"/>
      <c r="O580" s="87"/>
      <c r="P580" s="87"/>
      <c r="Q580" s="87"/>
      <c r="R580" s="87"/>
      <c r="S580" s="87"/>
      <c r="T580" s="87"/>
      <c r="U580" s="87"/>
      <c r="V580" s="87"/>
      <c r="W580" s="87"/>
      <c r="X580" s="87"/>
      <c r="Y580" s="87"/>
      <c r="Z580" s="87"/>
    </row>
    <row r="581" spans="1:26" ht="25.5" customHeight="1" x14ac:dyDescent="0.3">
      <c r="A581" s="87"/>
      <c r="B581" s="87"/>
      <c r="C581" s="87"/>
      <c r="D581" s="87"/>
      <c r="E581" s="87"/>
      <c r="F581" s="87"/>
      <c r="G581" s="87"/>
      <c r="H581" s="87"/>
      <c r="I581" s="87"/>
      <c r="J581" s="87"/>
      <c r="K581" s="87"/>
      <c r="L581" s="87"/>
      <c r="M581" s="87"/>
      <c r="N581" s="87"/>
      <c r="O581" s="87"/>
      <c r="P581" s="87"/>
      <c r="Q581" s="87"/>
      <c r="R581" s="87"/>
      <c r="S581" s="87"/>
      <c r="T581" s="87"/>
      <c r="U581" s="87"/>
      <c r="V581" s="87"/>
      <c r="W581" s="87"/>
      <c r="X581" s="87"/>
      <c r="Y581" s="87"/>
      <c r="Z581" s="87"/>
    </row>
    <row r="582" spans="1:26" ht="25.5" customHeight="1" x14ac:dyDescent="0.3">
      <c r="A582" s="87"/>
      <c r="B582" s="87"/>
      <c r="C582" s="87"/>
      <c r="D582" s="87"/>
      <c r="E582" s="87"/>
      <c r="F582" s="87"/>
      <c r="G582" s="87"/>
      <c r="H582" s="87"/>
      <c r="I582" s="87"/>
      <c r="J582" s="87"/>
      <c r="K582" s="87"/>
      <c r="L582" s="87"/>
      <c r="M582" s="87"/>
      <c r="N582" s="87"/>
      <c r="O582" s="87"/>
      <c r="P582" s="87"/>
      <c r="Q582" s="87"/>
      <c r="R582" s="87"/>
      <c r="S582" s="87"/>
      <c r="T582" s="87"/>
      <c r="U582" s="87"/>
      <c r="V582" s="87"/>
      <c r="W582" s="87"/>
      <c r="X582" s="87"/>
      <c r="Y582" s="87"/>
      <c r="Z582" s="87"/>
    </row>
    <row r="583" spans="1:26" ht="25.5" customHeight="1" x14ac:dyDescent="0.3">
      <c r="A583" s="87"/>
      <c r="B583" s="87"/>
      <c r="C583" s="87"/>
      <c r="D583" s="87"/>
      <c r="E583" s="87"/>
      <c r="F583" s="87"/>
      <c r="G583" s="87"/>
      <c r="H583" s="87"/>
      <c r="I583" s="87"/>
      <c r="J583" s="87"/>
      <c r="K583" s="87"/>
      <c r="L583" s="87"/>
      <c r="M583" s="87"/>
      <c r="N583" s="87"/>
      <c r="O583" s="87"/>
      <c r="P583" s="87"/>
      <c r="Q583" s="87"/>
      <c r="R583" s="87"/>
      <c r="S583" s="87"/>
      <c r="T583" s="87"/>
      <c r="U583" s="87"/>
      <c r="V583" s="87"/>
      <c r="W583" s="87"/>
      <c r="X583" s="87"/>
      <c r="Y583" s="87"/>
      <c r="Z583" s="87"/>
    </row>
    <row r="584" spans="1:26" ht="25.5" customHeight="1" x14ac:dyDescent="0.3">
      <c r="A584" s="87"/>
      <c r="B584" s="87"/>
      <c r="C584" s="87"/>
      <c r="D584" s="87"/>
      <c r="E584" s="87"/>
      <c r="F584" s="87"/>
      <c r="G584" s="87"/>
      <c r="H584" s="87"/>
      <c r="I584" s="87"/>
      <c r="J584" s="87"/>
      <c r="K584" s="87"/>
      <c r="L584" s="87"/>
      <c r="M584" s="87"/>
      <c r="N584" s="87"/>
      <c r="O584" s="87"/>
      <c r="P584" s="87"/>
      <c r="Q584" s="87"/>
      <c r="R584" s="87"/>
      <c r="S584" s="87"/>
      <c r="T584" s="87"/>
      <c r="U584" s="87"/>
      <c r="V584" s="87"/>
      <c r="W584" s="87"/>
      <c r="X584" s="87"/>
      <c r="Y584" s="87"/>
      <c r="Z584" s="87"/>
    </row>
    <row r="585" spans="1:26" ht="25.5" customHeight="1" x14ac:dyDescent="0.3">
      <c r="A585" s="87"/>
      <c r="B585" s="87"/>
      <c r="C585" s="87"/>
      <c r="D585" s="87"/>
      <c r="E585" s="87"/>
      <c r="F585" s="87"/>
      <c r="G585" s="87"/>
      <c r="H585" s="87"/>
      <c r="I585" s="87"/>
      <c r="J585" s="87"/>
      <c r="K585" s="87"/>
      <c r="L585" s="87"/>
      <c r="M585" s="87"/>
      <c r="N585" s="87"/>
      <c r="O585" s="87"/>
      <c r="P585" s="87"/>
      <c r="Q585" s="87"/>
      <c r="R585" s="87"/>
      <c r="S585" s="87"/>
      <c r="T585" s="87"/>
      <c r="U585" s="87"/>
      <c r="V585" s="87"/>
      <c r="W585" s="87"/>
      <c r="X585" s="87"/>
      <c r="Y585" s="87"/>
      <c r="Z585" s="87"/>
    </row>
    <row r="586" spans="1:26" ht="25.5" customHeight="1" x14ac:dyDescent="0.3">
      <c r="A586" s="87"/>
      <c r="B586" s="87"/>
      <c r="C586" s="87"/>
      <c r="D586" s="87"/>
      <c r="E586" s="87"/>
      <c r="F586" s="87"/>
      <c r="G586" s="87"/>
      <c r="H586" s="87"/>
      <c r="I586" s="87"/>
      <c r="J586" s="87"/>
      <c r="K586" s="87"/>
      <c r="L586" s="87"/>
      <c r="M586" s="87"/>
      <c r="N586" s="87"/>
      <c r="O586" s="87"/>
      <c r="P586" s="87"/>
      <c r="Q586" s="87"/>
      <c r="R586" s="87"/>
      <c r="S586" s="87"/>
      <c r="T586" s="87"/>
      <c r="U586" s="87"/>
      <c r="V586" s="87"/>
      <c r="W586" s="87"/>
      <c r="X586" s="87"/>
      <c r="Y586" s="87"/>
      <c r="Z586" s="87"/>
    </row>
    <row r="587" spans="1:26" ht="25.5" customHeight="1" x14ac:dyDescent="0.3">
      <c r="A587" s="87"/>
      <c r="B587" s="87"/>
      <c r="C587" s="87"/>
      <c r="D587" s="87"/>
      <c r="E587" s="87"/>
      <c r="F587" s="87"/>
      <c r="G587" s="87"/>
      <c r="H587" s="87"/>
      <c r="I587" s="87"/>
      <c r="J587" s="87"/>
      <c r="K587" s="87"/>
      <c r="L587" s="87"/>
      <c r="M587" s="87"/>
      <c r="N587" s="87"/>
      <c r="O587" s="87"/>
      <c r="P587" s="87"/>
      <c r="Q587" s="87"/>
      <c r="R587" s="87"/>
      <c r="S587" s="87"/>
      <c r="T587" s="87"/>
      <c r="U587" s="87"/>
      <c r="V587" s="87"/>
      <c r="W587" s="87"/>
      <c r="X587" s="87"/>
      <c r="Y587" s="87"/>
      <c r="Z587" s="87"/>
    </row>
    <row r="588" spans="1:26" ht="25.5" customHeight="1" x14ac:dyDescent="0.3">
      <c r="A588" s="87"/>
      <c r="B588" s="87"/>
      <c r="C588" s="87"/>
      <c r="D588" s="87"/>
      <c r="E588" s="87"/>
      <c r="F588" s="87"/>
      <c r="G588" s="87"/>
      <c r="H588" s="87"/>
      <c r="I588" s="87"/>
      <c r="J588" s="87"/>
      <c r="K588" s="87"/>
      <c r="L588" s="87"/>
      <c r="M588" s="87"/>
      <c r="N588" s="87"/>
      <c r="O588" s="87"/>
      <c r="P588" s="87"/>
      <c r="Q588" s="87"/>
      <c r="R588" s="87"/>
      <c r="S588" s="87"/>
      <c r="T588" s="87"/>
      <c r="U588" s="87"/>
      <c r="V588" s="87"/>
      <c r="W588" s="87"/>
      <c r="X588" s="87"/>
      <c r="Y588" s="87"/>
      <c r="Z588" s="87"/>
    </row>
    <row r="589" spans="1:26" ht="25.5" customHeight="1" x14ac:dyDescent="0.3">
      <c r="A589" s="87"/>
      <c r="B589" s="87"/>
      <c r="C589" s="87"/>
      <c r="D589" s="87"/>
      <c r="E589" s="87"/>
      <c r="F589" s="87"/>
      <c r="G589" s="87"/>
      <c r="H589" s="87"/>
      <c r="I589" s="87"/>
      <c r="J589" s="87"/>
      <c r="K589" s="87"/>
      <c r="L589" s="87"/>
      <c r="M589" s="87"/>
      <c r="N589" s="87"/>
      <c r="O589" s="87"/>
      <c r="P589" s="87"/>
      <c r="Q589" s="87"/>
      <c r="R589" s="87"/>
      <c r="S589" s="87"/>
      <c r="T589" s="87"/>
      <c r="U589" s="87"/>
      <c r="V589" s="87"/>
      <c r="W589" s="87"/>
      <c r="X589" s="87"/>
      <c r="Y589" s="87"/>
      <c r="Z589" s="87"/>
    </row>
    <row r="590" spans="1:26" ht="25.5" customHeight="1" x14ac:dyDescent="0.3">
      <c r="A590" s="87"/>
      <c r="B590" s="87"/>
      <c r="C590" s="87"/>
      <c r="D590" s="87"/>
      <c r="E590" s="87"/>
      <c r="F590" s="87"/>
      <c r="G590" s="87"/>
      <c r="H590" s="87"/>
      <c r="I590" s="87"/>
      <c r="J590" s="87"/>
      <c r="K590" s="87"/>
      <c r="L590" s="87"/>
      <c r="M590" s="87"/>
      <c r="N590" s="87"/>
      <c r="O590" s="87"/>
      <c r="P590" s="87"/>
      <c r="Q590" s="87"/>
      <c r="R590" s="87"/>
      <c r="S590" s="87"/>
      <c r="T590" s="87"/>
      <c r="U590" s="87"/>
      <c r="V590" s="87"/>
      <c r="W590" s="87"/>
      <c r="X590" s="87"/>
      <c r="Y590" s="87"/>
      <c r="Z590" s="87"/>
    </row>
    <row r="591" spans="1:26" ht="25.5" customHeight="1" x14ac:dyDescent="0.3">
      <c r="A591" s="87"/>
      <c r="B591" s="87"/>
      <c r="C591" s="87"/>
      <c r="D591" s="87"/>
      <c r="E591" s="87"/>
      <c r="F591" s="87"/>
      <c r="G591" s="87"/>
      <c r="H591" s="87"/>
      <c r="I591" s="87"/>
      <c r="J591" s="87"/>
      <c r="K591" s="87"/>
      <c r="L591" s="87"/>
      <c r="M591" s="87"/>
      <c r="N591" s="87"/>
      <c r="O591" s="87"/>
      <c r="P591" s="87"/>
      <c r="Q591" s="87"/>
      <c r="R591" s="87"/>
      <c r="S591" s="87"/>
      <c r="T591" s="87"/>
      <c r="U591" s="87"/>
      <c r="V591" s="87"/>
      <c r="W591" s="87"/>
      <c r="X591" s="87"/>
      <c r="Y591" s="87"/>
      <c r="Z591" s="87"/>
    </row>
    <row r="592" spans="1:26" ht="25.5" customHeight="1" x14ac:dyDescent="0.3">
      <c r="A592" s="87"/>
      <c r="B592" s="87"/>
      <c r="C592" s="87"/>
      <c r="D592" s="87"/>
      <c r="E592" s="87"/>
      <c r="F592" s="87"/>
      <c r="G592" s="87"/>
      <c r="H592" s="87"/>
      <c r="I592" s="87"/>
      <c r="J592" s="87"/>
      <c r="K592" s="87"/>
      <c r="L592" s="87"/>
      <c r="M592" s="87"/>
      <c r="N592" s="87"/>
      <c r="O592" s="87"/>
      <c r="P592" s="87"/>
      <c r="Q592" s="87"/>
      <c r="R592" s="87"/>
      <c r="S592" s="87"/>
      <c r="T592" s="87"/>
      <c r="U592" s="87"/>
      <c r="V592" s="87"/>
      <c r="W592" s="87"/>
      <c r="X592" s="87"/>
      <c r="Y592" s="87"/>
      <c r="Z592" s="87"/>
    </row>
    <row r="593" spans="1:26" ht="25.5" customHeight="1" x14ac:dyDescent="0.3">
      <c r="A593" s="87"/>
      <c r="B593" s="87"/>
      <c r="C593" s="87"/>
      <c r="D593" s="87"/>
      <c r="E593" s="87"/>
      <c r="F593" s="87"/>
      <c r="G593" s="87"/>
      <c r="H593" s="87"/>
      <c r="I593" s="87"/>
      <c r="J593" s="87"/>
      <c r="K593" s="87"/>
      <c r="L593" s="87"/>
      <c r="M593" s="87"/>
      <c r="N593" s="87"/>
      <c r="O593" s="87"/>
      <c r="P593" s="87"/>
      <c r="Q593" s="87"/>
      <c r="R593" s="87"/>
      <c r="S593" s="87"/>
      <c r="T593" s="87"/>
      <c r="U593" s="87"/>
      <c r="V593" s="87"/>
      <c r="W593" s="87"/>
      <c r="X593" s="87"/>
      <c r="Y593" s="87"/>
      <c r="Z593" s="87"/>
    </row>
    <row r="594" spans="1:26" ht="25.5" customHeight="1" x14ac:dyDescent="0.3">
      <c r="A594" s="87"/>
      <c r="B594" s="87"/>
      <c r="C594" s="87"/>
      <c r="D594" s="87"/>
      <c r="E594" s="87"/>
      <c r="F594" s="87"/>
      <c r="G594" s="87"/>
      <c r="H594" s="87"/>
      <c r="I594" s="87"/>
      <c r="J594" s="87"/>
      <c r="K594" s="87"/>
      <c r="L594" s="87"/>
      <c r="M594" s="87"/>
      <c r="N594" s="87"/>
      <c r="O594" s="87"/>
      <c r="P594" s="87"/>
      <c r="Q594" s="87"/>
      <c r="R594" s="87"/>
      <c r="S594" s="87"/>
      <c r="T594" s="87"/>
      <c r="U594" s="87"/>
      <c r="V594" s="87"/>
      <c r="W594" s="87"/>
      <c r="X594" s="87"/>
      <c r="Y594" s="87"/>
      <c r="Z594" s="87"/>
    </row>
    <row r="595" spans="1:26" ht="25.5" customHeight="1" x14ac:dyDescent="0.3">
      <c r="A595" s="87"/>
      <c r="B595" s="87"/>
      <c r="C595" s="87"/>
      <c r="D595" s="87"/>
      <c r="E595" s="87"/>
      <c r="F595" s="87"/>
      <c r="G595" s="87"/>
      <c r="H595" s="87"/>
      <c r="I595" s="87"/>
      <c r="J595" s="87"/>
      <c r="K595" s="87"/>
      <c r="L595" s="87"/>
      <c r="M595" s="87"/>
      <c r="N595" s="87"/>
      <c r="O595" s="87"/>
      <c r="P595" s="87"/>
      <c r="Q595" s="87"/>
      <c r="R595" s="87"/>
      <c r="S595" s="87"/>
      <c r="T595" s="87"/>
      <c r="U595" s="87"/>
      <c r="V595" s="87"/>
      <c r="W595" s="87"/>
      <c r="X595" s="87"/>
      <c r="Y595" s="87"/>
      <c r="Z595" s="87"/>
    </row>
    <row r="596" spans="1:26" ht="25.5" customHeight="1" x14ac:dyDescent="0.3">
      <c r="A596" s="87"/>
      <c r="B596" s="87"/>
      <c r="C596" s="87"/>
      <c r="D596" s="87"/>
      <c r="E596" s="87"/>
      <c r="F596" s="87"/>
      <c r="G596" s="87"/>
      <c r="H596" s="87"/>
      <c r="I596" s="87"/>
      <c r="J596" s="87"/>
      <c r="K596" s="87"/>
      <c r="L596" s="87"/>
      <c r="M596" s="87"/>
      <c r="N596" s="87"/>
      <c r="O596" s="87"/>
      <c r="P596" s="87"/>
      <c r="Q596" s="87"/>
      <c r="R596" s="87"/>
      <c r="S596" s="87"/>
      <c r="T596" s="87"/>
      <c r="U596" s="87"/>
      <c r="V596" s="87"/>
      <c r="W596" s="87"/>
      <c r="X596" s="87"/>
      <c r="Y596" s="87"/>
      <c r="Z596" s="87"/>
    </row>
    <row r="597" spans="1:26" ht="25.5" customHeight="1" x14ac:dyDescent="0.3">
      <c r="A597" s="87"/>
      <c r="B597" s="87"/>
      <c r="C597" s="87"/>
      <c r="D597" s="87"/>
      <c r="E597" s="87"/>
      <c r="F597" s="87"/>
      <c r="G597" s="87"/>
      <c r="H597" s="87"/>
      <c r="I597" s="87"/>
      <c r="J597" s="87"/>
      <c r="K597" s="87"/>
      <c r="L597" s="87"/>
      <c r="M597" s="87"/>
      <c r="N597" s="87"/>
      <c r="O597" s="87"/>
      <c r="P597" s="87"/>
      <c r="Q597" s="87"/>
      <c r="R597" s="87"/>
      <c r="S597" s="87"/>
      <c r="T597" s="87"/>
      <c r="U597" s="87"/>
      <c r="V597" s="87"/>
      <c r="W597" s="87"/>
      <c r="X597" s="87"/>
      <c r="Y597" s="87"/>
      <c r="Z597" s="87"/>
    </row>
    <row r="598" spans="1:26" ht="25.5" customHeight="1" x14ac:dyDescent="0.3">
      <c r="A598" s="87"/>
      <c r="B598" s="87"/>
      <c r="C598" s="87"/>
      <c r="D598" s="87"/>
      <c r="E598" s="87"/>
      <c r="F598" s="87"/>
      <c r="G598" s="87"/>
      <c r="H598" s="87"/>
      <c r="I598" s="87"/>
      <c r="J598" s="87"/>
      <c r="K598" s="87"/>
      <c r="L598" s="87"/>
      <c r="M598" s="87"/>
      <c r="N598" s="87"/>
      <c r="O598" s="87"/>
      <c r="P598" s="87"/>
      <c r="Q598" s="87"/>
      <c r="R598" s="87"/>
      <c r="S598" s="87"/>
      <c r="T598" s="87"/>
      <c r="U598" s="87"/>
      <c r="V598" s="87"/>
      <c r="W598" s="87"/>
      <c r="X598" s="87"/>
      <c r="Y598" s="87"/>
      <c r="Z598" s="87"/>
    </row>
    <row r="599" spans="1:26" ht="25.5" customHeight="1" x14ac:dyDescent="0.3">
      <c r="A599" s="87"/>
      <c r="B599" s="87"/>
      <c r="C599" s="87"/>
      <c r="D599" s="87"/>
      <c r="E599" s="87"/>
      <c r="F599" s="87"/>
      <c r="G599" s="87"/>
      <c r="H599" s="87"/>
      <c r="I599" s="87"/>
      <c r="J599" s="87"/>
      <c r="K599" s="87"/>
      <c r="L599" s="87"/>
      <c r="M599" s="87"/>
      <c r="N599" s="87"/>
      <c r="O599" s="87"/>
      <c r="P599" s="87"/>
      <c r="Q599" s="87"/>
      <c r="R599" s="87"/>
      <c r="S599" s="87"/>
      <c r="T599" s="87"/>
      <c r="U599" s="87"/>
      <c r="V599" s="87"/>
      <c r="W599" s="87"/>
      <c r="X599" s="87"/>
      <c r="Y599" s="87"/>
      <c r="Z599" s="87"/>
    </row>
    <row r="600" spans="1:26" ht="25.5" customHeight="1" x14ac:dyDescent="0.3">
      <c r="A600" s="87"/>
      <c r="B600" s="87"/>
      <c r="C600" s="87"/>
      <c r="D600" s="87"/>
      <c r="E600" s="87"/>
      <c r="F600" s="87"/>
      <c r="G600" s="87"/>
      <c r="H600" s="87"/>
      <c r="I600" s="87"/>
      <c r="J600" s="87"/>
      <c r="K600" s="87"/>
      <c r="L600" s="87"/>
      <c r="M600" s="87"/>
      <c r="N600" s="87"/>
      <c r="O600" s="87"/>
      <c r="P600" s="87"/>
      <c r="Q600" s="87"/>
      <c r="R600" s="87"/>
      <c r="S600" s="87"/>
      <c r="T600" s="87"/>
      <c r="U600" s="87"/>
      <c r="V600" s="87"/>
      <c r="W600" s="87"/>
      <c r="X600" s="87"/>
      <c r="Y600" s="87"/>
      <c r="Z600" s="87"/>
    </row>
    <row r="601" spans="1:26" ht="25.5" customHeight="1" x14ac:dyDescent="0.3">
      <c r="A601" s="87"/>
      <c r="B601" s="87"/>
      <c r="C601" s="87"/>
      <c r="D601" s="87"/>
      <c r="E601" s="87"/>
      <c r="F601" s="87"/>
      <c r="G601" s="87"/>
      <c r="H601" s="87"/>
      <c r="I601" s="87"/>
      <c r="J601" s="87"/>
      <c r="K601" s="87"/>
      <c r="L601" s="87"/>
      <c r="M601" s="87"/>
      <c r="N601" s="87"/>
      <c r="O601" s="87"/>
      <c r="P601" s="87"/>
      <c r="Q601" s="87"/>
      <c r="R601" s="87"/>
      <c r="S601" s="87"/>
      <c r="T601" s="87"/>
      <c r="U601" s="87"/>
      <c r="V601" s="87"/>
      <c r="W601" s="87"/>
      <c r="X601" s="87"/>
      <c r="Y601" s="87"/>
      <c r="Z601" s="87"/>
    </row>
    <row r="602" spans="1:26" ht="25.5" customHeight="1" x14ac:dyDescent="0.3">
      <c r="A602" s="87"/>
      <c r="B602" s="87"/>
      <c r="C602" s="87"/>
      <c r="D602" s="87"/>
      <c r="E602" s="87"/>
      <c r="F602" s="87"/>
      <c r="G602" s="87"/>
      <c r="H602" s="87"/>
      <c r="I602" s="87"/>
      <c r="J602" s="87"/>
      <c r="K602" s="87"/>
      <c r="L602" s="87"/>
      <c r="M602" s="87"/>
      <c r="N602" s="87"/>
      <c r="O602" s="87"/>
      <c r="P602" s="87"/>
      <c r="Q602" s="87"/>
      <c r="R602" s="87"/>
      <c r="S602" s="87"/>
      <c r="T602" s="87"/>
      <c r="U602" s="87"/>
      <c r="V602" s="87"/>
      <c r="W602" s="87"/>
      <c r="X602" s="87"/>
      <c r="Y602" s="87"/>
      <c r="Z602" s="87"/>
    </row>
    <row r="603" spans="1:26" ht="25.5" customHeight="1" x14ac:dyDescent="0.3">
      <c r="A603" s="87"/>
      <c r="B603" s="87"/>
      <c r="C603" s="87"/>
      <c r="D603" s="87"/>
      <c r="E603" s="87"/>
      <c r="F603" s="87"/>
      <c r="G603" s="87"/>
      <c r="H603" s="87"/>
      <c r="I603" s="87"/>
      <c r="J603" s="87"/>
      <c r="K603" s="87"/>
      <c r="L603" s="87"/>
      <c r="M603" s="87"/>
      <c r="N603" s="87"/>
      <c r="O603" s="87"/>
      <c r="P603" s="87"/>
      <c r="Q603" s="87"/>
      <c r="R603" s="87"/>
      <c r="S603" s="87"/>
      <c r="T603" s="87"/>
      <c r="U603" s="87"/>
      <c r="V603" s="87"/>
      <c r="W603" s="87"/>
      <c r="X603" s="87"/>
      <c r="Y603" s="87"/>
      <c r="Z603" s="87"/>
    </row>
    <row r="604" spans="1:26" ht="25.5" customHeight="1" x14ac:dyDescent="0.3">
      <c r="A604" s="87"/>
      <c r="B604" s="87"/>
      <c r="C604" s="87"/>
      <c r="D604" s="87"/>
      <c r="E604" s="87"/>
      <c r="F604" s="87"/>
      <c r="G604" s="87"/>
      <c r="H604" s="87"/>
      <c r="I604" s="87"/>
      <c r="J604" s="87"/>
      <c r="K604" s="87"/>
      <c r="L604" s="87"/>
      <c r="M604" s="87"/>
      <c r="N604" s="87"/>
      <c r="O604" s="87"/>
      <c r="P604" s="87"/>
      <c r="Q604" s="87"/>
      <c r="R604" s="87"/>
      <c r="S604" s="87"/>
      <c r="T604" s="87"/>
      <c r="U604" s="87"/>
      <c r="V604" s="87"/>
      <c r="W604" s="87"/>
      <c r="X604" s="87"/>
      <c r="Y604" s="87"/>
      <c r="Z604" s="87"/>
    </row>
    <row r="605" spans="1:26" ht="25.5" customHeight="1" x14ac:dyDescent="0.3">
      <c r="A605" s="87"/>
      <c r="B605" s="87"/>
      <c r="C605" s="87"/>
      <c r="D605" s="87"/>
      <c r="E605" s="87"/>
      <c r="F605" s="87"/>
      <c r="G605" s="87"/>
      <c r="H605" s="87"/>
      <c r="I605" s="87"/>
      <c r="J605" s="87"/>
      <c r="K605" s="87"/>
      <c r="L605" s="87"/>
      <c r="M605" s="87"/>
      <c r="N605" s="87"/>
      <c r="O605" s="87"/>
      <c r="P605" s="87"/>
      <c r="Q605" s="87"/>
      <c r="R605" s="87"/>
      <c r="S605" s="87"/>
      <c r="T605" s="87"/>
      <c r="U605" s="87"/>
      <c r="V605" s="87"/>
      <c r="W605" s="87"/>
      <c r="X605" s="87"/>
      <c r="Y605" s="87"/>
      <c r="Z605" s="87"/>
    </row>
    <row r="606" spans="1:26" ht="25.5" customHeight="1" x14ac:dyDescent="0.3">
      <c r="A606" s="87"/>
      <c r="B606" s="87"/>
      <c r="C606" s="87"/>
      <c r="D606" s="87"/>
      <c r="E606" s="87"/>
      <c r="F606" s="87"/>
      <c r="G606" s="87"/>
      <c r="H606" s="87"/>
      <c r="I606" s="87"/>
      <c r="J606" s="87"/>
      <c r="K606" s="87"/>
      <c r="L606" s="87"/>
      <c r="M606" s="87"/>
      <c r="N606" s="87"/>
      <c r="O606" s="87"/>
      <c r="P606" s="87"/>
      <c r="Q606" s="87"/>
      <c r="R606" s="87"/>
      <c r="S606" s="87"/>
      <c r="T606" s="87"/>
      <c r="U606" s="87"/>
      <c r="V606" s="87"/>
      <c r="W606" s="87"/>
      <c r="X606" s="87"/>
      <c r="Y606" s="87"/>
      <c r="Z606" s="87"/>
    </row>
    <row r="607" spans="1:26" ht="25.5" customHeight="1" x14ac:dyDescent="0.3">
      <c r="A607" s="87"/>
      <c r="B607" s="87"/>
      <c r="C607" s="87"/>
      <c r="D607" s="87"/>
      <c r="E607" s="87"/>
      <c r="F607" s="87"/>
      <c r="G607" s="87"/>
      <c r="H607" s="87"/>
      <c r="I607" s="87"/>
      <c r="J607" s="87"/>
      <c r="K607" s="87"/>
      <c r="L607" s="87"/>
      <c r="M607" s="87"/>
      <c r="N607" s="87"/>
      <c r="O607" s="87"/>
      <c r="P607" s="87"/>
      <c r="Q607" s="87"/>
      <c r="R607" s="87"/>
      <c r="S607" s="87"/>
      <c r="T607" s="87"/>
      <c r="U607" s="87"/>
      <c r="V607" s="87"/>
      <c r="W607" s="87"/>
      <c r="X607" s="87"/>
      <c r="Y607" s="87"/>
      <c r="Z607" s="87"/>
    </row>
    <row r="608" spans="1:26" ht="25.5" customHeight="1" x14ac:dyDescent="0.3">
      <c r="A608" s="87"/>
      <c r="B608" s="87"/>
      <c r="C608" s="87"/>
      <c r="D608" s="87"/>
      <c r="E608" s="87"/>
      <c r="F608" s="87"/>
      <c r="G608" s="87"/>
      <c r="H608" s="87"/>
      <c r="I608" s="87"/>
      <c r="J608" s="87"/>
      <c r="K608" s="87"/>
      <c r="L608" s="87"/>
      <c r="M608" s="87"/>
      <c r="N608" s="87"/>
      <c r="O608" s="87"/>
      <c r="P608" s="87"/>
      <c r="Q608" s="87"/>
      <c r="R608" s="87"/>
      <c r="S608" s="87"/>
      <c r="T608" s="87"/>
      <c r="U608" s="87"/>
      <c r="V608" s="87"/>
      <c r="W608" s="87"/>
      <c r="X608" s="87"/>
      <c r="Y608" s="87"/>
      <c r="Z608" s="87"/>
    </row>
    <row r="609" spans="1:26" ht="25.5" customHeight="1" x14ac:dyDescent="0.3">
      <c r="A609" s="87"/>
      <c r="B609" s="87"/>
      <c r="C609" s="87"/>
      <c r="D609" s="87"/>
      <c r="E609" s="87"/>
      <c r="F609" s="87"/>
      <c r="G609" s="87"/>
      <c r="H609" s="87"/>
      <c r="I609" s="87"/>
      <c r="J609" s="87"/>
      <c r="K609" s="87"/>
      <c r="L609" s="87"/>
      <c r="M609" s="87"/>
      <c r="N609" s="87"/>
      <c r="O609" s="87"/>
      <c r="P609" s="87"/>
      <c r="Q609" s="87"/>
      <c r="R609" s="87"/>
      <c r="S609" s="87"/>
      <c r="T609" s="87"/>
      <c r="U609" s="87"/>
      <c r="V609" s="87"/>
      <c r="W609" s="87"/>
      <c r="X609" s="87"/>
      <c r="Y609" s="87"/>
      <c r="Z609" s="87"/>
    </row>
    <row r="610" spans="1:26" ht="25.5" customHeight="1" x14ac:dyDescent="0.3">
      <c r="A610" s="87"/>
      <c r="B610" s="87"/>
      <c r="C610" s="87"/>
      <c r="D610" s="87"/>
      <c r="E610" s="87"/>
      <c r="F610" s="87"/>
      <c r="G610" s="87"/>
      <c r="H610" s="87"/>
      <c r="I610" s="87"/>
      <c r="J610" s="87"/>
      <c r="K610" s="87"/>
      <c r="L610" s="87"/>
      <c r="M610" s="87"/>
      <c r="N610" s="87"/>
      <c r="O610" s="87"/>
      <c r="P610" s="87"/>
      <c r="Q610" s="87"/>
      <c r="R610" s="87"/>
      <c r="S610" s="87"/>
      <c r="T610" s="87"/>
      <c r="U610" s="87"/>
      <c r="V610" s="87"/>
      <c r="W610" s="87"/>
      <c r="X610" s="87"/>
      <c r="Y610" s="87"/>
      <c r="Z610" s="87"/>
    </row>
    <row r="611" spans="1:26" ht="25.5" customHeight="1" x14ac:dyDescent="0.3">
      <c r="A611" s="87"/>
      <c r="B611" s="87"/>
      <c r="C611" s="87"/>
      <c r="D611" s="87"/>
      <c r="E611" s="87"/>
      <c r="F611" s="87"/>
      <c r="G611" s="87"/>
      <c r="H611" s="87"/>
      <c r="I611" s="87"/>
      <c r="J611" s="87"/>
      <c r="K611" s="87"/>
      <c r="L611" s="87"/>
      <c r="M611" s="87"/>
      <c r="N611" s="87"/>
      <c r="O611" s="87"/>
      <c r="P611" s="87"/>
      <c r="Q611" s="87"/>
      <c r="R611" s="87"/>
      <c r="S611" s="87"/>
      <c r="T611" s="87"/>
      <c r="U611" s="87"/>
      <c r="V611" s="87"/>
      <c r="W611" s="87"/>
      <c r="X611" s="87"/>
      <c r="Y611" s="87"/>
      <c r="Z611" s="87"/>
    </row>
    <row r="612" spans="1:26" ht="25.5" customHeight="1" x14ac:dyDescent="0.3">
      <c r="A612" s="87"/>
      <c r="B612" s="87"/>
      <c r="C612" s="87"/>
      <c r="D612" s="87"/>
      <c r="E612" s="87"/>
      <c r="F612" s="87"/>
      <c r="G612" s="87"/>
      <c r="H612" s="87"/>
      <c r="I612" s="87"/>
      <c r="J612" s="87"/>
      <c r="K612" s="87"/>
      <c r="L612" s="87"/>
      <c r="M612" s="87"/>
      <c r="N612" s="87"/>
      <c r="O612" s="87"/>
      <c r="P612" s="87"/>
      <c r="Q612" s="87"/>
      <c r="R612" s="87"/>
      <c r="S612" s="87"/>
      <c r="T612" s="87"/>
      <c r="U612" s="87"/>
      <c r="V612" s="87"/>
      <c r="W612" s="87"/>
      <c r="X612" s="87"/>
      <c r="Y612" s="87"/>
      <c r="Z612" s="87"/>
    </row>
    <row r="613" spans="1:26" ht="25.5" customHeight="1" x14ac:dyDescent="0.3">
      <c r="A613" s="87"/>
      <c r="B613" s="87"/>
      <c r="C613" s="87"/>
      <c r="D613" s="87"/>
      <c r="E613" s="87"/>
      <c r="F613" s="87"/>
      <c r="G613" s="87"/>
      <c r="H613" s="87"/>
      <c r="I613" s="87"/>
      <c r="J613" s="87"/>
      <c r="K613" s="87"/>
      <c r="L613" s="87"/>
      <c r="M613" s="87"/>
      <c r="N613" s="87"/>
      <c r="O613" s="87"/>
      <c r="P613" s="87"/>
      <c r="Q613" s="87"/>
      <c r="R613" s="87"/>
      <c r="S613" s="87"/>
      <c r="T613" s="87"/>
      <c r="U613" s="87"/>
      <c r="V613" s="87"/>
      <c r="W613" s="87"/>
      <c r="X613" s="87"/>
      <c r="Y613" s="87"/>
      <c r="Z613" s="87"/>
    </row>
    <row r="614" spans="1:26" ht="25.5" customHeight="1" x14ac:dyDescent="0.3">
      <c r="A614" s="87"/>
      <c r="B614" s="87"/>
      <c r="C614" s="87"/>
      <c r="D614" s="87"/>
      <c r="E614" s="87"/>
      <c r="F614" s="87"/>
      <c r="G614" s="87"/>
      <c r="H614" s="87"/>
      <c r="I614" s="87"/>
      <c r="J614" s="87"/>
      <c r="K614" s="87"/>
      <c r="L614" s="87"/>
      <c r="M614" s="87"/>
      <c r="N614" s="87"/>
      <c r="O614" s="87"/>
      <c r="P614" s="87"/>
      <c r="Q614" s="87"/>
      <c r="R614" s="87"/>
      <c r="S614" s="87"/>
      <c r="T614" s="87"/>
      <c r="U614" s="87"/>
      <c r="V614" s="87"/>
      <c r="W614" s="87"/>
      <c r="X614" s="87"/>
      <c r="Y614" s="87"/>
      <c r="Z614" s="87"/>
    </row>
    <row r="615" spans="1:26" ht="25.5" customHeight="1" x14ac:dyDescent="0.3">
      <c r="A615" s="87"/>
      <c r="B615" s="87"/>
      <c r="C615" s="87"/>
      <c r="D615" s="87"/>
      <c r="E615" s="87"/>
      <c r="F615" s="87"/>
      <c r="G615" s="87"/>
      <c r="H615" s="87"/>
      <c r="I615" s="87"/>
      <c r="J615" s="87"/>
      <c r="K615" s="87"/>
      <c r="L615" s="87"/>
      <c r="M615" s="87"/>
      <c r="N615" s="87"/>
      <c r="O615" s="87"/>
      <c r="P615" s="87"/>
      <c r="Q615" s="87"/>
      <c r="R615" s="87"/>
      <c r="S615" s="87"/>
      <c r="T615" s="87"/>
      <c r="U615" s="87"/>
      <c r="V615" s="87"/>
      <c r="W615" s="87"/>
      <c r="X615" s="87"/>
      <c r="Y615" s="87"/>
      <c r="Z615" s="87"/>
    </row>
    <row r="616" spans="1:26" ht="25.5" customHeight="1" x14ac:dyDescent="0.3">
      <c r="A616" s="87"/>
      <c r="B616" s="87"/>
      <c r="C616" s="87"/>
      <c r="D616" s="87"/>
      <c r="E616" s="87"/>
      <c r="F616" s="87"/>
      <c r="G616" s="87"/>
      <c r="H616" s="87"/>
      <c r="I616" s="87"/>
      <c r="J616" s="87"/>
      <c r="K616" s="87"/>
      <c r="L616" s="87"/>
      <c r="M616" s="87"/>
      <c r="N616" s="87"/>
      <c r="O616" s="87"/>
      <c r="P616" s="87"/>
      <c r="Q616" s="87"/>
      <c r="R616" s="87"/>
      <c r="S616" s="87"/>
      <c r="T616" s="87"/>
      <c r="U616" s="87"/>
      <c r="V616" s="87"/>
      <c r="W616" s="87"/>
      <c r="X616" s="87"/>
      <c r="Y616" s="87"/>
      <c r="Z616" s="87"/>
    </row>
    <row r="617" spans="1:26" ht="25.5" customHeight="1" x14ac:dyDescent="0.3">
      <c r="A617" s="87"/>
      <c r="B617" s="87"/>
      <c r="C617" s="87"/>
      <c r="D617" s="87"/>
      <c r="E617" s="87"/>
      <c r="F617" s="87"/>
      <c r="G617" s="87"/>
      <c r="H617" s="87"/>
      <c r="I617" s="87"/>
      <c r="J617" s="87"/>
      <c r="K617" s="87"/>
      <c r="L617" s="87"/>
      <c r="M617" s="87"/>
      <c r="N617" s="87"/>
      <c r="O617" s="87"/>
      <c r="P617" s="87"/>
      <c r="Q617" s="87"/>
      <c r="R617" s="87"/>
      <c r="S617" s="87"/>
      <c r="T617" s="87"/>
      <c r="U617" s="87"/>
      <c r="V617" s="87"/>
      <c r="W617" s="87"/>
      <c r="X617" s="87"/>
      <c r="Y617" s="87"/>
      <c r="Z617" s="87"/>
    </row>
    <row r="618" spans="1:26" ht="25.5" customHeight="1" x14ac:dyDescent="0.3">
      <c r="A618" s="87"/>
      <c r="B618" s="87"/>
      <c r="C618" s="87"/>
      <c r="D618" s="87"/>
      <c r="E618" s="87"/>
      <c r="F618" s="87"/>
      <c r="G618" s="87"/>
      <c r="H618" s="87"/>
      <c r="I618" s="87"/>
      <c r="J618" s="87"/>
      <c r="K618" s="87"/>
      <c r="L618" s="87"/>
      <c r="M618" s="87"/>
      <c r="N618" s="87"/>
      <c r="O618" s="87"/>
      <c r="P618" s="87"/>
      <c r="Q618" s="87"/>
      <c r="R618" s="87"/>
      <c r="S618" s="87"/>
      <c r="T618" s="87"/>
      <c r="U618" s="87"/>
      <c r="V618" s="87"/>
      <c r="W618" s="87"/>
      <c r="X618" s="87"/>
      <c r="Y618" s="87"/>
      <c r="Z618" s="87"/>
    </row>
    <row r="619" spans="1:26" ht="25.5" customHeight="1" x14ac:dyDescent="0.3">
      <c r="A619" s="87"/>
      <c r="B619" s="87"/>
      <c r="C619" s="87"/>
      <c r="D619" s="87"/>
      <c r="E619" s="87"/>
      <c r="F619" s="87"/>
      <c r="G619" s="87"/>
      <c r="H619" s="87"/>
      <c r="I619" s="87"/>
      <c r="J619" s="87"/>
      <c r="K619" s="87"/>
      <c r="L619" s="87"/>
      <c r="M619" s="87"/>
      <c r="N619" s="87"/>
      <c r="O619" s="87"/>
      <c r="P619" s="87"/>
      <c r="Q619" s="87"/>
      <c r="R619" s="87"/>
      <c r="S619" s="87"/>
      <c r="T619" s="87"/>
      <c r="U619" s="87"/>
      <c r="V619" s="87"/>
      <c r="W619" s="87"/>
      <c r="X619" s="87"/>
      <c r="Y619" s="87"/>
      <c r="Z619" s="87"/>
    </row>
    <row r="620" spans="1:26" ht="25.5" customHeight="1" x14ac:dyDescent="0.3">
      <c r="A620" s="87"/>
      <c r="B620" s="87"/>
      <c r="C620" s="87"/>
      <c r="D620" s="87"/>
      <c r="E620" s="87"/>
      <c r="F620" s="87"/>
      <c r="G620" s="87"/>
      <c r="H620" s="87"/>
      <c r="I620" s="87"/>
      <c r="J620" s="87"/>
      <c r="K620" s="87"/>
      <c r="L620" s="87"/>
      <c r="M620" s="87"/>
      <c r="N620" s="87"/>
      <c r="O620" s="87"/>
      <c r="P620" s="87"/>
      <c r="Q620" s="87"/>
      <c r="R620" s="87"/>
      <c r="S620" s="87"/>
      <c r="T620" s="87"/>
      <c r="U620" s="87"/>
      <c r="V620" s="87"/>
      <c r="W620" s="87"/>
      <c r="X620" s="87"/>
      <c r="Y620" s="87"/>
      <c r="Z620" s="87"/>
    </row>
    <row r="621" spans="1:26" ht="25.5" customHeight="1" x14ac:dyDescent="0.3">
      <c r="A621" s="87"/>
      <c r="B621" s="87"/>
      <c r="C621" s="87"/>
      <c r="D621" s="87"/>
      <c r="E621" s="87"/>
      <c r="F621" s="87"/>
      <c r="G621" s="87"/>
      <c r="H621" s="87"/>
      <c r="I621" s="87"/>
      <c r="J621" s="87"/>
      <c r="K621" s="87"/>
      <c r="L621" s="87"/>
      <c r="M621" s="87"/>
      <c r="N621" s="87"/>
      <c r="O621" s="87"/>
      <c r="P621" s="87"/>
      <c r="Q621" s="87"/>
      <c r="R621" s="87"/>
      <c r="S621" s="87"/>
      <c r="T621" s="87"/>
      <c r="U621" s="87"/>
      <c r="V621" s="87"/>
      <c r="W621" s="87"/>
      <c r="X621" s="87"/>
      <c r="Y621" s="87"/>
      <c r="Z621" s="87"/>
    </row>
    <row r="622" spans="1:26" ht="25.5" customHeight="1" x14ac:dyDescent="0.3">
      <c r="A622" s="87"/>
      <c r="B622" s="87"/>
      <c r="C622" s="87"/>
      <c r="D622" s="87"/>
      <c r="E622" s="87"/>
      <c r="F622" s="87"/>
      <c r="G622" s="87"/>
      <c r="H622" s="87"/>
      <c r="I622" s="87"/>
      <c r="J622" s="87"/>
      <c r="K622" s="87"/>
      <c r="L622" s="87"/>
      <c r="M622" s="87"/>
      <c r="N622" s="87"/>
      <c r="O622" s="87"/>
      <c r="P622" s="87"/>
      <c r="Q622" s="87"/>
      <c r="R622" s="87"/>
      <c r="S622" s="87"/>
      <c r="T622" s="87"/>
      <c r="U622" s="87"/>
      <c r="V622" s="87"/>
      <c r="W622" s="87"/>
      <c r="X622" s="87"/>
      <c r="Y622" s="87"/>
      <c r="Z622" s="87"/>
    </row>
    <row r="623" spans="1:26" ht="25.5" customHeight="1" x14ac:dyDescent="0.3">
      <c r="A623" s="87"/>
      <c r="B623" s="87"/>
      <c r="C623" s="87"/>
      <c r="D623" s="87"/>
      <c r="E623" s="87"/>
      <c r="F623" s="87"/>
      <c r="G623" s="87"/>
      <c r="H623" s="87"/>
      <c r="I623" s="87"/>
      <c r="J623" s="87"/>
      <c r="K623" s="87"/>
      <c r="L623" s="87"/>
      <c r="M623" s="87"/>
      <c r="N623" s="87"/>
      <c r="O623" s="87"/>
      <c r="P623" s="87"/>
      <c r="Q623" s="87"/>
      <c r="R623" s="87"/>
      <c r="S623" s="87"/>
      <c r="T623" s="87"/>
      <c r="U623" s="87"/>
      <c r="V623" s="87"/>
      <c r="W623" s="87"/>
      <c r="X623" s="87"/>
      <c r="Y623" s="87"/>
      <c r="Z623" s="87"/>
    </row>
    <row r="624" spans="1:26" ht="25.5" customHeight="1" x14ac:dyDescent="0.3">
      <c r="A624" s="87"/>
      <c r="B624" s="87"/>
      <c r="C624" s="87"/>
      <c r="D624" s="87"/>
      <c r="E624" s="87"/>
      <c r="F624" s="87"/>
      <c r="G624" s="87"/>
      <c r="H624" s="87"/>
      <c r="I624" s="87"/>
      <c r="J624" s="87"/>
      <c r="K624" s="87"/>
      <c r="L624" s="87"/>
      <c r="M624" s="87"/>
      <c r="N624" s="87"/>
      <c r="O624" s="87"/>
      <c r="P624" s="87"/>
      <c r="Q624" s="87"/>
      <c r="R624" s="87"/>
      <c r="S624" s="87"/>
      <c r="T624" s="87"/>
      <c r="U624" s="87"/>
      <c r="V624" s="87"/>
      <c r="W624" s="87"/>
      <c r="X624" s="87"/>
      <c r="Y624" s="87"/>
      <c r="Z624" s="87"/>
    </row>
    <row r="625" spans="1:26" ht="25.5" customHeight="1" x14ac:dyDescent="0.3">
      <c r="A625" s="87"/>
      <c r="B625" s="87"/>
      <c r="C625" s="87"/>
      <c r="D625" s="87"/>
      <c r="E625" s="87"/>
      <c r="F625" s="87"/>
      <c r="G625" s="87"/>
      <c r="H625" s="87"/>
      <c r="I625" s="87"/>
      <c r="J625" s="87"/>
      <c r="K625" s="87"/>
      <c r="L625" s="87"/>
      <c r="M625" s="87"/>
      <c r="N625" s="87"/>
      <c r="O625" s="87"/>
      <c r="P625" s="87"/>
      <c r="Q625" s="87"/>
      <c r="R625" s="87"/>
      <c r="S625" s="87"/>
      <c r="T625" s="87"/>
      <c r="U625" s="87"/>
      <c r="V625" s="87"/>
      <c r="W625" s="87"/>
      <c r="X625" s="87"/>
      <c r="Y625" s="87"/>
      <c r="Z625" s="87"/>
    </row>
    <row r="626" spans="1:26" ht="25.5" customHeight="1" x14ac:dyDescent="0.3">
      <c r="A626" s="87"/>
      <c r="B626" s="87"/>
      <c r="C626" s="87"/>
      <c r="D626" s="87"/>
      <c r="E626" s="87"/>
      <c r="F626" s="87"/>
      <c r="G626" s="87"/>
      <c r="H626" s="87"/>
      <c r="I626" s="87"/>
      <c r="J626" s="87"/>
      <c r="K626" s="87"/>
      <c r="L626" s="87"/>
      <c r="M626" s="87"/>
      <c r="N626" s="87"/>
      <c r="O626" s="87"/>
      <c r="P626" s="87"/>
      <c r="Q626" s="87"/>
      <c r="R626" s="87"/>
      <c r="S626" s="87"/>
      <c r="T626" s="87"/>
      <c r="U626" s="87"/>
      <c r="V626" s="87"/>
      <c r="W626" s="87"/>
      <c r="X626" s="87"/>
      <c r="Y626" s="87"/>
      <c r="Z626" s="87"/>
    </row>
    <row r="627" spans="1:26" ht="25.5" customHeight="1" x14ac:dyDescent="0.3">
      <c r="A627" s="87"/>
      <c r="B627" s="87"/>
      <c r="C627" s="87"/>
      <c r="D627" s="87"/>
      <c r="E627" s="87"/>
      <c r="F627" s="87"/>
      <c r="G627" s="87"/>
      <c r="H627" s="87"/>
      <c r="I627" s="87"/>
      <c r="J627" s="87"/>
      <c r="K627" s="87"/>
      <c r="L627" s="87"/>
      <c r="M627" s="87"/>
      <c r="N627" s="87"/>
      <c r="O627" s="87"/>
      <c r="P627" s="87"/>
      <c r="Q627" s="87"/>
      <c r="R627" s="87"/>
      <c r="S627" s="87"/>
      <c r="T627" s="87"/>
      <c r="U627" s="87"/>
      <c r="V627" s="87"/>
      <c r="W627" s="87"/>
      <c r="X627" s="87"/>
      <c r="Y627" s="87"/>
      <c r="Z627" s="87"/>
    </row>
    <row r="628" spans="1:26" ht="25.5" customHeight="1" x14ac:dyDescent="0.3">
      <c r="A628" s="87"/>
      <c r="B628" s="87"/>
      <c r="C628" s="87"/>
      <c r="D628" s="87"/>
      <c r="E628" s="87"/>
      <c r="F628" s="87"/>
      <c r="G628" s="87"/>
      <c r="H628" s="87"/>
      <c r="I628" s="87"/>
      <c r="J628" s="87"/>
      <c r="K628" s="87"/>
      <c r="L628" s="87"/>
      <c r="M628" s="87"/>
      <c r="N628" s="87"/>
      <c r="O628" s="87"/>
      <c r="P628" s="87"/>
      <c r="Q628" s="87"/>
      <c r="R628" s="87"/>
      <c r="S628" s="87"/>
      <c r="T628" s="87"/>
      <c r="U628" s="87"/>
      <c r="V628" s="87"/>
      <c r="W628" s="87"/>
      <c r="X628" s="87"/>
      <c r="Y628" s="87"/>
      <c r="Z628" s="87"/>
    </row>
    <row r="629" spans="1:26" ht="25.5" customHeight="1" x14ac:dyDescent="0.3">
      <c r="A629" s="87"/>
      <c r="B629" s="87"/>
      <c r="C629" s="87"/>
      <c r="D629" s="87"/>
      <c r="E629" s="87"/>
      <c r="F629" s="87"/>
      <c r="G629" s="87"/>
      <c r="H629" s="87"/>
      <c r="I629" s="87"/>
      <c r="J629" s="87"/>
      <c r="K629" s="87"/>
      <c r="L629" s="87"/>
      <c r="M629" s="87"/>
      <c r="N629" s="87"/>
      <c r="O629" s="87"/>
      <c r="P629" s="87"/>
      <c r="Q629" s="87"/>
      <c r="R629" s="87"/>
      <c r="S629" s="87"/>
      <c r="T629" s="87"/>
      <c r="U629" s="87"/>
      <c r="V629" s="87"/>
      <c r="W629" s="87"/>
      <c r="X629" s="87"/>
      <c r="Y629" s="87"/>
      <c r="Z629" s="87"/>
    </row>
    <row r="630" spans="1:26" ht="25.5" customHeight="1" x14ac:dyDescent="0.3">
      <c r="A630" s="87"/>
      <c r="B630" s="87"/>
      <c r="C630" s="87"/>
      <c r="D630" s="87"/>
      <c r="E630" s="87"/>
      <c r="F630" s="87"/>
      <c r="G630" s="87"/>
      <c r="H630" s="87"/>
      <c r="I630" s="87"/>
      <c r="J630" s="87"/>
      <c r="K630" s="87"/>
      <c r="L630" s="87"/>
      <c r="M630" s="87"/>
      <c r="N630" s="87"/>
      <c r="O630" s="87"/>
      <c r="P630" s="87"/>
      <c r="Q630" s="87"/>
      <c r="R630" s="87"/>
      <c r="S630" s="87"/>
      <c r="T630" s="87"/>
      <c r="U630" s="87"/>
      <c r="V630" s="87"/>
      <c r="W630" s="87"/>
      <c r="X630" s="87"/>
      <c r="Y630" s="87"/>
      <c r="Z630" s="87"/>
    </row>
    <row r="631" spans="1:26" ht="25.5" customHeight="1" x14ac:dyDescent="0.3">
      <c r="A631" s="87"/>
      <c r="B631" s="87"/>
      <c r="C631" s="87"/>
      <c r="D631" s="87"/>
      <c r="E631" s="87"/>
      <c r="F631" s="87"/>
      <c r="G631" s="87"/>
      <c r="H631" s="87"/>
      <c r="I631" s="87"/>
      <c r="J631" s="87"/>
      <c r="K631" s="87"/>
      <c r="L631" s="87"/>
      <c r="M631" s="87"/>
      <c r="N631" s="87"/>
      <c r="O631" s="87"/>
      <c r="P631" s="87"/>
      <c r="Q631" s="87"/>
      <c r="R631" s="87"/>
      <c r="S631" s="87"/>
      <c r="T631" s="87"/>
      <c r="U631" s="87"/>
      <c r="V631" s="87"/>
      <c r="W631" s="87"/>
      <c r="X631" s="87"/>
      <c r="Y631" s="87"/>
      <c r="Z631" s="87"/>
    </row>
    <row r="632" spans="1:26" ht="25.5" customHeight="1" x14ac:dyDescent="0.3">
      <c r="A632" s="87"/>
      <c r="B632" s="87"/>
      <c r="C632" s="87"/>
      <c r="D632" s="87"/>
      <c r="E632" s="87"/>
      <c r="F632" s="87"/>
      <c r="G632" s="87"/>
      <c r="H632" s="87"/>
      <c r="I632" s="87"/>
      <c r="J632" s="87"/>
      <c r="K632" s="87"/>
      <c r="L632" s="87"/>
      <c r="M632" s="87"/>
      <c r="N632" s="87"/>
      <c r="O632" s="87"/>
      <c r="P632" s="87"/>
      <c r="Q632" s="87"/>
      <c r="R632" s="87"/>
      <c r="S632" s="87"/>
      <c r="T632" s="87"/>
      <c r="U632" s="87"/>
      <c r="V632" s="87"/>
      <c r="W632" s="87"/>
      <c r="X632" s="87"/>
      <c r="Y632" s="87"/>
      <c r="Z632" s="87"/>
    </row>
    <row r="633" spans="1:26" ht="25.5" customHeight="1" x14ac:dyDescent="0.3">
      <c r="A633" s="87"/>
      <c r="B633" s="87"/>
      <c r="C633" s="87"/>
      <c r="D633" s="87"/>
      <c r="E633" s="87"/>
      <c r="F633" s="87"/>
      <c r="G633" s="87"/>
      <c r="H633" s="87"/>
      <c r="I633" s="87"/>
      <c r="J633" s="87"/>
      <c r="K633" s="87"/>
      <c r="L633" s="87"/>
      <c r="M633" s="87"/>
      <c r="N633" s="87"/>
      <c r="O633" s="87"/>
      <c r="P633" s="87"/>
      <c r="Q633" s="87"/>
      <c r="R633" s="87"/>
      <c r="S633" s="87"/>
      <c r="T633" s="87"/>
      <c r="U633" s="87"/>
      <c r="V633" s="87"/>
      <c r="W633" s="87"/>
      <c r="X633" s="87"/>
      <c r="Y633" s="87"/>
      <c r="Z633" s="87"/>
    </row>
    <row r="634" spans="1:26" ht="25.5" customHeight="1" x14ac:dyDescent="0.3">
      <c r="A634" s="87"/>
      <c r="B634" s="87"/>
      <c r="C634" s="87"/>
      <c r="D634" s="87"/>
      <c r="E634" s="87"/>
      <c r="F634" s="87"/>
      <c r="G634" s="87"/>
      <c r="H634" s="87"/>
      <c r="I634" s="87"/>
      <c r="J634" s="87"/>
      <c r="K634" s="87"/>
      <c r="L634" s="87"/>
      <c r="M634" s="87"/>
      <c r="N634" s="87"/>
      <c r="O634" s="87"/>
      <c r="P634" s="87"/>
      <c r="Q634" s="87"/>
      <c r="R634" s="87"/>
      <c r="S634" s="87"/>
      <c r="T634" s="87"/>
      <c r="U634" s="87"/>
      <c r="V634" s="87"/>
      <c r="W634" s="87"/>
      <c r="X634" s="87"/>
      <c r="Y634" s="87"/>
      <c r="Z634" s="87"/>
    </row>
    <row r="635" spans="1:26" ht="25.5" customHeight="1" x14ac:dyDescent="0.3">
      <c r="A635" s="87"/>
      <c r="B635" s="87"/>
      <c r="C635" s="87"/>
      <c r="D635" s="87"/>
      <c r="E635" s="87"/>
      <c r="F635" s="87"/>
      <c r="G635" s="87"/>
      <c r="H635" s="87"/>
      <c r="I635" s="87"/>
      <c r="J635" s="87"/>
      <c r="K635" s="87"/>
      <c r="L635" s="87"/>
      <c r="M635" s="87"/>
      <c r="N635" s="87"/>
      <c r="O635" s="87"/>
      <c r="P635" s="87"/>
      <c r="Q635" s="87"/>
      <c r="R635" s="87"/>
      <c r="S635" s="87"/>
      <c r="T635" s="87"/>
      <c r="U635" s="87"/>
      <c r="V635" s="87"/>
      <c r="W635" s="87"/>
      <c r="X635" s="87"/>
      <c r="Y635" s="87"/>
      <c r="Z635" s="87"/>
    </row>
    <row r="636" spans="1:26" ht="25.5" customHeight="1" x14ac:dyDescent="0.3">
      <c r="A636" s="87"/>
      <c r="B636" s="87"/>
      <c r="C636" s="87"/>
      <c r="D636" s="87"/>
      <c r="E636" s="87"/>
      <c r="F636" s="87"/>
      <c r="G636" s="87"/>
      <c r="H636" s="87"/>
      <c r="I636" s="87"/>
      <c r="J636" s="87"/>
      <c r="K636" s="87"/>
      <c r="L636" s="87"/>
      <c r="M636" s="87"/>
      <c r="N636" s="87"/>
      <c r="O636" s="87"/>
      <c r="P636" s="87"/>
      <c r="Q636" s="87"/>
      <c r="R636" s="87"/>
      <c r="S636" s="87"/>
      <c r="T636" s="87"/>
      <c r="U636" s="87"/>
      <c r="V636" s="87"/>
      <c r="W636" s="87"/>
      <c r="X636" s="87"/>
      <c r="Y636" s="87"/>
      <c r="Z636" s="87"/>
    </row>
    <row r="637" spans="1:26" ht="25.5" customHeight="1" x14ac:dyDescent="0.3">
      <c r="A637" s="87"/>
      <c r="B637" s="87"/>
      <c r="C637" s="87"/>
      <c r="D637" s="87"/>
      <c r="E637" s="87"/>
      <c r="F637" s="87"/>
      <c r="G637" s="87"/>
      <c r="H637" s="87"/>
      <c r="I637" s="87"/>
      <c r="J637" s="87"/>
      <c r="K637" s="87"/>
      <c r="L637" s="87"/>
      <c r="M637" s="87"/>
      <c r="N637" s="87"/>
      <c r="O637" s="87"/>
      <c r="P637" s="87"/>
      <c r="Q637" s="87"/>
      <c r="R637" s="87"/>
      <c r="S637" s="87"/>
      <c r="T637" s="87"/>
      <c r="U637" s="87"/>
      <c r="V637" s="87"/>
      <c r="W637" s="87"/>
      <c r="X637" s="87"/>
      <c r="Y637" s="87"/>
      <c r="Z637" s="87"/>
    </row>
    <row r="638" spans="1:26" ht="25.5" customHeight="1" x14ac:dyDescent="0.3">
      <c r="A638" s="87"/>
      <c r="B638" s="87"/>
      <c r="C638" s="87"/>
      <c r="D638" s="87"/>
      <c r="E638" s="87"/>
      <c r="F638" s="87"/>
      <c r="G638" s="87"/>
      <c r="H638" s="87"/>
      <c r="I638" s="87"/>
      <c r="J638" s="87"/>
      <c r="K638" s="87"/>
      <c r="L638" s="87"/>
      <c r="M638" s="87"/>
      <c r="N638" s="87"/>
      <c r="O638" s="87"/>
      <c r="P638" s="87"/>
      <c r="Q638" s="87"/>
      <c r="R638" s="87"/>
      <c r="S638" s="87"/>
      <c r="T638" s="87"/>
      <c r="U638" s="87"/>
      <c r="V638" s="87"/>
      <c r="W638" s="87"/>
      <c r="X638" s="87"/>
      <c r="Y638" s="87"/>
      <c r="Z638" s="87"/>
    </row>
    <row r="639" spans="1:26" ht="25.5" customHeight="1" x14ac:dyDescent="0.3">
      <c r="A639" s="87"/>
      <c r="B639" s="87"/>
      <c r="C639" s="87"/>
      <c r="D639" s="87"/>
      <c r="E639" s="87"/>
      <c r="F639" s="87"/>
      <c r="G639" s="87"/>
      <c r="H639" s="87"/>
      <c r="I639" s="87"/>
      <c r="J639" s="87"/>
      <c r="K639" s="87"/>
      <c r="L639" s="87"/>
      <c r="M639" s="87"/>
      <c r="N639" s="87"/>
      <c r="O639" s="87"/>
      <c r="P639" s="87"/>
      <c r="Q639" s="87"/>
      <c r="R639" s="87"/>
      <c r="S639" s="87"/>
      <c r="T639" s="87"/>
      <c r="U639" s="87"/>
      <c r="V639" s="87"/>
      <c r="W639" s="87"/>
      <c r="X639" s="87"/>
      <c r="Y639" s="87"/>
      <c r="Z639" s="87"/>
    </row>
    <row r="640" spans="1:26" ht="25.5" customHeight="1" x14ac:dyDescent="0.3">
      <c r="A640" s="87"/>
      <c r="B640" s="87"/>
      <c r="C640" s="87"/>
      <c r="D640" s="87"/>
      <c r="E640" s="87"/>
      <c r="F640" s="87"/>
      <c r="G640" s="87"/>
      <c r="H640" s="87"/>
      <c r="I640" s="87"/>
      <c r="J640" s="87"/>
      <c r="K640" s="87"/>
      <c r="L640" s="87"/>
      <c r="M640" s="87"/>
      <c r="N640" s="87"/>
      <c r="O640" s="87"/>
      <c r="P640" s="87"/>
      <c r="Q640" s="87"/>
      <c r="R640" s="87"/>
      <c r="S640" s="87"/>
      <c r="T640" s="87"/>
      <c r="U640" s="87"/>
      <c r="V640" s="87"/>
      <c r="W640" s="87"/>
      <c r="X640" s="87"/>
      <c r="Y640" s="87"/>
      <c r="Z640" s="87"/>
    </row>
    <row r="641" spans="1:26" ht="25.5" customHeight="1" x14ac:dyDescent="0.3">
      <c r="A641" s="87"/>
      <c r="B641" s="87"/>
      <c r="C641" s="87"/>
      <c r="D641" s="87"/>
      <c r="E641" s="87"/>
      <c r="F641" s="87"/>
      <c r="G641" s="87"/>
      <c r="H641" s="87"/>
      <c r="I641" s="87"/>
      <c r="J641" s="87"/>
      <c r="K641" s="87"/>
      <c r="L641" s="87"/>
      <c r="M641" s="87"/>
      <c r="N641" s="87"/>
      <c r="O641" s="87"/>
      <c r="P641" s="87"/>
      <c r="Q641" s="87"/>
      <c r="R641" s="87"/>
      <c r="S641" s="87"/>
      <c r="T641" s="87"/>
      <c r="U641" s="87"/>
      <c r="V641" s="87"/>
      <c r="W641" s="87"/>
      <c r="X641" s="87"/>
      <c r="Y641" s="87"/>
      <c r="Z641" s="87"/>
    </row>
    <row r="642" spans="1:26" ht="25.5" customHeight="1" x14ac:dyDescent="0.3">
      <c r="A642" s="87"/>
      <c r="B642" s="87"/>
      <c r="C642" s="87"/>
      <c r="D642" s="87"/>
      <c r="E642" s="87"/>
      <c r="F642" s="87"/>
      <c r="G642" s="87"/>
      <c r="H642" s="87"/>
      <c r="I642" s="87"/>
      <c r="J642" s="87"/>
      <c r="K642" s="87"/>
      <c r="L642" s="87"/>
      <c r="M642" s="87"/>
      <c r="N642" s="87"/>
      <c r="O642" s="87"/>
      <c r="P642" s="87"/>
      <c r="Q642" s="87"/>
      <c r="R642" s="87"/>
      <c r="S642" s="87"/>
      <c r="T642" s="87"/>
      <c r="U642" s="87"/>
      <c r="V642" s="87"/>
      <c r="W642" s="87"/>
      <c r="X642" s="87"/>
      <c r="Y642" s="87"/>
      <c r="Z642" s="87"/>
    </row>
    <row r="643" spans="1:26" ht="25.5" customHeight="1" x14ac:dyDescent="0.3">
      <c r="A643" s="87"/>
      <c r="B643" s="87"/>
      <c r="C643" s="87"/>
      <c r="D643" s="87"/>
      <c r="E643" s="87"/>
      <c r="F643" s="87"/>
      <c r="G643" s="87"/>
      <c r="H643" s="87"/>
      <c r="I643" s="87"/>
      <c r="J643" s="87"/>
      <c r="K643" s="87"/>
      <c r="L643" s="87"/>
      <c r="M643" s="87"/>
      <c r="N643" s="87"/>
      <c r="O643" s="87"/>
      <c r="P643" s="87"/>
      <c r="Q643" s="87"/>
      <c r="R643" s="87"/>
      <c r="S643" s="87"/>
      <c r="T643" s="87"/>
      <c r="U643" s="87"/>
      <c r="V643" s="87"/>
      <c r="W643" s="87"/>
      <c r="X643" s="87"/>
      <c r="Y643" s="87"/>
      <c r="Z643" s="87"/>
    </row>
    <row r="644" spans="1:26" ht="25.5" customHeight="1" x14ac:dyDescent="0.3">
      <c r="A644" s="87"/>
      <c r="B644" s="87"/>
      <c r="C644" s="87"/>
      <c r="D644" s="87"/>
      <c r="E644" s="87"/>
      <c r="F644" s="87"/>
      <c r="G644" s="87"/>
      <c r="H644" s="87"/>
      <c r="I644" s="87"/>
      <c r="J644" s="87"/>
      <c r="K644" s="87"/>
      <c r="L644" s="87"/>
      <c r="M644" s="87"/>
      <c r="N644" s="87"/>
      <c r="O644" s="87"/>
      <c r="P644" s="87"/>
      <c r="Q644" s="87"/>
      <c r="R644" s="87"/>
      <c r="S644" s="87"/>
      <c r="T644" s="87"/>
      <c r="U644" s="87"/>
      <c r="V644" s="87"/>
      <c r="W644" s="87"/>
      <c r="X644" s="87"/>
      <c r="Y644" s="87"/>
      <c r="Z644" s="87"/>
    </row>
    <row r="645" spans="1:26" ht="25.5" customHeight="1" x14ac:dyDescent="0.3">
      <c r="A645" s="87"/>
      <c r="B645" s="87"/>
      <c r="C645" s="87"/>
      <c r="D645" s="87"/>
      <c r="E645" s="87"/>
      <c r="F645" s="87"/>
      <c r="G645" s="87"/>
      <c r="H645" s="87"/>
      <c r="I645" s="87"/>
      <c r="J645" s="87"/>
      <c r="K645" s="87"/>
      <c r="L645" s="87"/>
      <c r="M645" s="87"/>
      <c r="N645" s="87"/>
      <c r="O645" s="87"/>
      <c r="P645" s="87"/>
      <c r="Q645" s="87"/>
      <c r="R645" s="87"/>
      <c r="S645" s="87"/>
      <c r="T645" s="87"/>
      <c r="U645" s="87"/>
      <c r="V645" s="87"/>
      <c r="W645" s="87"/>
      <c r="X645" s="87"/>
      <c r="Y645" s="87"/>
      <c r="Z645" s="87"/>
    </row>
    <row r="646" spans="1:26" ht="25.5" customHeight="1" x14ac:dyDescent="0.3">
      <c r="A646" s="87"/>
      <c r="B646" s="87"/>
      <c r="C646" s="87"/>
      <c r="D646" s="87"/>
      <c r="E646" s="87"/>
      <c r="F646" s="87"/>
      <c r="G646" s="87"/>
      <c r="H646" s="87"/>
      <c r="I646" s="87"/>
      <c r="J646" s="87"/>
      <c r="K646" s="87"/>
      <c r="L646" s="87"/>
      <c r="M646" s="87"/>
      <c r="N646" s="87"/>
      <c r="O646" s="87"/>
      <c r="P646" s="87"/>
      <c r="Q646" s="87"/>
      <c r="R646" s="87"/>
      <c r="S646" s="87"/>
      <c r="T646" s="87"/>
      <c r="U646" s="87"/>
      <c r="V646" s="87"/>
      <c r="W646" s="87"/>
      <c r="X646" s="87"/>
      <c r="Y646" s="87"/>
      <c r="Z646" s="87"/>
    </row>
    <row r="647" spans="1:26" ht="25.5" customHeight="1" x14ac:dyDescent="0.3">
      <c r="A647" s="87"/>
      <c r="B647" s="87"/>
      <c r="C647" s="87"/>
      <c r="D647" s="87"/>
      <c r="E647" s="87"/>
      <c r="F647" s="87"/>
      <c r="G647" s="87"/>
      <c r="H647" s="87"/>
      <c r="I647" s="87"/>
      <c r="J647" s="87"/>
      <c r="K647" s="87"/>
      <c r="L647" s="87"/>
      <c r="M647" s="87"/>
      <c r="N647" s="87"/>
      <c r="O647" s="87"/>
      <c r="P647" s="87"/>
      <c r="Q647" s="87"/>
      <c r="R647" s="87"/>
      <c r="S647" s="87"/>
      <c r="T647" s="87"/>
      <c r="U647" s="87"/>
      <c r="V647" s="87"/>
      <c r="W647" s="87"/>
      <c r="X647" s="87"/>
      <c r="Y647" s="87"/>
      <c r="Z647" s="87"/>
    </row>
    <row r="648" spans="1:26" ht="25.5" customHeight="1" x14ac:dyDescent="0.3">
      <c r="A648" s="87"/>
      <c r="B648" s="87"/>
      <c r="C648" s="87"/>
      <c r="D648" s="87"/>
      <c r="E648" s="87"/>
      <c r="F648" s="87"/>
      <c r="G648" s="87"/>
      <c r="H648" s="87"/>
      <c r="I648" s="87"/>
      <c r="J648" s="87"/>
      <c r="K648" s="87"/>
      <c r="L648" s="87"/>
      <c r="M648" s="87"/>
      <c r="N648" s="87"/>
      <c r="O648" s="87"/>
      <c r="P648" s="87"/>
      <c r="Q648" s="87"/>
      <c r="R648" s="87"/>
      <c r="S648" s="87"/>
      <c r="T648" s="87"/>
      <c r="U648" s="87"/>
      <c r="V648" s="87"/>
      <c r="W648" s="87"/>
      <c r="X648" s="87"/>
      <c r="Y648" s="87"/>
      <c r="Z648" s="87"/>
    </row>
    <row r="649" spans="1:26" ht="25.5" customHeight="1" x14ac:dyDescent="0.3">
      <c r="A649" s="87"/>
      <c r="B649" s="87"/>
      <c r="C649" s="87"/>
      <c r="D649" s="87"/>
      <c r="E649" s="87"/>
      <c r="F649" s="87"/>
      <c r="G649" s="87"/>
      <c r="H649" s="87"/>
      <c r="I649" s="87"/>
      <c r="J649" s="87"/>
      <c r="K649" s="87"/>
      <c r="L649" s="87"/>
      <c r="M649" s="87"/>
      <c r="N649" s="87"/>
      <c r="O649" s="87"/>
      <c r="P649" s="87"/>
      <c r="Q649" s="87"/>
      <c r="R649" s="87"/>
      <c r="S649" s="87"/>
      <c r="T649" s="87"/>
      <c r="U649" s="87"/>
      <c r="V649" s="87"/>
      <c r="W649" s="87"/>
      <c r="X649" s="87"/>
      <c r="Y649" s="87"/>
      <c r="Z649" s="87"/>
    </row>
    <row r="650" spans="1:26" ht="25.5" customHeight="1" x14ac:dyDescent="0.3">
      <c r="A650" s="87"/>
      <c r="B650" s="87"/>
      <c r="C650" s="87"/>
      <c r="D650" s="87"/>
      <c r="E650" s="87"/>
      <c r="F650" s="87"/>
      <c r="G650" s="87"/>
      <c r="H650" s="87"/>
      <c r="I650" s="87"/>
      <c r="J650" s="87"/>
      <c r="K650" s="87"/>
      <c r="L650" s="87"/>
      <c r="M650" s="87"/>
      <c r="N650" s="87"/>
      <c r="O650" s="87"/>
      <c r="P650" s="87"/>
      <c r="Q650" s="87"/>
      <c r="R650" s="87"/>
      <c r="S650" s="87"/>
      <c r="T650" s="87"/>
      <c r="U650" s="87"/>
      <c r="V650" s="87"/>
      <c r="W650" s="87"/>
      <c r="X650" s="87"/>
      <c r="Y650" s="87"/>
      <c r="Z650" s="87"/>
    </row>
    <row r="651" spans="1:26" ht="25.5" customHeight="1" x14ac:dyDescent="0.3">
      <c r="A651" s="87"/>
      <c r="B651" s="87"/>
      <c r="C651" s="87"/>
      <c r="D651" s="87"/>
      <c r="E651" s="87"/>
      <c r="F651" s="87"/>
      <c r="G651" s="87"/>
      <c r="H651" s="87"/>
      <c r="I651" s="87"/>
      <c r="J651" s="87"/>
      <c r="K651" s="87"/>
      <c r="L651" s="87"/>
      <c r="M651" s="87"/>
      <c r="N651" s="87"/>
      <c r="O651" s="87"/>
      <c r="P651" s="87"/>
      <c r="Q651" s="87"/>
      <c r="R651" s="87"/>
      <c r="S651" s="87"/>
      <c r="T651" s="87"/>
      <c r="U651" s="87"/>
      <c r="V651" s="87"/>
      <c r="W651" s="87"/>
      <c r="X651" s="87"/>
      <c r="Y651" s="87"/>
      <c r="Z651" s="87"/>
    </row>
    <row r="652" spans="1:26" ht="25.5" customHeight="1" x14ac:dyDescent="0.3">
      <c r="A652" s="87"/>
      <c r="B652" s="87"/>
      <c r="C652" s="87"/>
      <c r="D652" s="87"/>
      <c r="E652" s="87"/>
      <c r="F652" s="87"/>
      <c r="G652" s="87"/>
      <c r="H652" s="87"/>
      <c r="I652" s="87"/>
      <c r="J652" s="87"/>
      <c r="K652" s="87"/>
      <c r="L652" s="87"/>
      <c r="M652" s="87"/>
      <c r="N652" s="87"/>
      <c r="O652" s="87"/>
      <c r="P652" s="87"/>
      <c r="Q652" s="87"/>
      <c r="R652" s="87"/>
      <c r="S652" s="87"/>
      <c r="T652" s="87"/>
      <c r="U652" s="87"/>
      <c r="V652" s="87"/>
      <c r="W652" s="87"/>
      <c r="X652" s="87"/>
      <c r="Y652" s="87"/>
      <c r="Z652" s="87"/>
    </row>
    <row r="653" spans="1:26" ht="25.5" customHeight="1" x14ac:dyDescent="0.3">
      <c r="A653" s="87"/>
      <c r="B653" s="87"/>
      <c r="C653" s="87"/>
      <c r="D653" s="87"/>
      <c r="E653" s="87"/>
      <c r="F653" s="87"/>
      <c r="G653" s="87"/>
      <c r="H653" s="87"/>
      <c r="I653" s="87"/>
      <c r="J653" s="87"/>
      <c r="K653" s="87"/>
      <c r="L653" s="87"/>
      <c r="M653" s="87"/>
      <c r="N653" s="87"/>
      <c r="O653" s="87"/>
      <c r="P653" s="87"/>
      <c r="Q653" s="87"/>
      <c r="R653" s="87"/>
      <c r="S653" s="87"/>
      <c r="T653" s="87"/>
      <c r="U653" s="87"/>
      <c r="V653" s="87"/>
      <c r="W653" s="87"/>
      <c r="X653" s="87"/>
      <c r="Y653" s="87"/>
      <c r="Z653" s="87"/>
    </row>
    <row r="654" spans="1:26" ht="25.5" customHeight="1" x14ac:dyDescent="0.3">
      <c r="A654" s="87"/>
      <c r="B654" s="87"/>
      <c r="C654" s="87"/>
      <c r="D654" s="87"/>
      <c r="E654" s="87"/>
      <c r="F654" s="87"/>
      <c r="G654" s="87"/>
      <c r="H654" s="87"/>
      <c r="I654" s="87"/>
      <c r="J654" s="87"/>
      <c r="K654" s="87"/>
      <c r="L654" s="87"/>
      <c r="M654" s="87"/>
      <c r="N654" s="87"/>
      <c r="O654" s="87"/>
      <c r="P654" s="87"/>
      <c r="Q654" s="87"/>
      <c r="R654" s="87"/>
      <c r="S654" s="87"/>
      <c r="T654" s="87"/>
      <c r="U654" s="87"/>
      <c r="V654" s="87"/>
      <c r="W654" s="87"/>
      <c r="X654" s="87"/>
      <c r="Y654" s="87"/>
      <c r="Z654" s="87"/>
    </row>
    <row r="655" spans="1:26" ht="25.5" customHeight="1" x14ac:dyDescent="0.3">
      <c r="A655" s="87"/>
      <c r="B655" s="87"/>
      <c r="C655" s="87"/>
      <c r="D655" s="87"/>
      <c r="E655" s="87"/>
      <c r="F655" s="87"/>
      <c r="G655" s="87"/>
      <c r="H655" s="87"/>
      <c r="I655" s="87"/>
      <c r="J655" s="87"/>
      <c r="K655" s="87"/>
      <c r="L655" s="87"/>
      <c r="M655" s="87"/>
      <c r="N655" s="87"/>
      <c r="O655" s="87"/>
      <c r="P655" s="87"/>
      <c r="Q655" s="87"/>
      <c r="R655" s="87"/>
      <c r="S655" s="87"/>
      <c r="T655" s="87"/>
      <c r="U655" s="87"/>
      <c r="V655" s="87"/>
      <c r="W655" s="87"/>
      <c r="X655" s="87"/>
      <c r="Y655" s="87"/>
      <c r="Z655" s="87"/>
    </row>
    <row r="656" spans="1:26" ht="25.5" customHeight="1" x14ac:dyDescent="0.3">
      <c r="A656" s="87"/>
      <c r="B656" s="87"/>
      <c r="C656" s="87"/>
      <c r="D656" s="87"/>
      <c r="E656" s="87"/>
      <c r="F656" s="87"/>
      <c r="G656" s="87"/>
      <c r="H656" s="87"/>
      <c r="I656" s="87"/>
      <c r="J656" s="87"/>
      <c r="K656" s="87"/>
      <c r="L656" s="87"/>
      <c r="M656" s="87"/>
      <c r="N656" s="87"/>
      <c r="O656" s="87"/>
      <c r="P656" s="87"/>
      <c r="Q656" s="87"/>
      <c r="R656" s="87"/>
      <c r="S656" s="87"/>
      <c r="T656" s="87"/>
      <c r="U656" s="87"/>
      <c r="V656" s="87"/>
      <c r="W656" s="87"/>
      <c r="X656" s="87"/>
      <c r="Y656" s="87"/>
      <c r="Z656" s="87"/>
    </row>
    <row r="657" spans="1:26" ht="25.5" customHeight="1" x14ac:dyDescent="0.3">
      <c r="A657" s="87"/>
      <c r="B657" s="87"/>
      <c r="C657" s="87"/>
      <c r="D657" s="87"/>
      <c r="E657" s="87"/>
      <c r="F657" s="87"/>
      <c r="G657" s="87"/>
      <c r="H657" s="87"/>
      <c r="I657" s="87"/>
      <c r="J657" s="87"/>
      <c r="K657" s="87"/>
      <c r="L657" s="87"/>
      <c r="M657" s="87"/>
      <c r="N657" s="87"/>
      <c r="O657" s="87"/>
      <c r="P657" s="87"/>
      <c r="Q657" s="87"/>
      <c r="R657" s="87"/>
      <c r="S657" s="87"/>
      <c r="T657" s="87"/>
      <c r="U657" s="87"/>
      <c r="V657" s="87"/>
      <c r="W657" s="87"/>
      <c r="X657" s="87"/>
      <c r="Y657" s="87"/>
      <c r="Z657" s="87"/>
    </row>
    <row r="658" spans="1:26" ht="25.5" customHeight="1" x14ac:dyDescent="0.3">
      <c r="A658" s="87"/>
      <c r="B658" s="87"/>
      <c r="C658" s="87"/>
      <c r="D658" s="87"/>
      <c r="E658" s="87"/>
      <c r="F658" s="87"/>
      <c r="G658" s="87"/>
      <c r="H658" s="87"/>
      <c r="I658" s="87"/>
      <c r="J658" s="87"/>
      <c r="K658" s="87"/>
      <c r="L658" s="87"/>
      <c r="M658" s="87"/>
      <c r="N658" s="87"/>
      <c r="O658" s="87"/>
      <c r="P658" s="87"/>
      <c r="Q658" s="87"/>
      <c r="R658" s="87"/>
      <c r="S658" s="87"/>
      <c r="T658" s="87"/>
      <c r="U658" s="87"/>
      <c r="V658" s="87"/>
      <c r="W658" s="87"/>
      <c r="X658" s="87"/>
      <c r="Y658" s="87"/>
      <c r="Z658" s="87"/>
    </row>
    <row r="659" spans="1:26" ht="25.5" customHeight="1" x14ac:dyDescent="0.3">
      <c r="A659" s="87"/>
      <c r="B659" s="87"/>
      <c r="C659" s="87"/>
      <c r="D659" s="87"/>
      <c r="E659" s="87"/>
      <c r="F659" s="87"/>
      <c r="G659" s="87"/>
      <c r="H659" s="87"/>
      <c r="I659" s="87"/>
      <c r="J659" s="87"/>
      <c r="K659" s="87"/>
      <c r="L659" s="87"/>
      <c r="M659" s="87"/>
      <c r="N659" s="87"/>
      <c r="O659" s="87"/>
      <c r="P659" s="87"/>
      <c r="Q659" s="87"/>
      <c r="R659" s="87"/>
      <c r="S659" s="87"/>
      <c r="T659" s="87"/>
      <c r="U659" s="87"/>
      <c r="V659" s="87"/>
      <c r="W659" s="87"/>
      <c r="X659" s="87"/>
      <c r="Y659" s="87"/>
      <c r="Z659" s="87"/>
    </row>
    <row r="660" spans="1:26" ht="25.5" customHeight="1" x14ac:dyDescent="0.3">
      <c r="A660" s="87"/>
      <c r="B660" s="87"/>
      <c r="C660" s="87"/>
      <c r="D660" s="87"/>
      <c r="E660" s="87"/>
      <c r="F660" s="87"/>
      <c r="G660" s="87"/>
      <c r="H660" s="87"/>
      <c r="I660" s="87"/>
      <c r="J660" s="87"/>
      <c r="K660" s="87"/>
      <c r="L660" s="87"/>
      <c r="M660" s="87"/>
      <c r="N660" s="87"/>
      <c r="O660" s="87"/>
      <c r="P660" s="87"/>
      <c r="Q660" s="87"/>
      <c r="R660" s="87"/>
      <c r="S660" s="87"/>
      <c r="T660" s="87"/>
      <c r="U660" s="87"/>
      <c r="V660" s="87"/>
      <c r="W660" s="87"/>
      <c r="X660" s="87"/>
      <c r="Y660" s="87"/>
      <c r="Z660" s="87"/>
    </row>
    <row r="661" spans="1:26" ht="25.5" customHeight="1" x14ac:dyDescent="0.3">
      <c r="A661" s="87"/>
      <c r="B661" s="87"/>
      <c r="C661" s="87"/>
      <c r="D661" s="87"/>
      <c r="E661" s="87"/>
      <c r="F661" s="87"/>
      <c r="G661" s="87"/>
      <c r="H661" s="87"/>
      <c r="I661" s="87"/>
      <c r="J661" s="87"/>
      <c r="K661" s="87"/>
      <c r="L661" s="87"/>
      <c r="M661" s="87"/>
      <c r="N661" s="87"/>
      <c r="O661" s="87"/>
      <c r="P661" s="87"/>
      <c r="Q661" s="87"/>
      <c r="R661" s="87"/>
      <c r="S661" s="87"/>
      <c r="T661" s="87"/>
      <c r="U661" s="87"/>
      <c r="V661" s="87"/>
      <c r="W661" s="87"/>
      <c r="X661" s="87"/>
      <c r="Y661" s="87"/>
      <c r="Z661" s="87"/>
    </row>
    <row r="662" spans="1:26" ht="25.5" customHeight="1" x14ac:dyDescent="0.3">
      <c r="A662" s="87"/>
      <c r="B662" s="87"/>
      <c r="C662" s="87"/>
      <c r="D662" s="87"/>
      <c r="E662" s="87"/>
      <c r="F662" s="87"/>
      <c r="G662" s="87"/>
      <c r="H662" s="87"/>
      <c r="I662" s="87"/>
      <c r="J662" s="87"/>
      <c r="K662" s="87"/>
      <c r="L662" s="87"/>
      <c r="M662" s="87"/>
      <c r="N662" s="87"/>
      <c r="O662" s="87"/>
      <c r="P662" s="87"/>
      <c r="Q662" s="87"/>
      <c r="R662" s="87"/>
      <c r="S662" s="87"/>
      <c r="T662" s="87"/>
      <c r="U662" s="87"/>
      <c r="V662" s="87"/>
      <c r="W662" s="87"/>
      <c r="X662" s="87"/>
      <c r="Y662" s="87"/>
      <c r="Z662" s="87"/>
    </row>
    <row r="663" spans="1:26" ht="25.5" customHeight="1" x14ac:dyDescent="0.3">
      <c r="A663" s="87"/>
      <c r="B663" s="87"/>
      <c r="C663" s="87"/>
      <c r="D663" s="87"/>
      <c r="E663" s="87"/>
      <c r="F663" s="87"/>
      <c r="G663" s="87"/>
      <c r="H663" s="87"/>
      <c r="I663" s="87"/>
      <c r="J663" s="87"/>
      <c r="K663" s="87"/>
      <c r="L663" s="87"/>
      <c r="M663" s="87"/>
      <c r="N663" s="87"/>
      <c r="O663" s="87"/>
      <c r="P663" s="87"/>
      <c r="Q663" s="87"/>
      <c r="R663" s="87"/>
      <c r="S663" s="87"/>
      <c r="T663" s="87"/>
      <c r="U663" s="87"/>
      <c r="V663" s="87"/>
      <c r="W663" s="87"/>
      <c r="X663" s="87"/>
      <c r="Y663" s="87"/>
      <c r="Z663" s="87"/>
    </row>
    <row r="664" spans="1:26" ht="25.5" customHeight="1" x14ac:dyDescent="0.3">
      <c r="A664" s="87"/>
      <c r="B664" s="87"/>
      <c r="C664" s="87"/>
      <c r="D664" s="87"/>
      <c r="E664" s="87"/>
      <c r="F664" s="87"/>
      <c r="G664" s="87"/>
      <c r="H664" s="87"/>
      <c r="I664" s="87"/>
      <c r="J664" s="87"/>
      <c r="K664" s="87"/>
      <c r="L664" s="87"/>
      <c r="M664" s="87"/>
      <c r="N664" s="87"/>
      <c r="O664" s="87"/>
      <c r="P664" s="87"/>
      <c r="Q664" s="87"/>
      <c r="R664" s="87"/>
      <c r="S664" s="87"/>
      <c r="T664" s="87"/>
      <c r="U664" s="87"/>
      <c r="V664" s="87"/>
      <c r="W664" s="87"/>
      <c r="X664" s="87"/>
      <c r="Y664" s="87"/>
      <c r="Z664" s="87"/>
    </row>
    <row r="665" spans="1:26" ht="25.5" customHeight="1" x14ac:dyDescent="0.3">
      <c r="A665" s="87"/>
      <c r="B665" s="87"/>
      <c r="C665" s="87"/>
      <c r="D665" s="87"/>
      <c r="E665" s="87"/>
      <c r="F665" s="87"/>
      <c r="G665" s="87"/>
      <c r="H665" s="87"/>
      <c r="I665" s="87"/>
      <c r="J665" s="87"/>
      <c r="K665" s="87"/>
      <c r="L665" s="87"/>
      <c r="M665" s="87"/>
      <c r="N665" s="87"/>
      <c r="O665" s="87"/>
      <c r="P665" s="87"/>
      <c r="Q665" s="87"/>
      <c r="R665" s="87"/>
      <c r="S665" s="87"/>
      <c r="T665" s="87"/>
      <c r="U665" s="87"/>
      <c r="V665" s="87"/>
      <c r="W665" s="87"/>
      <c r="X665" s="87"/>
      <c r="Y665" s="87"/>
      <c r="Z665" s="87"/>
    </row>
    <row r="666" spans="1:26" ht="25.5" customHeight="1" x14ac:dyDescent="0.3">
      <c r="A666" s="87"/>
      <c r="B666" s="87"/>
      <c r="C666" s="87"/>
      <c r="D666" s="87"/>
      <c r="E666" s="87"/>
      <c r="F666" s="87"/>
      <c r="G666" s="87"/>
      <c r="H666" s="87"/>
      <c r="I666" s="87"/>
      <c r="J666" s="87"/>
      <c r="K666" s="87"/>
      <c r="L666" s="87"/>
      <c r="M666" s="87"/>
      <c r="N666" s="87"/>
      <c r="O666" s="87"/>
      <c r="P666" s="87"/>
      <c r="Q666" s="87"/>
      <c r="R666" s="87"/>
      <c r="S666" s="87"/>
      <c r="T666" s="87"/>
      <c r="U666" s="87"/>
      <c r="V666" s="87"/>
      <c r="W666" s="87"/>
      <c r="X666" s="87"/>
      <c r="Y666" s="87"/>
      <c r="Z666" s="87"/>
    </row>
    <row r="667" spans="1:26" ht="25.5" customHeight="1" x14ac:dyDescent="0.3">
      <c r="A667" s="87"/>
      <c r="B667" s="87"/>
      <c r="C667" s="87"/>
      <c r="D667" s="87"/>
      <c r="E667" s="87"/>
      <c r="F667" s="87"/>
      <c r="G667" s="87"/>
      <c r="H667" s="87"/>
      <c r="I667" s="87"/>
      <c r="J667" s="87"/>
      <c r="K667" s="87"/>
      <c r="L667" s="87"/>
      <c r="M667" s="87"/>
      <c r="N667" s="87"/>
      <c r="O667" s="87"/>
      <c r="P667" s="87"/>
      <c r="Q667" s="87"/>
      <c r="R667" s="87"/>
      <c r="S667" s="87"/>
      <c r="T667" s="87"/>
      <c r="U667" s="87"/>
      <c r="V667" s="87"/>
      <c r="W667" s="87"/>
      <c r="X667" s="87"/>
      <c r="Y667" s="87"/>
      <c r="Z667" s="87"/>
    </row>
    <row r="668" spans="1:26" ht="25.5" customHeight="1" x14ac:dyDescent="0.3">
      <c r="A668" s="87"/>
      <c r="B668" s="87"/>
      <c r="C668" s="87"/>
      <c r="D668" s="87"/>
      <c r="E668" s="87"/>
      <c r="F668" s="87"/>
      <c r="G668" s="87"/>
      <c r="H668" s="87"/>
      <c r="I668" s="87"/>
      <c r="J668" s="87"/>
      <c r="K668" s="87"/>
      <c r="L668" s="87"/>
      <c r="M668" s="87"/>
      <c r="N668" s="87"/>
      <c r="O668" s="87"/>
      <c r="P668" s="87"/>
      <c r="Q668" s="87"/>
      <c r="R668" s="87"/>
      <c r="S668" s="87"/>
      <c r="T668" s="87"/>
      <c r="U668" s="87"/>
      <c r="V668" s="87"/>
      <c r="W668" s="87"/>
      <c r="X668" s="87"/>
      <c r="Y668" s="87"/>
      <c r="Z668" s="87"/>
    </row>
    <row r="669" spans="1:26" ht="25.5" customHeight="1" x14ac:dyDescent="0.3">
      <c r="A669" s="87"/>
      <c r="B669" s="87"/>
      <c r="C669" s="87"/>
      <c r="D669" s="87"/>
      <c r="E669" s="87"/>
      <c r="F669" s="87"/>
      <c r="G669" s="87"/>
      <c r="H669" s="87"/>
      <c r="I669" s="87"/>
      <c r="J669" s="87"/>
      <c r="K669" s="87"/>
      <c r="L669" s="87"/>
      <c r="M669" s="87"/>
      <c r="N669" s="87"/>
      <c r="O669" s="87"/>
      <c r="P669" s="87"/>
      <c r="Q669" s="87"/>
      <c r="R669" s="87"/>
      <c r="S669" s="87"/>
      <c r="T669" s="87"/>
      <c r="U669" s="87"/>
      <c r="V669" s="87"/>
      <c r="W669" s="87"/>
      <c r="X669" s="87"/>
      <c r="Y669" s="87"/>
      <c r="Z669" s="87"/>
    </row>
    <row r="670" spans="1:26" ht="25.5" customHeight="1" x14ac:dyDescent="0.3">
      <c r="A670" s="87"/>
      <c r="B670" s="87"/>
      <c r="C670" s="87"/>
      <c r="D670" s="87"/>
      <c r="E670" s="87"/>
      <c r="F670" s="87"/>
      <c r="G670" s="87"/>
      <c r="H670" s="87"/>
      <c r="I670" s="87"/>
      <c r="J670" s="87"/>
      <c r="K670" s="87"/>
      <c r="L670" s="87"/>
      <c r="M670" s="87"/>
      <c r="N670" s="87"/>
      <c r="O670" s="87"/>
      <c r="P670" s="87"/>
      <c r="Q670" s="87"/>
      <c r="R670" s="87"/>
      <c r="S670" s="87"/>
      <c r="T670" s="87"/>
      <c r="U670" s="87"/>
      <c r="V670" s="87"/>
      <c r="W670" s="87"/>
      <c r="X670" s="87"/>
      <c r="Y670" s="87"/>
      <c r="Z670" s="87"/>
    </row>
    <row r="671" spans="1:26" ht="25.5" customHeight="1" x14ac:dyDescent="0.3">
      <c r="A671" s="87"/>
      <c r="B671" s="87"/>
      <c r="C671" s="87"/>
      <c r="D671" s="87"/>
      <c r="E671" s="87"/>
      <c r="F671" s="87"/>
      <c r="G671" s="87"/>
      <c r="H671" s="87"/>
      <c r="I671" s="87"/>
      <c r="J671" s="87"/>
      <c r="K671" s="87"/>
      <c r="L671" s="87"/>
      <c r="M671" s="87"/>
      <c r="N671" s="87"/>
      <c r="O671" s="87"/>
      <c r="P671" s="87"/>
      <c r="Q671" s="87"/>
      <c r="R671" s="87"/>
      <c r="S671" s="87"/>
      <c r="T671" s="87"/>
      <c r="U671" s="87"/>
      <c r="V671" s="87"/>
      <c r="W671" s="87"/>
      <c r="X671" s="87"/>
      <c r="Y671" s="87"/>
      <c r="Z671" s="87"/>
    </row>
    <row r="672" spans="1:26" ht="25.5" customHeight="1" x14ac:dyDescent="0.3">
      <c r="A672" s="87"/>
      <c r="B672" s="87"/>
      <c r="C672" s="87"/>
      <c r="D672" s="87"/>
      <c r="E672" s="87"/>
      <c r="F672" s="87"/>
      <c r="G672" s="87"/>
      <c r="H672" s="87"/>
      <c r="I672" s="87"/>
      <c r="J672" s="87"/>
      <c r="K672" s="87"/>
      <c r="L672" s="87"/>
      <c r="M672" s="87"/>
      <c r="N672" s="87"/>
      <c r="O672" s="87"/>
      <c r="P672" s="87"/>
      <c r="Q672" s="87"/>
      <c r="R672" s="87"/>
      <c r="S672" s="87"/>
      <c r="T672" s="87"/>
      <c r="U672" s="87"/>
      <c r="V672" s="87"/>
      <c r="W672" s="87"/>
      <c r="X672" s="87"/>
      <c r="Y672" s="87"/>
      <c r="Z672" s="87"/>
    </row>
    <row r="673" spans="1:26" ht="25.5" customHeight="1" x14ac:dyDescent="0.3">
      <c r="A673" s="87"/>
      <c r="B673" s="87"/>
      <c r="C673" s="87"/>
      <c r="D673" s="87"/>
      <c r="E673" s="87"/>
      <c r="F673" s="87"/>
      <c r="G673" s="87"/>
      <c r="H673" s="87"/>
      <c r="I673" s="87"/>
      <c r="J673" s="87"/>
      <c r="K673" s="87"/>
      <c r="L673" s="87"/>
      <c r="M673" s="87"/>
      <c r="N673" s="87"/>
      <c r="O673" s="87"/>
      <c r="P673" s="87"/>
      <c r="Q673" s="87"/>
      <c r="R673" s="87"/>
      <c r="S673" s="87"/>
      <c r="T673" s="87"/>
      <c r="U673" s="87"/>
      <c r="V673" s="87"/>
      <c r="W673" s="87"/>
      <c r="X673" s="87"/>
      <c r="Y673" s="87"/>
      <c r="Z673" s="87"/>
    </row>
    <row r="674" spans="1:26" ht="25.5" customHeight="1" x14ac:dyDescent="0.3">
      <c r="A674" s="87"/>
      <c r="B674" s="87"/>
      <c r="C674" s="87"/>
      <c r="D674" s="87"/>
      <c r="E674" s="87"/>
      <c r="F674" s="87"/>
      <c r="G674" s="87"/>
      <c r="H674" s="87"/>
      <c r="I674" s="87"/>
      <c r="J674" s="87"/>
      <c r="K674" s="87"/>
      <c r="L674" s="87"/>
      <c r="M674" s="87"/>
      <c r="N674" s="87"/>
      <c r="O674" s="87"/>
      <c r="P674" s="87"/>
      <c r="Q674" s="87"/>
      <c r="R674" s="87"/>
      <c r="S674" s="87"/>
      <c r="T674" s="87"/>
      <c r="U674" s="87"/>
      <c r="V674" s="87"/>
      <c r="W674" s="87"/>
      <c r="X674" s="87"/>
      <c r="Y674" s="87"/>
      <c r="Z674" s="87"/>
    </row>
    <row r="675" spans="1:26" ht="25.5" customHeight="1" x14ac:dyDescent="0.3">
      <c r="A675" s="87"/>
      <c r="B675" s="87"/>
      <c r="C675" s="87"/>
      <c r="D675" s="87"/>
      <c r="E675" s="87"/>
      <c r="F675" s="87"/>
      <c r="G675" s="87"/>
      <c r="H675" s="87"/>
      <c r="I675" s="87"/>
      <c r="J675" s="87"/>
      <c r="K675" s="87"/>
      <c r="L675" s="87"/>
      <c r="M675" s="87"/>
      <c r="N675" s="87"/>
      <c r="O675" s="87"/>
      <c r="P675" s="87"/>
      <c r="Q675" s="87"/>
      <c r="R675" s="87"/>
      <c r="S675" s="87"/>
      <c r="T675" s="87"/>
      <c r="U675" s="87"/>
      <c r="V675" s="87"/>
      <c r="W675" s="87"/>
      <c r="X675" s="87"/>
      <c r="Y675" s="87"/>
      <c r="Z675" s="87"/>
    </row>
    <row r="676" spans="1:26" ht="25.5" customHeight="1" x14ac:dyDescent="0.3">
      <c r="A676" s="87"/>
      <c r="B676" s="87"/>
      <c r="C676" s="87"/>
      <c r="D676" s="87"/>
      <c r="E676" s="87"/>
      <c r="F676" s="87"/>
      <c r="G676" s="87"/>
      <c r="H676" s="87"/>
      <c r="I676" s="87"/>
      <c r="J676" s="87"/>
      <c r="K676" s="87"/>
      <c r="L676" s="87"/>
      <c r="M676" s="87"/>
      <c r="N676" s="87"/>
      <c r="O676" s="87"/>
      <c r="P676" s="87"/>
      <c r="Q676" s="87"/>
      <c r="R676" s="87"/>
      <c r="S676" s="87"/>
      <c r="T676" s="87"/>
      <c r="U676" s="87"/>
      <c r="V676" s="87"/>
      <c r="W676" s="87"/>
      <c r="X676" s="87"/>
      <c r="Y676" s="87"/>
      <c r="Z676" s="87"/>
    </row>
    <row r="677" spans="1:26" ht="25.5" customHeight="1" x14ac:dyDescent="0.3">
      <c r="A677" s="87"/>
      <c r="B677" s="87"/>
      <c r="C677" s="87"/>
      <c r="D677" s="87"/>
      <c r="E677" s="87"/>
      <c r="F677" s="87"/>
      <c r="G677" s="87"/>
      <c r="H677" s="87"/>
      <c r="I677" s="87"/>
      <c r="J677" s="87"/>
      <c r="K677" s="87"/>
      <c r="L677" s="87"/>
      <c r="M677" s="87"/>
      <c r="N677" s="87"/>
      <c r="O677" s="87"/>
      <c r="P677" s="87"/>
      <c r="Q677" s="87"/>
      <c r="R677" s="87"/>
      <c r="S677" s="87"/>
      <c r="T677" s="87"/>
      <c r="U677" s="87"/>
      <c r="V677" s="87"/>
      <c r="W677" s="87"/>
      <c r="X677" s="87"/>
      <c r="Y677" s="87"/>
      <c r="Z677" s="87"/>
    </row>
    <row r="678" spans="1:26" ht="25.5" customHeight="1" x14ac:dyDescent="0.3">
      <c r="A678" s="87"/>
      <c r="B678" s="87"/>
      <c r="C678" s="87"/>
      <c r="D678" s="87"/>
      <c r="E678" s="87"/>
      <c r="F678" s="87"/>
      <c r="G678" s="87"/>
      <c r="H678" s="87"/>
      <c r="I678" s="87"/>
      <c r="J678" s="87"/>
      <c r="K678" s="87"/>
      <c r="L678" s="87"/>
      <c r="M678" s="87"/>
      <c r="N678" s="87"/>
      <c r="O678" s="87"/>
      <c r="P678" s="87"/>
      <c r="Q678" s="87"/>
      <c r="R678" s="87"/>
      <c r="S678" s="87"/>
      <c r="T678" s="87"/>
      <c r="U678" s="87"/>
      <c r="V678" s="87"/>
      <c r="W678" s="87"/>
      <c r="X678" s="87"/>
      <c r="Y678" s="87"/>
      <c r="Z678" s="87"/>
    </row>
    <row r="679" spans="1:26" ht="25.5" customHeight="1" x14ac:dyDescent="0.3">
      <c r="A679" s="87"/>
      <c r="B679" s="87"/>
      <c r="C679" s="87"/>
      <c r="D679" s="87"/>
      <c r="E679" s="87"/>
      <c r="F679" s="87"/>
      <c r="G679" s="87"/>
      <c r="H679" s="87"/>
      <c r="I679" s="87"/>
      <c r="J679" s="87"/>
      <c r="K679" s="87"/>
      <c r="L679" s="87"/>
      <c r="M679" s="87"/>
      <c r="N679" s="87"/>
      <c r="O679" s="87"/>
      <c r="P679" s="87"/>
      <c r="Q679" s="87"/>
      <c r="R679" s="87"/>
      <c r="S679" s="87"/>
      <c r="T679" s="87"/>
      <c r="U679" s="87"/>
      <c r="V679" s="87"/>
      <c r="W679" s="87"/>
      <c r="X679" s="87"/>
      <c r="Y679" s="87"/>
      <c r="Z679" s="87"/>
    </row>
    <row r="680" spans="1:26" ht="25.5" customHeight="1" x14ac:dyDescent="0.3">
      <c r="A680" s="87"/>
      <c r="B680" s="87"/>
      <c r="C680" s="87"/>
      <c r="D680" s="87"/>
      <c r="E680" s="87"/>
      <c r="F680" s="87"/>
      <c r="G680" s="87"/>
      <c r="H680" s="87"/>
      <c r="I680" s="87"/>
      <c r="J680" s="87"/>
      <c r="K680" s="87"/>
      <c r="L680" s="87"/>
      <c r="M680" s="87"/>
      <c r="N680" s="87"/>
      <c r="O680" s="87"/>
      <c r="P680" s="87"/>
      <c r="Q680" s="87"/>
      <c r="R680" s="87"/>
      <c r="S680" s="87"/>
      <c r="T680" s="87"/>
      <c r="U680" s="87"/>
      <c r="V680" s="87"/>
      <c r="W680" s="87"/>
      <c r="X680" s="87"/>
      <c r="Y680" s="87"/>
      <c r="Z680" s="87"/>
    </row>
    <row r="681" spans="1:26" ht="25.5" customHeight="1" x14ac:dyDescent="0.3">
      <c r="A681" s="87"/>
      <c r="B681" s="87"/>
      <c r="C681" s="87"/>
      <c r="D681" s="87"/>
      <c r="E681" s="87"/>
      <c r="F681" s="87"/>
      <c r="G681" s="87"/>
      <c r="H681" s="87"/>
      <c r="I681" s="87"/>
      <c r="J681" s="87"/>
      <c r="K681" s="87"/>
      <c r="L681" s="87"/>
      <c r="M681" s="87"/>
      <c r="N681" s="87"/>
      <c r="O681" s="87"/>
      <c r="P681" s="87"/>
      <c r="Q681" s="87"/>
      <c r="R681" s="87"/>
      <c r="S681" s="87"/>
      <c r="T681" s="87"/>
      <c r="U681" s="87"/>
      <c r="V681" s="87"/>
      <c r="W681" s="87"/>
      <c r="X681" s="87"/>
      <c r="Y681" s="87"/>
      <c r="Z681" s="87"/>
    </row>
    <row r="682" spans="1:26" ht="25.5" customHeight="1" x14ac:dyDescent="0.3">
      <c r="A682" s="87"/>
      <c r="B682" s="87"/>
      <c r="C682" s="87"/>
      <c r="D682" s="87"/>
      <c r="E682" s="87"/>
      <c r="F682" s="87"/>
      <c r="G682" s="87"/>
      <c r="H682" s="87"/>
      <c r="I682" s="87"/>
      <c r="J682" s="87"/>
      <c r="K682" s="87"/>
      <c r="L682" s="87"/>
      <c r="M682" s="87"/>
      <c r="N682" s="87"/>
      <c r="O682" s="87"/>
      <c r="P682" s="87"/>
      <c r="Q682" s="87"/>
      <c r="R682" s="87"/>
      <c r="S682" s="87"/>
      <c r="T682" s="87"/>
      <c r="U682" s="87"/>
      <c r="V682" s="87"/>
      <c r="W682" s="87"/>
      <c r="X682" s="87"/>
      <c r="Y682" s="87"/>
      <c r="Z682" s="87"/>
    </row>
    <row r="683" spans="1:26" ht="25.5" customHeight="1" x14ac:dyDescent="0.3">
      <c r="A683" s="87"/>
      <c r="B683" s="87"/>
      <c r="C683" s="87"/>
      <c r="D683" s="87"/>
      <c r="E683" s="87"/>
      <c r="F683" s="87"/>
      <c r="G683" s="87"/>
      <c r="H683" s="87"/>
      <c r="I683" s="87"/>
      <c r="J683" s="87"/>
      <c r="K683" s="87"/>
      <c r="L683" s="87"/>
      <c r="M683" s="87"/>
      <c r="N683" s="87"/>
      <c r="O683" s="87"/>
      <c r="P683" s="87"/>
      <c r="Q683" s="87"/>
      <c r="R683" s="87"/>
      <c r="S683" s="87"/>
      <c r="T683" s="87"/>
      <c r="U683" s="87"/>
      <c r="V683" s="87"/>
      <c r="W683" s="87"/>
      <c r="X683" s="87"/>
      <c r="Y683" s="87"/>
      <c r="Z683" s="87"/>
    </row>
    <row r="684" spans="1:26" ht="25.5" customHeight="1" x14ac:dyDescent="0.3">
      <c r="A684" s="87"/>
      <c r="B684" s="87"/>
      <c r="C684" s="87"/>
      <c r="D684" s="87"/>
      <c r="E684" s="87"/>
      <c r="F684" s="87"/>
      <c r="G684" s="87"/>
      <c r="H684" s="87"/>
      <c r="I684" s="87"/>
      <c r="J684" s="87"/>
      <c r="K684" s="87"/>
      <c r="L684" s="87"/>
      <c r="M684" s="87"/>
      <c r="N684" s="87"/>
      <c r="O684" s="87"/>
      <c r="P684" s="87"/>
      <c r="Q684" s="87"/>
      <c r="R684" s="87"/>
      <c r="S684" s="87"/>
      <c r="T684" s="87"/>
      <c r="U684" s="87"/>
      <c r="V684" s="87"/>
      <c r="W684" s="87"/>
      <c r="X684" s="87"/>
      <c r="Y684" s="87"/>
      <c r="Z684" s="87"/>
    </row>
    <row r="685" spans="1:26" ht="25.5" customHeight="1" x14ac:dyDescent="0.3">
      <c r="A685" s="87"/>
      <c r="B685" s="87"/>
      <c r="C685" s="87"/>
      <c r="D685" s="87"/>
      <c r="E685" s="87"/>
      <c r="F685" s="87"/>
      <c r="G685" s="87"/>
      <c r="H685" s="87"/>
      <c r="I685" s="87"/>
      <c r="J685" s="87"/>
      <c r="K685" s="87"/>
      <c r="L685" s="87"/>
      <c r="M685" s="87"/>
      <c r="N685" s="87"/>
      <c r="O685" s="87"/>
      <c r="P685" s="87"/>
      <c r="Q685" s="87"/>
      <c r="R685" s="87"/>
      <c r="S685" s="87"/>
      <c r="T685" s="87"/>
      <c r="U685" s="87"/>
      <c r="V685" s="87"/>
      <c r="W685" s="87"/>
      <c r="X685" s="87"/>
      <c r="Y685" s="87"/>
      <c r="Z685" s="87"/>
    </row>
    <row r="686" spans="1:26" ht="25.5" customHeight="1" x14ac:dyDescent="0.3">
      <c r="A686" s="87"/>
      <c r="B686" s="87"/>
      <c r="C686" s="87"/>
      <c r="D686" s="87"/>
      <c r="E686" s="87"/>
      <c r="F686" s="87"/>
      <c r="G686" s="87"/>
      <c r="H686" s="87"/>
      <c r="I686" s="87"/>
      <c r="J686" s="87"/>
      <c r="K686" s="87"/>
      <c r="L686" s="87"/>
      <c r="M686" s="87"/>
      <c r="N686" s="87"/>
      <c r="O686" s="87"/>
      <c r="P686" s="87"/>
      <c r="Q686" s="87"/>
      <c r="R686" s="87"/>
      <c r="S686" s="87"/>
      <c r="T686" s="87"/>
      <c r="U686" s="87"/>
      <c r="V686" s="87"/>
      <c r="W686" s="87"/>
      <c r="X686" s="87"/>
      <c r="Y686" s="87"/>
      <c r="Z686" s="87"/>
    </row>
    <row r="687" spans="1:26" ht="25.5" customHeight="1" x14ac:dyDescent="0.3">
      <c r="A687" s="87"/>
      <c r="B687" s="87"/>
      <c r="C687" s="87"/>
      <c r="D687" s="87"/>
      <c r="E687" s="87"/>
      <c r="F687" s="87"/>
      <c r="G687" s="87"/>
      <c r="H687" s="87"/>
      <c r="I687" s="87"/>
      <c r="J687" s="87"/>
      <c r="K687" s="87"/>
      <c r="L687" s="87"/>
      <c r="M687" s="87"/>
      <c r="N687" s="87"/>
      <c r="O687" s="87"/>
      <c r="P687" s="87"/>
      <c r="Q687" s="87"/>
      <c r="R687" s="87"/>
      <c r="S687" s="87"/>
      <c r="T687" s="87"/>
      <c r="U687" s="87"/>
      <c r="V687" s="87"/>
      <c r="W687" s="87"/>
      <c r="X687" s="87"/>
      <c r="Y687" s="87"/>
      <c r="Z687" s="87"/>
    </row>
    <row r="688" spans="1:26" ht="25.5" customHeight="1" x14ac:dyDescent="0.3">
      <c r="A688" s="87"/>
      <c r="B688" s="87"/>
      <c r="C688" s="87"/>
      <c r="D688" s="87"/>
      <c r="E688" s="87"/>
      <c r="F688" s="87"/>
      <c r="G688" s="87"/>
      <c r="H688" s="87"/>
      <c r="I688" s="87"/>
      <c r="J688" s="87"/>
      <c r="K688" s="87"/>
      <c r="L688" s="87"/>
      <c r="M688" s="87"/>
      <c r="N688" s="87"/>
      <c r="O688" s="87"/>
      <c r="P688" s="87"/>
      <c r="Q688" s="87"/>
      <c r="R688" s="87"/>
      <c r="S688" s="87"/>
      <c r="T688" s="87"/>
      <c r="U688" s="87"/>
      <c r="V688" s="87"/>
      <c r="W688" s="87"/>
      <c r="X688" s="87"/>
      <c r="Y688" s="87"/>
      <c r="Z688" s="87"/>
    </row>
    <row r="689" spans="1:26" ht="25.5" customHeight="1" x14ac:dyDescent="0.3">
      <c r="A689" s="87"/>
      <c r="B689" s="87"/>
      <c r="C689" s="87"/>
      <c r="D689" s="87"/>
      <c r="E689" s="87"/>
      <c r="F689" s="87"/>
      <c r="G689" s="87"/>
      <c r="H689" s="87"/>
      <c r="I689" s="87"/>
      <c r="J689" s="87"/>
      <c r="K689" s="87"/>
      <c r="L689" s="87"/>
      <c r="M689" s="87"/>
      <c r="N689" s="87"/>
      <c r="O689" s="87"/>
      <c r="P689" s="87"/>
      <c r="Q689" s="87"/>
      <c r="R689" s="87"/>
      <c r="S689" s="87"/>
      <c r="T689" s="87"/>
      <c r="U689" s="87"/>
      <c r="V689" s="87"/>
      <c r="W689" s="87"/>
      <c r="X689" s="87"/>
      <c r="Y689" s="87"/>
      <c r="Z689" s="87"/>
    </row>
    <row r="690" spans="1:26" ht="25.5" customHeight="1" x14ac:dyDescent="0.3">
      <c r="A690" s="87"/>
      <c r="B690" s="87"/>
      <c r="C690" s="87"/>
      <c r="D690" s="87"/>
      <c r="E690" s="87"/>
      <c r="F690" s="87"/>
      <c r="G690" s="87"/>
      <c r="H690" s="87"/>
      <c r="I690" s="87"/>
      <c r="J690" s="87"/>
      <c r="K690" s="87"/>
      <c r="L690" s="87"/>
      <c r="M690" s="87"/>
      <c r="N690" s="87"/>
      <c r="O690" s="87"/>
      <c r="P690" s="87"/>
      <c r="Q690" s="87"/>
      <c r="R690" s="87"/>
      <c r="S690" s="87"/>
      <c r="T690" s="87"/>
      <c r="U690" s="87"/>
      <c r="V690" s="87"/>
      <c r="W690" s="87"/>
      <c r="X690" s="87"/>
      <c r="Y690" s="87"/>
      <c r="Z690" s="87"/>
    </row>
    <row r="691" spans="1:26" ht="25.5" customHeight="1" x14ac:dyDescent="0.3">
      <c r="A691" s="87"/>
      <c r="B691" s="87"/>
      <c r="C691" s="87"/>
      <c r="D691" s="87"/>
      <c r="E691" s="87"/>
      <c r="F691" s="87"/>
      <c r="G691" s="87"/>
      <c r="H691" s="87"/>
      <c r="I691" s="87"/>
      <c r="J691" s="87"/>
      <c r="K691" s="87"/>
      <c r="L691" s="87"/>
      <c r="M691" s="87"/>
      <c r="N691" s="87"/>
      <c r="O691" s="87"/>
      <c r="P691" s="87"/>
      <c r="Q691" s="87"/>
      <c r="R691" s="87"/>
      <c r="S691" s="87"/>
      <c r="T691" s="87"/>
      <c r="U691" s="87"/>
      <c r="V691" s="87"/>
      <c r="W691" s="87"/>
      <c r="X691" s="87"/>
      <c r="Y691" s="87"/>
      <c r="Z691" s="87"/>
    </row>
    <row r="692" spans="1:26" ht="25.5" customHeight="1" x14ac:dyDescent="0.3">
      <c r="A692" s="87"/>
      <c r="B692" s="87"/>
      <c r="C692" s="87"/>
      <c r="D692" s="87"/>
      <c r="E692" s="87"/>
      <c r="F692" s="87"/>
      <c r="G692" s="87"/>
      <c r="H692" s="87"/>
      <c r="I692" s="87"/>
      <c r="J692" s="87"/>
      <c r="K692" s="87"/>
      <c r="L692" s="87"/>
      <c r="M692" s="87"/>
      <c r="N692" s="87"/>
      <c r="O692" s="87"/>
      <c r="P692" s="87"/>
      <c r="Q692" s="87"/>
      <c r="R692" s="87"/>
      <c r="S692" s="87"/>
      <c r="T692" s="87"/>
      <c r="U692" s="87"/>
      <c r="V692" s="87"/>
      <c r="W692" s="87"/>
      <c r="X692" s="87"/>
      <c r="Y692" s="87"/>
      <c r="Z692" s="87"/>
    </row>
    <row r="693" spans="1:26" ht="25.5" customHeight="1" x14ac:dyDescent="0.3">
      <c r="A693" s="87"/>
      <c r="B693" s="87"/>
      <c r="C693" s="87"/>
      <c r="D693" s="87"/>
      <c r="E693" s="87"/>
      <c r="F693" s="87"/>
      <c r="G693" s="87"/>
      <c r="H693" s="87"/>
      <c r="I693" s="87"/>
      <c r="J693" s="87"/>
      <c r="K693" s="87"/>
      <c r="L693" s="87"/>
      <c r="M693" s="87"/>
      <c r="N693" s="87"/>
      <c r="O693" s="87"/>
      <c r="P693" s="87"/>
      <c r="Q693" s="87"/>
      <c r="R693" s="87"/>
      <c r="S693" s="87"/>
      <c r="T693" s="87"/>
      <c r="U693" s="87"/>
      <c r="V693" s="87"/>
      <c r="W693" s="87"/>
      <c r="X693" s="87"/>
      <c r="Y693" s="87"/>
      <c r="Z693" s="87"/>
    </row>
    <row r="694" spans="1:26" ht="25.5" customHeight="1" x14ac:dyDescent="0.3">
      <c r="A694" s="87"/>
      <c r="B694" s="87"/>
      <c r="C694" s="87"/>
      <c r="D694" s="87"/>
      <c r="E694" s="87"/>
      <c r="F694" s="87"/>
      <c r="G694" s="87"/>
      <c r="H694" s="87"/>
      <c r="I694" s="87"/>
      <c r="J694" s="87"/>
      <c r="K694" s="87"/>
      <c r="L694" s="87"/>
      <c r="M694" s="87"/>
      <c r="N694" s="87"/>
      <c r="O694" s="87"/>
      <c r="P694" s="87"/>
      <c r="Q694" s="87"/>
      <c r="R694" s="87"/>
      <c r="S694" s="87"/>
      <c r="T694" s="87"/>
      <c r="U694" s="87"/>
      <c r="V694" s="87"/>
      <c r="W694" s="87"/>
      <c r="X694" s="87"/>
      <c r="Y694" s="87"/>
      <c r="Z694" s="87"/>
    </row>
    <row r="695" spans="1:26" ht="25.5" customHeight="1" x14ac:dyDescent="0.3">
      <c r="A695" s="87"/>
      <c r="B695" s="87"/>
      <c r="C695" s="87"/>
      <c r="D695" s="87"/>
      <c r="E695" s="87"/>
      <c r="F695" s="87"/>
      <c r="G695" s="87"/>
      <c r="H695" s="87"/>
      <c r="I695" s="87"/>
      <c r="J695" s="87"/>
      <c r="K695" s="87"/>
      <c r="L695" s="87"/>
      <c r="M695" s="87"/>
      <c r="N695" s="87"/>
      <c r="O695" s="87"/>
      <c r="P695" s="87"/>
      <c r="Q695" s="87"/>
      <c r="R695" s="87"/>
      <c r="S695" s="87"/>
      <c r="T695" s="87"/>
      <c r="U695" s="87"/>
      <c r="V695" s="87"/>
      <c r="W695" s="87"/>
      <c r="X695" s="87"/>
      <c r="Y695" s="87"/>
      <c r="Z695" s="87"/>
    </row>
    <row r="696" spans="1:26" ht="25.5" customHeight="1" x14ac:dyDescent="0.3">
      <c r="A696" s="87"/>
      <c r="B696" s="87"/>
      <c r="C696" s="87"/>
      <c r="D696" s="87"/>
      <c r="E696" s="87"/>
      <c r="F696" s="87"/>
      <c r="G696" s="87"/>
      <c r="H696" s="87"/>
      <c r="I696" s="87"/>
      <c r="J696" s="87"/>
      <c r="K696" s="87"/>
      <c r="L696" s="87"/>
      <c r="M696" s="87"/>
      <c r="N696" s="87"/>
      <c r="O696" s="87"/>
      <c r="P696" s="87"/>
      <c r="Q696" s="87"/>
      <c r="R696" s="87"/>
      <c r="S696" s="87"/>
      <c r="T696" s="87"/>
      <c r="U696" s="87"/>
      <c r="V696" s="87"/>
      <c r="W696" s="87"/>
      <c r="X696" s="87"/>
      <c r="Y696" s="87"/>
      <c r="Z696" s="87"/>
    </row>
    <row r="697" spans="1:26" ht="25.5" customHeight="1" x14ac:dyDescent="0.3">
      <c r="A697" s="87"/>
      <c r="B697" s="87"/>
      <c r="C697" s="87"/>
      <c r="D697" s="87"/>
      <c r="E697" s="87"/>
      <c r="F697" s="87"/>
      <c r="G697" s="87"/>
      <c r="H697" s="87"/>
      <c r="I697" s="87"/>
      <c r="J697" s="87"/>
      <c r="K697" s="87"/>
      <c r="L697" s="87"/>
      <c r="M697" s="87"/>
      <c r="N697" s="87"/>
      <c r="O697" s="87"/>
      <c r="P697" s="87"/>
      <c r="Q697" s="87"/>
      <c r="R697" s="87"/>
      <c r="S697" s="87"/>
      <c r="T697" s="87"/>
      <c r="U697" s="87"/>
      <c r="V697" s="87"/>
      <c r="W697" s="87"/>
      <c r="X697" s="87"/>
      <c r="Y697" s="87"/>
      <c r="Z697" s="87"/>
    </row>
    <row r="698" spans="1:26" ht="25.5" customHeight="1" x14ac:dyDescent="0.3">
      <c r="A698" s="87"/>
      <c r="B698" s="87"/>
      <c r="C698" s="87"/>
      <c r="D698" s="87"/>
      <c r="E698" s="87"/>
      <c r="F698" s="87"/>
      <c r="G698" s="87"/>
      <c r="H698" s="87"/>
      <c r="I698" s="87"/>
      <c r="J698" s="87"/>
      <c r="K698" s="87"/>
      <c r="L698" s="87"/>
      <c r="M698" s="87"/>
      <c r="N698" s="87"/>
      <c r="O698" s="87"/>
      <c r="P698" s="87"/>
      <c r="Q698" s="87"/>
      <c r="R698" s="87"/>
      <c r="S698" s="87"/>
      <c r="T698" s="87"/>
      <c r="U698" s="87"/>
      <c r="V698" s="87"/>
      <c r="W698" s="87"/>
      <c r="X698" s="87"/>
      <c r="Y698" s="87"/>
      <c r="Z698" s="87"/>
    </row>
    <row r="699" spans="1:26" ht="25.5" customHeight="1" x14ac:dyDescent="0.3">
      <c r="A699" s="87"/>
      <c r="B699" s="87"/>
      <c r="C699" s="87"/>
      <c r="D699" s="87"/>
      <c r="E699" s="87"/>
      <c r="F699" s="87"/>
      <c r="G699" s="87"/>
      <c r="H699" s="87"/>
      <c r="I699" s="87"/>
      <c r="J699" s="87"/>
      <c r="K699" s="87"/>
      <c r="L699" s="87"/>
      <c r="M699" s="87"/>
      <c r="N699" s="87"/>
      <c r="O699" s="87"/>
      <c r="P699" s="87"/>
      <c r="Q699" s="87"/>
      <c r="R699" s="87"/>
      <c r="S699" s="87"/>
      <c r="T699" s="87"/>
      <c r="U699" s="87"/>
      <c r="V699" s="87"/>
      <c r="W699" s="87"/>
      <c r="X699" s="87"/>
      <c r="Y699" s="87"/>
      <c r="Z699" s="87"/>
    </row>
    <row r="700" spans="1:26" ht="25.5" customHeight="1" x14ac:dyDescent="0.3">
      <c r="A700" s="87"/>
      <c r="B700" s="87"/>
      <c r="C700" s="87"/>
      <c r="D700" s="87"/>
      <c r="E700" s="87"/>
      <c r="F700" s="87"/>
      <c r="G700" s="87"/>
      <c r="H700" s="87"/>
      <c r="I700" s="87"/>
      <c r="J700" s="87"/>
      <c r="K700" s="87"/>
      <c r="L700" s="87"/>
      <c r="M700" s="87"/>
      <c r="N700" s="87"/>
      <c r="O700" s="87"/>
      <c r="P700" s="87"/>
      <c r="Q700" s="87"/>
      <c r="R700" s="87"/>
      <c r="S700" s="87"/>
      <c r="T700" s="87"/>
      <c r="U700" s="87"/>
      <c r="V700" s="87"/>
      <c r="W700" s="87"/>
      <c r="X700" s="87"/>
      <c r="Y700" s="87"/>
      <c r="Z700" s="87"/>
    </row>
    <row r="701" spans="1:26" ht="25.5" customHeight="1" x14ac:dyDescent="0.3">
      <c r="A701" s="87"/>
      <c r="B701" s="87"/>
      <c r="C701" s="87"/>
      <c r="D701" s="87"/>
      <c r="E701" s="87"/>
      <c r="F701" s="87"/>
      <c r="G701" s="87"/>
      <c r="H701" s="87"/>
      <c r="I701" s="87"/>
      <c r="J701" s="87"/>
      <c r="K701" s="87"/>
      <c r="L701" s="87"/>
      <c r="M701" s="87"/>
      <c r="N701" s="87"/>
      <c r="O701" s="87"/>
      <c r="P701" s="87"/>
      <c r="Q701" s="87"/>
      <c r="R701" s="87"/>
      <c r="S701" s="87"/>
      <c r="T701" s="87"/>
      <c r="U701" s="87"/>
      <c r="V701" s="87"/>
      <c r="W701" s="87"/>
      <c r="X701" s="87"/>
      <c r="Y701" s="87"/>
      <c r="Z701" s="87"/>
    </row>
    <row r="702" spans="1:26" ht="25.5" customHeight="1" x14ac:dyDescent="0.3">
      <c r="A702" s="87"/>
      <c r="B702" s="87"/>
      <c r="C702" s="87"/>
      <c r="D702" s="87"/>
      <c r="E702" s="87"/>
      <c r="F702" s="87"/>
      <c r="G702" s="87"/>
      <c r="H702" s="87"/>
      <c r="I702" s="87"/>
      <c r="J702" s="87"/>
      <c r="K702" s="87"/>
      <c r="L702" s="87"/>
      <c r="M702" s="87"/>
      <c r="N702" s="87"/>
      <c r="O702" s="87"/>
      <c r="P702" s="87"/>
      <c r="Q702" s="87"/>
      <c r="R702" s="87"/>
      <c r="S702" s="87"/>
      <c r="T702" s="87"/>
      <c r="U702" s="87"/>
      <c r="V702" s="87"/>
      <c r="W702" s="87"/>
      <c r="X702" s="87"/>
      <c r="Y702" s="87"/>
      <c r="Z702" s="87"/>
    </row>
    <row r="703" spans="1:26" ht="25.5" customHeight="1" x14ac:dyDescent="0.3">
      <c r="A703" s="87"/>
      <c r="B703" s="87"/>
      <c r="C703" s="87"/>
      <c r="D703" s="87"/>
      <c r="E703" s="87"/>
      <c r="F703" s="87"/>
      <c r="G703" s="87"/>
      <c r="H703" s="87"/>
      <c r="I703" s="87"/>
      <c r="J703" s="87"/>
      <c r="K703" s="87"/>
      <c r="L703" s="87"/>
      <c r="M703" s="87"/>
      <c r="N703" s="87"/>
      <c r="O703" s="87"/>
      <c r="P703" s="87"/>
      <c r="Q703" s="87"/>
      <c r="R703" s="87"/>
      <c r="S703" s="87"/>
      <c r="T703" s="87"/>
      <c r="U703" s="87"/>
      <c r="V703" s="87"/>
      <c r="W703" s="87"/>
      <c r="X703" s="87"/>
      <c r="Y703" s="87"/>
      <c r="Z703" s="87"/>
    </row>
    <row r="704" spans="1:26" ht="25.5" customHeight="1" x14ac:dyDescent="0.3">
      <c r="A704" s="87"/>
      <c r="B704" s="87"/>
      <c r="C704" s="87"/>
      <c r="D704" s="87"/>
      <c r="E704" s="87"/>
      <c r="F704" s="87"/>
      <c r="G704" s="87"/>
      <c r="H704" s="87"/>
      <c r="I704" s="87"/>
      <c r="J704" s="87"/>
      <c r="K704" s="87"/>
      <c r="L704" s="87"/>
      <c r="M704" s="87"/>
      <c r="N704" s="87"/>
      <c r="O704" s="87"/>
      <c r="P704" s="87"/>
      <c r="Q704" s="87"/>
      <c r="R704" s="87"/>
      <c r="S704" s="87"/>
      <c r="T704" s="87"/>
      <c r="U704" s="87"/>
      <c r="V704" s="87"/>
      <c r="W704" s="87"/>
      <c r="X704" s="87"/>
      <c r="Y704" s="87"/>
      <c r="Z704" s="87"/>
    </row>
    <row r="705" spans="1:26" ht="25.5" customHeight="1" x14ac:dyDescent="0.3">
      <c r="A705" s="87"/>
      <c r="B705" s="87"/>
      <c r="C705" s="87"/>
      <c r="D705" s="87"/>
      <c r="E705" s="87"/>
      <c r="F705" s="87"/>
      <c r="G705" s="87"/>
      <c r="H705" s="87"/>
      <c r="I705" s="87"/>
      <c r="J705" s="87"/>
      <c r="K705" s="87"/>
      <c r="L705" s="87"/>
      <c r="M705" s="87"/>
      <c r="N705" s="87"/>
      <c r="O705" s="87"/>
      <c r="P705" s="87"/>
      <c r="Q705" s="87"/>
      <c r="R705" s="87"/>
      <c r="S705" s="87"/>
      <c r="T705" s="87"/>
      <c r="U705" s="87"/>
      <c r="V705" s="87"/>
      <c r="W705" s="87"/>
      <c r="X705" s="87"/>
      <c r="Y705" s="87"/>
      <c r="Z705" s="87"/>
    </row>
    <row r="706" spans="1:26" ht="25.5" customHeight="1" x14ac:dyDescent="0.3">
      <c r="A706" s="87"/>
      <c r="B706" s="87"/>
      <c r="C706" s="87"/>
      <c r="D706" s="87"/>
      <c r="E706" s="87"/>
      <c r="F706" s="87"/>
      <c r="G706" s="87"/>
      <c r="H706" s="87"/>
      <c r="I706" s="87"/>
      <c r="J706" s="87"/>
      <c r="K706" s="87"/>
      <c r="L706" s="87"/>
      <c r="M706" s="87"/>
      <c r="N706" s="87"/>
      <c r="O706" s="87"/>
      <c r="P706" s="87"/>
      <c r="Q706" s="87"/>
      <c r="R706" s="87"/>
      <c r="S706" s="87"/>
      <c r="T706" s="87"/>
      <c r="U706" s="87"/>
      <c r="V706" s="87"/>
      <c r="W706" s="87"/>
      <c r="X706" s="87"/>
      <c r="Y706" s="87"/>
      <c r="Z706" s="87"/>
    </row>
    <row r="707" spans="1:26" ht="25.5" customHeight="1" x14ac:dyDescent="0.3">
      <c r="A707" s="87"/>
      <c r="B707" s="87"/>
      <c r="C707" s="87"/>
      <c r="D707" s="87"/>
      <c r="E707" s="87"/>
      <c r="F707" s="87"/>
      <c r="G707" s="87"/>
      <c r="H707" s="87"/>
      <c r="I707" s="87"/>
      <c r="J707" s="87"/>
      <c r="K707" s="87"/>
      <c r="L707" s="87"/>
      <c r="M707" s="87"/>
      <c r="N707" s="87"/>
      <c r="O707" s="87"/>
      <c r="P707" s="87"/>
      <c r="Q707" s="87"/>
      <c r="R707" s="87"/>
      <c r="S707" s="87"/>
      <c r="T707" s="87"/>
      <c r="U707" s="87"/>
      <c r="V707" s="87"/>
      <c r="W707" s="87"/>
      <c r="X707" s="87"/>
      <c r="Y707" s="87"/>
      <c r="Z707" s="87"/>
    </row>
    <row r="708" spans="1:26" ht="25.5" customHeight="1" x14ac:dyDescent="0.3">
      <c r="A708" s="87"/>
      <c r="B708" s="87"/>
      <c r="C708" s="87"/>
      <c r="D708" s="87"/>
      <c r="E708" s="87"/>
      <c r="F708" s="87"/>
      <c r="G708" s="87"/>
      <c r="H708" s="87"/>
      <c r="I708" s="87"/>
      <c r="J708" s="87"/>
      <c r="K708" s="87"/>
      <c r="L708" s="87"/>
      <c r="M708" s="87"/>
      <c r="N708" s="87"/>
      <c r="O708" s="87"/>
      <c r="P708" s="87"/>
      <c r="Q708" s="87"/>
      <c r="R708" s="87"/>
      <c r="S708" s="87"/>
      <c r="T708" s="87"/>
      <c r="U708" s="87"/>
      <c r="V708" s="87"/>
      <c r="W708" s="87"/>
      <c r="X708" s="87"/>
      <c r="Y708" s="87"/>
      <c r="Z708" s="87"/>
    </row>
    <row r="709" spans="1:26" ht="25.5" customHeight="1" x14ac:dyDescent="0.3">
      <c r="A709" s="87"/>
      <c r="B709" s="87"/>
      <c r="C709" s="87"/>
      <c r="D709" s="87"/>
      <c r="E709" s="87"/>
      <c r="F709" s="87"/>
      <c r="G709" s="87"/>
      <c r="H709" s="87"/>
      <c r="I709" s="87"/>
      <c r="J709" s="87"/>
      <c r="K709" s="87"/>
      <c r="L709" s="87"/>
      <c r="M709" s="87"/>
      <c r="N709" s="87"/>
      <c r="O709" s="87"/>
      <c r="P709" s="87"/>
      <c r="Q709" s="87"/>
      <c r="R709" s="87"/>
      <c r="S709" s="87"/>
      <c r="T709" s="87"/>
      <c r="U709" s="87"/>
      <c r="V709" s="87"/>
      <c r="W709" s="87"/>
      <c r="X709" s="87"/>
      <c r="Y709" s="87"/>
      <c r="Z709" s="87"/>
    </row>
    <row r="710" spans="1:26" ht="25.5" customHeight="1" x14ac:dyDescent="0.3">
      <c r="A710" s="87"/>
      <c r="B710" s="87"/>
      <c r="C710" s="87"/>
      <c r="D710" s="87"/>
      <c r="E710" s="87"/>
      <c r="F710" s="87"/>
      <c r="G710" s="87"/>
      <c r="H710" s="87"/>
      <c r="I710" s="87"/>
      <c r="J710" s="87"/>
      <c r="K710" s="87"/>
      <c r="L710" s="87"/>
      <c r="M710" s="87"/>
      <c r="N710" s="87"/>
      <c r="O710" s="87"/>
      <c r="P710" s="87"/>
      <c r="Q710" s="87"/>
      <c r="R710" s="87"/>
      <c r="S710" s="87"/>
      <c r="T710" s="87"/>
      <c r="U710" s="87"/>
      <c r="V710" s="87"/>
      <c r="W710" s="87"/>
      <c r="X710" s="87"/>
      <c r="Y710" s="87"/>
      <c r="Z710" s="87"/>
    </row>
    <row r="711" spans="1:26" ht="25.5" customHeight="1" x14ac:dyDescent="0.3">
      <c r="A711" s="87"/>
      <c r="B711" s="87"/>
      <c r="C711" s="87"/>
      <c r="D711" s="87"/>
      <c r="E711" s="87"/>
      <c r="F711" s="87"/>
      <c r="G711" s="87"/>
      <c r="H711" s="87"/>
      <c r="I711" s="87"/>
      <c r="J711" s="87"/>
      <c r="K711" s="87"/>
      <c r="L711" s="87"/>
      <c r="M711" s="87"/>
      <c r="N711" s="87"/>
      <c r="O711" s="87"/>
      <c r="P711" s="87"/>
      <c r="Q711" s="87"/>
      <c r="R711" s="87"/>
      <c r="S711" s="87"/>
      <c r="T711" s="87"/>
      <c r="U711" s="87"/>
      <c r="V711" s="87"/>
      <c r="W711" s="87"/>
      <c r="X711" s="87"/>
      <c r="Y711" s="87"/>
      <c r="Z711" s="87"/>
    </row>
    <row r="712" spans="1:26" ht="25.5" customHeight="1" x14ac:dyDescent="0.3">
      <c r="A712" s="87"/>
      <c r="B712" s="87"/>
      <c r="C712" s="87"/>
      <c r="D712" s="87"/>
      <c r="E712" s="87"/>
      <c r="F712" s="87"/>
      <c r="G712" s="87"/>
      <c r="H712" s="87"/>
      <c r="I712" s="87"/>
      <c r="J712" s="87"/>
      <c r="K712" s="87"/>
      <c r="L712" s="87"/>
      <c r="M712" s="87"/>
      <c r="N712" s="87"/>
      <c r="O712" s="87"/>
      <c r="P712" s="87"/>
      <c r="Q712" s="87"/>
      <c r="R712" s="87"/>
      <c r="S712" s="87"/>
      <c r="T712" s="87"/>
      <c r="U712" s="87"/>
      <c r="V712" s="87"/>
      <c r="W712" s="87"/>
      <c r="X712" s="87"/>
      <c r="Y712" s="87"/>
      <c r="Z712" s="87"/>
    </row>
    <row r="713" spans="1:26" ht="25.5" customHeight="1" x14ac:dyDescent="0.3">
      <c r="A713" s="87"/>
      <c r="B713" s="87"/>
      <c r="C713" s="87"/>
      <c r="D713" s="87"/>
      <c r="E713" s="87"/>
      <c r="F713" s="87"/>
      <c r="G713" s="87"/>
      <c r="H713" s="87"/>
      <c r="I713" s="87"/>
      <c r="J713" s="87"/>
      <c r="K713" s="87"/>
      <c r="L713" s="87"/>
      <c r="M713" s="87"/>
      <c r="N713" s="87"/>
      <c r="O713" s="87"/>
      <c r="P713" s="87"/>
      <c r="Q713" s="87"/>
      <c r="R713" s="87"/>
      <c r="S713" s="87"/>
      <c r="T713" s="87"/>
      <c r="U713" s="87"/>
      <c r="V713" s="87"/>
      <c r="W713" s="87"/>
      <c r="X713" s="87"/>
      <c r="Y713" s="87"/>
      <c r="Z713" s="87"/>
    </row>
    <row r="714" spans="1:26" ht="25.5" customHeight="1" x14ac:dyDescent="0.3">
      <c r="A714" s="87"/>
      <c r="B714" s="87"/>
      <c r="C714" s="87"/>
      <c r="D714" s="87"/>
      <c r="E714" s="87"/>
      <c r="F714" s="87"/>
      <c r="G714" s="87"/>
      <c r="H714" s="87"/>
      <c r="I714" s="87"/>
      <c r="J714" s="87"/>
      <c r="K714" s="87"/>
      <c r="L714" s="87"/>
      <c r="M714" s="87"/>
      <c r="N714" s="87"/>
      <c r="O714" s="87"/>
      <c r="P714" s="87"/>
      <c r="Q714" s="87"/>
      <c r="R714" s="87"/>
      <c r="S714" s="87"/>
      <c r="T714" s="87"/>
      <c r="U714" s="87"/>
      <c r="V714" s="87"/>
      <c r="W714" s="87"/>
      <c r="X714" s="87"/>
      <c r="Y714" s="87"/>
      <c r="Z714" s="87"/>
    </row>
    <row r="715" spans="1:26" ht="25.5" customHeight="1" x14ac:dyDescent="0.3">
      <c r="A715" s="87"/>
      <c r="B715" s="87"/>
      <c r="C715" s="87"/>
      <c r="D715" s="87"/>
      <c r="E715" s="87"/>
      <c r="F715" s="87"/>
      <c r="G715" s="87"/>
      <c r="H715" s="87"/>
      <c r="I715" s="87"/>
      <c r="J715" s="87"/>
      <c r="K715" s="87"/>
      <c r="L715" s="87"/>
      <c r="M715" s="87"/>
      <c r="N715" s="87"/>
      <c r="O715" s="87"/>
      <c r="P715" s="87"/>
      <c r="Q715" s="87"/>
      <c r="R715" s="87"/>
      <c r="S715" s="87"/>
      <c r="T715" s="87"/>
      <c r="U715" s="87"/>
      <c r="V715" s="87"/>
      <c r="W715" s="87"/>
      <c r="X715" s="87"/>
      <c r="Y715" s="87"/>
      <c r="Z715" s="87"/>
    </row>
    <row r="716" spans="1:26" ht="25.5" customHeight="1" x14ac:dyDescent="0.3">
      <c r="A716" s="87"/>
      <c r="B716" s="87"/>
      <c r="C716" s="87"/>
      <c r="D716" s="87"/>
      <c r="E716" s="87"/>
      <c r="F716" s="87"/>
      <c r="G716" s="87"/>
      <c r="H716" s="87"/>
      <c r="I716" s="87"/>
      <c r="J716" s="87"/>
      <c r="K716" s="87"/>
      <c r="L716" s="87"/>
      <c r="M716" s="87"/>
      <c r="N716" s="87"/>
      <c r="O716" s="87"/>
      <c r="P716" s="87"/>
      <c r="Q716" s="87"/>
      <c r="R716" s="87"/>
      <c r="S716" s="87"/>
      <c r="T716" s="87"/>
      <c r="U716" s="87"/>
      <c r="V716" s="87"/>
      <c r="W716" s="87"/>
      <c r="X716" s="87"/>
      <c r="Y716" s="87"/>
      <c r="Z716" s="87"/>
    </row>
    <row r="717" spans="1:26" ht="25.5" customHeight="1" x14ac:dyDescent="0.3">
      <c r="A717" s="87"/>
      <c r="B717" s="87"/>
      <c r="C717" s="87"/>
      <c r="D717" s="87"/>
      <c r="E717" s="87"/>
      <c r="F717" s="87"/>
      <c r="G717" s="87"/>
      <c r="H717" s="87"/>
      <c r="I717" s="87"/>
      <c r="J717" s="87"/>
      <c r="K717" s="87"/>
      <c r="L717" s="87"/>
      <c r="M717" s="87"/>
      <c r="N717" s="87"/>
      <c r="O717" s="87"/>
      <c r="P717" s="87"/>
      <c r="Q717" s="87"/>
      <c r="R717" s="87"/>
      <c r="S717" s="87"/>
      <c r="T717" s="87"/>
      <c r="U717" s="87"/>
      <c r="V717" s="87"/>
      <c r="W717" s="87"/>
      <c r="X717" s="87"/>
      <c r="Y717" s="87"/>
      <c r="Z717" s="87"/>
    </row>
    <row r="718" spans="1:26" ht="25.5" customHeight="1" x14ac:dyDescent="0.3">
      <c r="A718" s="87"/>
      <c r="B718" s="87"/>
      <c r="C718" s="87"/>
      <c r="D718" s="87"/>
      <c r="E718" s="87"/>
      <c r="F718" s="87"/>
      <c r="G718" s="87"/>
      <c r="H718" s="87"/>
      <c r="I718" s="87"/>
      <c r="J718" s="87"/>
      <c r="K718" s="87"/>
      <c r="L718" s="87"/>
      <c r="M718" s="87"/>
      <c r="N718" s="87"/>
      <c r="O718" s="87"/>
      <c r="P718" s="87"/>
      <c r="Q718" s="87"/>
      <c r="R718" s="87"/>
      <c r="S718" s="87"/>
      <c r="T718" s="87"/>
      <c r="U718" s="87"/>
      <c r="V718" s="87"/>
      <c r="W718" s="87"/>
      <c r="X718" s="87"/>
      <c r="Y718" s="87"/>
      <c r="Z718" s="87"/>
    </row>
    <row r="719" spans="1:26" ht="25.5" customHeight="1" x14ac:dyDescent="0.3">
      <c r="A719" s="87"/>
      <c r="B719" s="87"/>
      <c r="C719" s="87"/>
      <c r="D719" s="87"/>
      <c r="E719" s="87"/>
      <c r="F719" s="87"/>
      <c r="G719" s="87"/>
      <c r="H719" s="87"/>
      <c r="I719" s="87"/>
      <c r="J719" s="87"/>
      <c r="K719" s="87"/>
      <c r="L719" s="87"/>
      <c r="M719" s="87"/>
      <c r="N719" s="87"/>
      <c r="O719" s="87"/>
      <c r="P719" s="87"/>
      <c r="Q719" s="87"/>
      <c r="R719" s="87"/>
      <c r="S719" s="87"/>
      <c r="T719" s="87"/>
      <c r="U719" s="87"/>
      <c r="V719" s="87"/>
      <c r="W719" s="87"/>
      <c r="X719" s="87"/>
      <c r="Y719" s="87"/>
      <c r="Z719" s="87"/>
    </row>
    <row r="720" spans="1:26" ht="25.5" customHeight="1" x14ac:dyDescent="0.3">
      <c r="A720" s="87"/>
      <c r="B720" s="87"/>
      <c r="C720" s="87"/>
      <c r="D720" s="87"/>
      <c r="E720" s="87"/>
      <c r="F720" s="87"/>
      <c r="G720" s="87"/>
      <c r="H720" s="87"/>
      <c r="I720" s="87"/>
      <c r="J720" s="87"/>
      <c r="K720" s="87"/>
      <c r="L720" s="87"/>
      <c r="M720" s="87"/>
      <c r="N720" s="87"/>
      <c r="O720" s="87"/>
      <c r="P720" s="87"/>
      <c r="Q720" s="87"/>
      <c r="R720" s="87"/>
      <c r="S720" s="87"/>
      <c r="T720" s="87"/>
      <c r="U720" s="87"/>
      <c r="V720" s="87"/>
      <c r="W720" s="87"/>
      <c r="X720" s="87"/>
      <c r="Y720" s="87"/>
      <c r="Z720" s="87"/>
    </row>
    <row r="721" spans="1:26" ht="25.5" customHeight="1" x14ac:dyDescent="0.3">
      <c r="A721" s="87"/>
      <c r="B721" s="87"/>
      <c r="C721" s="87"/>
      <c r="D721" s="87"/>
      <c r="E721" s="87"/>
      <c r="F721" s="87"/>
      <c r="G721" s="87"/>
      <c r="H721" s="87"/>
      <c r="I721" s="87"/>
      <c r="J721" s="87"/>
      <c r="K721" s="87"/>
      <c r="L721" s="87"/>
      <c r="M721" s="87"/>
      <c r="N721" s="87"/>
      <c r="O721" s="87"/>
      <c r="P721" s="87"/>
      <c r="Q721" s="87"/>
      <c r="R721" s="87"/>
      <c r="S721" s="87"/>
      <c r="T721" s="87"/>
      <c r="U721" s="87"/>
      <c r="V721" s="87"/>
      <c r="W721" s="87"/>
      <c r="X721" s="87"/>
      <c r="Y721" s="87"/>
      <c r="Z721" s="87"/>
    </row>
    <row r="722" spans="1:26" ht="25.5" customHeight="1" x14ac:dyDescent="0.3">
      <c r="A722" s="87"/>
      <c r="B722" s="87"/>
      <c r="C722" s="87"/>
      <c r="D722" s="87"/>
      <c r="E722" s="87"/>
      <c r="F722" s="87"/>
      <c r="G722" s="87"/>
      <c r="H722" s="87"/>
      <c r="I722" s="87"/>
      <c r="J722" s="87"/>
      <c r="K722" s="87"/>
      <c r="L722" s="87"/>
      <c r="M722" s="87"/>
      <c r="N722" s="87"/>
      <c r="O722" s="87"/>
      <c r="P722" s="87"/>
      <c r="Q722" s="87"/>
      <c r="R722" s="87"/>
      <c r="S722" s="87"/>
      <c r="T722" s="87"/>
      <c r="U722" s="87"/>
      <c r="V722" s="87"/>
      <c r="W722" s="87"/>
      <c r="X722" s="87"/>
      <c r="Y722" s="87"/>
      <c r="Z722" s="87"/>
    </row>
    <row r="723" spans="1:26" ht="25.5" customHeight="1" x14ac:dyDescent="0.3">
      <c r="A723" s="87"/>
      <c r="B723" s="87"/>
      <c r="C723" s="87"/>
      <c r="D723" s="87"/>
      <c r="E723" s="87"/>
      <c r="F723" s="87"/>
      <c r="G723" s="87"/>
      <c r="H723" s="87"/>
      <c r="I723" s="87"/>
      <c r="J723" s="87"/>
      <c r="K723" s="87"/>
      <c r="L723" s="87"/>
      <c r="M723" s="87"/>
      <c r="N723" s="87"/>
      <c r="O723" s="87"/>
      <c r="P723" s="87"/>
      <c r="Q723" s="87"/>
      <c r="R723" s="87"/>
      <c r="S723" s="87"/>
      <c r="T723" s="87"/>
      <c r="U723" s="87"/>
      <c r="V723" s="87"/>
      <c r="W723" s="87"/>
      <c r="X723" s="87"/>
      <c r="Y723" s="87"/>
      <c r="Z723" s="87"/>
    </row>
    <row r="724" spans="1:26" ht="25.5" customHeight="1" x14ac:dyDescent="0.3">
      <c r="A724" s="87"/>
      <c r="B724" s="87"/>
      <c r="C724" s="87"/>
      <c r="D724" s="87"/>
      <c r="E724" s="87"/>
      <c r="F724" s="87"/>
      <c r="G724" s="87"/>
      <c r="H724" s="87"/>
      <c r="I724" s="87"/>
      <c r="J724" s="87"/>
      <c r="K724" s="87"/>
      <c r="L724" s="87"/>
      <c r="M724" s="87"/>
      <c r="N724" s="87"/>
      <c r="O724" s="87"/>
      <c r="P724" s="87"/>
      <c r="Q724" s="87"/>
      <c r="R724" s="87"/>
      <c r="S724" s="87"/>
      <c r="T724" s="87"/>
      <c r="U724" s="87"/>
      <c r="V724" s="87"/>
      <c r="W724" s="87"/>
      <c r="X724" s="87"/>
      <c r="Y724" s="87"/>
      <c r="Z724" s="87"/>
    </row>
    <row r="725" spans="1:26" ht="25.5" customHeight="1" x14ac:dyDescent="0.3">
      <c r="A725" s="87"/>
      <c r="B725" s="87"/>
      <c r="C725" s="87"/>
      <c r="D725" s="87"/>
      <c r="E725" s="87"/>
      <c r="F725" s="87"/>
      <c r="G725" s="87"/>
      <c r="H725" s="87"/>
      <c r="I725" s="87"/>
      <c r="J725" s="87"/>
      <c r="K725" s="87"/>
      <c r="L725" s="87"/>
      <c r="M725" s="87"/>
      <c r="N725" s="87"/>
      <c r="O725" s="87"/>
      <c r="P725" s="87"/>
      <c r="Q725" s="87"/>
      <c r="R725" s="87"/>
      <c r="S725" s="87"/>
      <c r="T725" s="87"/>
      <c r="U725" s="87"/>
      <c r="V725" s="87"/>
      <c r="W725" s="87"/>
      <c r="X725" s="87"/>
      <c r="Y725" s="87"/>
      <c r="Z725" s="87"/>
    </row>
    <row r="726" spans="1:26" ht="25.5" customHeight="1" x14ac:dyDescent="0.3">
      <c r="A726" s="87"/>
      <c r="B726" s="87"/>
      <c r="C726" s="87"/>
      <c r="D726" s="87"/>
      <c r="E726" s="87"/>
      <c r="F726" s="87"/>
      <c r="G726" s="87"/>
      <c r="H726" s="87"/>
      <c r="I726" s="87"/>
      <c r="J726" s="87"/>
      <c r="K726" s="87"/>
      <c r="L726" s="87"/>
      <c r="M726" s="87"/>
      <c r="N726" s="87"/>
      <c r="O726" s="87"/>
      <c r="P726" s="87"/>
      <c r="Q726" s="87"/>
      <c r="R726" s="87"/>
      <c r="S726" s="87"/>
      <c r="T726" s="87"/>
      <c r="U726" s="87"/>
      <c r="V726" s="87"/>
      <c r="W726" s="87"/>
      <c r="X726" s="87"/>
      <c r="Y726" s="87"/>
      <c r="Z726" s="87"/>
    </row>
    <row r="727" spans="1:26" ht="25.5" customHeight="1" x14ac:dyDescent="0.3">
      <c r="A727" s="87"/>
      <c r="B727" s="87"/>
      <c r="C727" s="87"/>
      <c r="D727" s="87"/>
      <c r="E727" s="87"/>
      <c r="F727" s="87"/>
      <c r="G727" s="87"/>
      <c r="H727" s="87"/>
      <c r="I727" s="87"/>
      <c r="J727" s="87"/>
      <c r="K727" s="87"/>
      <c r="L727" s="87"/>
      <c r="M727" s="87"/>
      <c r="N727" s="87"/>
      <c r="O727" s="87"/>
      <c r="P727" s="87"/>
      <c r="Q727" s="87"/>
      <c r="R727" s="87"/>
      <c r="S727" s="87"/>
      <c r="T727" s="87"/>
      <c r="U727" s="87"/>
      <c r="V727" s="87"/>
      <c r="W727" s="87"/>
      <c r="X727" s="87"/>
      <c r="Y727" s="87"/>
      <c r="Z727" s="87"/>
    </row>
    <row r="728" spans="1:26" ht="25.5" customHeight="1" x14ac:dyDescent="0.3">
      <c r="A728" s="87"/>
      <c r="B728" s="87"/>
      <c r="C728" s="87"/>
      <c r="D728" s="87"/>
      <c r="E728" s="87"/>
      <c r="F728" s="87"/>
      <c r="G728" s="87"/>
      <c r="H728" s="87"/>
      <c r="I728" s="87"/>
      <c r="J728" s="87"/>
      <c r="K728" s="87"/>
      <c r="L728" s="87"/>
      <c r="M728" s="87"/>
      <c r="N728" s="87"/>
      <c r="O728" s="87"/>
      <c r="P728" s="87"/>
      <c r="Q728" s="87"/>
      <c r="R728" s="87"/>
      <c r="S728" s="87"/>
      <c r="T728" s="87"/>
      <c r="U728" s="87"/>
      <c r="V728" s="87"/>
      <c r="W728" s="87"/>
      <c r="X728" s="87"/>
      <c r="Y728" s="87"/>
      <c r="Z728" s="87"/>
    </row>
    <row r="729" spans="1:26" ht="25.5" customHeight="1" x14ac:dyDescent="0.3">
      <c r="A729" s="87"/>
      <c r="B729" s="87"/>
      <c r="C729" s="87"/>
      <c r="D729" s="87"/>
      <c r="E729" s="87"/>
      <c r="F729" s="87"/>
      <c r="G729" s="87"/>
      <c r="H729" s="87"/>
      <c r="I729" s="87"/>
      <c r="J729" s="87"/>
      <c r="K729" s="87"/>
      <c r="L729" s="87"/>
      <c r="M729" s="87"/>
      <c r="N729" s="87"/>
      <c r="O729" s="87"/>
      <c r="P729" s="87"/>
      <c r="Q729" s="87"/>
      <c r="R729" s="87"/>
      <c r="S729" s="87"/>
      <c r="T729" s="87"/>
      <c r="U729" s="87"/>
      <c r="V729" s="87"/>
      <c r="W729" s="87"/>
      <c r="X729" s="87"/>
      <c r="Y729" s="87"/>
      <c r="Z729" s="87"/>
    </row>
    <row r="730" spans="1:26" ht="25.5" customHeight="1" x14ac:dyDescent="0.3">
      <c r="A730" s="87"/>
      <c r="B730" s="87"/>
      <c r="C730" s="87"/>
      <c r="D730" s="87"/>
      <c r="E730" s="87"/>
      <c r="F730" s="87"/>
      <c r="G730" s="87"/>
      <c r="H730" s="87"/>
      <c r="I730" s="87"/>
      <c r="J730" s="87"/>
      <c r="K730" s="87"/>
      <c r="L730" s="87"/>
      <c r="M730" s="87"/>
      <c r="N730" s="87"/>
      <c r="O730" s="87"/>
      <c r="P730" s="87"/>
      <c r="Q730" s="87"/>
      <c r="R730" s="87"/>
      <c r="S730" s="87"/>
      <c r="T730" s="87"/>
      <c r="U730" s="87"/>
      <c r="V730" s="87"/>
      <c r="W730" s="87"/>
      <c r="X730" s="87"/>
      <c r="Y730" s="87"/>
      <c r="Z730" s="87"/>
    </row>
    <row r="731" spans="1:26" ht="25.5" customHeight="1" x14ac:dyDescent="0.3">
      <c r="A731" s="87"/>
      <c r="B731" s="87"/>
      <c r="C731" s="87"/>
      <c r="D731" s="87"/>
      <c r="E731" s="87"/>
      <c r="F731" s="87"/>
      <c r="G731" s="87"/>
      <c r="H731" s="87"/>
      <c r="I731" s="87"/>
      <c r="J731" s="87"/>
      <c r="K731" s="87"/>
      <c r="L731" s="87"/>
      <c r="M731" s="87"/>
      <c r="N731" s="87"/>
      <c r="O731" s="87"/>
      <c r="P731" s="87"/>
      <c r="Q731" s="87"/>
      <c r="R731" s="87"/>
      <c r="S731" s="87"/>
      <c r="T731" s="87"/>
      <c r="U731" s="87"/>
      <c r="V731" s="87"/>
      <c r="W731" s="87"/>
      <c r="X731" s="87"/>
      <c r="Y731" s="87"/>
      <c r="Z731" s="87"/>
    </row>
    <row r="732" spans="1:26" ht="25.5" customHeight="1" x14ac:dyDescent="0.3">
      <c r="A732" s="87"/>
      <c r="B732" s="87"/>
      <c r="C732" s="87"/>
      <c r="D732" s="87"/>
      <c r="E732" s="87"/>
      <c r="F732" s="87"/>
      <c r="G732" s="87"/>
      <c r="H732" s="87"/>
      <c r="I732" s="87"/>
      <c r="J732" s="87"/>
      <c r="K732" s="87"/>
      <c r="L732" s="87"/>
      <c r="M732" s="87"/>
      <c r="N732" s="87"/>
      <c r="O732" s="87"/>
      <c r="P732" s="87"/>
      <c r="Q732" s="87"/>
      <c r="R732" s="87"/>
      <c r="S732" s="87"/>
      <c r="T732" s="87"/>
      <c r="U732" s="87"/>
      <c r="V732" s="87"/>
      <c r="W732" s="87"/>
      <c r="X732" s="87"/>
      <c r="Y732" s="87"/>
      <c r="Z732" s="87"/>
    </row>
    <row r="733" spans="1:26" ht="25.5" customHeight="1" x14ac:dyDescent="0.3">
      <c r="A733" s="87"/>
      <c r="B733" s="87"/>
      <c r="C733" s="87"/>
      <c r="D733" s="87"/>
      <c r="E733" s="87"/>
      <c r="F733" s="87"/>
      <c r="G733" s="87"/>
      <c r="H733" s="87"/>
      <c r="I733" s="87"/>
      <c r="J733" s="87"/>
      <c r="K733" s="87"/>
      <c r="L733" s="87"/>
      <c r="M733" s="87"/>
      <c r="N733" s="87"/>
      <c r="O733" s="87"/>
      <c r="P733" s="87"/>
      <c r="Q733" s="87"/>
      <c r="R733" s="87"/>
      <c r="S733" s="87"/>
      <c r="T733" s="87"/>
      <c r="U733" s="87"/>
      <c r="V733" s="87"/>
      <c r="W733" s="87"/>
      <c r="X733" s="87"/>
      <c r="Y733" s="87"/>
      <c r="Z733" s="87"/>
    </row>
    <row r="734" spans="1:26" ht="25.5" customHeight="1" x14ac:dyDescent="0.3">
      <c r="A734" s="87"/>
      <c r="B734" s="87"/>
      <c r="C734" s="87"/>
      <c r="D734" s="87"/>
      <c r="E734" s="87"/>
      <c r="F734" s="87"/>
      <c r="G734" s="87"/>
      <c r="H734" s="87"/>
      <c r="I734" s="87"/>
      <c r="J734" s="87"/>
      <c r="K734" s="87"/>
      <c r="L734" s="87"/>
      <c r="M734" s="87"/>
      <c r="N734" s="87"/>
      <c r="O734" s="87"/>
      <c r="P734" s="87"/>
      <c r="Q734" s="87"/>
      <c r="R734" s="87"/>
      <c r="S734" s="87"/>
      <c r="T734" s="87"/>
      <c r="U734" s="87"/>
      <c r="V734" s="87"/>
      <c r="W734" s="87"/>
      <c r="X734" s="87"/>
      <c r="Y734" s="87"/>
      <c r="Z734" s="87"/>
    </row>
    <row r="735" spans="1:26" ht="25.5" customHeight="1" x14ac:dyDescent="0.3">
      <c r="A735" s="87"/>
      <c r="B735" s="87"/>
      <c r="C735" s="87"/>
      <c r="D735" s="87"/>
      <c r="E735" s="87"/>
      <c r="F735" s="87"/>
      <c r="G735" s="87"/>
      <c r="H735" s="87"/>
      <c r="I735" s="87"/>
      <c r="J735" s="87"/>
      <c r="K735" s="87"/>
      <c r="L735" s="87"/>
      <c r="M735" s="87"/>
      <c r="N735" s="87"/>
      <c r="O735" s="87"/>
      <c r="P735" s="87"/>
      <c r="Q735" s="87"/>
      <c r="R735" s="87"/>
      <c r="S735" s="87"/>
      <c r="T735" s="87"/>
      <c r="U735" s="87"/>
      <c r="V735" s="87"/>
      <c r="W735" s="87"/>
      <c r="X735" s="87"/>
      <c r="Y735" s="87"/>
      <c r="Z735" s="87"/>
    </row>
    <row r="736" spans="1:26" ht="25.5" customHeight="1" x14ac:dyDescent="0.3">
      <c r="A736" s="87"/>
      <c r="B736" s="87"/>
      <c r="C736" s="87"/>
      <c r="D736" s="87"/>
      <c r="E736" s="87"/>
      <c r="F736" s="87"/>
      <c r="G736" s="87"/>
      <c r="H736" s="87"/>
      <c r="I736" s="87"/>
      <c r="J736" s="87"/>
      <c r="K736" s="87"/>
      <c r="L736" s="87"/>
      <c r="M736" s="87"/>
      <c r="N736" s="87"/>
      <c r="O736" s="87"/>
      <c r="P736" s="87"/>
      <c r="Q736" s="87"/>
      <c r="R736" s="87"/>
      <c r="S736" s="87"/>
      <c r="T736" s="87"/>
      <c r="U736" s="87"/>
      <c r="V736" s="87"/>
      <c r="W736" s="87"/>
      <c r="X736" s="87"/>
      <c r="Y736" s="87"/>
      <c r="Z736" s="87"/>
    </row>
    <row r="737" spans="1:26" ht="25.5" customHeight="1" x14ac:dyDescent="0.3">
      <c r="A737" s="87"/>
      <c r="B737" s="87"/>
      <c r="C737" s="87"/>
      <c r="D737" s="87"/>
      <c r="E737" s="87"/>
      <c r="F737" s="87"/>
      <c r="G737" s="87"/>
      <c r="H737" s="87"/>
      <c r="I737" s="87"/>
      <c r="J737" s="87"/>
      <c r="K737" s="87"/>
      <c r="L737" s="87"/>
      <c r="M737" s="87"/>
      <c r="N737" s="87"/>
      <c r="O737" s="87"/>
      <c r="P737" s="87"/>
      <c r="Q737" s="87"/>
      <c r="R737" s="87"/>
      <c r="S737" s="87"/>
      <c r="T737" s="87"/>
      <c r="U737" s="87"/>
      <c r="V737" s="87"/>
      <c r="W737" s="87"/>
      <c r="X737" s="87"/>
      <c r="Y737" s="87"/>
      <c r="Z737" s="87"/>
    </row>
    <row r="738" spans="1:26" ht="25.5" customHeight="1" x14ac:dyDescent="0.3">
      <c r="A738" s="87"/>
      <c r="B738" s="87"/>
      <c r="C738" s="87"/>
      <c r="D738" s="87"/>
      <c r="E738" s="87"/>
      <c r="F738" s="87"/>
      <c r="G738" s="87"/>
      <c r="H738" s="87"/>
      <c r="I738" s="87"/>
      <c r="J738" s="87"/>
      <c r="K738" s="87"/>
      <c r="L738" s="87"/>
      <c r="M738" s="87"/>
      <c r="N738" s="87"/>
      <c r="O738" s="87"/>
      <c r="P738" s="87"/>
      <c r="Q738" s="87"/>
      <c r="R738" s="87"/>
      <c r="S738" s="87"/>
      <c r="T738" s="87"/>
      <c r="U738" s="87"/>
      <c r="V738" s="87"/>
      <c r="W738" s="87"/>
      <c r="X738" s="87"/>
      <c r="Y738" s="87"/>
      <c r="Z738" s="87"/>
    </row>
    <row r="739" spans="1:26" ht="25.5" customHeight="1" x14ac:dyDescent="0.3">
      <c r="A739" s="87"/>
      <c r="B739" s="87"/>
      <c r="C739" s="87"/>
      <c r="D739" s="87"/>
      <c r="E739" s="87"/>
      <c r="F739" s="87"/>
      <c r="G739" s="87"/>
      <c r="H739" s="87"/>
      <c r="I739" s="87"/>
      <c r="J739" s="87"/>
      <c r="K739" s="87"/>
      <c r="L739" s="87"/>
      <c r="M739" s="87"/>
      <c r="N739" s="87"/>
      <c r="O739" s="87"/>
      <c r="P739" s="87"/>
      <c r="Q739" s="87"/>
      <c r="R739" s="87"/>
      <c r="S739" s="87"/>
      <c r="T739" s="87"/>
      <c r="U739" s="87"/>
      <c r="V739" s="87"/>
      <c r="W739" s="87"/>
      <c r="X739" s="87"/>
      <c r="Y739" s="87"/>
      <c r="Z739" s="87"/>
    </row>
    <row r="740" spans="1:26" ht="25.5" customHeight="1" x14ac:dyDescent="0.3">
      <c r="A740" s="87"/>
      <c r="B740" s="87"/>
      <c r="C740" s="87"/>
      <c r="D740" s="87"/>
      <c r="E740" s="87"/>
      <c r="F740" s="87"/>
      <c r="G740" s="87"/>
      <c r="H740" s="87"/>
      <c r="I740" s="87"/>
      <c r="J740" s="87"/>
      <c r="K740" s="87"/>
      <c r="L740" s="87"/>
      <c r="M740" s="87"/>
      <c r="N740" s="87"/>
      <c r="O740" s="87"/>
      <c r="P740" s="87"/>
      <c r="Q740" s="87"/>
      <c r="R740" s="87"/>
      <c r="S740" s="87"/>
      <c r="T740" s="87"/>
      <c r="U740" s="87"/>
      <c r="V740" s="87"/>
      <c r="W740" s="87"/>
      <c r="X740" s="87"/>
      <c r="Y740" s="87"/>
      <c r="Z740" s="87"/>
    </row>
    <row r="741" spans="1:26" ht="25.5" customHeight="1" x14ac:dyDescent="0.3">
      <c r="A741" s="87"/>
      <c r="B741" s="87"/>
      <c r="C741" s="87"/>
      <c r="D741" s="87"/>
      <c r="E741" s="87"/>
      <c r="F741" s="87"/>
      <c r="G741" s="87"/>
      <c r="H741" s="87"/>
      <c r="I741" s="87"/>
      <c r="J741" s="87"/>
      <c r="K741" s="87"/>
      <c r="L741" s="87"/>
      <c r="M741" s="87"/>
      <c r="N741" s="87"/>
      <c r="O741" s="87"/>
      <c r="P741" s="87"/>
      <c r="Q741" s="87"/>
      <c r="R741" s="87"/>
      <c r="S741" s="87"/>
      <c r="T741" s="87"/>
      <c r="U741" s="87"/>
      <c r="V741" s="87"/>
      <c r="W741" s="87"/>
      <c r="X741" s="87"/>
      <c r="Y741" s="87"/>
      <c r="Z741" s="87"/>
    </row>
    <row r="742" spans="1:26" ht="25.5" customHeight="1" x14ac:dyDescent="0.3">
      <c r="A742" s="87"/>
      <c r="B742" s="87"/>
      <c r="C742" s="87"/>
      <c r="D742" s="87"/>
      <c r="E742" s="87"/>
      <c r="F742" s="87"/>
      <c r="G742" s="87"/>
      <c r="H742" s="87"/>
      <c r="I742" s="87"/>
      <c r="J742" s="87"/>
      <c r="K742" s="87"/>
      <c r="L742" s="87"/>
      <c r="M742" s="87"/>
      <c r="N742" s="87"/>
      <c r="O742" s="87"/>
      <c r="P742" s="87"/>
      <c r="Q742" s="87"/>
      <c r="R742" s="87"/>
      <c r="S742" s="87"/>
      <c r="T742" s="87"/>
      <c r="U742" s="87"/>
      <c r="V742" s="87"/>
      <c r="W742" s="87"/>
      <c r="X742" s="87"/>
      <c r="Y742" s="87"/>
      <c r="Z742" s="87"/>
    </row>
    <row r="743" spans="1:26" ht="25.5" customHeight="1" x14ac:dyDescent="0.3">
      <c r="A743" s="87"/>
      <c r="B743" s="87"/>
      <c r="C743" s="87"/>
      <c r="D743" s="87"/>
      <c r="E743" s="87"/>
      <c r="F743" s="87"/>
      <c r="G743" s="87"/>
      <c r="H743" s="87"/>
      <c r="I743" s="87"/>
      <c r="J743" s="87"/>
      <c r="K743" s="87"/>
      <c r="L743" s="87"/>
      <c r="M743" s="87"/>
      <c r="N743" s="87"/>
      <c r="O743" s="87"/>
      <c r="P743" s="87"/>
      <c r="Q743" s="87"/>
      <c r="R743" s="87"/>
      <c r="S743" s="87"/>
      <c r="T743" s="87"/>
      <c r="U743" s="87"/>
      <c r="V743" s="87"/>
      <c r="W743" s="87"/>
      <c r="X743" s="87"/>
      <c r="Y743" s="87"/>
      <c r="Z743" s="87"/>
    </row>
    <row r="744" spans="1:26" ht="25.5" customHeight="1" x14ac:dyDescent="0.3">
      <c r="A744" s="87"/>
      <c r="B744" s="87"/>
      <c r="C744" s="87"/>
      <c r="D744" s="87"/>
      <c r="E744" s="87"/>
      <c r="F744" s="87"/>
      <c r="G744" s="87"/>
      <c r="H744" s="87"/>
      <c r="I744" s="87"/>
      <c r="J744" s="87"/>
      <c r="K744" s="87"/>
      <c r="L744" s="87"/>
      <c r="M744" s="87"/>
      <c r="N744" s="87"/>
      <c r="O744" s="87"/>
      <c r="P744" s="87"/>
      <c r="Q744" s="87"/>
      <c r="R744" s="87"/>
      <c r="S744" s="87"/>
      <c r="T744" s="87"/>
      <c r="U744" s="87"/>
      <c r="V744" s="87"/>
      <c r="W744" s="87"/>
      <c r="X744" s="87"/>
      <c r="Y744" s="87"/>
      <c r="Z744" s="87"/>
    </row>
    <row r="745" spans="1:26" ht="25.5" customHeight="1" x14ac:dyDescent="0.3">
      <c r="A745" s="87"/>
      <c r="B745" s="87"/>
      <c r="C745" s="87"/>
      <c r="D745" s="87"/>
      <c r="E745" s="87"/>
      <c r="F745" s="87"/>
      <c r="G745" s="87"/>
      <c r="H745" s="87"/>
      <c r="I745" s="87"/>
      <c r="J745" s="87"/>
      <c r="K745" s="87"/>
      <c r="L745" s="87"/>
      <c r="M745" s="87"/>
      <c r="N745" s="87"/>
      <c r="O745" s="87"/>
      <c r="P745" s="87"/>
      <c r="Q745" s="87"/>
      <c r="R745" s="87"/>
      <c r="S745" s="87"/>
      <c r="T745" s="87"/>
      <c r="U745" s="87"/>
      <c r="V745" s="87"/>
      <c r="W745" s="87"/>
      <c r="X745" s="87"/>
      <c r="Y745" s="87"/>
      <c r="Z745" s="87"/>
    </row>
    <row r="746" spans="1:26" ht="25.5" customHeight="1" x14ac:dyDescent="0.3">
      <c r="A746" s="87"/>
      <c r="B746" s="87"/>
      <c r="C746" s="87"/>
      <c r="D746" s="87"/>
      <c r="E746" s="87"/>
      <c r="F746" s="87"/>
      <c r="G746" s="87"/>
      <c r="H746" s="87"/>
      <c r="I746" s="87"/>
      <c r="J746" s="87"/>
      <c r="K746" s="87"/>
      <c r="L746" s="87"/>
      <c r="M746" s="87"/>
      <c r="N746" s="87"/>
      <c r="O746" s="87"/>
      <c r="P746" s="87"/>
      <c r="Q746" s="87"/>
      <c r="R746" s="87"/>
      <c r="S746" s="87"/>
      <c r="T746" s="87"/>
      <c r="U746" s="87"/>
      <c r="V746" s="87"/>
      <c r="W746" s="87"/>
      <c r="X746" s="87"/>
      <c r="Y746" s="87"/>
      <c r="Z746" s="87"/>
    </row>
    <row r="747" spans="1:26" ht="25.5" customHeight="1" x14ac:dyDescent="0.3">
      <c r="A747" s="87"/>
      <c r="B747" s="87"/>
      <c r="C747" s="87"/>
      <c r="D747" s="87"/>
      <c r="E747" s="87"/>
      <c r="F747" s="87"/>
      <c r="G747" s="87"/>
      <c r="H747" s="87"/>
      <c r="I747" s="87"/>
      <c r="J747" s="87"/>
      <c r="K747" s="87"/>
      <c r="L747" s="87"/>
      <c r="M747" s="87"/>
      <c r="N747" s="87"/>
      <c r="O747" s="87"/>
      <c r="P747" s="87"/>
      <c r="Q747" s="87"/>
      <c r="R747" s="87"/>
      <c r="S747" s="87"/>
      <c r="T747" s="87"/>
      <c r="U747" s="87"/>
      <c r="V747" s="87"/>
      <c r="W747" s="87"/>
      <c r="X747" s="87"/>
      <c r="Y747" s="87"/>
      <c r="Z747" s="87"/>
    </row>
    <row r="748" spans="1:26" ht="25.5" customHeight="1" x14ac:dyDescent="0.3">
      <c r="A748" s="87"/>
      <c r="B748" s="87"/>
      <c r="C748" s="87"/>
      <c r="D748" s="87"/>
      <c r="E748" s="87"/>
      <c r="F748" s="87"/>
      <c r="G748" s="87"/>
      <c r="H748" s="87"/>
      <c r="I748" s="87"/>
      <c r="J748" s="87"/>
      <c r="K748" s="87"/>
      <c r="L748" s="87"/>
      <c r="M748" s="87"/>
      <c r="N748" s="87"/>
      <c r="O748" s="87"/>
      <c r="P748" s="87"/>
      <c r="Q748" s="87"/>
      <c r="R748" s="87"/>
      <c r="S748" s="87"/>
      <c r="T748" s="87"/>
      <c r="U748" s="87"/>
      <c r="V748" s="87"/>
      <c r="W748" s="87"/>
      <c r="X748" s="87"/>
      <c r="Y748" s="87"/>
      <c r="Z748" s="87"/>
    </row>
    <row r="749" spans="1:26" ht="25.5" customHeight="1" x14ac:dyDescent="0.3">
      <c r="A749" s="87"/>
      <c r="B749" s="87"/>
      <c r="C749" s="87"/>
      <c r="D749" s="87"/>
      <c r="E749" s="87"/>
      <c r="F749" s="87"/>
      <c r="G749" s="87"/>
      <c r="H749" s="87"/>
      <c r="I749" s="87"/>
      <c r="J749" s="87"/>
      <c r="K749" s="87"/>
      <c r="L749" s="87"/>
      <c r="M749" s="87"/>
      <c r="N749" s="87"/>
      <c r="O749" s="87"/>
      <c r="P749" s="87"/>
      <c r="Q749" s="87"/>
      <c r="R749" s="87"/>
      <c r="S749" s="87"/>
      <c r="T749" s="87"/>
      <c r="U749" s="87"/>
      <c r="V749" s="87"/>
      <c r="W749" s="87"/>
      <c r="X749" s="87"/>
      <c r="Y749" s="87"/>
      <c r="Z749" s="87"/>
    </row>
    <row r="750" spans="1:26" ht="25.5" customHeight="1" x14ac:dyDescent="0.3">
      <c r="A750" s="87"/>
      <c r="B750" s="87"/>
      <c r="C750" s="87"/>
      <c r="D750" s="87"/>
      <c r="E750" s="87"/>
      <c r="F750" s="87"/>
      <c r="G750" s="87"/>
      <c r="H750" s="87"/>
      <c r="I750" s="87"/>
      <c r="J750" s="87"/>
      <c r="K750" s="87"/>
      <c r="L750" s="87"/>
      <c r="M750" s="87"/>
      <c r="N750" s="87"/>
      <c r="O750" s="87"/>
      <c r="P750" s="87"/>
      <c r="Q750" s="87"/>
      <c r="R750" s="87"/>
      <c r="S750" s="87"/>
      <c r="T750" s="87"/>
      <c r="U750" s="87"/>
      <c r="V750" s="87"/>
      <c r="W750" s="87"/>
      <c r="X750" s="87"/>
      <c r="Y750" s="87"/>
      <c r="Z750" s="87"/>
    </row>
    <row r="751" spans="1:26" ht="25.5" customHeight="1" x14ac:dyDescent="0.3">
      <c r="A751" s="87"/>
      <c r="B751" s="87"/>
      <c r="C751" s="87"/>
      <c r="D751" s="87"/>
      <c r="E751" s="87"/>
      <c r="F751" s="87"/>
      <c r="G751" s="87"/>
      <c r="H751" s="87"/>
      <c r="I751" s="87"/>
      <c r="J751" s="87"/>
      <c r="K751" s="87"/>
      <c r="L751" s="87"/>
      <c r="M751" s="87"/>
      <c r="N751" s="87"/>
      <c r="O751" s="87"/>
      <c r="P751" s="87"/>
      <c r="Q751" s="87"/>
      <c r="R751" s="87"/>
      <c r="S751" s="87"/>
      <c r="T751" s="87"/>
      <c r="U751" s="87"/>
      <c r="V751" s="87"/>
      <c r="W751" s="87"/>
      <c r="X751" s="87"/>
      <c r="Y751" s="87"/>
      <c r="Z751" s="87"/>
    </row>
    <row r="752" spans="1:26" ht="25.5" customHeight="1" x14ac:dyDescent="0.3">
      <c r="A752" s="87"/>
      <c r="B752" s="87"/>
      <c r="C752" s="87"/>
      <c r="D752" s="87"/>
      <c r="E752" s="87"/>
      <c r="F752" s="87"/>
      <c r="G752" s="87"/>
      <c r="H752" s="87"/>
      <c r="I752" s="87"/>
      <c r="J752" s="87"/>
      <c r="K752" s="87"/>
      <c r="L752" s="87"/>
      <c r="M752" s="87"/>
      <c r="N752" s="87"/>
      <c r="O752" s="87"/>
      <c r="P752" s="87"/>
      <c r="Q752" s="87"/>
      <c r="R752" s="87"/>
      <c r="S752" s="87"/>
      <c r="T752" s="87"/>
      <c r="U752" s="87"/>
      <c r="V752" s="87"/>
      <c r="W752" s="87"/>
      <c r="X752" s="87"/>
      <c r="Y752" s="87"/>
      <c r="Z752" s="87"/>
    </row>
    <row r="753" spans="1:26" ht="25.5" customHeight="1" x14ac:dyDescent="0.3">
      <c r="A753" s="87"/>
      <c r="B753" s="87"/>
      <c r="C753" s="87"/>
      <c r="D753" s="87"/>
      <c r="E753" s="87"/>
      <c r="F753" s="87"/>
      <c r="G753" s="87"/>
      <c r="H753" s="87"/>
      <c r="I753" s="87"/>
      <c r="J753" s="87"/>
      <c r="K753" s="87"/>
      <c r="L753" s="87"/>
      <c r="M753" s="87"/>
      <c r="N753" s="87"/>
      <c r="O753" s="87"/>
      <c r="P753" s="87"/>
      <c r="Q753" s="87"/>
      <c r="R753" s="87"/>
      <c r="S753" s="87"/>
      <c r="T753" s="87"/>
      <c r="U753" s="87"/>
      <c r="V753" s="87"/>
      <c r="W753" s="87"/>
      <c r="X753" s="87"/>
      <c r="Y753" s="87"/>
      <c r="Z753" s="87"/>
    </row>
    <row r="754" spans="1:26" ht="25.5" customHeight="1" x14ac:dyDescent="0.3">
      <c r="A754" s="87"/>
      <c r="B754" s="87"/>
      <c r="C754" s="87"/>
      <c r="D754" s="87"/>
      <c r="E754" s="87"/>
      <c r="F754" s="87"/>
      <c r="G754" s="87"/>
      <c r="H754" s="87"/>
      <c r="I754" s="87"/>
      <c r="J754" s="87"/>
      <c r="K754" s="87"/>
      <c r="L754" s="87"/>
      <c r="M754" s="87"/>
      <c r="N754" s="87"/>
      <c r="O754" s="87"/>
      <c r="P754" s="87"/>
      <c r="Q754" s="87"/>
      <c r="R754" s="87"/>
      <c r="S754" s="87"/>
      <c r="T754" s="87"/>
      <c r="U754" s="87"/>
      <c r="V754" s="87"/>
      <c r="W754" s="87"/>
      <c r="X754" s="87"/>
      <c r="Y754" s="87"/>
      <c r="Z754" s="87"/>
    </row>
    <row r="755" spans="1:26" ht="25.5" customHeight="1" x14ac:dyDescent="0.3">
      <c r="A755" s="87"/>
      <c r="B755" s="87"/>
      <c r="C755" s="87"/>
      <c r="D755" s="87"/>
      <c r="E755" s="87"/>
      <c r="F755" s="87"/>
      <c r="G755" s="87"/>
      <c r="H755" s="87"/>
      <c r="I755" s="87"/>
      <c r="J755" s="87"/>
      <c r="K755" s="87"/>
      <c r="L755" s="87"/>
      <c r="M755" s="87"/>
      <c r="N755" s="87"/>
      <c r="O755" s="87"/>
      <c r="P755" s="87"/>
      <c r="Q755" s="87"/>
      <c r="R755" s="87"/>
      <c r="S755" s="87"/>
      <c r="T755" s="87"/>
      <c r="U755" s="87"/>
      <c r="V755" s="87"/>
      <c r="W755" s="87"/>
      <c r="X755" s="87"/>
      <c r="Y755" s="87"/>
      <c r="Z755" s="87"/>
    </row>
    <row r="756" spans="1:26" ht="25.5" customHeight="1" x14ac:dyDescent="0.3">
      <c r="A756" s="87"/>
      <c r="B756" s="87"/>
      <c r="C756" s="87"/>
      <c r="D756" s="87"/>
      <c r="E756" s="87"/>
      <c r="F756" s="87"/>
      <c r="G756" s="87"/>
      <c r="H756" s="87"/>
      <c r="I756" s="87"/>
      <c r="J756" s="87"/>
      <c r="K756" s="87"/>
      <c r="L756" s="87"/>
      <c r="M756" s="87"/>
      <c r="N756" s="87"/>
      <c r="O756" s="87"/>
      <c r="P756" s="87"/>
      <c r="Q756" s="87"/>
      <c r="R756" s="87"/>
      <c r="S756" s="87"/>
      <c r="T756" s="87"/>
      <c r="U756" s="87"/>
      <c r="V756" s="87"/>
      <c r="W756" s="87"/>
      <c r="X756" s="87"/>
      <c r="Y756" s="87"/>
      <c r="Z756" s="87"/>
    </row>
    <row r="757" spans="1:26" ht="25.5" customHeight="1" x14ac:dyDescent="0.3">
      <c r="A757" s="87"/>
      <c r="B757" s="87"/>
      <c r="C757" s="87"/>
      <c r="D757" s="87"/>
      <c r="E757" s="87"/>
      <c r="F757" s="87"/>
      <c r="G757" s="87"/>
      <c r="H757" s="87"/>
      <c r="I757" s="87"/>
      <c r="J757" s="87"/>
      <c r="K757" s="87"/>
      <c r="L757" s="87"/>
      <c r="M757" s="87"/>
      <c r="N757" s="87"/>
      <c r="O757" s="87"/>
      <c r="P757" s="87"/>
      <c r="Q757" s="87"/>
      <c r="R757" s="87"/>
      <c r="S757" s="87"/>
      <c r="T757" s="87"/>
      <c r="U757" s="87"/>
      <c r="V757" s="87"/>
      <c r="W757" s="87"/>
      <c r="X757" s="87"/>
      <c r="Y757" s="87"/>
      <c r="Z757" s="87"/>
    </row>
    <row r="758" spans="1:26" ht="25.5" customHeight="1" x14ac:dyDescent="0.3">
      <c r="A758" s="87"/>
      <c r="B758" s="87"/>
      <c r="C758" s="87"/>
      <c r="D758" s="87"/>
      <c r="E758" s="87"/>
      <c r="F758" s="87"/>
      <c r="G758" s="87"/>
      <c r="H758" s="87"/>
      <c r="I758" s="87"/>
      <c r="J758" s="87"/>
      <c r="K758" s="87"/>
      <c r="L758" s="87"/>
      <c r="M758" s="87"/>
      <c r="N758" s="87"/>
      <c r="O758" s="87"/>
      <c r="P758" s="87"/>
      <c r="Q758" s="87"/>
      <c r="R758" s="87"/>
      <c r="S758" s="87"/>
      <c r="T758" s="87"/>
      <c r="U758" s="87"/>
      <c r="V758" s="87"/>
      <c r="W758" s="87"/>
      <c r="X758" s="87"/>
      <c r="Y758" s="87"/>
      <c r="Z758" s="87"/>
    </row>
    <row r="759" spans="1:26" ht="25.5" customHeight="1" x14ac:dyDescent="0.3">
      <c r="A759" s="87"/>
      <c r="B759" s="87"/>
      <c r="C759" s="87"/>
      <c r="D759" s="87"/>
      <c r="E759" s="87"/>
      <c r="F759" s="87"/>
      <c r="G759" s="87"/>
      <c r="H759" s="87"/>
      <c r="I759" s="87"/>
      <c r="J759" s="87"/>
      <c r="K759" s="87"/>
      <c r="L759" s="87"/>
      <c r="M759" s="87"/>
      <c r="N759" s="87"/>
      <c r="O759" s="87"/>
      <c r="P759" s="87"/>
      <c r="Q759" s="87"/>
      <c r="R759" s="87"/>
      <c r="S759" s="87"/>
      <c r="T759" s="87"/>
      <c r="U759" s="87"/>
      <c r="V759" s="87"/>
      <c r="W759" s="87"/>
      <c r="X759" s="87"/>
      <c r="Y759" s="87"/>
      <c r="Z759" s="87"/>
    </row>
    <row r="760" spans="1:26" ht="25.5" customHeight="1" x14ac:dyDescent="0.3">
      <c r="A760" s="87"/>
      <c r="B760" s="87"/>
      <c r="C760" s="87"/>
      <c r="D760" s="87"/>
      <c r="E760" s="87"/>
      <c r="F760" s="87"/>
      <c r="G760" s="87"/>
      <c r="H760" s="87"/>
      <c r="I760" s="87"/>
      <c r="J760" s="87"/>
      <c r="K760" s="87"/>
      <c r="L760" s="87"/>
      <c r="M760" s="87"/>
      <c r="N760" s="87"/>
      <c r="O760" s="87"/>
      <c r="P760" s="87"/>
      <c r="Q760" s="87"/>
      <c r="R760" s="87"/>
      <c r="S760" s="87"/>
      <c r="T760" s="87"/>
      <c r="U760" s="87"/>
      <c r="V760" s="87"/>
      <c r="W760" s="87"/>
      <c r="X760" s="87"/>
      <c r="Y760" s="87"/>
      <c r="Z760" s="87"/>
    </row>
    <row r="761" spans="1:26" ht="25.5" customHeight="1" x14ac:dyDescent="0.3">
      <c r="A761" s="87"/>
      <c r="B761" s="87"/>
      <c r="C761" s="87"/>
      <c r="D761" s="87"/>
      <c r="E761" s="87"/>
      <c r="F761" s="87"/>
      <c r="G761" s="87"/>
      <c r="H761" s="87"/>
      <c r="I761" s="87"/>
      <c r="J761" s="87"/>
      <c r="K761" s="87"/>
      <c r="L761" s="87"/>
      <c r="M761" s="87"/>
      <c r="N761" s="87"/>
      <c r="O761" s="87"/>
      <c r="P761" s="87"/>
      <c r="Q761" s="87"/>
      <c r="R761" s="87"/>
      <c r="S761" s="87"/>
      <c r="T761" s="87"/>
      <c r="U761" s="87"/>
      <c r="V761" s="87"/>
      <c r="W761" s="87"/>
      <c r="X761" s="87"/>
      <c r="Y761" s="87"/>
      <c r="Z761" s="87"/>
    </row>
    <row r="762" spans="1:26" ht="25.5" customHeight="1" x14ac:dyDescent="0.3">
      <c r="A762" s="87"/>
      <c r="B762" s="87"/>
      <c r="C762" s="87"/>
      <c r="D762" s="87"/>
      <c r="E762" s="87"/>
      <c r="F762" s="87"/>
      <c r="G762" s="87"/>
      <c r="H762" s="87"/>
      <c r="I762" s="87"/>
      <c r="J762" s="87"/>
      <c r="K762" s="87"/>
      <c r="L762" s="87"/>
      <c r="M762" s="87"/>
      <c r="N762" s="87"/>
      <c r="O762" s="87"/>
      <c r="P762" s="87"/>
      <c r="Q762" s="87"/>
      <c r="R762" s="87"/>
      <c r="S762" s="87"/>
      <c r="T762" s="87"/>
      <c r="U762" s="87"/>
      <c r="V762" s="87"/>
      <c r="W762" s="87"/>
      <c r="X762" s="87"/>
      <c r="Y762" s="87"/>
      <c r="Z762" s="87"/>
    </row>
    <row r="763" spans="1:26" ht="25.5" customHeight="1" x14ac:dyDescent="0.3">
      <c r="A763" s="87"/>
      <c r="B763" s="87"/>
      <c r="C763" s="87"/>
      <c r="D763" s="87"/>
      <c r="E763" s="87"/>
      <c r="F763" s="87"/>
      <c r="G763" s="87"/>
      <c r="H763" s="87"/>
      <c r="I763" s="87"/>
      <c r="J763" s="87"/>
      <c r="K763" s="87"/>
      <c r="L763" s="87"/>
      <c r="M763" s="87"/>
      <c r="N763" s="87"/>
      <c r="O763" s="87"/>
      <c r="P763" s="87"/>
      <c r="Q763" s="87"/>
      <c r="R763" s="87"/>
      <c r="S763" s="87"/>
      <c r="T763" s="87"/>
      <c r="U763" s="87"/>
      <c r="V763" s="87"/>
      <c r="W763" s="87"/>
      <c r="X763" s="87"/>
      <c r="Y763" s="87"/>
      <c r="Z763" s="87"/>
    </row>
    <row r="764" spans="1:26" ht="25.5" customHeight="1" x14ac:dyDescent="0.3">
      <c r="A764" s="87"/>
      <c r="B764" s="87"/>
      <c r="C764" s="87"/>
      <c r="D764" s="87"/>
      <c r="E764" s="87"/>
      <c r="F764" s="87"/>
      <c r="G764" s="87"/>
      <c r="H764" s="87"/>
      <c r="I764" s="87"/>
      <c r="J764" s="87"/>
      <c r="K764" s="87"/>
      <c r="L764" s="87"/>
      <c r="M764" s="87"/>
      <c r="N764" s="87"/>
      <c r="O764" s="87"/>
      <c r="P764" s="87"/>
      <c r="Q764" s="87"/>
      <c r="R764" s="87"/>
      <c r="S764" s="87"/>
      <c r="T764" s="87"/>
      <c r="U764" s="87"/>
      <c r="V764" s="87"/>
      <c r="W764" s="87"/>
      <c r="X764" s="87"/>
      <c r="Y764" s="87"/>
      <c r="Z764" s="87"/>
    </row>
    <row r="765" spans="1:26" ht="25.5" customHeight="1" x14ac:dyDescent="0.3">
      <c r="A765" s="87"/>
      <c r="B765" s="87"/>
      <c r="C765" s="87"/>
      <c r="D765" s="87"/>
      <c r="E765" s="87"/>
      <c r="F765" s="87"/>
      <c r="G765" s="87"/>
      <c r="H765" s="87"/>
      <c r="I765" s="87"/>
      <c r="J765" s="87"/>
      <c r="K765" s="87"/>
      <c r="L765" s="87"/>
      <c r="M765" s="87"/>
      <c r="N765" s="87"/>
      <c r="O765" s="87"/>
      <c r="P765" s="87"/>
      <c r="Q765" s="87"/>
      <c r="R765" s="87"/>
      <c r="S765" s="87"/>
      <c r="T765" s="87"/>
      <c r="U765" s="87"/>
      <c r="V765" s="87"/>
      <c r="W765" s="87"/>
      <c r="X765" s="87"/>
      <c r="Y765" s="87"/>
      <c r="Z765" s="87"/>
    </row>
    <row r="766" spans="1:26" ht="25.5" customHeight="1" x14ac:dyDescent="0.3">
      <c r="A766" s="87"/>
      <c r="B766" s="87"/>
      <c r="C766" s="87"/>
      <c r="D766" s="87"/>
      <c r="E766" s="87"/>
      <c r="F766" s="87"/>
      <c r="G766" s="87"/>
      <c r="H766" s="87"/>
      <c r="I766" s="87"/>
      <c r="J766" s="87"/>
      <c r="K766" s="87"/>
      <c r="L766" s="87"/>
      <c r="M766" s="87"/>
      <c r="N766" s="87"/>
      <c r="O766" s="87"/>
      <c r="P766" s="87"/>
      <c r="Q766" s="87"/>
      <c r="R766" s="87"/>
      <c r="S766" s="87"/>
      <c r="T766" s="87"/>
      <c r="U766" s="87"/>
      <c r="V766" s="87"/>
      <c r="W766" s="87"/>
      <c r="X766" s="87"/>
      <c r="Y766" s="87"/>
      <c r="Z766" s="87"/>
    </row>
    <row r="767" spans="1:26" ht="25.5" customHeight="1" x14ac:dyDescent="0.3">
      <c r="A767" s="87"/>
      <c r="B767" s="87"/>
      <c r="C767" s="87"/>
      <c r="D767" s="87"/>
      <c r="E767" s="87"/>
      <c r="F767" s="87"/>
      <c r="G767" s="87"/>
      <c r="H767" s="87"/>
      <c r="I767" s="87"/>
      <c r="J767" s="87"/>
      <c r="K767" s="87"/>
      <c r="L767" s="87"/>
      <c r="M767" s="87"/>
      <c r="N767" s="87"/>
      <c r="O767" s="87"/>
      <c r="P767" s="87"/>
      <c r="Q767" s="87"/>
      <c r="R767" s="87"/>
      <c r="S767" s="87"/>
      <c r="T767" s="87"/>
      <c r="U767" s="87"/>
      <c r="V767" s="87"/>
      <c r="W767" s="87"/>
      <c r="X767" s="87"/>
      <c r="Y767" s="87"/>
      <c r="Z767" s="87"/>
    </row>
    <row r="768" spans="1:26" ht="25.5" customHeight="1" x14ac:dyDescent="0.3">
      <c r="A768" s="87"/>
      <c r="B768" s="87"/>
      <c r="C768" s="87"/>
      <c r="D768" s="87"/>
      <c r="E768" s="87"/>
      <c r="F768" s="87"/>
      <c r="G768" s="87"/>
      <c r="H768" s="87"/>
      <c r="I768" s="87"/>
      <c r="J768" s="87"/>
      <c r="K768" s="87"/>
      <c r="L768" s="87"/>
      <c r="M768" s="87"/>
      <c r="N768" s="87"/>
      <c r="O768" s="87"/>
      <c r="P768" s="87"/>
      <c r="Q768" s="87"/>
      <c r="R768" s="87"/>
      <c r="S768" s="87"/>
      <c r="T768" s="87"/>
      <c r="U768" s="87"/>
      <c r="V768" s="87"/>
      <c r="W768" s="87"/>
      <c r="X768" s="87"/>
      <c r="Y768" s="87"/>
      <c r="Z768" s="87"/>
    </row>
    <row r="769" spans="1:26" ht="25.5" customHeight="1" x14ac:dyDescent="0.3">
      <c r="A769" s="87"/>
      <c r="B769" s="87"/>
      <c r="C769" s="87"/>
      <c r="D769" s="87"/>
      <c r="E769" s="87"/>
      <c r="F769" s="87"/>
      <c r="G769" s="87"/>
      <c r="H769" s="87"/>
      <c r="I769" s="87"/>
      <c r="J769" s="87"/>
      <c r="K769" s="87"/>
      <c r="L769" s="87"/>
      <c r="M769" s="87"/>
      <c r="N769" s="87"/>
      <c r="O769" s="87"/>
      <c r="P769" s="87"/>
      <c r="Q769" s="87"/>
      <c r="R769" s="87"/>
      <c r="S769" s="87"/>
      <c r="T769" s="87"/>
      <c r="U769" s="87"/>
      <c r="V769" s="87"/>
      <c r="W769" s="87"/>
      <c r="X769" s="87"/>
      <c r="Y769" s="87"/>
      <c r="Z769" s="87"/>
    </row>
    <row r="770" spans="1:26" ht="25.5" customHeight="1" x14ac:dyDescent="0.3">
      <c r="A770" s="87"/>
      <c r="B770" s="87"/>
      <c r="C770" s="87"/>
      <c r="D770" s="87"/>
      <c r="E770" s="87"/>
      <c r="F770" s="87"/>
      <c r="G770" s="87"/>
      <c r="H770" s="87"/>
      <c r="I770" s="87"/>
      <c r="J770" s="87"/>
      <c r="K770" s="87"/>
      <c r="L770" s="87"/>
      <c r="M770" s="87"/>
      <c r="N770" s="87"/>
      <c r="O770" s="87"/>
      <c r="P770" s="87"/>
      <c r="Q770" s="87"/>
      <c r="R770" s="87"/>
      <c r="S770" s="87"/>
      <c r="T770" s="87"/>
      <c r="U770" s="87"/>
      <c r="V770" s="87"/>
      <c r="W770" s="87"/>
      <c r="X770" s="87"/>
      <c r="Y770" s="87"/>
      <c r="Z770" s="87"/>
    </row>
    <row r="771" spans="1:26" ht="25.5" customHeight="1" x14ac:dyDescent="0.3">
      <c r="A771" s="87"/>
      <c r="B771" s="87"/>
      <c r="C771" s="87"/>
      <c r="D771" s="87"/>
      <c r="E771" s="87"/>
      <c r="F771" s="87"/>
      <c r="G771" s="87"/>
      <c r="H771" s="87"/>
      <c r="I771" s="87"/>
      <c r="J771" s="87"/>
      <c r="K771" s="87"/>
      <c r="L771" s="87"/>
      <c r="M771" s="87"/>
      <c r="N771" s="87"/>
      <c r="O771" s="87"/>
      <c r="P771" s="87"/>
      <c r="Q771" s="87"/>
      <c r="R771" s="87"/>
      <c r="S771" s="87"/>
      <c r="T771" s="87"/>
      <c r="U771" s="87"/>
      <c r="V771" s="87"/>
      <c r="W771" s="87"/>
      <c r="X771" s="87"/>
      <c r="Y771" s="87"/>
      <c r="Z771" s="87"/>
    </row>
    <row r="772" spans="1:26" ht="25.5" customHeight="1" x14ac:dyDescent="0.3">
      <c r="A772" s="87"/>
      <c r="B772" s="87"/>
      <c r="C772" s="87"/>
      <c r="D772" s="87"/>
      <c r="E772" s="87"/>
      <c r="F772" s="87"/>
      <c r="G772" s="87"/>
      <c r="H772" s="87"/>
      <c r="I772" s="87"/>
      <c r="J772" s="87"/>
      <c r="K772" s="87"/>
      <c r="L772" s="87"/>
      <c r="M772" s="87"/>
      <c r="N772" s="87"/>
      <c r="O772" s="87"/>
      <c r="P772" s="87"/>
      <c r="Q772" s="87"/>
      <c r="R772" s="87"/>
      <c r="S772" s="87"/>
      <c r="T772" s="87"/>
      <c r="U772" s="87"/>
      <c r="V772" s="87"/>
      <c r="W772" s="87"/>
      <c r="X772" s="87"/>
      <c r="Y772" s="87"/>
      <c r="Z772" s="87"/>
    </row>
    <row r="773" spans="1:26" ht="25.5" customHeight="1" x14ac:dyDescent="0.3">
      <c r="A773" s="87"/>
      <c r="B773" s="87"/>
      <c r="C773" s="87"/>
      <c r="D773" s="87"/>
      <c r="E773" s="87"/>
      <c r="F773" s="87"/>
      <c r="G773" s="87"/>
      <c r="H773" s="87"/>
      <c r="I773" s="87"/>
      <c r="J773" s="87"/>
      <c r="K773" s="87"/>
      <c r="L773" s="87"/>
      <c r="M773" s="87"/>
      <c r="N773" s="87"/>
      <c r="O773" s="87"/>
      <c r="P773" s="87"/>
      <c r="Q773" s="87"/>
      <c r="R773" s="87"/>
      <c r="S773" s="87"/>
      <c r="T773" s="87"/>
      <c r="U773" s="87"/>
      <c r="V773" s="87"/>
      <c r="W773" s="87"/>
      <c r="X773" s="87"/>
      <c r="Y773" s="87"/>
      <c r="Z773" s="87"/>
    </row>
    <row r="774" spans="1:26" ht="25.5" customHeight="1" x14ac:dyDescent="0.3">
      <c r="A774" s="87"/>
      <c r="B774" s="87"/>
      <c r="C774" s="87"/>
      <c r="D774" s="87"/>
      <c r="E774" s="87"/>
      <c r="F774" s="87"/>
      <c r="G774" s="87"/>
      <c r="H774" s="87"/>
      <c r="I774" s="87"/>
      <c r="J774" s="87"/>
      <c r="K774" s="87"/>
      <c r="L774" s="87"/>
      <c r="M774" s="87"/>
      <c r="N774" s="87"/>
      <c r="O774" s="87"/>
      <c r="P774" s="87"/>
      <c r="Q774" s="87"/>
      <c r="R774" s="87"/>
      <c r="S774" s="87"/>
      <c r="T774" s="87"/>
      <c r="U774" s="87"/>
      <c r="V774" s="87"/>
      <c r="W774" s="87"/>
      <c r="X774" s="87"/>
      <c r="Y774" s="87"/>
      <c r="Z774" s="87"/>
    </row>
    <row r="775" spans="1:26" ht="25.5" customHeight="1" x14ac:dyDescent="0.3">
      <c r="A775" s="87"/>
      <c r="B775" s="87"/>
      <c r="C775" s="87"/>
      <c r="D775" s="87"/>
      <c r="E775" s="87"/>
      <c r="F775" s="87"/>
      <c r="G775" s="87"/>
      <c r="H775" s="87"/>
      <c r="I775" s="87"/>
      <c r="J775" s="87"/>
      <c r="K775" s="87"/>
      <c r="L775" s="87"/>
      <c r="M775" s="87"/>
      <c r="N775" s="87"/>
      <c r="O775" s="87"/>
      <c r="P775" s="87"/>
      <c r="Q775" s="87"/>
      <c r="R775" s="87"/>
      <c r="S775" s="87"/>
      <c r="T775" s="87"/>
      <c r="U775" s="87"/>
      <c r="V775" s="87"/>
      <c r="W775" s="87"/>
      <c r="X775" s="87"/>
      <c r="Y775" s="87"/>
      <c r="Z775" s="87"/>
    </row>
    <row r="776" spans="1:26" ht="25.5" customHeight="1" x14ac:dyDescent="0.3">
      <c r="A776" s="87"/>
      <c r="B776" s="87"/>
      <c r="C776" s="87"/>
      <c r="D776" s="87"/>
      <c r="E776" s="87"/>
      <c r="F776" s="87"/>
      <c r="G776" s="87"/>
      <c r="H776" s="87"/>
      <c r="I776" s="87"/>
      <c r="J776" s="87"/>
      <c r="K776" s="87"/>
      <c r="L776" s="87"/>
      <c r="M776" s="87"/>
      <c r="N776" s="87"/>
      <c r="O776" s="87"/>
      <c r="P776" s="87"/>
      <c r="Q776" s="87"/>
      <c r="R776" s="87"/>
      <c r="S776" s="87"/>
      <c r="T776" s="87"/>
      <c r="U776" s="87"/>
      <c r="V776" s="87"/>
      <c r="W776" s="87"/>
      <c r="X776" s="87"/>
      <c r="Y776" s="87"/>
      <c r="Z776" s="87"/>
    </row>
    <row r="777" spans="1:26" ht="25.5" customHeight="1" x14ac:dyDescent="0.3">
      <c r="A777" s="87"/>
      <c r="B777" s="87"/>
      <c r="C777" s="87"/>
      <c r="D777" s="87"/>
      <c r="E777" s="87"/>
      <c r="F777" s="87"/>
      <c r="G777" s="87"/>
      <c r="H777" s="87"/>
      <c r="I777" s="87"/>
      <c r="J777" s="87"/>
      <c r="K777" s="87"/>
      <c r="L777" s="87"/>
      <c r="M777" s="87"/>
      <c r="N777" s="87"/>
      <c r="O777" s="87"/>
      <c r="P777" s="87"/>
      <c r="Q777" s="87"/>
      <c r="R777" s="87"/>
      <c r="S777" s="87"/>
      <c r="T777" s="87"/>
      <c r="U777" s="87"/>
      <c r="V777" s="87"/>
      <c r="W777" s="87"/>
      <c r="X777" s="87"/>
      <c r="Y777" s="87"/>
      <c r="Z777" s="87"/>
    </row>
    <row r="778" spans="1:26" ht="25.5" customHeight="1" x14ac:dyDescent="0.3">
      <c r="A778" s="87"/>
      <c r="B778" s="87"/>
      <c r="C778" s="87"/>
      <c r="D778" s="87"/>
      <c r="E778" s="87"/>
      <c r="F778" s="87"/>
      <c r="G778" s="87"/>
      <c r="H778" s="87"/>
      <c r="I778" s="87"/>
      <c r="J778" s="87"/>
      <c r="K778" s="87"/>
      <c r="L778" s="87"/>
      <c r="M778" s="87"/>
      <c r="N778" s="87"/>
      <c r="O778" s="87"/>
      <c r="P778" s="87"/>
      <c r="Q778" s="87"/>
      <c r="R778" s="87"/>
      <c r="S778" s="87"/>
      <c r="T778" s="87"/>
      <c r="U778" s="87"/>
      <c r="V778" s="87"/>
      <c r="W778" s="87"/>
      <c r="X778" s="87"/>
      <c r="Y778" s="87"/>
      <c r="Z778" s="87"/>
    </row>
    <row r="779" spans="1:26" ht="25.5" customHeight="1" x14ac:dyDescent="0.3">
      <c r="A779" s="87"/>
      <c r="B779" s="87"/>
      <c r="C779" s="87"/>
      <c r="D779" s="87"/>
      <c r="E779" s="87"/>
      <c r="F779" s="87"/>
      <c r="G779" s="87"/>
      <c r="H779" s="87"/>
      <c r="I779" s="87"/>
      <c r="J779" s="87"/>
      <c r="K779" s="87"/>
      <c r="L779" s="87"/>
      <c r="M779" s="87"/>
      <c r="N779" s="87"/>
      <c r="O779" s="87"/>
      <c r="P779" s="87"/>
      <c r="Q779" s="87"/>
      <c r="R779" s="87"/>
      <c r="S779" s="87"/>
      <c r="T779" s="87"/>
      <c r="U779" s="87"/>
      <c r="V779" s="87"/>
      <c r="W779" s="87"/>
      <c r="X779" s="87"/>
      <c r="Y779" s="87"/>
      <c r="Z779" s="87"/>
    </row>
    <row r="780" spans="1:26" ht="25.5" customHeight="1" x14ac:dyDescent="0.3">
      <c r="A780" s="87"/>
      <c r="B780" s="87"/>
      <c r="C780" s="87"/>
      <c r="D780" s="87"/>
      <c r="E780" s="87"/>
      <c r="F780" s="87"/>
      <c r="G780" s="87"/>
      <c r="H780" s="87"/>
      <c r="I780" s="87"/>
      <c r="J780" s="87"/>
      <c r="K780" s="87"/>
      <c r="L780" s="87"/>
      <c r="M780" s="87"/>
      <c r="N780" s="87"/>
      <c r="O780" s="87"/>
      <c r="P780" s="87"/>
      <c r="Q780" s="87"/>
      <c r="R780" s="87"/>
      <c r="S780" s="87"/>
      <c r="T780" s="87"/>
      <c r="U780" s="87"/>
      <c r="V780" s="87"/>
      <c r="W780" s="87"/>
      <c r="X780" s="87"/>
      <c r="Y780" s="87"/>
      <c r="Z780" s="87"/>
    </row>
    <row r="781" spans="1:26" ht="25.5" customHeight="1" x14ac:dyDescent="0.3">
      <c r="A781" s="87"/>
      <c r="B781" s="87"/>
      <c r="C781" s="87"/>
      <c r="D781" s="87"/>
      <c r="E781" s="87"/>
      <c r="F781" s="87"/>
      <c r="G781" s="87"/>
      <c r="H781" s="87"/>
      <c r="I781" s="87"/>
      <c r="J781" s="87"/>
      <c r="K781" s="87"/>
      <c r="L781" s="87"/>
      <c r="M781" s="87"/>
      <c r="N781" s="87"/>
      <c r="O781" s="87"/>
      <c r="P781" s="87"/>
      <c r="Q781" s="87"/>
      <c r="R781" s="87"/>
      <c r="S781" s="87"/>
      <c r="T781" s="87"/>
      <c r="U781" s="87"/>
      <c r="V781" s="87"/>
      <c r="W781" s="87"/>
      <c r="X781" s="87"/>
      <c r="Y781" s="87"/>
      <c r="Z781" s="87"/>
    </row>
    <row r="782" spans="1:26" ht="25.5" customHeight="1" x14ac:dyDescent="0.3">
      <c r="A782" s="87"/>
      <c r="B782" s="87"/>
      <c r="C782" s="87"/>
      <c r="D782" s="87"/>
      <c r="E782" s="87"/>
      <c r="F782" s="87"/>
      <c r="G782" s="87"/>
      <c r="H782" s="87"/>
      <c r="I782" s="87"/>
      <c r="J782" s="87"/>
      <c r="K782" s="87"/>
      <c r="L782" s="87"/>
      <c r="M782" s="87"/>
      <c r="N782" s="87"/>
      <c r="O782" s="87"/>
      <c r="P782" s="87"/>
      <c r="Q782" s="87"/>
      <c r="R782" s="87"/>
      <c r="S782" s="87"/>
      <c r="T782" s="87"/>
      <c r="U782" s="87"/>
      <c r="V782" s="87"/>
      <c r="W782" s="87"/>
      <c r="X782" s="87"/>
      <c r="Y782" s="87"/>
      <c r="Z782" s="87"/>
    </row>
    <row r="783" spans="1:26" ht="25.5" customHeight="1" x14ac:dyDescent="0.3">
      <c r="A783" s="87"/>
      <c r="B783" s="87"/>
      <c r="C783" s="87"/>
      <c r="D783" s="87"/>
      <c r="E783" s="87"/>
      <c r="F783" s="87"/>
      <c r="G783" s="87"/>
      <c r="H783" s="87"/>
      <c r="I783" s="87"/>
      <c r="J783" s="87"/>
      <c r="K783" s="87"/>
      <c r="L783" s="87"/>
      <c r="M783" s="87"/>
      <c r="N783" s="87"/>
      <c r="O783" s="87"/>
      <c r="P783" s="87"/>
      <c r="Q783" s="87"/>
      <c r="R783" s="87"/>
      <c r="S783" s="87"/>
      <c r="T783" s="87"/>
      <c r="U783" s="87"/>
      <c r="V783" s="87"/>
      <c r="W783" s="87"/>
      <c r="X783" s="87"/>
      <c r="Y783" s="87"/>
      <c r="Z783" s="87"/>
    </row>
    <row r="784" spans="1:26" ht="25.5" customHeight="1" x14ac:dyDescent="0.3">
      <c r="A784" s="87"/>
      <c r="B784" s="87"/>
      <c r="C784" s="87"/>
      <c r="D784" s="87"/>
      <c r="E784" s="87"/>
      <c r="F784" s="87"/>
      <c r="G784" s="87"/>
      <c r="H784" s="87"/>
      <c r="I784" s="87"/>
      <c r="J784" s="87"/>
      <c r="K784" s="87"/>
      <c r="L784" s="87"/>
      <c r="M784" s="87"/>
      <c r="N784" s="87"/>
      <c r="O784" s="87"/>
      <c r="P784" s="87"/>
      <c r="Q784" s="87"/>
      <c r="R784" s="87"/>
      <c r="S784" s="87"/>
      <c r="T784" s="87"/>
      <c r="U784" s="87"/>
      <c r="V784" s="87"/>
      <c r="W784" s="87"/>
      <c r="X784" s="87"/>
      <c r="Y784" s="87"/>
      <c r="Z784" s="87"/>
    </row>
    <row r="785" spans="1:26" ht="25.5" customHeight="1" x14ac:dyDescent="0.3">
      <c r="A785" s="87"/>
      <c r="B785" s="87"/>
      <c r="C785" s="87"/>
      <c r="D785" s="87"/>
      <c r="E785" s="87"/>
      <c r="F785" s="87"/>
      <c r="G785" s="87"/>
      <c r="H785" s="87"/>
      <c r="I785" s="87"/>
      <c r="J785" s="87"/>
      <c r="K785" s="87"/>
      <c r="L785" s="87"/>
      <c r="M785" s="87"/>
      <c r="N785" s="87"/>
      <c r="O785" s="87"/>
      <c r="P785" s="87"/>
      <c r="Q785" s="87"/>
      <c r="R785" s="87"/>
      <c r="S785" s="87"/>
      <c r="T785" s="87"/>
      <c r="U785" s="87"/>
      <c r="V785" s="87"/>
      <c r="W785" s="87"/>
      <c r="X785" s="87"/>
      <c r="Y785" s="87"/>
      <c r="Z785" s="87"/>
    </row>
    <row r="786" spans="1:26" ht="25.5" customHeight="1" x14ac:dyDescent="0.3">
      <c r="A786" s="87"/>
      <c r="B786" s="87"/>
      <c r="C786" s="87"/>
      <c r="D786" s="87"/>
      <c r="E786" s="87"/>
      <c r="F786" s="87"/>
      <c r="G786" s="87"/>
      <c r="H786" s="87"/>
      <c r="I786" s="87"/>
      <c r="J786" s="87"/>
      <c r="K786" s="87"/>
      <c r="L786" s="87"/>
      <c r="M786" s="87"/>
      <c r="N786" s="87"/>
      <c r="O786" s="87"/>
      <c r="P786" s="87"/>
      <c r="Q786" s="87"/>
      <c r="R786" s="87"/>
      <c r="S786" s="87"/>
      <c r="T786" s="87"/>
      <c r="U786" s="87"/>
      <c r="V786" s="87"/>
      <c r="W786" s="87"/>
      <c r="X786" s="87"/>
      <c r="Y786" s="87"/>
      <c r="Z786" s="87"/>
    </row>
    <row r="787" spans="1:26" ht="25.5" customHeight="1" x14ac:dyDescent="0.3">
      <c r="A787" s="87"/>
      <c r="B787" s="87"/>
      <c r="C787" s="87"/>
      <c r="D787" s="87"/>
      <c r="E787" s="87"/>
      <c r="F787" s="87"/>
      <c r="G787" s="87"/>
      <c r="H787" s="87"/>
      <c r="I787" s="87"/>
      <c r="J787" s="87"/>
      <c r="K787" s="87"/>
      <c r="L787" s="87"/>
      <c r="M787" s="87"/>
      <c r="N787" s="87"/>
      <c r="O787" s="87"/>
      <c r="P787" s="87"/>
      <c r="Q787" s="87"/>
      <c r="R787" s="87"/>
      <c r="S787" s="87"/>
      <c r="T787" s="87"/>
      <c r="U787" s="87"/>
      <c r="V787" s="87"/>
      <c r="W787" s="87"/>
      <c r="X787" s="87"/>
      <c r="Y787" s="87"/>
      <c r="Z787" s="87"/>
    </row>
    <row r="788" spans="1:26" ht="25.5" customHeight="1" x14ac:dyDescent="0.3">
      <c r="A788" s="87"/>
      <c r="B788" s="87"/>
      <c r="C788" s="87"/>
      <c r="D788" s="87"/>
      <c r="E788" s="87"/>
      <c r="F788" s="87"/>
      <c r="G788" s="87"/>
      <c r="H788" s="87"/>
      <c r="I788" s="87"/>
      <c r="J788" s="87"/>
      <c r="K788" s="87"/>
      <c r="L788" s="87"/>
      <c r="M788" s="87"/>
      <c r="N788" s="87"/>
      <c r="O788" s="87"/>
      <c r="P788" s="87"/>
      <c r="Q788" s="87"/>
      <c r="R788" s="87"/>
      <c r="S788" s="87"/>
      <c r="T788" s="87"/>
      <c r="U788" s="87"/>
      <c r="V788" s="87"/>
      <c r="W788" s="87"/>
      <c r="X788" s="87"/>
      <c r="Y788" s="87"/>
      <c r="Z788" s="87"/>
    </row>
    <row r="789" spans="1:26" ht="25.5" customHeight="1" x14ac:dyDescent="0.3">
      <c r="A789" s="87"/>
      <c r="B789" s="87"/>
      <c r="C789" s="87"/>
      <c r="D789" s="87"/>
      <c r="E789" s="87"/>
      <c r="F789" s="87"/>
      <c r="G789" s="87"/>
      <c r="H789" s="87"/>
      <c r="I789" s="87"/>
      <c r="J789" s="87"/>
      <c r="K789" s="87"/>
      <c r="L789" s="87"/>
      <c r="M789" s="87"/>
      <c r="N789" s="87"/>
      <c r="O789" s="87"/>
      <c r="P789" s="87"/>
      <c r="Q789" s="87"/>
      <c r="R789" s="87"/>
      <c r="S789" s="87"/>
      <c r="T789" s="87"/>
      <c r="U789" s="87"/>
      <c r="V789" s="87"/>
      <c r="W789" s="87"/>
      <c r="X789" s="87"/>
      <c r="Y789" s="87"/>
      <c r="Z789" s="87"/>
    </row>
    <row r="790" spans="1:26" ht="25.5" customHeight="1" x14ac:dyDescent="0.3">
      <c r="A790" s="87"/>
      <c r="B790" s="87"/>
      <c r="C790" s="87"/>
      <c r="D790" s="87"/>
      <c r="E790" s="87"/>
      <c r="F790" s="87"/>
      <c r="G790" s="87"/>
      <c r="H790" s="87"/>
      <c r="I790" s="87"/>
      <c r="J790" s="87"/>
      <c r="K790" s="87"/>
      <c r="L790" s="87"/>
      <c r="M790" s="87"/>
      <c r="N790" s="87"/>
      <c r="O790" s="87"/>
      <c r="P790" s="87"/>
      <c r="Q790" s="87"/>
      <c r="R790" s="87"/>
      <c r="S790" s="87"/>
      <c r="T790" s="87"/>
      <c r="U790" s="87"/>
      <c r="V790" s="87"/>
      <c r="W790" s="87"/>
      <c r="X790" s="87"/>
      <c r="Y790" s="87"/>
      <c r="Z790" s="87"/>
    </row>
    <row r="791" spans="1:26" ht="25.5" customHeight="1" x14ac:dyDescent="0.3">
      <c r="A791" s="87"/>
      <c r="B791" s="87"/>
      <c r="C791" s="87"/>
      <c r="D791" s="87"/>
      <c r="E791" s="87"/>
      <c r="F791" s="87"/>
      <c r="G791" s="87"/>
      <c r="H791" s="87"/>
      <c r="I791" s="87"/>
      <c r="J791" s="87"/>
      <c r="K791" s="87"/>
      <c r="L791" s="87"/>
      <c r="M791" s="87"/>
      <c r="N791" s="87"/>
      <c r="O791" s="87"/>
      <c r="P791" s="87"/>
      <c r="Q791" s="87"/>
      <c r="R791" s="87"/>
      <c r="S791" s="87"/>
      <c r="T791" s="87"/>
      <c r="U791" s="87"/>
      <c r="V791" s="87"/>
      <c r="W791" s="87"/>
      <c r="X791" s="87"/>
      <c r="Y791" s="87"/>
      <c r="Z791" s="87"/>
    </row>
    <row r="792" spans="1:26" ht="25.5" customHeight="1" x14ac:dyDescent="0.3">
      <c r="A792" s="87"/>
      <c r="B792" s="87"/>
      <c r="C792" s="87"/>
      <c r="D792" s="87"/>
      <c r="E792" s="87"/>
      <c r="F792" s="87"/>
      <c r="G792" s="87"/>
      <c r="H792" s="87"/>
      <c r="I792" s="87"/>
      <c r="J792" s="87"/>
      <c r="K792" s="87"/>
      <c r="L792" s="87"/>
      <c r="M792" s="87"/>
      <c r="N792" s="87"/>
      <c r="O792" s="87"/>
      <c r="P792" s="87"/>
      <c r="Q792" s="87"/>
      <c r="R792" s="87"/>
      <c r="S792" s="87"/>
      <c r="T792" s="87"/>
      <c r="U792" s="87"/>
      <c r="V792" s="87"/>
      <c r="W792" s="87"/>
      <c r="X792" s="87"/>
      <c r="Y792" s="87"/>
      <c r="Z792" s="87"/>
    </row>
    <row r="793" spans="1:26" ht="25.5" customHeight="1" x14ac:dyDescent="0.3">
      <c r="A793" s="87"/>
      <c r="B793" s="87"/>
      <c r="C793" s="87"/>
      <c r="D793" s="87"/>
      <c r="E793" s="87"/>
      <c r="F793" s="87"/>
      <c r="G793" s="87"/>
      <c r="H793" s="87"/>
      <c r="I793" s="87"/>
      <c r="J793" s="87"/>
      <c r="K793" s="87"/>
      <c r="L793" s="87"/>
      <c r="M793" s="87"/>
      <c r="N793" s="87"/>
      <c r="O793" s="87"/>
      <c r="P793" s="87"/>
      <c r="Q793" s="87"/>
      <c r="R793" s="87"/>
      <c r="S793" s="87"/>
      <c r="T793" s="87"/>
      <c r="U793" s="87"/>
      <c r="V793" s="87"/>
      <c r="W793" s="87"/>
      <c r="X793" s="87"/>
      <c r="Y793" s="87"/>
      <c r="Z793" s="87"/>
    </row>
    <row r="794" spans="1:26" ht="25.5" customHeight="1" x14ac:dyDescent="0.3">
      <c r="A794" s="87"/>
      <c r="B794" s="87"/>
      <c r="C794" s="87"/>
      <c r="D794" s="87"/>
      <c r="E794" s="87"/>
      <c r="F794" s="87"/>
      <c r="G794" s="87"/>
      <c r="H794" s="87"/>
      <c r="I794" s="87"/>
      <c r="J794" s="87"/>
      <c r="K794" s="87"/>
      <c r="L794" s="87"/>
      <c r="M794" s="87"/>
      <c r="N794" s="87"/>
      <c r="O794" s="87"/>
      <c r="P794" s="87"/>
      <c r="Q794" s="87"/>
      <c r="R794" s="87"/>
      <c r="S794" s="87"/>
      <c r="T794" s="87"/>
      <c r="U794" s="87"/>
      <c r="V794" s="87"/>
      <c r="W794" s="87"/>
      <c r="X794" s="87"/>
      <c r="Y794" s="87"/>
      <c r="Z794" s="87"/>
    </row>
    <row r="795" spans="1:26" ht="25.5" customHeight="1" x14ac:dyDescent="0.3">
      <c r="A795" s="87"/>
      <c r="B795" s="87"/>
      <c r="C795" s="87"/>
      <c r="D795" s="87"/>
      <c r="E795" s="87"/>
      <c r="F795" s="87"/>
      <c r="G795" s="87"/>
      <c r="H795" s="87"/>
      <c r="I795" s="87"/>
      <c r="J795" s="87"/>
      <c r="K795" s="87"/>
      <c r="L795" s="87"/>
      <c r="M795" s="87"/>
      <c r="N795" s="87"/>
      <c r="O795" s="87"/>
      <c r="P795" s="87"/>
      <c r="Q795" s="87"/>
      <c r="R795" s="87"/>
      <c r="S795" s="87"/>
      <c r="T795" s="87"/>
      <c r="U795" s="87"/>
      <c r="V795" s="87"/>
      <c r="W795" s="87"/>
      <c r="X795" s="87"/>
      <c r="Y795" s="87"/>
      <c r="Z795" s="87"/>
    </row>
    <row r="796" spans="1:26" ht="25.5" customHeight="1" x14ac:dyDescent="0.3">
      <c r="A796" s="87"/>
      <c r="B796" s="87"/>
      <c r="C796" s="87"/>
      <c r="D796" s="87"/>
      <c r="E796" s="87"/>
      <c r="F796" s="87"/>
      <c r="G796" s="87"/>
      <c r="H796" s="87"/>
      <c r="I796" s="87"/>
      <c r="J796" s="87"/>
      <c r="K796" s="87"/>
      <c r="L796" s="87"/>
      <c r="M796" s="87"/>
      <c r="N796" s="87"/>
      <c r="O796" s="87"/>
      <c r="P796" s="87"/>
      <c r="Q796" s="87"/>
      <c r="R796" s="87"/>
      <c r="S796" s="87"/>
      <c r="T796" s="87"/>
      <c r="U796" s="87"/>
      <c r="V796" s="87"/>
      <c r="W796" s="87"/>
      <c r="X796" s="87"/>
      <c r="Y796" s="87"/>
      <c r="Z796" s="87"/>
    </row>
    <row r="797" spans="1:26" ht="25.5" customHeight="1" x14ac:dyDescent="0.3">
      <c r="A797" s="87"/>
      <c r="B797" s="87"/>
      <c r="C797" s="87"/>
      <c r="D797" s="87"/>
      <c r="E797" s="87"/>
      <c r="F797" s="87"/>
      <c r="G797" s="87"/>
      <c r="H797" s="87"/>
      <c r="I797" s="87"/>
      <c r="J797" s="87"/>
      <c r="K797" s="87"/>
      <c r="L797" s="87"/>
      <c r="M797" s="87"/>
      <c r="N797" s="87"/>
      <c r="O797" s="87"/>
      <c r="P797" s="87"/>
      <c r="Q797" s="87"/>
      <c r="R797" s="87"/>
      <c r="S797" s="87"/>
      <c r="T797" s="87"/>
      <c r="U797" s="87"/>
      <c r="V797" s="87"/>
      <c r="W797" s="87"/>
      <c r="X797" s="87"/>
      <c r="Y797" s="87"/>
      <c r="Z797" s="87"/>
    </row>
    <row r="798" spans="1:26" ht="25.5" customHeight="1" x14ac:dyDescent="0.3">
      <c r="A798" s="87"/>
      <c r="B798" s="87"/>
      <c r="C798" s="87"/>
      <c r="D798" s="87"/>
      <c r="E798" s="87"/>
      <c r="F798" s="87"/>
      <c r="G798" s="87"/>
      <c r="H798" s="87"/>
      <c r="I798" s="87"/>
      <c r="J798" s="87"/>
      <c r="K798" s="87"/>
      <c r="L798" s="87"/>
      <c r="M798" s="87"/>
      <c r="N798" s="87"/>
      <c r="O798" s="87"/>
      <c r="P798" s="87"/>
      <c r="Q798" s="87"/>
      <c r="R798" s="87"/>
      <c r="S798" s="87"/>
      <c r="T798" s="87"/>
      <c r="U798" s="87"/>
      <c r="V798" s="87"/>
      <c r="W798" s="87"/>
      <c r="X798" s="87"/>
      <c r="Y798" s="87"/>
      <c r="Z798" s="87"/>
    </row>
    <row r="799" spans="1:26" ht="25.5" customHeight="1" x14ac:dyDescent="0.3">
      <c r="A799" s="87"/>
      <c r="B799" s="87"/>
      <c r="C799" s="87"/>
      <c r="D799" s="87"/>
      <c r="E799" s="87"/>
      <c r="F799" s="87"/>
      <c r="G799" s="87"/>
      <c r="H799" s="87"/>
      <c r="I799" s="87"/>
      <c r="J799" s="87"/>
      <c r="K799" s="87"/>
      <c r="L799" s="87"/>
      <c r="M799" s="87"/>
      <c r="N799" s="87"/>
      <c r="O799" s="87"/>
      <c r="P799" s="87"/>
      <c r="Q799" s="87"/>
      <c r="R799" s="87"/>
      <c r="S799" s="87"/>
      <c r="T799" s="87"/>
      <c r="U799" s="87"/>
      <c r="V799" s="87"/>
      <c r="W799" s="87"/>
      <c r="X799" s="87"/>
      <c r="Y799" s="87"/>
      <c r="Z799" s="87"/>
    </row>
    <row r="800" spans="1:26" ht="25.5" customHeight="1" x14ac:dyDescent="0.3">
      <c r="A800" s="87"/>
      <c r="B800" s="87"/>
      <c r="C800" s="87"/>
      <c r="D800" s="87"/>
      <c r="E800" s="87"/>
      <c r="F800" s="87"/>
      <c r="G800" s="87"/>
      <c r="H800" s="87"/>
      <c r="I800" s="87"/>
      <c r="J800" s="87"/>
      <c r="K800" s="87"/>
      <c r="L800" s="87"/>
      <c r="M800" s="87"/>
      <c r="N800" s="87"/>
      <c r="O800" s="87"/>
      <c r="P800" s="87"/>
      <c r="Q800" s="87"/>
      <c r="R800" s="87"/>
      <c r="S800" s="87"/>
      <c r="T800" s="87"/>
      <c r="U800" s="87"/>
      <c r="V800" s="87"/>
      <c r="W800" s="87"/>
      <c r="X800" s="87"/>
      <c r="Y800" s="87"/>
      <c r="Z800" s="87"/>
    </row>
    <row r="801" spans="1:26" ht="25.5" customHeight="1" x14ac:dyDescent="0.3">
      <c r="A801" s="87"/>
      <c r="B801" s="87"/>
      <c r="C801" s="87"/>
      <c r="D801" s="87"/>
      <c r="E801" s="87"/>
      <c r="F801" s="87"/>
      <c r="G801" s="87"/>
      <c r="H801" s="87"/>
      <c r="I801" s="87"/>
      <c r="J801" s="87"/>
      <c r="K801" s="87"/>
      <c r="L801" s="87"/>
      <c r="M801" s="87"/>
      <c r="N801" s="87"/>
      <c r="O801" s="87"/>
      <c r="P801" s="87"/>
      <c r="Q801" s="87"/>
      <c r="R801" s="87"/>
      <c r="S801" s="87"/>
      <c r="T801" s="87"/>
      <c r="U801" s="87"/>
      <c r="V801" s="87"/>
      <c r="W801" s="87"/>
      <c r="X801" s="87"/>
      <c r="Y801" s="87"/>
      <c r="Z801" s="87"/>
    </row>
    <row r="802" spans="1:26" ht="25.5" customHeight="1" x14ac:dyDescent="0.3">
      <c r="A802" s="87"/>
      <c r="B802" s="87"/>
      <c r="C802" s="87"/>
      <c r="D802" s="87"/>
      <c r="E802" s="87"/>
      <c r="F802" s="87"/>
      <c r="G802" s="87"/>
      <c r="H802" s="87"/>
      <c r="I802" s="87"/>
      <c r="J802" s="87"/>
      <c r="K802" s="87"/>
      <c r="L802" s="87"/>
      <c r="M802" s="87"/>
      <c r="N802" s="87"/>
      <c r="O802" s="87"/>
      <c r="P802" s="87"/>
      <c r="Q802" s="87"/>
      <c r="R802" s="87"/>
      <c r="S802" s="87"/>
      <c r="T802" s="87"/>
      <c r="U802" s="87"/>
      <c r="V802" s="87"/>
      <c r="W802" s="87"/>
      <c r="X802" s="87"/>
      <c r="Y802" s="87"/>
      <c r="Z802" s="87"/>
    </row>
    <row r="803" spans="1:26" ht="25.5" customHeight="1" x14ac:dyDescent="0.3">
      <c r="A803" s="87"/>
      <c r="B803" s="87"/>
      <c r="C803" s="87"/>
      <c r="D803" s="87"/>
      <c r="E803" s="87"/>
      <c r="F803" s="87"/>
      <c r="G803" s="87"/>
      <c r="H803" s="87"/>
      <c r="I803" s="87"/>
      <c r="J803" s="87"/>
      <c r="K803" s="87"/>
      <c r="L803" s="87"/>
      <c r="M803" s="87"/>
      <c r="N803" s="87"/>
      <c r="O803" s="87"/>
      <c r="P803" s="87"/>
      <c r="Q803" s="87"/>
      <c r="R803" s="87"/>
      <c r="S803" s="87"/>
      <c r="T803" s="87"/>
      <c r="U803" s="87"/>
      <c r="V803" s="87"/>
      <c r="W803" s="87"/>
      <c r="X803" s="87"/>
      <c r="Y803" s="87"/>
      <c r="Z803" s="87"/>
    </row>
    <row r="804" spans="1:26" ht="25.5" customHeight="1" x14ac:dyDescent="0.3">
      <c r="A804" s="87"/>
      <c r="B804" s="87"/>
      <c r="C804" s="87"/>
      <c r="D804" s="87"/>
      <c r="E804" s="87"/>
      <c r="F804" s="87"/>
      <c r="G804" s="87"/>
      <c r="H804" s="87"/>
      <c r="I804" s="87"/>
      <c r="J804" s="87"/>
      <c r="K804" s="87"/>
      <c r="L804" s="87"/>
      <c r="M804" s="87"/>
      <c r="N804" s="87"/>
      <c r="O804" s="87"/>
      <c r="P804" s="87"/>
      <c r="Q804" s="87"/>
      <c r="R804" s="87"/>
      <c r="S804" s="87"/>
      <c r="T804" s="87"/>
      <c r="U804" s="87"/>
      <c r="V804" s="87"/>
      <c r="W804" s="87"/>
      <c r="X804" s="87"/>
      <c r="Y804" s="87"/>
      <c r="Z804" s="87"/>
    </row>
    <row r="805" spans="1:26" ht="25.5" customHeight="1" x14ac:dyDescent="0.3">
      <c r="A805" s="87"/>
      <c r="B805" s="87"/>
      <c r="C805" s="87"/>
      <c r="D805" s="87"/>
      <c r="E805" s="87"/>
      <c r="F805" s="87"/>
      <c r="G805" s="87"/>
      <c r="H805" s="87"/>
      <c r="I805" s="87"/>
      <c r="J805" s="87"/>
      <c r="K805" s="87"/>
      <c r="L805" s="87"/>
      <c r="M805" s="87"/>
      <c r="N805" s="87"/>
      <c r="O805" s="87"/>
      <c r="P805" s="87"/>
      <c r="Q805" s="87"/>
      <c r="R805" s="87"/>
      <c r="S805" s="87"/>
      <c r="T805" s="87"/>
      <c r="U805" s="87"/>
      <c r="V805" s="87"/>
      <c r="W805" s="87"/>
      <c r="X805" s="87"/>
      <c r="Y805" s="87"/>
      <c r="Z805" s="87"/>
    </row>
    <row r="806" spans="1:26" ht="25.5" customHeight="1" x14ac:dyDescent="0.3">
      <c r="A806" s="87"/>
      <c r="B806" s="87"/>
      <c r="C806" s="87"/>
      <c r="D806" s="87"/>
      <c r="E806" s="87"/>
      <c r="F806" s="87"/>
      <c r="G806" s="87"/>
      <c r="H806" s="87"/>
      <c r="I806" s="87"/>
      <c r="J806" s="87"/>
      <c r="K806" s="87"/>
      <c r="L806" s="87"/>
      <c r="M806" s="87"/>
      <c r="N806" s="87"/>
      <c r="O806" s="87"/>
      <c r="P806" s="87"/>
      <c r="Q806" s="87"/>
      <c r="R806" s="87"/>
      <c r="S806" s="87"/>
      <c r="T806" s="87"/>
      <c r="U806" s="87"/>
      <c r="V806" s="87"/>
      <c r="W806" s="87"/>
      <c r="X806" s="87"/>
      <c r="Y806" s="87"/>
      <c r="Z806" s="87"/>
    </row>
    <row r="807" spans="1:26" ht="25.5" customHeight="1" x14ac:dyDescent="0.3">
      <c r="A807" s="87"/>
      <c r="B807" s="87"/>
      <c r="C807" s="87"/>
      <c r="D807" s="87"/>
      <c r="E807" s="87"/>
      <c r="F807" s="87"/>
      <c r="G807" s="87"/>
      <c r="H807" s="87"/>
      <c r="I807" s="87"/>
      <c r="J807" s="87"/>
      <c r="K807" s="87"/>
      <c r="L807" s="87"/>
      <c r="M807" s="87"/>
      <c r="N807" s="87"/>
      <c r="O807" s="87"/>
      <c r="P807" s="87"/>
      <c r="Q807" s="87"/>
      <c r="R807" s="87"/>
      <c r="S807" s="87"/>
      <c r="T807" s="87"/>
      <c r="U807" s="87"/>
      <c r="V807" s="87"/>
      <c r="W807" s="87"/>
      <c r="X807" s="87"/>
      <c r="Y807" s="87"/>
      <c r="Z807" s="87"/>
    </row>
    <row r="808" spans="1:26" ht="25.5" customHeight="1" x14ac:dyDescent="0.3">
      <c r="A808" s="87"/>
      <c r="B808" s="87"/>
      <c r="C808" s="87"/>
      <c r="D808" s="87"/>
      <c r="E808" s="87"/>
      <c r="F808" s="87"/>
      <c r="G808" s="87"/>
      <c r="H808" s="87"/>
      <c r="I808" s="87"/>
      <c r="J808" s="87"/>
      <c r="K808" s="87"/>
      <c r="L808" s="87"/>
      <c r="M808" s="87"/>
      <c r="N808" s="87"/>
      <c r="O808" s="87"/>
      <c r="P808" s="87"/>
      <c r="Q808" s="87"/>
      <c r="R808" s="87"/>
      <c r="S808" s="87"/>
      <c r="T808" s="87"/>
      <c r="U808" s="87"/>
      <c r="V808" s="87"/>
      <c r="W808" s="87"/>
      <c r="X808" s="87"/>
      <c r="Y808" s="87"/>
      <c r="Z808" s="87"/>
    </row>
    <row r="809" spans="1:26" ht="25.5" customHeight="1" x14ac:dyDescent="0.3">
      <c r="A809" s="87"/>
      <c r="B809" s="87"/>
      <c r="C809" s="87"/>
      <c r="D809" s="87"/>
      <c r="E809" s="87"/>
      <c r="F809" s="87"/>
      <c r="G809" s="87"/>
      <c r="H809" s="87"/>
      <c r="I809" s="87"/>
      <c r="J809" s="87"/>
      <c r="K809" s="87"/>
      <c r="L809" s="87"/>
      <c r="M809" s="87"/>
      <c r="N809" s="87"/>
      <c r="O809" s="87"/>
      <c r="P809" s="87"/>
      <c r="Q809" s="87"/>
      <c r="R809" s="87"/>
      <c r="S809" s="87"/>
      <c r="T809" s="87"/>
      <c r="U809" s="87"/>
      <c r="V809" s="87"/>
      <c r="W809" s="87"/>
      <c r="X809" s="87"/>
      <c r="Y809" s="87"/>
      <c r="Z809" s="87"/>
    </row>
    <row r="810" spans="1:26" ht="25.5" customHeight="1" x14ac:dyDescent="0.3">
      <c r="A810" s="87"/>
      <c r="B810" s="87"/>
      <c r="C810" s="87"/>
      <c r="D810" s="87"/>
      <c r="E810" s="87"/>
      <c r="F810" s="87"/>
      <c r="G810" s="87"/>
      <c r="H810" s="87"/>
      <c r="I810" s="87"/>
      <c r="J810" s="87"/>
      <c r="K810" s="87"/>
      <c r="L810" s="87"/>
      <c r="M810" s="87"/>
      <c r="N810" s="87"/>
      <c r="O810" s="87"/>
      <c r="P810" s="87"/>
      <c r="Q810" s="87"/>
      <c r="R810" s="87"/>
      <c r="S810" s="87"/>
      <c r="T810" s="87"/>
      <c r="U810" s="87"/>
      <c r="V810" s="87"/>
      <c r="W810" s="87"/>
      <c r="X810" s="87"/>
      <c r="Y810" s="87"/>
      <c r="Z810" s="87"/>
    </row>
    <row r="811" spans="1:26" ht="25.5" customHeight="1" x14ac:dyDescent="0.3">
      <c r="A811" s="87"/>
      <c r="B811" s="87"/>
      <c r="C811" s="87"/>
      <c r="D811" s="87"/>
      <c r="E811" s="87"/>
      <c r="F811" s="87"/>
      <c r="G811" s="87"/>
      <c r="H811" s="87"/>
      <c r="I811" s="87"/>
      <c r="J811" s="87"/>
      <c r="K811" s="87"/>
      <c r="L811" s="87"/>
      <c r="M811" s="87"/>
      <c r="N811" s="87"/>
      <c r="O811" s="87"/>
      <c r="P811" s="87"/>
      <c r="Q811" s="87"/>
      <c r="R811" s="87"/>
      <c r="S811" s="87"/>
      <c r="T811" s="87"/>
      <c r="U811" s="87"/>
      <c r="V811" s="87"/>
      <c r="W811" s="87"/>
      <c r="X811" s="87"/>
      <c r="Y811" s="87"/>
      <c r="Z811" s="87"/>
    </row>
    <row r="812" spans="1:26" ht="25.5" customHeight="1" x14ac:dyDescent="0.3">
      <c r="A812" s="87"/>
      <c r="B812" s="87"/>
      <c r="C812" s="87"/>
      <c r="D812" s="87"/>
      <c r="E812" s="87"/>
      <c r="F812" s="87"/>
      <c r="G812" s="87"/>
      <c r="H812" s="87"/>
      <c r="I812" s="87"/>
      <c r="J812" s="87"/>
      <c r="K812" s="87"/>
      <c r="L812" s="87"/>
      <c r="M812" s="87"/>
      <c r="N812" s="87"/>
      <c r="O812" s="87"/>
      <c r="P812" s="87"/>
      <c r="Q812" s="87"/>
      <c r="R812" s="87"/>
      <c r="S812" s="87"/>
      <c r="T812" s="87"/>
      <c r="U812" s="87"/>
      <c r="V812" s="87"/>
      <c r="W812" s="87"/>
      <c r="X812" s="87"/>
      <c r="Y812" s="87"/>
      <c r="Z812" s="87"/>
    </row>
    <row r="813" spans="1:26" ht="25.5" customHeight="1" x14ac:dyDescent="0.3">
      <c r="A813" s="87"/>
      <c r="B813" s="87"/>
      <c r="C813" s="87"/>
      <c r="D813" s="87"/>
      <c r="E813" s="87"/>
      <c r="F813" s="87"/>
      <c r="G813" s="87"/>
      <c r="H813" s="87"/>
      <c r="I813" s="87"/>
      <c r="J813" s="87"/>
      <c r="K813" s="87"/>
      <c r="L813" s="87"/>
      <c r="M813" s="87"/>
      <c r="N813" s="87"/>
      <c r="O813" s="87"/>
      <c r="P813" s="87"/>
      <c r="Q813" s="87"/>
      <c r="R813" s="87"/>
      <c r="S813" s="87"/>
      <c r="T813" s="87"/>
      <c r="U813" s="87"/>
      <c r="V813" s="87"/>
      <c r="W813" s="87"/>
      <c r="X813" s="87"/>
      <c r="Y813" s="87"/>
      <c r="Z813" s="87"/>
    </row>
    <row r="814" spans="1:26" ht="25.5" customHeight="1" x14ac:dyDescent="0.3">
      <c r="A814" s="87"/>
      <c r="B814" s="87"/>
      <c r="C814" s="87"/>
      <c r="D814" s="87"/>
      <c r="E814" s="87"/>
      <c r="F814" s="87"/>
      <c r="G814" s="87"/>
      <c r="H814" s="87"/>
      <c r="I814" s="87"/>
      <c r="J814" s="87"/>
      <c r="K814" s="87"/>
      <c r="L814" s="87"/>
      <c r="M814" s="87"/>
      <c r="N814" s="87"/>
      <c r="O814" s="87"/>
      <c r="P814" s="87"/>
      <c r="Q814" s="87"/>
      <c r="R814" s="87"/>
      <c r="S814" s="87"/>
      <c r="T814" s="87"/>
      <c r="U814" s="87"/>
      <c r="V814" s="87"/>
      <c r="W814" s="87"/>
      <c r="X814" s="87"/>
      <c r="Y814" s="87"/>
      <c r="Z814" s="87"/>
    </row>
    <row r="815" spans="1:26" ht="25.5" customHeight="1" x14ac:dyDescent="0.3">
      <c r="A815" s="87"/>
      <c r="B815" s="87"/>
      <c r="C815" s="87"/>
      <c r="D815" s="87"/>
      <c r="E815" s="87"/>
      <c r="F815" s="87"/>
      <c r="G815" s="87"/>
      <c r="H815" s="87"/>
      <c r="I815" s="87"/>
      <c r="J815" s="87"/>
      <c r="K815" s="87"/>
      <c r="L815" s="87"/>
      <c r="M815" s="87"/>
      <c r="N815" s="87"/>
      <c r="O815" s="87"/>
      <c r="P815" s="87"/>
      <c r="Q815" s="87"/>
      <c r="R815" s="87"/>
      <c r="S815" s="87"/>
      <c r="T815" s="87"/>
      <c r="U815" s="87"/>
      <c r="V815" s="87"/>
      <c r="W815" s="87"/>
      <c r="X815" s="87"/>
      <c r="Y815" s="87"/>
      <c r="Z815" s="87"/>
    </row>
    <row r="816" spans="1:26" ht="25.5" customHeight="1" x14ac:dyDescent="0.3">
      <c r="A816" s="87"/>
      <c r="B816" s="87"/>
      <c r="C816" s="87"/>
      <c r="D816" s="87"/>
      <c r="E816" s="87"/>
      <c r="F816" s="87"/>
      <c r="G816" s="87"/>
      <c r="H816" s="87"/>
      <c r="I816" s="87"/>
      <c r="J816" s="87"/>
      <c r="K816" s="87"/>
      <c r="L816" s="87"/>
      <c r="M816" s="87"/>
      <c r="N816" s="87"/>
      <c r="O816" s="87"/>
      <c r="P816" s="87"/>
      <c r="Q816" s="87"/>
      <c r="R816" s="87"/>
      <c r="S816" s="87"/>
      <c r="T816" s="87"/>
      <c r="U816" s="87"/>
      <c r="V816" s="87"/>
      <c r="W816" s="87"/>
      <c r="X816" s="87"/>
      <c r="Y816" s="87"/>
      <c r="Z816" s="87"/>
    </row>
    <row r="817" spans="1:26" ht="25.5" customHeight="1" x14ac:dyDescent="0.3">
      <c r="A817" s="87"/>
      <c r="B817" s="87"/>
      <c r="C817" s="87"/>
      <c r="D817" s="87"/>
      <c r="E817" s="87"/>
      <c r="F817" s="87"/>
      <c r="G817" s="87"/>
      <c r="H817" s="87"/>
      <c r="I817" s="87"/>
      <c r="J817" s="87"/>
      <c r="K817" s="87"/>
      <c r="L817" s="87"/>
      <c r="M817" s="87"/>
      <c r="N817" s="87"/>
      <c r="O817" s="87"/>
      <c r="P817" s="87"/>
      <c r="Q817" s="87"/>
      <c r="R817" s="87"/>
      <c r="S817" s="87"/>
      <c r="T817" s="87"/>
      <c r="U817" s="87"/>
      <c r="V817" s="87"/>
      <c r="W817" s="87"/>
      <c r="X817" s="87"/>
      <c r="Y817" s="87"/>
      <c r="Z817" s="87"/>
    </row>
    <row r="818" spans="1:26" ht="25.5" customHeight="1" x14ac:dyDescent="0.3">
      <c r="A818" s="87"/>
      <c r="B818" s="87"/>
      <c r="C818" s="87"/>
      <c r="D818" s="87"/>
      <c r="E818" s="87"/>
      <c r="F818" s="87"/>
      <c r="G818" s="87"/>
      <c r="H818" s="87"/>
      <c r="I818" s="87"/>
      <c r="J818" s="87"/>
      <c r="K818" s="87"/>
      <c r="L818" s="87"/>
      <c r="M818" s="87"/>
      <c r="N818" s="87"/>
      <c r="O818" s="87"/>
      <c r="P818" s="87"/>
      <c r="Q818" s="87"/>
      <c r="R818" s="87"/>
      <c r="S818" s="87"/>
      <c r="T818" s="87"/>
      <c r="U818" s="87"/>
      <c r="V818" s="87"/>
      <c r="W818" s="87"/>
      <c r="X818" s="87"/>
      <c r="Y818" s="87"/>
      <c r="Z818" s="87"/>
    </row>
    <row r="819" spans="1:26" ht="25.5" customHeight="1" x14ac:dyDescent="0.3">
      <c r="A819" s="87"/>
      <c r="B819" s="87"/>
      <c r="C819" s="87"/>
      <c r="D819" s="87"/>
      <c r="E819" s="87"/>
      <c r="F819" s="87"/>
      <c r="G819" s="87"/>
      <c r="H819" s="87"/>
      <c r="I819" s="87"/>
      <c r="J819" s="87"/>
      <c r="K819" s="87"/>
      <c r="L819" s="87"/>
      <c r="M819" s="87"/>
      <c r="N819" s="87"/>
      <c r="O819" s="87"/>
      <c r="P819" s="87"/>
      <c r="Q819" s="87"/>
      <c r="R819" s="87"/>
      <c r="S819" s="87"/>
      <c r="T819" s="87"/>
      <c r="U819" s="87"/>
      <c r="V819" s="87"/>
      <c r="W819" s="87"/>
      <c r="X819" s="87"/>
      <c r="Y819" s="87"/>
      <c r="Z819" s="87"/>
    </row>
    <row r="820" spans="1:26" ht="25.5" customHeight="1" x14ac:dyDescent="0.3">
      <c r="A820" s="87"/>
      <c r="B820" s="87"/>
      <c r="C820" s="87"/>
      <c r="D820" s="87"/>
      <c r="E820" s="87"/>
      <c r="F820" s="87"/>
      <c r="G820" s="87"/>
      <c r="H820" s="87"/>
      <c r="I820" s="87"/>
      <c r="J820" s="87"/>
      <c r="K820" s="87"/>
      <c r="L820" s="87"/>
      <c r="M820" s="87"/>
      <c r="N820" s="87"/>
      <c r="O820" s="87"/>
      <c r="P820" s="87"/>
      <c r="Q820" s="87"/>
      <c r="R820" s="87"/>
      <c r="S820" s="87"/>
      <c r="T820" s="87"/>
      <c r="U820" s="87"/>
      <c r="V820" s="87"/>
      <c r="W820" s="87"/>
      <c r="X820" s="87"/>
      <c r="Y820" s="87"/>
      <c r="Z820" s="87"/>
    </row>
    <row r="821" spans="1:26" ht="25.5" customHeight="1" x14ac:dyDescent="0.3">
      <c r="A821" s="87"/>
      <c r="B821" s="87"/>
      <c r="C821" s="87"/>
      <c r="D821" s="87"/>
      <c r="E821" s="87"/>
      <c r="F821" s="87"/>
      <c r="G821" s="87"/>
      <c r="H821" s="87"/>
      <c r="I821" s="87"/>
      <c r="J821" s="87"/>
      <c r="K821" s="87"/>
      <c r="L821" s="87"/>
      <c r="M821" s="87"/>
      <c r="N821" s="87"/>
      <c r="O821" s="87"/>
      <c r="P821" s="87"/>
      <c r="Q821" s="87"/>
      <c r="R821" s="87"/>
      <c r="S821" s="87"/>
      <c r="T821" s="87"/>
      <c r="U821" s="87"/>
      <c r="V821" s="87"/>
      <c r="W821" s="87"/>
      <c r="X821" s="87"/>
      <c r="Y821" s="87"/>
      <c r="Z821" s="87"/>
    </row>
    <row r="822" spans="1:26" ht="25.5" customHeight="1" x14ac:dyDescent="0.3">
      <c r="A822" s="87"/>
      <c r="B822" s="87"/>
      <c r="C822" s="87"/>
      <c r="D822" s="87"/>
      <c r="E822" s="87"/>
      <c r="F822" s="87"/>
      <c r="G822" s="87"/>
      <c r="H822" s="87"/>
      <c r="I822" s="87"/>
      <c r="J822" s="87"/>
      <c r="K822" s="87"/>
      <c r="L822" s="87"/>
      <c r="M822" s="87"/>
      <c r="N822" s="87"/>
      <c r="O822" s="87"/>
      <c r="P822" s="87"/>
      <c r="Q822" s="87"/>
      <c r="R822" s="87"/>
      <c r="S822" s="87"/>
      <c r="T822" s="87"/>
      <c r="U822" s="87"/>
      <c r="V822" s="87"/>
      <c r="W822" s="87"/>
      <c r="X822" s="87"/>
      <c r="Y822" s="87"/>
      <c r="Z822" s="87"/>
    </row>
    <row r="823" spans="1:26" ht="25.5" customHeight="1" x14ac:dyDescent="0.3">
      <c r="A823" s="87"/>
      <c r="B823" s="87"/>
      <c r="C823" s="87"/>
      <c r="D823" s="87"/>
      <c r="E823" s="87"/>
      <c r="F823" s="87"/>
      <c r="G823" s="87"/>
      <c r="H823" s="87"/>
      <c r="I823" s="87"/>
      <c r="J823" s="87"/>
      <c r="K823" s="87"/>
      <c r="L823" s="87"/>
      <c r="M823" s="87"/>
      <c r="N823" s="87"/>
      <c r="O823" s="87"/>
      <c r="P823" s="87"/>
      <c r="Q823" s="87"/>
      <c r="R823" s="87"/>
      <c r="S823" s="87"/>
      <c r="T823" s="87"/>
      <c r="U823" s="87"/>
      <c r="V823" s="87"/>
      <c r="W823" s="87"/>
      <c r="X823" s="87"/>
      <c r="Y823" s="87"/>
      <c r="Z823" s="87"/>
    </row>
    <row r="824" spans="1:26" ht="25.5" customHeight="1" x14ac:dyDescent="0.3">
      <c r="A824" s="87"/>
      <c r="B824" s="87"/>
      <c r="C824" s="87"/>
      <c r="D824" s="87"/>
      <c r="E824" s="87"/>
      <c r="F824" s="87"/>
      <c r="G824" s="87"/>
      <c r="H824" s="87"/>
      <c r="I824" s="87"/>
      <c r="J824" s="87"/>
      <c r="K824" s="87"/>
      <c r="L824" s="87"/>
      <c r="M824" s="87"/>
      <c r="N824" s="87"/>
      <c r="O824" s="87"/>
      <c r="P824" s="87"/>
      <c r="Q824" s="87"/>
      <c r="R824" s="87"/>
      <c r="S824" s="87"/>
      <c r="T824" s="87"/>
      <c r="U824" s="87"/>
      <c r="V824" s="87"/>
      <c r="W824" s="87"/>
      <c r="X824" s="87"/>
      <c r="Y824" s="87"/>
      <c r="Z824" s="87"/>
    </row>
    <row r="825" spans="1:26" ht="25.5" customHeight="1" x14ac:dyDescent="0.3">
      <c r="A825" s="87"/>
      <c r="B825" s="87"/>
      <c r="C825" s="87"/>
      <c r="D825" s="87"/>
      <c r="E825" s="87"/>
      <c r="F825" s="87"/>
      <c r="G825" s="87"/>
      <c r="H825" s="87"/>
      <c r="I825" s="87"/>
      <c r="J825" s="87"/>
      <c r="K825" s="87"/>
      <c r="L825" s="87"/>
      <c r="M825" s="87"/>
      <c r="N825" s="87"/>
      <c r="O825" s="87"/>
      <c r="P825" s="87"/>
      <c r="Q825" s="87"/>
      <c r="R825" s="87"/>
      <c r="S825" s="87"/>
      <c r="T825" s="87"/>
      <c r="U825" s="87"/>
      <c r="V825" s="87"/>
      <c r="W825" s="87"/>
      <c r="X825" s="87"/>
      <c r="Y825" s="87"/>
      <c r="Z825" s="87"/>
    </row>
    <row r="826" spans="1:26" ht="25.5" customHeight="1" x14ac:dyDescent="0.3">
      <c r="A826" s="87"/>
      <c r="B826" s="87"/>
      <c r="C826" s="87"/>
      <c r="D826" s="87"/>
      <c r="E826" s="87"/>
      <c r="F826" s="87"/>
      <c r="G826" s="87"/>
      <c r="H826" s="87"/>
      <c r="I826" s="87"/>
      <c r="J826" s="87"/>
      <c r="K826" s="87"/>
      <c r="L826" s="87"/>
      <c r="M826" s="87"/>
      <c r="N826" s="87"/>
      <c r="O826" s="87"/>
      <c r="P826" s="87"/>
      <c r="Q826" s="87"/>
      <c r="R826" s="87"/>
      <c r="S826" s="87"/>
      <c r="T826" s="87"/>
      <c r="U826" s="87"/>
      <c r="V826" s="87"/>
      <c r="W826" s="87"/>
      <c r="X826" s="87"/>
      <c r="Y826" s="87"/>
      <c r="Z826" s="87"/>
    </row>
    <row r="827" spans="1:26" ht="25.5" customHeight="1" x14ac:dyDescent="0.3">
      <c r="A827" s="87"/>
      <c r="B827" s="87"/>
      <c r="C827" s="87"/>
      <c r="D827" s="87"/>
      <c r="E827" s="87"/>
      <c r="F827" s="87"/>
      <c r="G827" s="87"/>
      <c r="H827" s="87"/>
      <c r="I827" s="87"/>
      <c r="J827" s="87"/>
      <c r="K827" s="87"/>
      <c r="L827" s="87"/>
      <c r="M827" s="87"/>
      <c r="N827" s="87"/>
      <c r="O827" s="87"/>
      <c r="P827" s="87"/>
      <c r="Q827" s="87"/>
      <c r="R827" s="87"/>
      <c r="S827" s="87"/>
      <c r="T827" s="87"/>
      <c r="U827" s="87"/>
      <c r="V827" s="87"/>
      <c r="W827" s="87"/>
      <c r="X827" s="87"/>
      <c r="Y827" s="87"/>
      <c r="Z827" s="87"/>
    </row>
    <row r="828" spans="1:26" ht="25.5" customHeight="1" x14ac:dyDescent="0.3">
      <c r="A828" s="87"/>
      <c r="B828" s="87"/>
      <c r="C828" s="87"/>
      <c r="D828" s="87"/>
      <c r="E828" s="87"/>
      <c r="F828" s="87"/>
      <c r="G828" s="87"/>
      <c r="H828" s="87"/>
      <c r="I828" s="87"/>
      <c r="J828" s="87"/>
      <c r="K828" s="87"/>
      <c r="L828" s="87"/>
      <c r="M828" s="87"/>
      <c r="N828" s="87"/>
      <c r="O828" s="87"/>
      <c r="P828" s="87"/>
      <c r="Q828" s="87"/>
      <c r="R828" s="87"/>
      <c r="S828" s="87"/>
      <c r="T828" s="87"/>
      <c r="U828" s="87"/>
      <c r="V828" s="87"/>
      <c r="W828" s="87"/>
      <c r="X828" s="87"/>
      <c r="Y828" s="87"/>
      <c r="Z828" s="87"/>
    </row>
    <row r="829" spans="1:26" ht="25.5" customHeight="1" x14ac:dyDescent="0.3">
      <c r="A829" s="87"/>
      <c r="B829" s="87"/>
      <c r="C829" s="87"/>
      <c r="D829" s="87"/>
      <c r="E829" s="87"/>
      <c r="F829" s="87"/>
      <c r="G829" s="87"/>
      <c r="H829" s="87"/>
      <c r="I829" s="87"/>
      <c r="J829" s="87"/>
      <c r="K829" s="87"/>
      <c r="L829" s="87"/>
      <c r="M829" s="87"/>
      <c r="N829" s="87"/>
      <c r="O829" s="87"/>
      <c r="P829" s="87"/>
      <c r="Q829" s="87"/>
      <c r="R829" s="87"/>
      <c r="S829" s="87"/>
      <c r="T829" s="87"/>
      <c r="U829" s="87"/>
      <c r="V829" s="87"/>
      <c r="W829" s="87"/>
      <c r="X829" s="87"/>
      <c r="Y829" s="87"/>
      <c r="Z829" s="87"/>
    </row>
    <row r="830" spans="1:26" ht="25.5" customHeight="1" x14ac:dyDescent="0.3">
      <c r="A830" s="87"/>
      <c r="B830" s="87"/>
      <c r="C830" s="87"/>
      <c r="D830" s="87"/>
      <c r="E830" s="87"/>
      <c r="F830" s="87"/>
      <c r="G830" s="87"/>
      <c r="H830" s="87"/>
      <c r="I830" s="87"/>
      <c r="J830" s="87"/>
      <c r="K830" s="87"/>
      <c r="L830" s="87"/>
      <c r="M830" s="87"/>
      <c r="N830" s="87"/>
      <c r="O830" s="87"/>
      <c r="P830" s="87"/>
      <c r="Q830" s="87"/>
      <c r="R830" s="87"/>
      <c r="S830" s="87"/>
      <c r="T830" s="87"/>
      <c r="U830" s="87"/>
      <c r="V830" s="87"/>
      <c r="W830" s="87"/>
      <c r="X830" s="87"/>
      <c r="Y830" s="87"/>
      <c r="Z830" s="87"/>
    </row>
    <row r="831" spans="1:26" ht="25.5" customHeight="1" x14ac:dyDescent="0.3">
      <c r="A831" s="87"/>
      <c r="B831" s="87"/>
      <c r="C831" s="87"/>
      <c r="D831" s="87"/>
      <c r="E831" s="87"/>
      <c r="F831" s="87"/>
      <c r="G831" s="87"/>
      <c r="H831" s="87"/>
      <c r="I831" s="87"/>
      <c r="J831" s="87"/>
      <c r="K831" s="87"/>
      <c r="L831" s="87"/>
      <c r="M831" s="87"/>
      <c r="N831" s="87"/>
      <c r="O831" s="87"/>
      <c r="P831" s="87"/>
      <c r="Q831" s="87"/>
      <c r="R831" s="87"/>
      <c r="S831" s="87"/>
      <c r="T831" s="87"/>
      <c r="U831" s="87"/>
      <c r="V831" s="87"/>
      <c r="W831" s="87"/>
      <c r="X831" s="87"/>
      <c r="Y831" s="87"/>
      <c r="Z831" s="87"/>
    </row>
    <row r="832" spans="1:26" ht="25.5" customHeight="1" x14ac:dyDescent="0.3">
      <c r="A832" s="87"/>
      <c r="B832" s="87"/>
      <c r="C832" s="87"/>
      <c r="D832" s="87"/>
      <c r="E832" s="87"/>
      <c r="F832" s="87"/>
      <c r="G832" s="87"/>
      <c r="H832" s="87"/>
      <c r="I832" s="87"/>
      <c r="J832" s="87"/>
      <c r="K832" s="87"/>
      <c r="L832" s="87"/>
      <c r="M832" s="87"/>
      <c r="N832" s="87"/>
      <c r="O832" s="87"/>
      <c r="P832" s="87"/>
      <c r="Q832" s="87"/>
      <c r="R832" s="87"/>
      <c r="S832" s="87"/>
      <c r="T832" s="87"/>
      <c r="U832" s="87"/>
      <c r="V832" s="87"/>
      <c r="W832" s="87"/>
      <c r="X832" s="87"/>
      <c r="Y832" s="87"/>
      <c r="Z832" s="87"/>
    </row>
    <row r="833" spans="1:26" ht="25.5" customHeight="1" x14ac:dyDescent="0.3">
      <c r="A833" s="87"/>
      <c r="B833" s="87"/>
      <c r="C833" s="87"/>
      <c r="D833" s="87"/>
      <c r="E833" s="87"/>
      <c r="F833" s="87"/>
      <c r="G833" s="87"/>
      <c r="H833" s="87"/>
      <c r="I833" s="87"/>
      <c r="J833" s="87"/>
      <c r="K833" s="87"/>
      <c r="L833" s="87"/>
      <c r="M833" s="87"/>
      <c r="N833" s="87"/>
      <c r="O833" s="87"/>
      <c r="P833" s="87"/>
      <c r="Q833" s="87"/>
      <c r="R833" s="87"/>
      <c r="S833" s="87"/>
      <c r="T833" s="87"/>
      <c r="U833" s="87"/>
      <c r="V833" s="87"/>
      <c r="W833" s="87"/>
      <c r="X833" s="87"/>
      <c r="Y833" s="87"/>
      <c r="Z833" s="87"/>
    </row>
    <row r="834" spans="1:26" ht="25.5" customHeight="1" x14ac:dyDescent="0.3">
      <c r="A834" s="87"/>
      <c r="B834" s="87"/>
      <c r="C834" s="87"/>
      <c r="D834" s="87"/>
      <c r="E834" s="87"/>
      <c r="F834" s="87"/>
      <c r="G834" s="87"/>
      <c r="H834" s="87"/>
      <c r="I834" s="87"/>
      <c r="J834" s="87"/>
      <c r="K834" s="87"/>
      <c r="L834" s="87"/>
      <c r="M834" s="87"/>
      <c r="N834" s="87"/>
      <c r="O834" s="87"/>
      <c r="P834" s="87"/>
      <c r="Q834" s="87"/>
      <c r="R834" s="87"/>
      <c r="S834" s="87"/>
      <c r="T834" s="87"/>
      <c r="U834" s="87"/>
      <c r="V834" s="87"/>
      <c r="W834" s="87"/>
      <c r="X834" s="87"/>
      <c r="Y834" s="87"/>
      <c r="Z834" s="87"/>
    </row>
    <row r="835" spans="1:26" ht="25.5" customHeight="1" x14ac:dyDescent="0.3">
      <c r="A835" s="87"/>
      <c r="B835" s="87"/>
      <c r="C835" s="87"/>
      <c r="D835" s="87"/>
      <c r="E835" s="87"/>
      <c r="F835" s="87"/>
      <c r="G835" s="87"/>
      <c r="H835" s="87"/>
      <c r="I835" s="87"/>
      <c r="J835" s="87"/>
      <c r="K835" s="87"/>
      <c r="L835" s="87"/>
      <c r="M835" s="87"/>
      <c r="N835" s="87"/>
      <c r="O835" s="87"/>
      <c r="P835" s="87"/>
      <c r="Q835" s="87"/>
      <c r="R835" s="87"/>
      <c r="S835" s="87"/>
      <c r="T835" s="87"/>
      <c r="U835" s="87"/>
      <c r="V835" s="87"/>
      <c r="W835" s="87"/>
      <c r="X835" s="87"/>
      <c r="Y835" s="87"/>
      <c r="Z835" s="87"/>
    </row>
    <row r="836" spans="1:26" ht="25.5" customHeight="1" x14ac:dyDescent="0.3">
      <c r="A836" s="87"/>
      <c r="B836" s="87"/>
      <c r="C836" s="87"/>
      <c r="D836" s="87"/>
      <c r="E836" s="87"/>
      <c r="F836" s="87"/>
      <c r="G836" s="87"/>
      <c r="H836" s="87"/>
      <c r="I836" s="87"/>
      <c r="J836" s="87"/>
      <c r="K836" s="87"/>
      <c r="L836" s="87"/>
      <c r="M836" s="87"/>
      <c r="N836" s="87"/>
      <c r="O836" s="87"/>
      <c r="P836" s="87"/>
      <c r="Q836" s="87"/>
      <c r="R836" s="87"/>
      <c r="S836" s="87"/>
      <c r="T836" s="87"/>
      <c r="U836" s="87"/>
      <c r="V836" s="87"/>
      <c r="W836" s="87"/>
      <c r="X836" s="87"/>
      <c r="Y836" s="87"/>
      <c r="Z836" s="87"/>
    </row>
    <row r="837" spans="1:26" ht="25.5" customHeight="1" x14ac:dyDescent="0.3">
      <c r="A837" s="87"/>
      <c r="B837" s="87"/>
      <c r="C837" s="87"/>
      <c r="D837" s="87"/>
      <c r="E837" s="87"/>
      <c r="F837" s="87"/>
      <c r="G837" s="87"/>
      <c r="H837" s="87"/>
      <c r="I837" s="87"/>
      <c r="J837" s="87"/>
      <c r="K837" s="87"/>
      <c r="L837" s="87"/>
      <c r="M837" s="87"/>
      <c r="N837" s="87"/>
      <c r="O837" s="87"/>
      <c r="P837" s="87"/>
      <c r="Q837" s="87"/>
      <c r="R837" s="87"/>
      <c r="S837" s="87"/>
      <c r="T837" s="87"/>
      <c r="U837" s="87"/>
      <c r="V837" s="87"/>
      <c r="W837" s="87"/>
      <c r="X837" s="87"/>
      <c r="Y837" s="87"/>
      <c r="Z837" s="87"/>
    </row>
    <row r="838" spans="1:26" ht="25.5" customHeight="1" x14ac:dyDescent="0.3">
      <c r="A838" s="87"/>
      <c r="B838" s="87"/>
      <c r="C838" s="87"/>
      <c r="D838" s="87"/>
      <c r="E838" s="87"/>
      <c r="F838" s="87"/>
      <c r="G838" s="87"/>
      <c r="H838" s="87"/>
      <c r="I838" s="87"/>
      <c r="J838" s="87"/>
      <c r="K838" s="87"/>
      <c r="L838" s="87"/>
      <c r="M838" s="87"/>
      <c r="N838" s="87"/>
      <c r="O838" s="87"/>
      <c r="P838" s="87"/>
      <c r="Q838" s="87"/>
      <c r="R838" s="87"/>
      <c r="S838" s="87"/>
      <c r="T838" s="87"/>
      <c r="U838" s="87"/>
      <c r="V838" s="87"/>
      <c r="W838" s="87"/>
      <c r="X838" s="87"/>
      <c r="Y838" s="87"/>
      <c r="Z838" s="87"/>
    </row>
    <row r="839" spans="1:26" ht="25.5" customHeight="1" x14ac:dyDescent="0.3">
      <c r="A839" s="87"/>
      <c r="B839" s="87"/>
      <c r="C839" s="87"/>
      <c r="D839" s="87"/>
      <c r="E839" s="87"/>
      <c r="F839" s="87"/>
      <c r="G839" s="87"/>
      <c r="H839" s="87"/>
      <c r="I839" s="87"/>
      <c r="J839" s="87"/>
      <c r="K839" s="87"/>
      <c r="L839" s="87"/>
      <c r="M839" s="87"/>
      <c r="N839" s="87"/>
      <c r="O839" s="87"/>
      <c r="P839" s="87"/>
      <c r="Q839" s="87"/>
      <c r="R839" s="87"/>
      <c r="S839" s="87"/>
      <c r="T839" s="87"/>
      <c r="U839" s="87"/>
      <c r="V839" s="87"/>
      <c r="W839" s="87"/>
      <c r="X839" s="87"/>
      <c r="Y839" s="87"/>
      <c r="Z839" s="87"/>
    </row>
    <row r="840" spans="1:26" ht="25.5" customHeight="1" x14ac:dyDescent="0.3">
      <c r="A840" s="87"/>
      <c r="B840" s="87"/>
      <c r="C840" s="87"/>
      <c r="D840" s="87"/>
      <c r="E840" s="87"/>
      <c r="F840" s="87"/>
      <c r="G840" s="87"/>
      <c r="H840" s="87"/>
      <c r="I840" s="87"/>
      <c r="J840" s="87"/>
      <c r="K840" s="87"/>
      <c r="L840" s="87"/>
      <c r="M840" s="87"/>
      <c r="N840" s="87"/>
      <c r="O840" s="87"/>
      <c r="P840" s="87"/>
      <c r="Q840" s="87"/>
      <c r="R840" s="87"/>
      <c r="S840" s="87"/>
      <c r="T840" s="87"/>
      <c r="U840" s="87"/>
      <c r="V840" s="87"/>
      <c r="W840" s="87"/>
      <c r="X840" s="87"/>
      <c r="Y840" s="87"/>
      <c r="Z840" s="87"/>
    </row>
    <row r="841" spans="1:26" ht="25.5" customHeight="1" x14ac:dyDescent="0.3">
      <c r="A841" s="87"/>
      <c r="B841" s="87"/>
      <c r="C841" s="87"/>
      <c r="D841" s="87"/>
      <c r="E841" s="87"/>
      <c r="F841" s="87"/>
      <c r="G841" s="87"/>
      <c r="H841" s="87"/>
      <c r="I841" s="87"/>
      <c r="J841" s="87"/>
      <c r="K841" s="87"/>
      <c r="L841" s="87"/>
      <c r="M841" s="87"/>
      <c r="N841" s="87"/>
      <c r="O841" s="87"/>
      <c r="P841" s="87"/>
      <c r="Q841" s="87"/>
      <c r="R841" s="87"/>
      <c r="S841" s="87"/>
      <c r="T841" s="87"/>
      <c r="U841" s="87"/>
      <c r="V841" s="87"/>
      <c r="W841" s="87"/>
      <c r="X841" s="87"/>
      <c r="Y841" s="87"/>
      <c r="Z841" s="87"/>
    </row>
    <row r="842" spans="1:26" ht="25.5" customHeight="1" x14ac:dyDescent="0.3">
      <c r="A842" s="87"/>
      <c r="B842" s="87"/>
      <c r="C842" s="87"/>
      <c r="D842" s="87"/>
      <c r="E842" s="87"/>
      <c r="F842" s="87"/>
      <c r="G842" s="87"/>
      <c r="H842" s="87"/>
      <c r="I842" s="87"/>
      <c r="J842" s="87"/>
      <c r="K842" s="87"/>
      <c r="L842" s="87"/>
      <c r="M842" s="87"/>
      <c r="N842" s="87"/>
      <c r="O842" s="87"/>
      <c r="P842" s="87"/>
      <c r="Q842" s="87"/>
      <c r="R842" s="87"/>
      <c r="S842" s="87"/>
      <c r="T842" s="87"/>
      <c r="U842" s="87"/>
      <c r="V842" s="87"/>
      <c r="W842" s="87"/>
      <c r="X842" s="87"/>
      <c r="Y842" s="87"/>
      <c r="Z842" s="87"/>
    </row>
    <row r="843" spans="1:26" ht="25.5" customHeight="1" x14ac:dyDescent="0.3">
      <c r="A843" s="87"/>
      <c r="B843" s="87"/>
      <c r="C843" s="87"/>
      <c r="D843" s="87"/>
      <c r="E843" s="87"/>
      <c r="F843" s="87"/>
      <c r="G843" s="87"/>
      <c r="H843" s="87"/>
      <c r="I843" s="87"/>
      <c r="J843" s="87"/>
      <c r="K843" s="87"/>
      <c r="L843" s="87"/>
      <c r="M843" s="87"/>
      <c r="N843" s="87"/>
      <c r="O843" s="87"/>
      <c r="P843" s="87"/>
      <c r="Q843" s="87"/>
      <c r="R843" s="87"/>
      <c r="S843" s="87"/>
      <c r="T843" s="87"/>
      <c r="U843" s="87"/>
      <c r="V843" s="87"/>
      <c r="W843" s="87"/>
      <c r="X843" s="87"/>
      <c r="Y843" s="87"/>
      <c r="Z843" s="87"/>
    </row>
    <row r="844" spans="1:26" ht="25.5" customHeight="1" x14ac:dyDescent="0.3">
      <c r="A844" s="87"/>
      <c r="B844" s="87"/>
      <c r="C844" s="87"/>
      <c r="D844" s="87"/>
      <c r="E844" s="87"/>
      <c r="F844" s="87"/>
      <c r="G844" s="87"/>
      <c r="H844" s="87"/>
      <c r="I844" s="87"/>
      <c r="J844" s="87"/>
      <c r="K844" s="87"/>
      <c r="L844" s="87"/>
      <c r="M844" s="87"/>
      <c r="N844" s="87"/>
      <c r="O844" s="87"/>
      <c r="P844" s="87"/>
      <c r="Q844" s="87"/>
      <c r="R844" s="87"/>
      <c r="S844" s="87"/>
      <c r="T844" s="87"/>
      <c r="U844" s="87"/>
      <c r="V844" s="87"/>
      <c r="W844" s="87"/>
      <c r="X844" s="87"/>
      <c r="Y844" s="87"/>
      <c r="Z844" s="87"/>
    </row>
    <row r="845" spans="1:26" ht="25.5" customHeight="1" x14ac:dyDescent="0.3">
      <c r="A845" s="87"/>
      <c r="B845" s="87"/>
      <c r="C845" s="87"/>
      <c r="D845" s="87"/>
      <c r="E845" s="87"/>
      <c r="F845" s="87"/>
      <c r="G845" s="87"/>
      <c r="H845" s="87"/>
      <c r="I845" s="87"/>
      <c r="J845" s="87"/>
      <c r="K845" s="87"/>
      <c r="L845" s="87"/>
      <c r="M845" s="87"/>
      <c r="N845" s="87"/>
      <c r="O845" s="87"/>
      <c r="P845" s="87"/>
      <c r="Q845" s="87"/>
      <c r="R845" s="87"/>
      <c r="S845" s="87"/>
      <c r="T845" s="87"/>
      <c r="U845" s="87"/>
      <c r="V845" s="87"/>
      <c r="W845" s="87"/>
      <c r="X845" s="87"/>
      <c r="Y845" s="87"/>
      <c r="Z845" s="87"/>
    </row>
    <row r="846" spans="1:26" ht="25.5" customHeight="1" x14ac:dyDescent="0.3">
      <c r="A846" s="87"/>
      <c r="B846" s="87"/>
      <c r="C846" s="87"/>
      <c r="D846" s="87"/>
      <c r="E846" s="87"/>
      <c r="F846" s="87"/>
      <c r="G846" s="87"/>
      <c r="H846" s="87"/>
      <c r="I846" s="87"/>
      <c r="J846" s="87"/>
      <c r="K846" s="87"/>
      <c r="L846" s="87"/>
      <c r="M846" s="87"/>
      <c r="N846" s="87"/>
      <c r="O846" s="87"/>
      <c r="P846" s="87"/>
      <c r="Q846" s="87"/>
      <c r="R846" s="87"/>
      <c r="S846" s="87"/>
      <c r="T846" s="87"/>
      <c r="U846" s="87"/>
      <c r="V846" s="87"/>
      <c r="W846" s="87"/>
      <c r="X846" s="87"/>
      <c r="Y846" s="87"/>
      <c r="Z846" s="87"/>
    </row>
    <row r="847" spans="1:26" ht="25.5" customHeight="1" x14ac:dyDescent="0.3">
      <c r="A847" s="87"/>
      <c r="B847" s="87"/>
      <c r="C847" s="87"/>
      <c r="D847" s="87"/>
      <c r="E847" s="87"/>
      <c r="F847" s="87"/>
      <c r="G847" s="87"/>
      <c r="H847" s="87"/>
      <c r="I847" s="87"/>
      <c r="J847" s="87"/>
      <c r="K847" s="87"/>
      <c r="L847" s="87"/>
      <c r="M847" s="87"/>
      <c r="N847" s="87"/>
      <c r="O847" s="87"/>
      <c r="P847" s="87"/>
      <c r="Q847" s="87"/>
      <c r="R847" s="87"/>
      <c r="S847" s="87"/>
      <c r="T847" s="87"/>
      <c r="U847" s="87"/>
      <c r="V847" s="87"/>
      <c r="W847" s="87"/>
      <c r="X847" s="87"/>
      <c r="Y847" s="87"/>
      <c r="Z847" s="87"/>
    </row>
    <row r="848" spans="1:26" ht="25.5" customHeight="1" x14ac:dyDescent="0.3">
      <c r="A848" s="87"/>
      <c r="B848" s="87"/>
      <c r="C848" s="87"/>
      <c r="D848" s="87"/>
      <c r="E848" s="87"/>
      <c r="F848" s="87"/>
      <c r="G848" s="87"/>
      <c r="H848" s="87"/>
      <c r="I848" s="87"/>
      <c r="J848" s="87"/>
      <c r="K848" s="87"/>
      <c r="L848" s="87"/>
      <c r="M848" s="87"/>
      <c r="N848" s="87"/>
      <c r="O848" s="87"/>
      <c r="P848" s="87"/>
      <c r="Q848" s="87"/>
      <c r="R848" s="87"/>
      <c r="S848" s="87"/>
      <c r="T848" s="87"/>
      <c r="U848" s="87"/>
      <c r="V848" s="87"/>
      <c r="W848" s="87"/>
      <c r="X848" s="87"/>
      <c r="Y848" s="87"/>
      <c r="Z848" s="87"/>
    </row>
    <row r="849" spans="1:26" ht="25.5" customHeight="1" x14ac:dyDescent="0.3">
      <c r="A849" s="87"/>
      <c r="B849" s="87"/>
      <c r="C849" s="87"/>
      <c r="D849" s="87"/>
      <c r="E849" s="87"/>
      <c r="F849" s="87"/>
      <c r="G849" s="87"/>
      <c r="H849" s="87"/>
      <c r="I849" s="87"/>
      <c r="J849" s="87"/>
      <c r="K849" s="87"/>
      <c r="L849" s="87"/>
      <c r="M849" s="87"/>
      <c r="N849" s="87"/>
      <c r="O849" s="87"/>
      <c r="P849" s="87"/>
      <c r="Q849" s="87"/>
      <c r="R849" s="87"/>
      <c r="S849" s="87"/>
      <c r="T849" s="87"/>
      <c r="U849" s="87"/>
      <c r="V849" s="87"/>
      <c r="W849" s="87"/>
      <c r="X849" s="87"/>
      <c r="Y849" s="87"/>
      <c r="Z849" s="87"/>
    </row>
    <row r="850" spans="1:26" ht="25.5" customHeight="1" x14ac:dyDescent="0.3">
      <c r="A850" s="87"/>
      <c r="B850" s="87"/>
      <c r="C850" s="87"/>
      <c r="D850" s="87"/>
      <c r="E850" s="87"/>
      <c r="F850" s="87"/>
      <c r="G850" s="87"/>
      <c r="H850" s="87"/>
      <c r="I850" s="87"/>
      <c r="J850" s="87"/>
      <c r="K850" s="87"/>
      <c r="L850" s="87"/>
      <c r="M850" s="87"/>
      <c r="N850" s="87"/>
      <c r="O850" s="87"/>
      <c r="P850" s="87"/>
      <c r="Q850" s="87"/>
      <c r="R850" s="87"/>
      <c r="S850" s="87"/>
      <c r="T850" s="87"/>
      <c r="U850" s="87"/>
      <c r="V850" s="87"/>
      <c r="W850" s="87"/>
      <c r="X850" s="87"/>
      <c r="Y850" s="87"/>
      <c r="Z850" s="87"/>
    </row>
    <row r="851" spans="1:26" ht="25.5" customHeight="1" x14ac:dyDescent="0.3">
      <c r="A851" s="87"/>
      <c r="B851" s="87"/>
      <c r="C851" s="87"/>
      <c r="D851" s="87"/>
      <c r="E851" s="87"/>
      <c r="F851" s="87"/>
      <c r="G851" s="87"/>
      <c r="H851" s="87"/>
      <c r="I851" s="87"/>
      <c r="J851" s="87"/>
      <c r="K851" s="87"/>
      <c r="L851" s="87"/>
      <c r="M851" s="87"/>
      <c r="N851" s="87"/>
      <c r="O851" s="87"/>
      <c r="P851" s="87"/>
      <c r="Q851" s="87"/>
      <c r="R851" s="87"/>
      <c r="S851" s="87"/>
      <c r="T851" s="87"/>
      <c r="U851" s="87"/>
      <c r="V851" s="87"/>
      <c r="W851" s="87"/>
      <c r="X851" s="87"/>
      <c r="Y851" s="87"/>
      <c r="Z851" s="87"/>
    </row>
    <row r="852" spans="1:26" ht="25.5" customHeight="1" x14ac:dyDescent="0.3">
      <c r="A852" s="87"/>
      <c r="B852" s="87"/>
      <c r="C852" s="87"/>
      <c r="D852" s="87"/>
      <c r="E852" s="87"/>
      <c r="F852" s="87"/>
      <c r="G852" s="87"/>
      <c r="H852" s="87"/>
      <c r="I852" s="87"/>
      <c r="J852" s="87"/>
      <c r="K852" s="87"/>
      <c r="L852" s="87"/>
      <c r="M852" s="87"/>
      <c r="N852" s="87"/>
      <c r="O852" s="87"/>
      <c r="P852" s="87"/>
      <c r="Q852" s="87"/>
      <c r="R852" s="87"/>
      <c r="S852" s="87"/>
      <c r="T852" s="87"/>
      <c r="U852" s="87"/>
      <c r="V852" s="87"/>
      <c r="W852" s="87"/>
      <c r="X852" s="87"/>
      <c r="Y852" s="87"/>
      <c r="Z852" s="87"/>
    </row>
    <row r="853" spans="1:26" ht="25.5" customHeight="1" x14ac:dyDescent="0.3">
      <c r="A853" s="87"/>
      <c r="B853" s="87"/>
      <c r="C853" s="87"/>
      <c r="D853" s="87"/>
      <c r="E853" s="87"/>
      <c r="F853" s="87"/>
      <c r="G853" s="87"/>
      <c r="H853" s="87"/>
      <c r="I853" s="87"/>
      <c r="J853" s="87"/>
      <c r="K853" s="87"/>
      <c r="L853" s="87"/>
      <c r="M853" s="87"/>
      <c r="N853" s="87"/>
      <c r="O853" s="87"/>
      <c r="P853" s="87"/>
      <c r="Q853" s="87"/>
      <c r="R853" s="87"/>
      <c r="S853" s="87"/>
      <c r="T853" s="87"/>
      <c r="U853" s="87"/>
      <c r="V853" s="87"/>
      <c r="W853" s="87"/>
      <c r="X853" s="87"/>
      <c r="Y853" s="87"/>
      <c r="Z853" s="87"/>
    </row>
    <row r="854" spans="1:26" ht="25.5" customHeight="1" x14ac:dyDescent="0.3">
      <c r="A854" s="87"/>
      <c r="B854" s="87"/>
      <c r="C854" s="87"/>
      <c r="D854" s="87"/>
      <c r="E854" s="87"/>
      <c r="F854" s="87"/>
      <c r="G854" s="87"/>
      <c r="H854" s="87"/>
      <c r="I854" s="87"/>
      <c r="J854" s="87"/>
      <c r="K854" s="87"/>
      <c r="L854" s="87"/>
      <c r="M854" s="87"/>
      <c r="N854" s="87"/>
      <c r="O854" s="87"/>
      <c r="P854" s="87"/>
      <c r="Q854" s="87"/>
      <c r="R854" s="87"/>
      <c r="S854" s="87"/>
      <c r="T854" s="87"/>
      <c r="U854" s="87"/>
      <c r="V854" s="87"/>
      <c r="W854" s="87"/>
      <c r="X854" s="87"/>
      <c r="Y854" s="87"/>
      <c r="Z854" s="87"/>
    </row>
    <row r="855" spans="1:26" ht="25.5" customHeight="1" x14ac:dyDescent="0.3">
      <c r="A855" s="87"/>
      <c r="B855" s="87"/>
      <c r="C855" s="87"/>
      <c r="D855" s="87"/>
      <c r="E855" s="87"/>
      <c r="F855" s="87"/>
      <c r="G855" s="87"/>
      <c r="H855" s="87"/>
      <c r="I855" s="87"/>
      <c r="J855" s="87"/>
      <c r="K855" s="87"/>
      <c r="L855" s="87"/>
      <c r="M855" s="87"/>
      <c r="N855" s="87"/>
      <c r="O855" s="87"/>
      <c r="P855" s="87"/>
      <c r="Q855" s="87"/>
      <c r="R855" s="87"/>
      <c r="S855" s="87"/>
      <c r="T855" s="87"/>
      <c r="U855" s="87"/>
      <c r="V855" s="87"/>
      <c r="W855" s="87"/>
      <c r="X855" s="87"/>
      <c r="Y855" s="87"/>
      <c r="Z855" s="87"/>
    </row>
    <row r="856" spans="1:26" ht="25.5" customHeight="1" x14ac:dyDescent="0.3">
      <c r="A856" s="87"/>
      <c r="B856" s="87"/>
      <c r="C856" s="87"/>
      <c r="D856" s="87"/>
      <c r="E856" s="87"/>
      <c r="F856" s="87"/>
      <c r="G856" s="87"/>
      <c r="H856" s="87"/>
      <c r="I856" s="87"/>
      <c r="J856" s="87"/>
      <c r="K856" s="87"/>
      <c r="L856" s="87"/>
      <c r="M856" s="87"/>
      <c r="N856" s="87"/>
      <c r="O856" s="87"/>
      <c r="P856" s="87"/>
      <c r="Q856" s="87"/>
      <c r="R856" s="87"/>
      <c r="S856" s="87"/>
      <c r="T856" s="87"/>
      <c r="U856" s="87"/>
      <c r="V856" s="87"/>
      <c r="W856" s="87"/>
      <c r="X856" s="87"/>
      <c r="Y856" s="87"/>
      <c r="Z856" s="87"/>
    </row>
    <row r="857" spans="1:26" ht="25.5" customHeight="1" x14ac:dyDescent="0.3">
      <c r="A857" s="87"/>
      <c r="B857" s="87"/>
      <c r="C857" s="87"/>
      <c r="D857" s="87"/>
      <c r="E857" s="87"/>
      <c r="F857" s="87"/>
      <c r="G857" s="87"/>
      <c r="H857" s="87"/>
      <c r="I857" s="87"/>
      <c r="J857" s="87"/>
      <c r="K857" s="87"/>
      <c r="L857" s="87"/>
      <c r="M857" s="87"/>
      <c r="N857" s="87"/>
      <c r="O857" s="87"/>
      <c r="P857" s="87"/>
      <c r="Q857" s="87"/>
      <c r="R857" s="87"/>
      <c r="S857" s="87"/>
      <c r="T857" s="87"/>
      <c r="U857" s="87"/>
      <c r="V857" s="87"/>
      <c r="W857" s="87"/>
      <c r="X857" s="87"/>
      <c r="Y857" s="87"/>
      <c r="Z857" s="87"/>
    </row>
    <row r="858" spans="1:26" ht="25.5" customHeight="1" x14ac:dyDescent="0.3">
      <c r="A858" s="87"/>
      <c r="B858" s="87"/>
      <c r="C858" s="87"/>
      <c r="D858" s="87"/>
      <c r="E858" s="87"/>
      <c r="F858" s="87"/>
      <c r="G858" s="87"/>
      <c r="H858" s="87"/>
      <c r="I858" s="87"/>
      <c r="J858" s="87"/>
      <c r="K858" s="87"/>
      <c r="L858" s="87"/>
      <c r="M858" s="87"/>
      <c r="N858" s="87"/>
      <c r="O858" s="87"/>
      <c r="P858" s="87"/>
      <c r="Q858" s="87"/>
      <c r="R858" s="87"/>
      <c r="S858" s="87"/>
      <c r="T858" s="87"/>
      <c r="U858" s="87"/>
      <c r="V858" s="87"/>
      <c r="W858" s="87"/>
      <c r="X858" s="87"/>
      <c r="Y858" s="87"/>
      <c r="Z858" s="87"/>
    </row>
    <row r="859" spans="1:26" ht="25.5" customHeight="1" x14ac:dyDescent="0.3">
      <c r="A859" s="87"/>
      <c r="B859" s="87"/>
      <c r="C859" s="87"/>
      <c r="D859" s="87"/>
      <c r="E859" s="87"/>
      <c r="F859" s="87"/>
      <c r="G859" s="87"/>
      <c r="H859" s="87"/>
      <c r="I859" s="87"/>
      <c r="J859" s="87"/>
      <c r="K859" s="87"/>
      <c r="L859" s="87"/>
      <c r="M859" s="87"/>
      <c r="N859" s="87"/>
      <c r="O859" s="87"/>
      <c r="P859" s="87"/>
      <c r="Q859" s="87"/>
      <c r="R859" s="87"/>
      <c r="S859" s="87"/>
      <c r="T859" s="87"/>
      <c r="U859" s="87"/>
      <c r="V859" s="87"/>
      <c r="W859" s="87"/>
      <c r="X859" s="87"/>
      <c r="Y859" s="87"/>
      <c r="Z859" s="87"/>
    </row>
    <row r="860" spans="1:26" ht="25.5" customHeight="1" x14ac:dyDescent="0.3">
      <c r="A860" s="87"/>
      <c r="B860" s="87"/>
      <c r="C860" s="87"/>
      <c r="D860" s="87"/>
      <c r="E860" s="87"/>
      <c r="F860" s="87"/>
      <c r="G860" s="87"/>
      <c r="H860" s="87"/>
      <c r="I860" s="87"/>
      <c r="J860" s="87"/>
      <c r="K860" s="87"/>
      <c r="L860" s="87"/>
      <c r="M860" s="87"/>
      <c r="N860" s="87"/>
      <c r="O860" s="87"/>
      <c r="P860" s="87"/>
      <c r="Q860" s="87"/>
      <c r="R860" s="87"/>
      <c r="S860" s="87"/>
      <c r="T860" s="87"/>
      <c r="U860" s="87"/>
      <c r="V860" s="87"/>
      <c r="W860" s="87"/>
      <c r="X860" s="87"/>
      <c r="Y860" s="87"/>
      <c r="Z860" s="87"/>
    </row>
    <row r="861" spans="1:26" ht="25.5" customHeight="1" x14ac:dyDescent="0.3">
      <c r="A861" s="87"/>
      <c r="B861" s="87"/>
      <c r="C861" s="87"/>
      <c r="D861" s="87"/>
      <c r="E861" s="87"/>
      <c r="F861" s="87"/>
      <c r="G861" s="87"/>
      <c r="H861" s="87"/>
      <c r="I861" s="87"/>
      <c r="J861" s="87"/>
      <c r="K861" s="87"/>
      <c r="L861" s="87"/>
      <c r="M861" s="87"/>
      <c r="N861" s="87"/>
      <c r="O861" s="87"/>
      <c r="P861" s="87"/>
      <c r="Q861" s="87"/>
      <c r="R861" s="87"/>
      <c r="S861" s="87"/>
      <c r="T861" s="87"/>
      <c r="U861" s="87"/>
      <c r="V861" s="87"/>
      <c r="W861" s="87"/>
      <c r="X861" s="87"/>
      <c r="Y861" s="87"/>
      <c r="Z861" s="87"/>
    </row>
    <row r="862" spans="1:26" ht="25.5" customHeight="1" x14ac:dyDescent="0.3">
      <c r="A862" s="87"/>
      <c r="B862" s="87"/>
      <c r="C862" s="87"/>
      <c r="D862" s="87"/>
      <c r="E862" s="87"/>
      <c r="F862" s="87"/>
      <c r="G862" s="87"/>
      <c r="H862" s="87"/>
      <c r="I862" s="87"/>
      <c r="J862" s="87"/>
      <c r="K862" s="87"/>
      <c r="L862" s="87"/>
      <c r="M862" s="87"/>
      <c r="N862" s="87"/>
      <c r="O862" s="87"/>
      <c r="P862" s="87"/>
      <c r="Q862" s="87"/>
      <c r="R862" s="87"/>
      <c r="S862" s="87"/>
      <c r="T862" s="87"/>
      <c r="U862" s="87"/>
      <c r="V862" s="87"/>
      <c r="W862" s="87"/>
      <c r="X862" s="87"/>
      <c r="Y862" s="87"/>
      <c r="Z862" s="87"/>
    </row>
    <row r="863" spans="1:26" ht="25.5" customHeight="1" x14ac:dyDescent="0.3">
      <c r="A863" s="87"/>
      <c r="B863" s="87"/>
      <c r="C863" s="87"/>
      <c r="D863" s="87"/>
      <c r="E863" s="87"/>
      <c r="F863" s="87"/>
      <c r="G863" s="87"/>
      <c r="H863" s="87"/>
      <c r="I863" s="87"/>
      <c r="J863" s="87"/>
      <c r="K863" s="87"/>
      <c r="L863" s="87"/>
      <c r="M863" s="87"/>
      <c r="N863" s="87"/>
      <c r="O863" s="87"/>
      <c r="P863" s="87"/>
      <c r="Q863" s="87"/>
      <c r="R863" s="87"/>
      <c r="S863" s="87"/>
      <c r="T863" s="87"/>
      <c r="U863" s="87"/>
      <c r="V863" s="87"/>
      <c r="W863" s="87"/>
      <c r="X863" s="87"/>
      <c r="Y863" s="87"/>
      <c r="Z863" s="87"/>
    </row>
    <row r="864" spans="1:26" ht="25.5" customHeight="1" x14ac:dyDescent="0.3">
      <c r="A864" s="87"/>
      <c r="B864" s="87"/>
      <c r="C864" s="87"/>
      <c r="D864" s="87"/>
      <c r="E864" s="87"/>
      <c r="F864" s="87"/>
      <c r="G864" s="87"/>
      <c r="H864" s="87"/>
      <c r="I864" s="87"/>
      <c r="J864" s="87"/>
      <c r="K864" s="87"/>
      <c r="L864" s="87"/>
      <c r="M864" s="87"/>
      <c r="N864" s="87"/>
      <c r="O864" s="87"/>
      <c r="P864" s="87"/>
      <c r="Q864" s="87"/>
      <c r="R864" s="87"/>
      <c r="S864" s="87"/>
      <c r="T864" s="87"/>
      <c r="U864" s="87"/>
      <c r="V864" s="87"/>
      <c r="W864" s="87"/>
      <c r="X864" s="87"/>
      <c r="Y864" s="87"/>
      <c r="Z864" s="87"/>
    </row>
    <row r="865" spans="1:26" ht="25.5" customHeight="1" x14ac:dyDescent="0.3">
      <c r="A865" s="87"/>
      <c r="B865" s="87"/>
      <c r="C865" s="87"/>
      <c r="D865" s="87"/>
      <c r="E865" s="87"/>
      <c r="F865" s="87"/>
      <c r="G865" s="87"/>
      <c r="H865" s="87"/>
      <c r="I865" s="87"/>
      <c r="J865" s="87"/>
      <c r="K865" s="87"/>
      <c r="L865" s="87"/>
      <c r="M865" s="87"/>
      <c r="N865" s="87"/>
      <c r="O865" s="87"/>
      <c r="P865" s="87"/>
      <c r="Q865" s="87"/>
      <c r="R865" s="87"/>
      <c r="S865" s="87"/>
      <c r="T865" s="87"/>
      <c r="U865" s="87"/>
      <c r="V865" s="87"/>
      <c r="W865" s="87"/>
      <c r="X865" s="87"/>
      <c r="Y865" s="87"/>
      <c r="Z865" s="87"/>
    </row>
    <row r="866" spans="1:26" ht="25.5" customHeight="1" x14ac:dyDescent="0.3">
      <c r="A866" s="87"/>
      <c r="B866" s="87"/>
      <c r="C866" s="87"/>
      <c r="D866" s="87"/>
      <c r="E866" s="87"/>
      <c r="F866" s="87"/>
      <c r="G866" s="87"/>
      <c r="H866" s="87"/>
      <c r="I866" s="87"/>
      <c r="J866" s="87"/>
      <c r="K866" s="87"/>
      <c r="L866" s="87"/>
      <c r="M866" s="87"/>
      <c r="N866" s="87"/>
      <c r="O866" s="87"/>
      <c r="P866" s="87"/>
      <c r="Q866" s="87"/>
      <c r="R866" s="87"/>
      <c r="S866" s="87"/>
      <c r="T866" s="87"/>
      <c r="U866" s="87"/>
      <c r="V866" s="87"/>
      <c r="W866" s="87"/>
      <c r="X866" s="87"/>
      <c r="Y866" s="87"/>
      <c r="Z866" s="87"/>
    </row>
    <row r="867" spans="1:26" ht="25.5" customHeight="1" x14ac:dyDescent="0.3">
      <c r="A867" s="87"/>
      <c r="B867" s="87"/>
      <c r="C867" s="87"/>
      <c r="D867" s="87"/>
      <c r="E867" s="87"/>
      <c r="F867" s="87"/>
      <c r="G867" s="87"/>
      <c r="H867" s="87"/>
      <c r="I867" s="87"/>
      <c r="J867" s="87"/>
      <c r="K867" s="87"/>
      <c r="L867" s="87"/>
      <c r="M867" s="87"/>
      <c r="N867" s="87"/>
      <c r="O867" s="87"/>
      <c r="P867" s="87"/>
      <c r="Q867" s="87"/>
      <c r="R867" s="87"/>
      <c r="S867" s="87"/>
      <c r="T867" s="87"/>
      <c r="U867" s="87"/>
      <c r="V867" s="87"/>
      <c r="W867" s="87"/>
      <c r="X867" s="87"/>
      <c r="Y867" s="87"/>
      <c r="Z867" s="87"/>
    </row>
    <row r="868" spans="1:26" ht="25.5" customHeight="1" x14ac:dyDescent="0.3">
      <c r="A868" s="87"/>
      <c r="B868" s="87"/>
      <c r="C868" s="87"/>
      <c r="D868" s="87"/>
      <c r="E868" s="87"/>
      <c r="F868" s="87"/>
      <c r="G868" s="87"/>
      <c r="H868" s="87"/>
      <c r="I868" s="87"/>
      <c r="J868" s="87"/>
      <c r="K868" s="87"/>
      <c r="L868" s="87"/>
      <c r="M868" s="87"/>
      <c r="N868" s="87"/>
      <c r="O868" s="87"/>
      <c r="P868" s="87"/>
      <c r="Q868" s="87"/>
      <c r="R868" s="87"/>
      <c r="S868" s="87"/>
      <c r="T868" s="87"/>
      <c r="U868" s="87"/>
      <c r="V868" s="87"/>
      <c r="W868" s="87"/>
      <c r="X868" s="87"/>
      <c r="Y868" s="87"/>
      <c r="Z868" s="87"/>
    </row>
    <row r="869" spans="1:26" ht="25.5" customHeight="1" x14ac:dyDescent="0.3">
      <c r="A869" s="87"/>
      <c r="B869" s="87"/>
      <c r="C869" s="87"/>
      <c r="D869" s="87"/>
      <c r="E869" s="87"/>
      <c r="F869" s="87"/>
      <c r="G869" s="87"/>
      <c r="H869" s="87"/>
      <c r="I869" s="87"/>
      <c r="J869" s="87"/>
      <c r="K869" s="87"/>
      <c r="L869" s="87"/>
      <c r="M869" s="87"/>
      <c r="N869" s="87"/>
      <c r="O869" s="87"/>
      <c r="P869" s="87"/>
      <c r="Q869" s="87"/>
      <c r="R869" s="87"/>
      <c r="S869" s="87"/>
      <c r="T869" s="87"/>
      <c r="U869" s="87"/>
      <c r="V869" s="87"/>
      <c r="W869" s="87"/>
      <c r="X869" s="87"/>
      <c r="Y869" s="87"/>
      <c r="Z869" s="87"/>
    </row>
    <row r="870" spans="1:26" ht="25.5" customHeight="1" x14ac:dyDescent="0.3">
      <c r="A870" s="87"/>
      <c r="B870" s="87"/>
      <c r="C870" s="87"/>
      <c r="D870" s="87"/>
      <c r="E870" s="87"/>
      <c r="F870" s="87"/>
      <c r="G870" s="87"/>
      <c r="H870" s="87"/>
      <c r="I870" s="87"/>
      <c r="J870" s="87"/>
      <c r="K870" s="87"/>
      <c r="L870" s="87"/>
      <c r="M870" s="87"/>
      <c r="N870" s="87"/>
      <c r="O870" s="87"/>
      <c r="P870" s="87"/>
      <c r="Q870" s="87"/>
      <c r="R870" s="87"/>
      <c r="S870" s="87"/>
      <c r="T870" s="87"/>
      <c r="U870" s="87"/>
      <c r="V870" s="87"/>
      <c r="W870" s="87"/>
      <c r="X870" s="87"/>
      <c r="Y870" s="87"/>
      <c r="Z870" s="87"/>
    </row>
    <row r="871" spans="1:26" ht="25.5" customHeight="1" x14ac:dyDescent="0.3">
      <c r="A871" s="87"/>
      <c r="B871" s="87"/>
      <c r="C871" s="87"/>
      <c r="D871" s="87"/>
      <c r="E871" s="87"/>
      <c r="F871" s="87"/>
      <c r="G871" s="87"/>
      <c r="H871" s="87"/>
      <c r="I871" s="87"/>
      <c r="J871" s="87"/>
      <c r="K871" s="87"/>
      <c r="L871" s="87"/>
      <c r="M871" s="87"/>
      <c r="N871" s="87"/>
      <c r="O871" s="87"/>
      <c r="P871" s="87"/>
      <c r="Q871" s="87"/>
      <c r="R871" s="87"/>
      <c r="S871" s="87"/>
      <c r="T871" s="87"/>
      <c r="U871" s="87"/>
      <c r="V871" s="87"/>
      <c r="W871" s="87"/>
      <c r="X871" s="87"/>
      <c r="Y871" s="87"/>
      <c r="Z871" s="87"/>
    </row>
    <row r="872" spans="1:26" ht="25.5" customHeight="1" x14ac:dyDescent="0.3">
      <c r="A872" s="87"/>
      <c r="B872" s="87"/>
      <c r="C872" s="87"/>
      <c r="D872" s="87"/>
      <c r="E872" s="87"/>
      <c r="F872" s="87"/>
      <c r="G872" s="87"/>
      <c r="H872" s="87"/>
      <c r="I872" s="87"/>
      <c r="J872" s="87"/>
      <c r="K872" s="87"/>
      <c r="L872" s="87"/>
      <c r="M872" s="87"/>
      <c r="N872" s="87"/>
      <c r="O872" s="87"/>
      <c r="P872" s="87"/>
      <c r="Q872" s="87"/>
      <c r="R872" s="87"/>
      <c r="S872" s="87"/>
      <c r="T872" s="87"/>
      <c r="U872" s="87"/>
      <c r="V872" s="87"/>
      <c r="W872" s="87"/>
      <c r="X872" s="87"/>
      <c r="Y872" s="87"/>
      <c r="Z872" s="87"/>
    </row>
    <row r="873" spans="1:26" ht="25.5" customHeight="1" x14ac:dyDescent="0.3">
      <c r="A873" s="87"/>
      <c r="B873" s="87"/>
      <c r="C873" s="87"/>
      <c r="D873" s="87"/>
      <c r="E873" s="87"/>
      <c r="F873" s="87"/>
      <c r="G873" s="87"/>
      <c r="H873" s="87"/>
      <c r="I873" s="87"/>
      <c r="J873" s="87"/>
      <c r="K873" s="87"/>
      <c r="L873" s="87"/>
      <c r="M873" s="87"/>
      <c r="N873" s="87"/>
      <c r="O873" s="87"/>
      <c r="P873" s="87"/>
      <c r="Q873" s="87"/>
      <c r="R873" s="87"/>
      <c r="S873" s="87"/>
      <c r="T873" s="87"/>
      <c r="U873" s="87"/>
      <c r="V873" s="87"/>
      <c r="W873" s="87"/>
      <c r="X873" s="87"/>
      <c r="Y873" s="87"/>
      <c r="Z873" s="87"/>
    </row>
    <row r="874" spans="1:26" ht="25.5" customHeight="1" x14ac:dyDescent="0.3">
      <c r="A874" s="87"/>
      <c r="B874" s="87"/>
      <c r="C874" s="87"/>
      <c r="D874" s="87"/>
      <c r="E874" s="87"/>
      <c r="F874" s="87"/>
      <c r="G874" s="87"/>
      <c r="H874" s="87"/>
      <c r="I874" s="87"/>
      <c r="J874" s="87"/>
      <c r="K874" s="87"/>
      <c r="L874" s="87"/>
      <c r="M874" s="87"/>
      <c r="N874" s="87"/>
      <c r="O874" s="87"/>
      <c r="P874" s="87"/>
      <c r="Q874" s="87"/>
      <c r="R874" s="87"/>
      <c r="S874" s="87"/>
      <c r="T874" s="87"/>
      <c r="U874" s="87"/>
      <c r="V874" s="87"/>
      <c r="W874" s="87"/>
      <c r="X874" s="87"/>
      <c r="Y874" s="87"/>
      <c r="Z874" s="87"/>
    </row>
    <row r="875" spans="1:26" ht="25.5" customHeight="1" x14ac:dyDescent="0.3">
      <c r="A875" s="87"/>
      <c r="B875" s="87"/>
      <c r="C875" s="87"/>
      <c r="D875" s="87"/>
      <c r="E875" s="87"/>
      <c r="F875" s="87"/>
      <c r="G875" s="87"/>
      <c r="H875" s="87"/>
      <c r="I875" s="87"/>
      <c r="J875" s="87"/>
      <c r="K875" s="87"/>
      <c r="L875" s="87"/>
      <c r="M875" s="87"/>
      <c r="N875" s="87"/>
      <c r="O875" s="87"/>
      <c r="P875" s="87"/>
      <c r="Q875" s="87"/>
      <c r="R875" s="87"/>
      <c r="S875" s="87"/>
      <c r="T875" s="87"/>
      <c r="U875" s="87"/>
      <c r="V875" s="87"/>
      <c r="W875" s="87"/>
      <c r="X875" s="87"/>
      <c r="Y875" s="87"/>
      <c r="Z875" s="87"/>
    </row>
    <row r="876" spans="1:26" ht="25.5" customHeight="1" x14ac:dyDescent="0.3">
      <c r="A876" s="87"/>
      <c r="B876" s="87"/>
      <c r="C876" s="87"/>
      <c r="D876" s="87"/>
      <c r="E876" s="87"/>
      <c r="F876" s="87"/>
      <c r="G876" s="87"/>
      <c r="H876" s="87"/>
      <c r="I876" s="87"/>
      <c r="J876" s="87"/>
      <c r="K876" s="87"/>
      <c r="L876" s="87"/>
      <c r="M876" s="87"/>
      <c r="N876" s="87"/>
      <c r="O876" s="87"/>
      <c r="P876" s="87"/>
      <c r="Q876" s="87"/>
      <c r="R876" s="87"/>
      <c r="S876" s="87"/>
      <c r="T876" s="87"/>
      <c r="U876" s="87"/>
      <c r="V876" s="87"/>
      <c r="W876" s="87"/>
      <c r="X876" s="87"/>
      <c r="Y876" s="87"/>
      <c r="Z876" s="87"/>
    </row>
    <row r="877" spans="1:26" ht="25.5" customHeight="1" x14ac:dyDescent="0.3">
      <c r="A877" s="87"/>
      <c r="B877" s="87"/>
      <c r="C877" s="87"/>
      <c r="D877" s="87"/>
      <c r="E877" s="87"/>
      <c r="F877" s="87"/>
      <c r="G877" s="87"/>
      <c r="H877" s="87"/>
      <c r="I877" s="87"/>
      <c r="J877" s="87"/>
      <c r="K877" s="87"/>
      <c r="L877" s="87"/>
      <c r="M877" s="87"/>
      <c r="N877" s="87"/>
      <c r="O877" s="87"/>
      <c r="P877" s="87"/>
      <c r="Q877" s="87"/>
      <c r="R877" s="87"/>
      <c r="S877" s="87"/>
      <c r="T877" s="87"/>
      <c r="U877" s="87"/>
      <c r="V877" s="87"/>
      <c r="W877" s="87"/>
      <c r="X877" s="87"/>
      <c r="Y877" s="87"/>
      <c r="Z877" s="87"/>
    </row>
    <row r="878" spans="1:26" ht="25.5" customHeight="1" x14ac:dyDescent="0.3">
      <c r="A878" s="87"/>
      <c r="B878" s="87"/>
      <c r="C878" s="87"/>
      <c r="D878" s="87"/>
      <c r="E878" s="87"/>
      <c r="F878" s="87"/>
      <c r="G878" s="87"/>
      <c r="H878" s="87"/>
      <c r="I878" s="87"/>
      <c r="J878" s="87"/>
      <c r="K878" s="87"/>
      <c r="L878" s="87"/>
      <c r="M878" s="87"/>
      <c r="N878" s="87"/>
      <c r="O878" s="87"/>
      <c r="P878" s="87"/>
      <c r="Q878" s="87"/>
      <c r="R878" s="87"/>
      <c r="S878" s="87"/>
      <c r="T878" s="87"/>
      <c r="U878" s="87"/>
      <c r="V878" s="87"/>
      <c r="W878" s="87"/>
      <c r="X878" s="87"/>
      <c r="Y878" s="87"/>
      <c r="Z878" s="87"/>
    </row>
    <row r="879" spans="1:26" ht="25.5" customHeight="1" x14ac:dyDescent="0.3">
      <c r="A879" s="87"/>
      <c r="B879" s="87"/>
      <c r="C879" s="87"/>
      <c r="D879" s="87"/>
      <c r="E879" s="87"/>
      <c r="F879" s="87"/>
      <c r="G879" s="87"/>
      <c r="H879" s="87"/>
      <c r="I879" s="87"/>
      <c r="J879" s="87"/>
      <c r="K879" s="87"/>
      <c r="L879" s="87"/>
      <c r="M879" s="87"/>
      <c r="N879" s="87"/>
      <c r="O879" s="87"/>
      <c r="P879" s="87"/>
      <c r="Q879" s="87"/>
      <c r="R879" s="87"/>
      <c r="S879" s="87"/>
      <c r="T879" s="87"/>
      <c r="U879" s="87"/>
      <c r="V879" s="87"/>
      <c r="W879" s="87"/>
      <c r="X879" s="87"/>
      <c r="Y879" s="87"/>
      <c r="Z879" s="87"/>
    </row>
    <row r="880" spans="1:26" ht="25.5" customHeight="1" x14ac:dyDescent="0.3">
      <c r="A880" s="87"/>
      <c r="B880" s="87"/>
      <c r="C880" s="87"/>
      <c r="D880" s="87"/>
      <c r="E880" s="87"/>
      <c r="F880" s="87"/>
      <c r="G880" s="87"/>
      <c r="H880" s="87"/>
      <c r="I880" s="87"/>
      <c r="J880" s="87"/>
      <c r="K880" s="87"/>
      <c r="L880" s="87"/>
      <c r="M880" s="87"/>
      <c r="N880" s="87"/>
      <c r="O880" s="87"/>
      <c r="P880" s="87"/>
      <c r="Q880" s="87"/>
      <c r="R880" s="87"/>
      <c r="S880" s="87"/>
      <c r="T880" s="87"/>
      <c r="U880" s="87"/>
      <c r="V880" s="87"/>
      <c r="W880" s="87"/>
      <c r="X880" s="87"/>
      <c r="Y880" s="87"/>
      <c r="Z880" s="87"/>
    </row>
    <row r="881" spans="1:26" ht="25.5" customHeight="1" x14ac:dyDescent="0.3">
      <c r="A881" s="87"/>
      <c r="B881" s="87"/>
      <c r="C881" s="87"/>
      <c r="D881" s="87"/>
      <c r="E881" s="87"/>
      <c r="F881" s="87"/>
      <c r="G881" s="87"/>
      <c r="H881" s="87"/>
      <c r="I881" s="87"/>
      <c r="J881" s="87"/>
      <c r="K881" s="87"/>
      <c r="L881" s="87"/>
      <c r="M881" s="87"/>
      <c r="N881" s="87"/>
      <c r="O881" s="87"/>
      <c r="P881" s="87"/>
      <c r="Q881" s="87"/>
      <c r="R881" s="87"/>
      <c r="S881" s="87"/>
      <c r="T881" s="87"/>
      <c r="U881" s="87"/>
      <c r="V881" s="87"/>
      <c r="W881" s="87"/>
      <c r="X881" s="87"/>
      <c r="Y881" s="87"/>
      <c r="Z881" s="87"/>
    </row>
    <row r="882" spans="1:26" ht="25.5" customHeight="1" x14ac:dyDescent="0.3">
      <c r="A882" s="87"/>
      <c r="B882" s="87"/>
      <c r="C882" s="87"/>
      <c r="D882" s="87"/>
      <c r="E882" s="87"/>
      <c r="F882" s="87"/>
      <c r="G882" s="87"/>
      <c r="H882" s="87"/>
      <c r="I882" s="87"/>
      <c r="J882" s="87"/>
      <c r="K882" s="87"/>
      <c r="L882" s="87"/>
      <c r="M882" s="87"/>
      <c r="N882" s="87"/>
      <c r="O882" s="87"/>
      <c r="P882" s="87"/>
      <c r="Q882" s="87"/>
      <c r="R882" s="87"/>
      <c r="S882" s="87"/>
      <c r="T882" s="87"/>
      <c r="U882" s="87"/>
      <c r="V882" s="87"/>
      <c r="W882" s="87"/>
      <c r="X882" s="87"/>
      <c r="Y882" s="87"/>
      <c r="Z882" s="87"/>
    </row>
    <row r="883" spans="1:26" ht="25.5" customHeight="1" x14ac:dyDescent="0.3">
      <c r="A883" s="87"/>
      <c r="B883" s="87"/>
      <c r="C883" s="87"/>
      <c r="D883" s="87"/>
      <c r="E883" s="87"/>
      <c r="F883" s="87"/>
      <c r="G883" s="87"/>
      <c r="H883" s="87"/>
      <c r="I883" s="87"/>
      <c r="J883" s="87"/>
      <c r="K883" s="87"/>
      <c r="L883" s="87"/>
      <c r="M883" s="87"/>
      <c r="N883" s="87"/>
      <c r="O883" s="87"/>
      <c r="P883" s="87"/>
      <c r="Q883" s="87"/>
      <c r="R883" s="87"/>
      <c r="S883" s="87"/>
      <c r="T883" s="87"/>
      <c r="U883" s="87"/>
      <c r="V883" s="87"/>
      <c r="W883" s="87"/>
      <c r="X883" s="87"/>
      <c r="Y883" s="87"/>
      <c r="Z883" s="87"/>
    </row>
    <row r="884" spans="1:26" ht="25.5" customHeight="1" x14ac:dyDescent="0.3">
      <c r="A884" s="87"/>
      <c r="B884" s="87"/>
      <c r="C884" s="87"/>
      <c r="D884" s="87"/>
      <c r="E884" s="87"/>
      <c r="F884" s="87"/>
      <c r="G884" s="87"/>
      <c r="H884" s="87"/>
      <c r="I884" s="87"/>
      <c r="J884" s="87"/>
      <c r="K884" s="87"/>
      <c r="L884" s="87"/>
      <c r="M884" s="87"/>
      <c r="N884" s="87"/>
      <c r="O884" s="87"/>
      <c r="P884" s="87"/>
      <c r="Q884" s="87"/>
      <c r="R884" s="87"/>
      <c r="S884" s="87"/>
      <c r="T884" s="87"/>
      <c r="U884" s="87"/>
      <c r="V884" s="87"/>
      <c r="W884" s="87"/>
      <c r="X884" s="87"/>
      <c r="Y884" s="87"/>
      <c r="Z884" s="87"/>
    </row>
    <row r="885" spans="1:26" ht="25.5" customHeight="1" x14ac:dyDescent="0.3">
      <c r="A885" s="87"/>
      <c r="B885" s="87"/>
      <c r="C885" s="87"/>
      <c r="D885" s="87"/>
      <c r="E885" s="87"/>
      <c r="F885" s="87"/>
      <c r="G885" s="87"/>
      <c r="H885" s="87"/>
      <c r="I885" s="87"/>
      <c r="J885" s="87"/>
      <c r="K885" s="87"/>
      <c r="L885" s="87"/>
      <c r="M885" s="87"/>
      <c r="N885" s="87"/>
      <c r="O885" s="87"/>
      <c r="P885" s="87"/>
      <c r="Q885" s="87"/>
      <c r="R885" s="87"/>
      <c r="S885" s="87"/>
      <c r="T885" s="87"/>
      <c r="U885" s="87"/>
      <c r="V885" s="87"/>
      <c r="W885" s="87"/>
      <c r="X885" s="87"/>
      <c r="Y885" s="87"/>
      <c r="Z885" s="87"/>
    </row>
    <row r="886" spans="1:26" ht="25.5" customHeight="1" x14ac:dyDescent="0.3">
      <c r="A886" s="87"/>
      <c r="B886" s="87"/>
      <c r="C886" s="87"/>
      <c r="D886" s="87"/>
      <c r="E886" s="87"/>
      <c r="F886" s="87"/>
      <c r="G886" s="87"/>
      <c r="H886" s="87"/>
      <c r="I886" s="87"/>
      <c r="J886" s="87"/>
      <c r="K886" s="87"/>
      <c r="L886" s="87"/>
      <c r="M886" s="87"/>
      <c r="N886" s="87"/>
      <c r="O886" s="87"/>
      <c r="P886" s="87"/>
      <c r="Q886" s="87"/>
      <c r="R886" s="87"/>
      <c r="S886" s="87"/>
      <c r="T886" s="87"/>
      <c r="U886" s="87"/>
      <c r="V886" s="87"/>
      <c r="W886" s="87"/>
      <c r="X886" s="87"/>
      <c r="Y886" s="87"/>
      <c r="Z886" s="87"/>
    </row>
    <row r="887" spans="1:26" ht="25.5" customHeight="1" x14ac:dyDescent="0.3">
      <c r="A887" s="87"/>
      <c r="B887" s="87"/>
      <c r="C887" s="87"/>
      <c r="D887" s="87"/>
      <c r="E887" s="87"/>
      <c r="F887" s="87"/>
      <c r="G887" s="87"/>
      <c r="H887" s="87"/>
      <c r="I887" s="87"/>
      <c r="J887" s="87"/>
      <c r="K887" s="87"/>
      <c r="L887" s="87"/>
      <c r="M887" s="87"/>
      <c r="N887" s="87"/>
      <c r="O887" s="87"/>
      <c r="P887" s="87"/>
      <c r="Q887" s="87"/>
      <c r="R887" s="87"/>
      <c r="S887" s="87"/>
      <c r="T887" s="87"/>
      <c r="U887" s="87"/>
      <c r="V887" s="87"/>
      <c r="W887" s="87"/>
      <c r="X887" s="87"/>
      <c r="Y887" s="87"/>
      <c r="Z887" s="87"/>
    </row>
    <row r="888" spans="1:26" ht="25.5" customHeight="1" x14ac:dyDescent="0.3">
      <c r="A888" s="87"/>
      <c r="B888" s="87"/>
      <c r="C888" s="87"/>
      <c r="D888" s="87"/>
      <c r="E888" s="87"/>
      <c r="F888" s="87"/>
      <c r="G888" s="87"/>
      <c r="H888" s="87"/>
      <c r="I888" s="87"/>
      <c r="J888" s="87"/>
      <c r="K888" s="87"/>
      <c r="L888" s="87"/>
      <c r="M888" s="87"/>
      <c r="N888" s="87"/>
      <c r="O888" s="87"/>
      <c r="P888" s="87"/>
      <c r="Q888" s="87"/>
      <c r="R888" s="87"/>
      <c r="S888" s="87"/>
      <c r="T888" s="87"/>
      <c r="U888" s="87"/>
      <c r="V888" s="87"/>
      <c r="W888" s="87"/>
      <c r="X888" s="87"/>
      <c r="Y888" s="87"/>
      <c r="Z888" s="87"/>
    </row>
    <row r="889" spans="1:26" ht="25.5" customHeight="1" x14ac:dyDescent="0.3">
      <c r="A889" s="87"/>
      <c r="B889" s="87"/>
      <c r="C889" s="87"/>
      <c r="D889" s="87"/>
      <c r="E889" s="87"/>
      <c r="F889" s="87"/>
      <c r="G889" s="87"/>
      <c r="H889" s="87"/>
      <c r="I889" s="87"/>
      <c r="J889" s="87"/>
      <c r="K889" s="87"/>
      <c r="L889" s="87"/>
      <c r="M889" s="87"/>
      <c r="N889" s="87"/>
      <c r="O889" s="87"/>
      <c r="P889" s="87"/>
      <c r="Q889" s="87"/>
      <c r="R889" s="87"/>
      <c r="S889" s="87"/>
      <c r="T889" s="87"/>
      <c r="U889" s="87"/>
      <c r="V889" s="87"/>
      <c r="W889" s="87"/>
      <c r="X889" s="87"/>
      <c r="Y889" s="87"/>
      <c r="Z889" s="87"/>
    </row>
    <row r="890" spans="1:26" ht="25.5" customHeight="1" x14ac:dyDescent="0.3">
      <c r="A890" s="87"/>
      <c r="B890" s="87"/>
      <c r="C890" s="87"/>
      <c r="D890" s="87"/>
      <c r="E890" s="87"/>
      <c r="F890" s="87"/>
      <c r="G890" s="87"/>
      <c r="H890" s="87"/>
      <c r="I890" s="87"/>
      <c r="J890" s="87"/>
      <c r="K890" s="87"/>
      <c r="L890" s="87"/>
      <c r="M890" s="87"/>
      <c r="N890" s="87"/>
      <c r="O890" s="87"/>
      <c r="P890" s="87"/>
      <c r="Q890" s="87"/>
      <c r="R890" s="87"/>
      <c r="S890" s="87"/>
      <c r="T890" s="87"/>
      <c r="U890" s="87"/>
      <c r="V890" s="87"/>
      <c r="W890" s="87"/>
      <c r="X890" s="87"/>
      <c r="Y890" s="87"/>
      <c r="Z890" s="87"/>
    </row>
    <row r="891" spans="1:26" ht="25.5" customHeight="1" x14ac:dyDescent="0.3">
      <c r="A891" s="87"/>
      <c r="B891" s="87"/>
      <c r="C891" s="87"/>
      <c r="D891" s="87"/>
      <c r="E891" s="87"/>
      <c r="F891" s="87"/>
      <c r="G891" s="87"/>
      <c r="H891" s="87"/>
      <c r="I891" s="87"/>
      <c r="J891" s="87"/>
      <c r="K891" s="87"/>
      <c r="L891" s="87"/>
      <c r="M891" s="87"/>
      <c r="N891" s="87"/>
      <c r="O891" s="87"/>
      <c r="P891" s="87"/>
      <c r="Q891" s="87"/>
      <c r="R891" s="87"/>
      <c r="S891" s="87"/>
      <c r="T891" s="87"/>
      <c r="U891" s="87"/>
      <c r="V891" s="87"/>
      <c r="W891" s="87"/>
      <c r="X891" s="87"/>
      <c r="Y891" s="87"/>
      <c r="Z891" s="87"/>
    </row>
    <row r="892" spans="1:26" ht="25.5" customHeight="1" x14ac:dyDescent="0.3">
      <c r="A892" s="87"/>
      <c r="B892" s="87"/>
      <c r="C892" s="87"/>
      <c r="D892" s="87"/>
      <c r="E892" s="87"/>
      <c r="F892" s="87"/>
      <c r="G892" s="87"/>
      <c r="H892" s="87"/>
      <c r="I892" s="87"/>
      <c r="J892" s="87"/>
      <c r="K892" s="87"/>
      <c r="L892" s="87"/>
      <c r="M892" s="87"/>
      <c r="N892" s="87"/>
      <c r="O892" s="87"/>
      <c r="P892" s="87"/>
      <c r="Q892" s="87"/>
      <c r="R892" s="87"/>
      <c r="S892" s="87"/>
      <c r="T892" s="87"/>
      <c r="U892" s="87"/>
      <c r="V892" s="87"/>
      <c r="W892" s="87"/>
      <c r="X892" s="87"/>
      <c r="Y892" s="87"/>
      <c r="Z892" s="87"/>
    </row>
    <row r="893" spans="1:26" ht="25.5" customHeight="1" x14ac:dyDescent="0.3">
      <c r="A893" s="87"/>
      <c r="B893" s="87"/>
      <c r="C893" s="87"/>
      <c r="D893" s="87"/>
      <c r="E893" s="87"/>
      <c r="F893" s="87"/>
      <c r="G893" s="87"/>
      <c r="H893" s="87"/>
      <c r="I893" s="87"/>
      <c r="J893" s="87"/>
      <c r="K893" s="87"/>
      <c r="L893" s="87"/>
      <c r="M893" s="87"/>
      <c r="N893" s="87"/>
      <c r="O893" s="87"/>
      <c r="P893" s="87"/>
      <c r="Q893" s="87"/>
      <c r="R893" s="87"/>
      <c r="S893" s="87"/>
      <c r="T893" s="87"/>
      <c r="U893" s="87"/>
      <c r="V893" s="87"/>
      <c r="W893" s="87"/>
      <c r="X893" s="87"/>
      <c r="Y893" s="87"/>
      <c r="Z893" s="87"/>
    </row>
    <row r="894" spans="1:26" ht="25.5" customHeight="1" x14ac:dyDescent="0.3">
      <c r="A894" s="87"/>
      <c r="B894" s="87"/>
      <c r="C894" s="87"/>
      <c r="D894" s="87"/>
      <c r="E894" s="87"/>
      <c r="F894" s="87"/>
      <c r="G894" s="87"/>
      <c r="H894" s="87"/>
      <c r="I894" s="87"/>
      <c r="J894" s="87"/>
      <c r="K894" s="87"/>
      <c r="L894" s="87"/>
      <c r="M894" s="87"/>
      <c r="N894" s="87"/>
      <c r="O894" s="87"/>
      <c r="P894" s="87"/>
      <c r="Q894" s="87"/>
      <c r="R894" s="87"/>
      <c r="S894" s="87"/>
      <c r="T894" s="87"/>
      <c r="U894" s="87"/>
      <c r="V894" s="87"/>
      <c r="W894" s="87"/>
      <c r="X894" s="87"/>
      <c r="Y894" s="87"/>
      <c r="Z894" s="87"/>
    </row>
    <row r="895" spans="1:26" ht="25.5" customHeight="1" x14ac:dyDescent="0.3">
      <c r="A895" s="87"/>
      <c r="B895" s="87"/>
      <c r="C895" s="87"/>
      <c r="D895" s="87"/>
      <c r="E895" s="87"/>
      <c r="F895" s="87"/>
      <c r="G895" s="87"/>
      <c r="H895" s="87"/>
      <c r="I895" s="87"/>
      <c r="J895" s="87"/>
      <c r="K895" s="87"/>
      <c r="L895" s="87"/>
      <c r="M895" s="87"/>
      <c r="N895" s="87"/>
      <c r="O895" s="87"/>
      <c r="P895" s="87"/>
      <c r="Q895" s="87"/>
      <c r="R895" s="87"/>
      <c r="S895" s="87"/>
      <c r="T895" s="87"/>
      <c r="U895" s="87"/>
      <c r="V895" s="87"/>
      <c r="W895" s="87"/>
      <c r="X895" s="87"/>
      <c r="Y895" s="87"/>
      <c r="Z895" s="87"/>
    </row>
    <row r="896" spans="1:26" ht="25.5" customHeight="1" x14ac:dyDescent="0.3">
      <c r="A896" s="87"/>
      <c r="B896" s="87"/>
      <c r="C896" s="87"/>
      <c r="D896" s="87"/>
      <c r="E896" s="87"/>
      <c r="F896" s="87"/>
      <c r="G896" s="87"/>
      <c r="H896" s="87"/>
      <c r="I896" s="87"/>
      <c r="J896" s="87"/>
      <c r="K896" s="87"/>
      <c r="L896" s="87"/>
      <c r="M896" s="87"/>
      <c r="N896" s="87"/>
      <c r="O896" s="87"/>
      <c r="P896" s="87"/>
      <c r="Q896" s="87"/>
      <c r="R896" s="87"/>
      <c r="S896" s="87"/>
      <c r="T896" s="87"/>
      <c r="U896" s="87"/>
      <c r="V896" s="87"/>
      <c r="W896" s="87"/>
      <c r="X896" s="87"/>
      <c r="Y896" s="87"/>
      <c r="Z896" s="87"/>
    </row>
    <row r="897" spans="1:26" ht="25.5" customHeight="1" x14ac:dyDescent="0.3">
      <c r="A897" s="87"/>
      <c r="B897" s="87"/>
      <c r="C897" s="87"/>
      <c r="D897" s="87"/>
      <c r="E897" s="87"/>
      <c r="F897" s="87"/>
      <c r="G897" s="87"/>
      <c r="H897" s="87"/>
      <c r="I897" s="87"/>
      <c r="J897" s="87"/>
      <c r="K897" s="87"/>
      <c r="L897" s="87"/>
      <c r="M897" s="87"/>
      <c r="N897" s="87"/>
      <c r="O897" s="87"/>
      <c r="P897" s="87"/>
      <c r="Q897" s="87"/>
      <c r="R897" s="87"/>
      <c r="S897" s="87"/>
      <c r="T897" s="87"/>
      <c r="U897" s="87"/>
      <c r="V897" s="87"/>
      <c r="W897" s="87"/>
      <c r="X897" s="87"/>
      <c r="Y897" s="87"/>
      <c r="Z897" s="87"/>
    </row>
    <row r="898" spans="1:26" ht="25.5" customHeight="1" x14ac:dyDescent="0.3">
      <c r="A898" s="87"/>
      <c r="B898" s="87"/>
      <c r="C898" s="87"/>
      <c r="D898" s="87"/>
      <c r="E898" s="87"/>
      <c r="F898" s="87"/>
      <c r="G898" s="87"/>
      <c r="H898" s="87"/>
      <c r="I898" s="87"/>
      <c r="J898" s="87"/>
      <c r="K898" s="87"/>
      <c r="L898" s="87"/>
      <c r="M898" s="87"/>
      <c r="N898" s="87"/>
      <c r="O898" s="87"/>
      <c r="P898" s="87"/>
      <c r="Q898" s="87"/>
      <c r="R898" s="87"/>
      <c r="S898" s="87"/>
      <c r="T898" s="87"/>
      <c r="U898" s="87"/>
      <c r="V898" s="87"/>
      <c r="W898" s="87"/>
      <c r="X898" s="87"/>
      <c r="Y898" s="87"/>
      <c r="Z898" s="87"/>
    </row>
    <row r="899" spans="1:26" ht="25.5" customHeight="1" x14ac:dyDescent="0.3">
      <c r="A899" s="87"/>
      <c r="B899" s="87"/>
      <c r="C899" s="87"/>
      <c r="D899" s="87"/>
      <c r="E899" s="87"/>
      <c r="F899" s="87"/>
      <c r="G899" s="87"/>
      <c r="H899" s="87"/>
      <c r="I899" s="87"/>
      <c r="J899" s="87"/>
      <c r="K899" s="87"/>
      <c r="L899" s="87"/>
      <c r="M899" s="87"/>
      <c r="N899" s="87"/>
      <c r="O899" s="87"/>
      <c r="P899" s="87"/>
      <c r="Q899" s="87"/>
      <c r="R899" s="87"/>
      <c r="S899" s="87"/>
      <c r="T899" s="87"/>
      <c r="U899" s="87"/>
      <c r="V899" s="87"/>
      <c r="W899" s="87"/>
      <c r="X899" s="87"/>
      <c r="Y899" s="87"/>
      <c r="Z899" s="87"/>
    </row>
    <row r="900" spans="1:26" ht="25.5" customHeight="1" x14ac:dyDescent="0.3">
      <c r="A900" s="87"/>
      <c r="B900" s="87"/>
      <c r="C900" s="87"/>
      <c r="D900" s="87"/>
      <c r="E900" s="87"/>
      <c r="F900" s="87"/>
      <c r="G900" s="87"/>
      <c r="H900" s="87"/>
      <c r="I900" s="87"/>
      <c r="J900" s="87"/>
      <c r="K900" s="87"/>
      <c r="L900" s="87"/>
      <c r="M900" s="87"/>
      <c r="N900" s="87"/>
      <c r="O900" s="87"/>
      <c r="P900" s="87"/>
      <c r="Q900" s="87"/>
      <c r="R900" s="87"/>
      <c r="S900" s="87"/>
      <c r="T900" s="87"/>
      <c r="U900" s="87"/>
      <c r="V900" s="87"/>
      <c r="W900" s="87"/>
      <c r="X900" s="87"/>
      <c r="Y900" s="87"/>
      <c r="Z900" s="87"/>
    </row>
    <row r="901" spans="1:26" ht="25.5" customHeight="1" x14ac:dyDescent="0.3">
      <c r="A901" s="87"/>
      <c r="B901" s="87"/>
      <c r="C901" s="87"/>
      <c r="D901" s="87"/>
      <c r="E901" s="87"/>
      <c r="F901" s="87"/>
      <c r="G901" s="87"/>
      <c r="H901" s="87"/>
      <c r="I901" s="87"/>
      <c r="J901" s="87"/>
      <c r="K901" s="87"/>
      <c r="L901" s="87"/>
      <c r="M901" s="87"/>
      <c r="N901" s="87"/>
      <c r="O901" s="87"/>
      <c r="P901" s="87"/>
      <c r="Q901" s="87"/>
      <c r="R901" s="87"/>
      <c r="S901" s="87"/>
      <c r="T901" s="87"/>
      <c r="U901" s="87"/>
      <c r="V901" s="87"/>
      <c r="W901" s="87"/>
      <c r="X901" s="87"/>
      <c r="Y901" s="87"/>
      <c r="Z901" s="87"/>
    </row>
    <row r="902" spans="1:26" ht="25.5" customHeight="1" x14ac:dyDescent="0.3">
      <c r="A902" s="87"/>
      <c r="B902" s="87"/>
      <c r="C902" s="87"/>
      <c r="D902" s="87"/>
      <c r="E902" s="87"/>
      <c r="F902" s="87"/>
      <c r="G902" s="87"/>
      <c r="H902" s="87"/>
      <c r="I902" s="87"/>
      <c r="J902" s="87"/>
      <c r="K902" s="87"/>
      <c r="L902" s="87"/>
      <c r="M902" s="87"/>
      <c r="N902" s="87"/>
      <c r="O902" s="87"/>
      <c r="P902" s="87"/>
      <c r="Q902" s="87"/>
      <c r="R902" s="87"/>
      <c r="S902" s="87"/>
      <c r="T902" s="87"/>
      <c r="U902" s="87"/>
      <c r="V902" s="87"/>
      <c r="W902" s="87"/>
      <c r="X902" s="87"/>
      <c r="Y902" s="87"/>
      <c r="Z902" s="87"/>
    </row>
    <row r="903" spans="1:26" ht="25.5" customHeight="1" x14ac:dyDescent="0.3">
      <c r="A903" s="87"/>
      <c r="B903" s="87"/>
      <c r="C903" s="87"/>
      <c r="D903" s="87"/>
      <c r="E903" s="87"/>
      <c r="F903" s="87"/>
      <c r="G903" s="87"/>
      <c r="H903" s="87"/>
      <c r="I903" s="87"/>
      <c r="J903" s="87"/>
      <c r="K903" s="87"/>
      <c r="L903" s="87"/>
      <c r="M903" s="87"/>
      <c r="N903" s="87"/>
      <c r="O903" s="87"/>
      <c r="P903" s="87"/>
      <c r="Q903" s="87"/>
      <c r="R903" s="87"/>
      <c r="S903" s="87"/>
      <c r="T903" s="87"/>
      <c r="U903" s="87"/>
      <c r="V903" s="87"/>
      <c r="W903" s="87"/>
      <c r="X903" s="87"/>
      <c r="Y903" s="87"/>
      <c r="Z903" s="87"/>
    </row>
    <row r="904" spans="1:26" ht="25.5" customHeight="1" x14ac:dyDescent="0.3">
      <c r="A904" s="87"/>
      <c r="B904" s="87"/>
      <c r="C904" s="87"/>
      <c r="D904" s="87"/>
      <c r="E904" s="87"/>
      <c r="F904" s="87"/>
      <c r="G904" s="87"/>
      <c r="H904" s="87"/>
      <c r="I904" s="87"/>
      <c r="J904" s="87"/>
      <c r="K904" s="87"/>
      <c r="L904" s="87"/>
      <c r="M904" s="87"/>
      <c r="N904" s="87"/>
      <c r="O904" s="87"/>
      <c r="P904" s="87"/>
      <c r="Q904" s="87"/>
      <c r="R904" s="87"/>
      <c r="S904" s="87"/>
      <c r="T904" s="87"/>
      <c r="U904" s="87"/>
      <c r="V904" s="87"/>
      <c r="W904" s="87"/>
      <c r="X904" s="87"/>
      <c r="Y904" s="87"/>
      <c r="Z904" s="87"/>
    </row>
    <row r="905" spans="1:26" ht="25.5" customHeight="1" x14ac:dyDescent="0.3">
      <c r="A905" s="87"/>
      <c r="B905" s="87"/>
      <c r="C905" s="87"/>
      <c r="D905" s="87"/>
      <c r="E905" s="87"/>
      <c r="F905" s="87"/>
      <c r="G905" s="87"/>
      <c r="H905" s="87"/>
      <c r="I905" s="87"/>
      <c r="J905" s="87"/>
      <c r="K905" s="87"/>
      <c r="L905" s="87"/>
      <c r="M905" s="87"/>
      <c r="N905" s="87"/>
      <c r="O905" s="87"/>
      <c r="P905" s="87"/>
      <c r="Q905" s="87"/>
      <c r="R905" s="87"/>
      <c r="S905" s="87"/>
      <c r="T905" s="87"/>
      <c r="U905" s="87"/>
      <c r="V905" s="87"/>
      <c r="W905" s="87"/>
      <c r="X905" s="87"/>
      <c r="Y905" s="87"/>
      <c r="Z905" s="87"/>
    </row>
    <row r="906" spans="1:26" ht="25.5" customHeight="1" x14ac:dyDescent="0.3">
      <c r="A906" s="87"/>
      <c r="B906" s="87"/>
      <c r="C906" s="87"/>
      <c r="D906" s="87"/>
      <c r="E906" s="87"/>
      <c r="F906" s="87"/>
      <c r="G906" s="87"/>
      <c r="H906" s="87"/>
      <c r="I906" s="87"/>
      <c r="J906" s="87"/>
      <c r="K906" s="87"/>
      <c r="L906" s="87"/>
      <c r="M906" s="87"/>
      <c r="N906" s="87"/>
      <c r="O906" s="87"/>
      <c r="P906" s="87"/>
      <c r="Q906" s="87"/>
      <c r="R906" s="87"/>
      <c r="S906" s="87"/>
      <c r="T906" s="87"/>
      <c r="U906" s="87"/>
      <c r="V906" s="87"/>
      <c r="W906" s="87"/>
      <c r="X906" s="87"/>
      <c r="Y906" s="87"/>
      <c r="Z906" s="87"/>
    </row>
    <row r="907" spans="1:26" ht="25.5" customHeight="1" x14ac:dyDescent="0.3">
      <c r="A907" s="87"/>
      <c r="B907" s="87"/>
      <c r="C907" s="87"/>
      <c r="D907" s="87"/>
      <c r="E907" s="87"/>
      <c r="F907" s="87"/>
      <c r="G907" s="87"/>
      <c r="H907" s="87"/>
      <c r="I907" s="87"/>
      <c r="J907" s="87"/>
      <c r="K907" s="87"/>
      <c r="L907" s="87"/>
      <c r="M907" s="87"/>
      <c r="N907" s="87"/>
      <c r="O907" s="87"/>
      <c r="P907" s="87"/>
      <c r="Q907" s="87"/>
      <c r="R907" s="87"/>
      <c r="S907" s="87"/>
      <c r="T907" s="87"/>
      <c r="U907" s="87"/>
      <c r="V907" s="87"/>
      <c r="W907" s="87"/>
      <c r="X907" s="87"/>
      <c r="Y907" s="87"/>
      <c r="Z907" s="87"/>
    </row>
    <row r="908" spans="1:26" ht="25.5" customHeight="1" x14ac:dyDescent="0.3">
      <c r="A908" s="87"/>
      <c r="B908" s="87"/>
      <c r="C908" s="87"/>
      <c r="D908" s="87"/>
      <c r="E908" s="87"/>
      <c r="F908" s="87"/>
      <c r="G908" s="87"/>
      <c r="H908" s="87"/>
      <c r="I908" s="87"/>
      <c r="J908" s="87"/>
      <c r="K908" s="87"/>
      <c r="L908" s="87"/>
      <c r="M908" s="87"/>
      <c r="N908" s="87"/>
      <c r="O908" s="87"/>
      <c r="P908" s="87"/>
      <c r="Q908" s="87"/>
      <c r="R908" s="87"/>
      <c r="S908" s="87"/>
      <c r="T908" s="87"/>
      <c r="U908" s="87"/>
      <c r="V908" s="87"/>
      <c r="W908" s="87"/>
      <c r="X908" s="87"/>
      <c r="Y908" s="87"/>
      <c r="Z908" s="87"/>
    </row>
    <row r="909" spans="1:26" ht="25.5" customHeight="1" x14ac:dyDescent="0.3">
      <c r="A909" s="87"/>
      <c r="B909" s="87"/>
      <c r="C909" s="87"/>
      <c r="D909" s="87"/>
      <c r="E909" s="87"/>
      <c r="F909" s="87"/>
      <c r="G909" s="87"/>
      <c r="H909" s="87"/>
      <c r="I909" s="87"/>
      <c r="J909" s="87"/>
      <c r="K909" s="87"/>
      <c r="L909" s="87"/>
      <c r="M909" s="87"/>
      <c r="N909" s="87"/>
      <c r="O909" s="87"/>
      <c r="P909" s="87"/>
      <c r="Q909" s="87"/>
      <c r="R909" s="87"/>
      <c r="S909" s="87"/>
      <c r="T909" s="87"/>
      <c r="U909" s="87"/>
      <c r="V909" s="87"/>
      <c r="W909" s="87"/>
      <c r="X909" s="87"/>
      <c r="Y909" s="87"/>
      <c r="Z909" s="87"/>
    </row>
    <row r="910" spans="1:26" ht="25.5" customHeight="1" x14ac:dyDescent="0.3">
      <c r="A910" s="87"/>
      <c r="B910" s="87"/>
      <c r="C910" s="87"/>
      <c r="D910" s="87"/>
      <c r="E910" s="87"/>
      <c r="F910" s="87"/>
      <c r="G910" s="87"/>
      <c r="H910" s="87"/>
      <c r="I910" s="87"/>
      <c r="J910" s="87"/>
      <c r="K910" s="87"/>
      <c r="L910" s="87"/>
      <c r="M910" s="87"/>
      <c r="N910" s="87"/>
      <c r="O910" s="87"/>
      <c r="P910" s="87"/>
      <c r="Q910" s="87"/>
      <c r="R910" s="87"/>
      <c r="S910" s="87"/>
      <c r="T910" s="87"/>
      <c r="U910" s="87"/>
      <c r="V910" s="87"/>
      <c r="W910" s="87"/>
      <c r="X910" s="87"/>
      <c r="Y910" s="87"/>
      <c r="Z910" s="87"/>
    </row>
    <row r="911" spans="1:26" ht="25.5" customHeight="1" x14ac:dyDescent="0.3">
      <c r="A911" s="87"/>
      <c r="B911" s="87"/>
      <c r="C911" s="87"/>
      <c r="D911" s="87"/>
      <c r="E911" s="87"/>
      <c r="F911" s="87"/>
      <c r="G911" s="87"/>
      <c r="H911" s="87"/>
      <c r="I911" s="87"/>
      <c r="J911" s="87"/>
      <c r="K911" s="87"/>
      <c r="L911" s="87"/>
      <c r="M911" s="87"/>
      <c r="N911" s="87"/>
      <c r="O911" s="87"/>
      <c r="P911" s="87"/>
      <c r="Q911" s="87"/>
      <c r="R911" s="87"/>
      <c r="S911" s="87"/>
      <c r="T911" s="87"/>
      <c r="U911" s="87"/>
      <c r="V911" s="87"/>
      <c r="W911" s="87"/>
      <c r="X911" s="87"/>
      <c r="Y911" s="87"/>
      <c r="Z911" s="87"/>
    </row>
    <row r="912" spans="1:26" ht="25.5" customHeight="1" x14ac:dyDescent="0.3">
      <c r="A912" s="87"/>
      <c r="B912" s="87"/>
      <c r="C912" s="87"/>
      <c r="D912" s="87"/>
      <c r="E912" s="87"/>
      <c r="F912" s="87"/>
      <c r="G912" s="87"/>
      <c r="H912" s="87"/>
      <c r="I912" s="87"/>
      <c r="J912" s="87"/>
      <c r="K912" s="87"/>
      <c r="L912" s="87"/>
      <c r="M912" s="87"/>
      <c r="N912" s="87"/>
      <c r="O912" s="87"/>
      <c r="P912" s="87"/>
      <c r="Q912" s="87"/>
      <c r="R912" s="87"/>
      <c r="S912" s="87"/>
      <c r="T912" s="87"/>
      <c r="U912" s="87"/>
      <c r="V912" s="87"/>
      <c r="W912" s="87"/>
      <c r="X912" s="87"/>
      <c r="Y912" s="87"/>
      <c r="Z912" s="87"/>
    </row>
    <row r="913" spans="1:26" ht="25.5" customHeight="1" x14ac:dyDescent="0.3">
      <c r="A913" s="87"/>
      <c r="B913" s="87"/>
      <c r="C913" s="87"/>
      <c r="D913" s="87"/>
      <c r="E913" s="87"/>
      <c r="F913" s="87"/>
      <c r="G913" s="87"/>
      <c r="H913" s="87"/>
      <c r="I913" s="87"/>
      <c r="J913" s="87"/>
      <c r="K913" s="87"/>
      <c r="L913" s="87"/>
      <c r="M913" s="87"/>
      <c r="N913" s="87"/>
      <c r="O913" s="87"/>
      <c r="P913" s="87"/>
      <c r="Q913" s="87"/>
      <c r="R913" s="87"/>
      <c r="S913" s="87"/>
      <c r="T913" s="87"/>
      <c r="U913" s="87"/>
      <c r="V913" s="87"/>
      <c r="W913" s="87"/>
      <c r="X913" s="87"/>
      <c r="Y913" s="87"/>
      <c r="Z913" s="87"/>
    </row>
    <row r="914" spans="1:26" ht="25.5" customHeight="1" x14ac:dyDescent="0.3">
      <c r="A914" s="87"/>
      <c r="B914" s="87"/>
      <c r="C914" s="87"/>
      <c r="D914" s="87"/>
      <c r="E914" s="87"/>
      <c r="F914" s="87"/>
      <c r="G914" s="87"/>
      <c r="H914" s="87"/>
      <c r="I914" s="87"/>
      <c r="J914" s="87"/>
      <c r="K914" s="87"/>
      <c r="L914" s="87"/>
      <c r="M914" s="87"/>
      <c r="N914" s="87"/>
      <c r="O914" s="87"/>
      <c r="P914" s="87"/>
      <c r="Q914" s="87"/>
      <c r="R914" s="87"/>
      <c r="S914" s="87"/>
      <c r="T914" s="87"/>
      <c r="U914" s="87"/>
      <c r="V914" s="87"/>
      <c r="W914" s="87"/>
      <c r="X914" s="87"/>
      <c r="Y914" s="87"/>
      <c r="Z914" s="87"/>
    </row>
    <row r="915" spans="1:26" ht="25.5" customHeight="1" x14ac:dyDescent="0.3">
      <c r="A915" s="87"/>
      <c r="B915" s="87"/>
      <c r="C915" s="87"/>
      <c r="D915" s="87"/>
      <c r="E915" s="87"/>
      <c r="F915" s="87"/>
      <c r="G915" s="87"/>
      <c r="H915" s="87"/>
      <c r="I915" s="87"/>
      <c r="J915" s="87"/>
      <c r="K915" s="87"/>
      <c r="L915" s="87"/>
      <c r="M915" s="87"/>
      <c r="N915" s="87"/>
      <c r="O915" s="87"/>
      <c r="P915" s="87"/>
      <c r="Q915" s="87"/>
      <c r="R915" s="87"/>
      <c r="S915" s="87"/>
      <c r="T915" s="87"/>
      <c r="U915" s="87"/>
      <c r="V915" s="87"/>
      <c r="W915" s="87"/>
      <c r="X915" s="87"/>
      <c r="Y915" s="87"/>
      <c r="Z915" s="87"/>
    </row>
    <row r="916" spans="1:26" ht="25.5" customHeight="1" x14ac:dyDescent="0.3">
      <c r="A916" s="87"/>
      <c r="B916" s="87"/>
      <c r="C916" s="87"/>
      <c r="D916" s="87"/>
      <c r="E916" s="87"/>
      <c r="F916" s="87"/>
      <c r="G916" s="87"/>
      <c r="H916" s="87"/>
      <c r="I916" s="87"/>
      <c r="J916" s="87"/>
      <c r="K916" s="87"/>
      <c r="L916" s="87"/>
      <c r="M916" s="87"/>
      <c r="N916" s="87"/>
      <c r="O916" s="87"/>
      <c r="P916" s="87"/>
      <c r="Q916" s="87"/>
      <c r="R916" s="87"/>
      <c r="S916" s="87"/>
      <c r="T916" s="87"/>
      <c r="U916" s="87"/>
      <c r="V916" s="87"/>
      <c r="W916" s="87"/>
      <c r="X916" s="87"/>
      <c r="Y916" s="87"/>
      <c r="Z916" s="87"/>
    </row>
    <row r="917" spans="1:26" ht="25.5" customHeight="1" x14ac:dyDescent="0.3">
      <c r="A917" s="87"/>
      <c r="B917" s="87"/>
      <c r="C917" s="87"/>
      <c r="D917" s="87"/>
      <c r="E917" s="87"/>
      <c r="F917" s="87"/>
      <c r="G917" s="87"/>
      <c r="H917" s="87"/>
      <c r="I917" s="87"/>
      <c r="J917" s="87"/>
      <c r="K917" s="87"/>
      <c r="L917" s="87"/>
      <c r="M917" s="87"/>
      <c r="N917" s="87"/>
      <c r="O917" s="87"/>
      <c r="P917" s="87"/>
      <c r="Q917" s="87"/>
      <c r="R917" s="87"/>
      <c r="S917" s="87"/>
      <c r="T917" s="87"/>
      <c r="U917" s="87"/>
      <c r="V917" s="87"/>
      <c r="W917" s="87"/>
      <c r="X917" s="87"/>
      <c r="Y917" s="87"/>
      <c r="Z917" s="87"/>
    </row>
    <row r="918" spans="1:26" ht="25.5" customHeight="1" x14ac:dyDescent="0.3">
      <c r="A918" s="87"/>
      <c r="B918" s="87"/>
      <c r="C918" s="87"/>
      <c r="D918" s="87"/>
      <c r="E918" s="87"/>
      <c r="F918" s="87"/>
      <c r="G918" s="87"/>
      <c r="H918" s="87"/>
      <c r="I918" s="87"/>
      <c r="J918" s="87"/>
      <c r="K918" s="87"/>
      <c r="L918" s="87"/>
      <c r="M918" s="87"/>
      <c r="N918" s="87"/>
      <c r="O918" s="87"/>
      <c r="P918" s="87"/>
      <c r="Q918" s="87"/>
      <c r="R918" s="87"/>
      <c r="S918" s="87"/>
      <c r="T918" s="87"/>
      <c r="U918" s="87"/>
      <c r="V918" s="87"/>
      <c r="W918" s="87"/>
      <c r="X918" s="87"/>
      <c r="Y918" s="87"/>
      <c r="Z918" s="87"/>
    </row>
    <row r="919" spans="1:26" ht="25.5" customHeight="1" x14ac:dyDescent="0.3">
      <c r="A919" s="87"/>
      <c r="B919" s="87"/>
      <c r="C919" s="87"/>
      <c r="D919" s="87"/>
      <c r="E919" s="87"/>
      <c r="F919" s="87"/>
      <c r="G919" s="87"/>
      <c r="H919" s="87"/>
      <c r="I919" s="87"/>
      <c r="J919" s="87"/>
      <c r="K919" s="87"/>
      <c r="L919" s="87"/>
      <c r="M919" s="87"/>
      <c r="N919" s="87"/>
      <c r="O919" s="87"/>
      <c r="P919" s="87"/>
      <c r="Q919" s="87"/>
      <c r="R919" s="87"/>
      <c r="S919" s="87"/>
      <c r="T919" s="87"/>
      <c r="U919" s="87"/>
      <c r="V919" s="87"/>
      <c r="W919" s="87"/>
      <c r="X919" s="87"/>
      <c r="Y919" s="87"/>
      <c r="Z919" s="87"/>
    </row>
    <row r="920" spans="1:26" ht="25.5" customHeight="1" x14ac:dyDescent="0.3">
      <c r="A920" s="87"/>
      <c r="B920" s="87"/>
      <c r="C920" s="87"/>
      <c r="D920" s="87"/>
      <c r="E920" s="87"/>
      <c r="F920" s="87"/>
      <c r="G920" s="87"/>
      <c r="H920" s="87"/>
      <c r="I920" s="87"/>
      <c r="J920" s="87"/>
      <c r="K920" s="87"/>
      <c r="L920" s="87"/>
      <c r="M920" s="87"/>
      <c r="N920" s="87"/>
      <c r="O920" s="87"/>
      <c r="P920" s="87"/>
      <c r="Q920" s="87"/>
      <c r="R920" s="87"/>
      <c r="S920" s="87"/>
      <c r="T920" s="87"/>
      <c r="U920" s="87"/>
      <c r="V920" s="87"/>
      <c r="W920" s="87"/>
      <c r="X920" s="87"/>
      <c r="Y920" s="87"/>
      <c r="Z920" s="87"/>
    </row>
    <row r="921" spans="1:26" ht="25.5" customHeight="1" x14ac:dyDescent="0.3">
      <c r="A921" s="87"/>
      <c r="B921" s="87"/>
      <c r="C921" s="87"/>
      <c r="D921" s="87"/>
      <c r="E921" s="87"/>
      <c r="F921" s="87"/>
      <c r="G921" s="87"/>
      <c r="H921" s="87"/>
      <c r="I921" s="87"/>
      <c r="J921" s="87"/>
      <c r="K921" s="87"/>
      <c r="L921" s="87"/>
      <c r="M921" s="87"/>
      <c r="N921" s="87"/>
      <c r="O921" s="87"/>
      <c r="P921" s="87"/>
      <c r="Q921" s="87"/>
      <c r="R921" s="87"/>
      <c r="S921" s="87"/>
      <c r="T921" s="87"/>
      <c r="U921" s="87"/>
      <c r="V921" s="87"/>
      <c r="W921" s="87"/>
      <c r="X921" s="87"/>
      <c r="Y921" s="87"/>
      <c r="Z921" s="87"/>
    </row>
    <row r="922" spans="1:26" ht="25.5" customHeight="1" x14ac:dyDescent="0.3">
      <c r="A922" s="87"/>
      <c r="B922" s="87"/>
      <c r="C922" s="87"/>
      <c r="D922" s="87"/>
      <c r="E922" s="87"/>
      <c r="F922" s="87"/>
      <c r="G922" s="87"/>
      <c r="H922" s="87"/>
      <c r="I922" s="87"/>
      <c r="J922" s="87"/>
      <c r="K922" s="87"/>
      <c r="L922" s="87"/>
      <c r="M922" s="87"/>
      <c r="N922" s="87"/>
      <c r="O922" s="87"/>
      <c r="P922" s="87"/>
      <c r="Q922" s="87"/>
      <c r="R922" s="87"/>
      <c r="S922" s="87"/>
      <c r="T922" s="87"/>
      <c r="U922" s="87"/>
      <c r="V922" s="87"/>
      <c r="W922" s="87"/>
      <c r="X922" s="87"/>
      <c r="Y922" s="87"/>
      <c r="Z922" s="87"/>
    </row>
    <row r="923" spans="1:26" ht="25.5" customHeight="1" x14ac:dyDescent="0.3">
      <c r="A923" s="87"/>
      <c r="B923" s="87"/>
      <c r="C923" s="87"/>
      <c r="D923" s="87"/>
      <c r="E923" s="87"/>
      <c r="F923" s="87"/>
      <c r="G923" s="87"/>
      <c r="H923" s="87"/>
      <c r="I923" s="87"/>
      <c r="J923" s="87"/>
      <c r="K923" s="87"/>
      <c r="L923" s="87"/>
      <c r="M923" s="87"/>
      <c r="N923" s="87"/>
      <c r="O923" s="87"/>
      <c r="P923" s="87"/>
      <c r="Q923" s="87"/>
      <c r="R923" s="87"/>
      <c r="S923" s="87"/>
      <c r="T923" s="87"/>
      <c r="U923" s="87"/>
      <c r="V923" s="87"/>
      <c r="W923" s="87"/>
      <c r="X923" s="87"/>
      <c r="Y923" s="87"/>
      <c r="Z923" s="87"/>
    </row>
    <row r="924" spans="1:26" ht="25.5" customHeight="1" x14ac:dyDescent="0.3">
      <c r="A924" s="87"/>
      <c r="B924" s="87"/>
      <c r="C924" s="87"/>
      <c r="D924" s="87"/>
      <c r="E924" s="87"/>
      <c r="F924" s="87"/>
      <c r="G924" s="87"/>
      <c r="H924" s="87"/>
      <c r="I924" s="87"/>
      <c r="J924" s="87"/>
      <c r="K924" s="87"/>
      <c r="L924" s="87"/>
      <c r="M924" s="87"/>
      <c r="N924" s="87"/>
      <c r="O924" s="87"/>
      <c r="P924" s="87"/>
      <c r="Q924" s="87"/>
      <c r="R924" s="87"/>
      <c r="S924" s="87"/>
      <c r="T924" s="87"/>
      <c r="U924" s="87"/>
      <c r="V924" s="87"/>
      <c r="W924" s="87"/>
      <c r="X924" s="87"/>
      <c r="Y924" s="87"/>
      <c r="Z924" s="87"/>
    </row>
    <row r="925" spans="1:26" ht="25.5" customHeight="1" x14ac:dyDescent="0.3">
      <c r="A925" s="87"/>
      <c r="B925" s="87"/>
      <c r="C925" s="87"/>
      <c r="D925" s="87"/>
      <c r="E925" s="87"/>
      <c r="F925" s="87"/>
      <c r="G925" s="87"/>
      <c r="H925" s="87"/>
      <c r="I925" s="87"/>
      <c r="J925" s="87"/>
      <c r="K925" s="87"/>
      <c r="L925" s="87"/>
      <c r="M925" s="87"/>
      <c r="N925" s="87"/>
      <c r="O925" s="87"/>
      <c r="P925" s="87"/>
      <c r="Q925" s="87"/>
      <c r="R925" s="87"/>
      <c r="S925" s="87"/>
      <c r="T925" s="87"/>
      <c r="U925" s="87"/>
      <c r="V925" s="87"/>
      <c r="W925" s="87"/>
      <c r="X925" s="87"/>
      <c r="Y925" s="87"/>
      <c r="Z925" s="87"/>
    </row>
    <row r="926" spans="1:26" ht="25.5" customHeight="1" x14ac:dyDescent="0.3">
      <c r="A926" s="87"/>
      <c r="B926" s="87"/>
      <c r="C926" s="87"/>
      <c r="D926" s="87"/>
      <c r="E926" s="87"/>
      <c r="F926" s="87"/>
      <c r="G926" s="87"/>
      <c r="H926" s="87"/>
      <c r="I926" s="87"/>
      <c r="J926" s="87"/>
      <c r="K926" s="87"/>
      <c r="L926" s="87"/>
      <c r="M926" s="87"/>
      <c r="N926" s="87"/>
      <c r="O926" s="87"/>
      <c r="P926" s="87"/>
      <c r="Q926" s="87"/>
      <c r="R926" s="87"/>
      <c r="S926" s="87"/>
      <c r="T926" s="87"/>
      <c r="U926" s="87"/>
      <c r="V926" s="87"/>
      <c r="W926" s="87"/>
      <c r="X926" s="87"/>
      <c r="Y926" s="87"/>
      <c r="Z926" s="87"/>
    </row>
    <row r="927" spans="1:26" ht="25.5" customHeight="1" x14ac:dyDescent="0.3">
      <c r="A927" s="87"/>
      <c r="B927" s="87"/>
      <c r="C927" s="87"/>
      <c r="D927" s="87"/>
      <c r="E927" s="87"/>
      <c r="F927" s="87"/>
      <c r="G927" s="87"/>
      <c r="H927" s="87"/>
      <c r="I927" s="87"/>
      <c r="J927" s="87"/>
      <c r="K927" s="87"/>
      <c r="L927" s="87"/>
      <c r="M927" s="87"/>
      <c r="N927" s="87"/>
      <c r="O927" s="87"/>
      <c r="P927" s="87"/>
      <c r="Q927" s="87"/>
      <c r="R927" s="87"/>
      <c r="S927" s="87"/>
      <c r="T927" s="87"/>
      <c r="U927" s="87"/>
      <c r="V927" s="87"/>
      <c r="W927" s="87"/>
      <c r="X927" s="87"/>
      <c r="Y927" s="87"/>
      <c r="Z927" s="87"/>
    </row>
    <row r="928" spans="1:26" ht="25.5" customHeight="1" x14ac:dyDescent="0.3">
      <c r="A928" s="87"/>
      <c r="B928" s="87"/>
      <c r="C928" s="87"/>
      <c r="D928" s="87"/>
      <c r="E928" s="87"/>
      <c r="F928" s="87"/>
      <c r="G928" s="87"/>
      <c r="H928" s="87"/>
      <c r="I928" s="87"/>
      <c r="J928" s="87"/>
      <c r="K928" s="87"/>
      <c r="L928" s="87"/>
      <c r="M928" s="87"/>
      <c r="N928" s="87"/>
      <c r="O928" s="87"/>
      <c r="P928" s="87"/>
      <c r="Q928" s="87"/>
      <c r="R928" s="87"/>
      <c r="S928" s="87"/>
      <c r="T928" s="87"/>
      <c r="U928" s="87"/>
      <c r="V928" s="87"/>
      <c r="W928" s="87"/>
      <c r="X928" s="87"/>
      <c r="Y928" s="87"/>
      <c r="Z928" s="87"/>
    </row>
    <row r="929" spans="1:26" ht="25.5" customHeight="1" x14ac:dyDescent="0.3">
      <c r="A929" s="87"/>
      <c r="B929" s="87"/>
      <c r="C929" s="87"/>
      <c r="D929" s="87"/>
      <c r="E929" s="87"/>
      <c r="F929" s="87"/>
      <c r="G929" s="87"/>
      <c r="H929" s="87"/>
      <c r="I929" s="87"/>
      <c r="J929" s="87"/>
      <c r="K929" s="87"/>
      <c r="L929" s="87"/>
      <c r="M929" s="87"/>
      <c r="N929" s="87"/>
      <c r="O929" s="87"/>
      <c r="P929" s="87"/>
      <c r="Q929" s="87"/>
      <c r="R929" s="87"/>
      <c r="S929" s="87"/>
      <c r="T929" s="87"/>
      <c r="U929" s="87"/>
      <c r="V929" s="87"/>
      <c r="W929" s="87"/>
      <c r="X929" s="87"/>
      <c r="Y929" s="87"/>
      <c r="Z929" s="87"/>
    </row>
    <row r="930" spans="1:26" ht="25.5" customHeight="1" x14ac:dyDescent="0.3">
      <c r="A930" s="87"/>
      <c r="B930" s="87"/>
      <c r="C930" s="87"/>
      <c r="D930" s="87"/>
      <c r="E930" s="87"/>
      <c r="F930" s="87"/>
      <c r="G930" s="87"/>
      <c r="H930" s="87"/>
      <c r="I930" s="87"/>
      <c r="J930" s="87"/>
      <c r="K930" s="87"/>
      <c r="L930" s="87"/>
      <c r="M930" s="87"/>
      <c r="N930" s="87"/>
      <c r="O930" s="87"/>
      <c r="P930" s="87"/>
      <c r="Q930" s="87"/>
      <c r="R930" s="87"/>
      <c r="S930" s="87"/>
      <c r="T930" s="87"/>
      <c r="U930" s="87"/>
      <c r="V930" s="87"/>
      <c r="W930" s="87"/>
      <c r="X930" s="87"/>
      <c r="Y930" s="87"/>
      <c r="Z930" s="87"/>
    </row>
    <row r="931" spans="1:26" ht="25.5" customHeight="1" x14ac:dyDescent="0.3">
      <c r="A931" s="87"/>
      <c r="B931" s="87"/>
      <c r="C931" s="87"/>
      <c r="D931" s="87"/>
      <c r="E931" s="87"/>
      <c r="F931" s="87"/>
      <c r="G931" s="87"/>
      <c r="H931" s="87"/>
      <c r="I931" s="87"/>
      <c r="J931" s="87"/>
      <c r="K931" s="87"/>
      <c r="L931" s="87"/>
      <c r="M931" s="87"/>
      <c r="N931" s="87"/>
      <c r="O931" s="87"/>
      <c r="P931" s="87"/>
      <c r="Q931" s="87"/>
      <c r="R931" s="87"/>
      <c r="S931" s="87"/>
      <c r="T931" s="87"/>
      <c r="U931" s="87"/>
      <c r="V931" s="87"/>
      <c r="W931" s="87"/>
      <c r="X931" s="87"/>
      <c r="Y931" s="87"/>
      <c r="Z931" s="87"/>
    </row>
    <row r="932" spans="1:26" ht="25.5" customHeight="1" x14ac:dyDescent="0.3">
      <c r="A932" s="87"/>
      <c r="B932" s="87"/>
      <c r="C932" s="87"/>
      <c r="D932" s="87"/>
      <c r="E932" s="87"/>
      <c r="F932" s="87"/>
      <c r="G932" s="87"/>
      <c r="H932" s="87"/>
      <c r="I932" s="87"/>
      <c r="J932" s="87"/>
      <c r="K932" s="87"/>
      <c r="L932" s="87"/>
      <c r="M932" s="87"/>
      <c r="N932" s="87"/>
      <c r="O932" s="87"/>
      <c r="P932" s="87"/>
      <c r="Q932" s="87"/>
      <c r="R932" s="87"/>
      <c r="S932" s="87"/>
      <c r="T932" s="87"/>
      <c r="U932" s="87"/>
      <c r="V932" s="87"/>
      <c r="W932" s="87"/>
      <c r="X932" s="87"/>
      <c r="Y932" s="87"/>
      <c r="Z932" s="87"/>
    </row>
    <row r="933" spans="1:26" ht="25.5" customHeight="1" x14ac:dyDescent="0.3">
      <c r="A933" s="87"/>
      <c r="B933" s="87"/>
      <c r="C933" s="87"/>
      <c r="D933" s="87"/>
      <c r="E933" s="87"/>
      <c r="F933" s="87"/>
      <c r="G933" s="87"/>
      <c r="H933" s="87"/>
      <c r="I933" s="87"/>
      <c r="J933" s="87"/>
      <c r="K933" s="87"/>
      <c r="L933" s="87"/>
      <c r="M933" s="87"/>
      <c r="N933" s="87"/>
      <c r="O933" s="87"/>
      <c r="P933" s="87"/>
      <c r="Q933" s="87"/>
      <c r="R933" s="87"/>
      <c r="S933" s="87"/>
      <c r="T933" s="87"/>
      <c r="U933" s="87"/>
      <c r="V933" s="87"/>
      <c r="W933" s="87"/>
      <c r="X933" s="87"/>
      <c r="Y933" s="87"/>
      <c r="Z933" s="87"/>
    </row>
    <row r="934" spans="1:26" ht="25.5" customHeight="1" x14ac:dyDescent="0.3">
      <c r="A934" s="87"/>
      <c r="B934" s="87"/>
      <c r="C934" s="87"/>
      <c r="D934" s="87"/>
      <c r="E934" s="87"/>
      <c r="F934" s="87"/>
      <c r="G934" s="87"/>
      <c r="H934" s="87"/>
      <c r="I934" s="87"/>
      <c r="J934" s="87"/>
      <c r="K934" s="87"/>
      <c r="L934" s="87"/>
      <c r="M934" s="87"/>
      <c r="N934" s="87"/>
      <c r="O934" s="87"/>
      <c r="P934" s="87"/>
      <c r="Q934" s="87"/>
      <c r="R934" s="87"/>
      <c r="S934" s="87"/>
      <c r="T934" s="87"/>
      <c r="U934" s="87"/>
      <c r="V934" s="87"/>
      <c r="W934" s="87"/>
      <c r="X934" s="87"/>
      <c r="Y934" s="87"/>
      <c r="Z934" s="87"/>
    </row>
    <row r="935" spans="1:26" ht="25.5" customHeight="1" x14ac:dyDescent="0.3">
      <c r="A935" s="87"/>
      <c r="B935" s="87"/>
      <c r="C935" s="87"/>
      <c r="D935" s="87"/>
      <c r="E935" s="87"/>
      <c r="F935" s="87"/>
      <c r="G935" s="87"/>
      <c r="H935" s="87"/>
      <c r="I935" s="87"/>
      <c r="J935" s="87"/>
      <c r="K935" s="87"/>
      <c r="L935" s="87"/>
      <c r="M935" s="87"/>
      <c r="N935" s="87"/>
      <c r="O935" s="87"/>
      <c r="P935" s="87"/>
      <c r="Q935" s="87"/>
      <c r="R935" s="87"/>
      <c r="S935" s="87"/>
      <c r="T935" s="87"/>
      <c r="U935" s="87"/>
      <c r="V935" s="87"/>
      <c r="W935" s="87"/>
      <c r="X935" s="87"/>
      <c r="Y935" s="87"/>
      <c r="Z935" s="87"/>
    </row>
    <row r="936" spans="1:26" ht="25.5" customHeight="1" x14ac:dyDescent="0.3">
      <c r="A936" s="87"/>
      <c r="B936" s="87"/>
      <c r="C936" s="87"/>
      <c r="D936" s="87"/>
      <c r="E936" s="87"/>
      <c r="F936" s="87"/>
      <c r="G936" s="87"/>
      <c r="H936" s="87"/>
      <c r="I936" s="87"/>
      <c r="J936" s="87"/>
      <c r="K936" s="87"/>
      <c r="L936" s="87"/>
      <c r="M936" s="87"/>
      <c r="N936" s="87"/>
      <c r="O936" s="87"/>
      <c r="P936" s="87"/>
      <c r="Q936" s="87"/>
      <c r="R936" s="87"/>
      <c r="S936" s="87"/>
      <c r="T936" s="87"/>
      <c r="U936" s="87"/>
      <c r="V936" s="87"/>
      <c r="W936" s="87"/>
      <c r="X936" s="87"/>
      <c r="Y936" s="87"/>
      <c r="Z936" s="87"/>
    </row>
    <row r="937" spans="1:26" ht="25.5" customHeight="1" x14ac:dyDescent="0.3">
      <c r="A937" s="87"/>
      <c r="B937" s="87"/>
      <c r="C937" s="87"/>
      <c r="D937" s="87"/>
      <c r="E937" s="87"/>
      <c r="F937" s="87"/>
      <c r="G937" s="87"/>
      <c r="H937" s="87"/>
      <c r="I937" s="87"/>
      <c r="J937" s="87"/>
      <c r="K937" s="87"/>
      <c r="L937" s="87"/>
      <c r="M937" s="87"/>
      <c r="N937" s="87"/>
      <c r="O937" s="87"/>
      <c r="P937" s="87"/>
      <c r="Q937" s="87"/>
      <c r="R937" s="87"/>
      <c r="S937" s="87"/>
      <c r="T937" s="87"/>
      <c r="U937" s="87"/>
      <c r="V937" s="87"/>
      <c r="W937" s="87"/>
      <c r="X937" s="87"/>
      <c r="Y937" s="87"/>
      <c r="Z937" s="87"/>
    </row>
    <row r="938" spans="1:26" ht="25.5" customHeight="1" x14ac:dyDescent="0.3">
      <c r="A938" s="87"/>
      <c r="B938" s="87"/>
      <c r="C938" s="87"/>
      <c r="D938" s="87"/>
      <c r="E938" s="87"/>
      <c r="F938" s="87"/>
      <c r="G938" s="87"/>
      <c r="H938" s="87"/>
      <c r="I938" s="87"/>
      <c r="J938" s="87"/>
      <c r="K938" s="87"/>
      <c r="L938" s="87"/>
      <c r="M938" s="87"/>
      <c r="N938" s="87"/>
      <c r="O938" s="87"/>
      <c r="P938" s="87"/>
      <c r="Q938" s="87"/>
      <c r="R938" s="87"/>
      <c r="S938" s="87"/>
      <c r="T938" s="87"/>
      <c r="U938" s="87"/>
      <c r="V938" s="87"/>
      <c r="W938" s="87"/>
      <c r="X938" s="87"/>
      <c r="Y938" s="87"/>
      <c r="Z938" s="87"/>
    </row>
    <row r="939" spans="1:26" ht="25.5" customHeight="1" x14ac:dyDescent="0.3">
      <c r="A939" s="87"/>
      <c r="B939" s="87"/>
      <c r="C939" s="87"/>
      <c r="D939" s="87"/>
      <c r="E939" s="87"/>
      <c r="F939" s="87"/>
      <c r="G939" s="87"/>
      <c r="H939" s="87"/>
      <c r="I939" s="87"/>
      <c r="J939" s="87"/>
      <c r="K939" s="87"/>
      <c r="L939" s="87"/>
      <c r="M939" s="87"/>
      <c r="N939" s="87"/>
      <c r="O939" s="87"/>
      <c r="P939" s="87"/>
      <c r="Q939" s="87"/>
      <c r="R939" s="87"/>
      <c r="S939" s="87"/>
      <c r="T939" s="87"/>
      <c r="U939" s="87"/>
      <c r="V939" s="87"/>
      <c r="W939" s="87"/>
      <c r="X939" s="87"/>
      <c r="Y939" s="87"/>
      <c r="Z939" s="87"/>
    </row>
    <row r="940" spans="1:26" ht="25.5" customHeight="1" x14ac:dyDescent="0.3">
      <c r="A940" s="87"/>
      <c r="B940" s="87"/>
      <c r="C940" s="87"/>
      <c r="D940" s="87"/>
      <c r="E940" s="87"/>
      <c r="F940" s="87"/>
      <c r="G940" s="87"/>
      <c r="H940" s="87"/>
      <c r="I940" s="87"/>
      <c r="J940" s="87"/>
      <c r="K940" s="87"/>
      <c r="L940" s="87"/>
      <c r="M940" s="87"/>
      <c r="N940" s="87"/>
      <c r="O940" s="87"/>
      <c r="P940" s="87"/>
      <c r="Q940" s="87"/>
      <c r="R940" s="87"/>
      <c r="S940" s="87"/>
      <c r="T940" s="87"/>
      <c r="U940" s="87"/>
      <c r="V940" s="87"/>
      <c r="W940" s="87"/>
      <c r="X940" s="87"/>
      <c r="Y940" s="87"/>
      <c r="Z940" s="87"/>
    </row>
    <row r="941" spans="1:26" ht="25.5" customHeight="1" x14ac:dyDescent="0.3">
      <c r="A941" s="87"/>
      <c r="B941" s="87"/>
      <c r="C941" s="87"/>
      <c r="D941" s="87"/>
      <c r="E941" s="87"/>
      <c r="F941" s="87"/>
      <c r="G941" s="87"/>
      <c r="H941" s="87"/>
      <c r="I941" s="87"/>
      <c r="J941" s="87"/>
      <c r="K941" s="87"/>
      <c r="L941" s="87"/>
      <c r="M941" s="87"/>
      <c r="N941" s="87"/>
      <c r="O941" s="87"/>
      <c r="P941" s="87"/>
      <c r="Q941" s="87"/>
      <c r="R941" s="87"/>
      <c r="S941" s="87"/>
      <c r="T941" s="87"/>
      <c r="U941" s="87"/>
      <c r="V941" s="87"/>
      <c r="W941" s="87"/>
      <c r="X941" s="87"/>
      <c r="Y941" s="87"/>
      <c r="Z941" s="87"/>
    </row>
    <row r="942" spans="1:26" ht="25.5" customHeight="1" x14ac:dyDescent="0.3">
      <c r="A942" s="87"/>
      <c r="B942" s="87"/>
      <c r="C942" s="87"/>
      <c r="D942" s="87"/>
      <c r="E942" s="87"/>
      <c r="F942" s="87"/>
      <c r="G942" s="87"/>
      <c r="H942" s="87"/>
      <c r="I942" s="87"/>
      <c r="J942" s="87"/>
      <c r="K942" s="87"/>
      <c r="L942" s="87"/>
      <c r="M942" s="87"/>
      <c r="N942" s="87"/>
      <c r="O942" s="87"/>
      <c r="P942" s="87"/>
      <c r="Q942" s="87"/>
      <c r="R942" s="87"/>
      <c r="S942" s="87"/>
      <c r="T942" s="87"/>
      <c r="U942" s="87"/>
      <c r="V942" s="87"/>
      <c r="W942" s="87"/>
      <c r="X942" s="87"/>
      <c r="Y942" s="87"/>
      <c r="Z942" s="87"/>
    </row>
    <row r="943" spans="1:26" ht="25.5" customHeight="1" x14ac:dyDescent="0.3">
      <c r="A943" s="87"/>
      <c r="B943" s="87"/>
      <c r="C943" s="87"/>
      <c r="D943" s="87"/>
      <c r="E943" s="87"/>
      <c r="F943" s="87"/>
      <c r="G943" s="87"/>
      <c r="H943" s="87"/>
      <c r="I943" s="87"/>
      <c r="J943" s="87"/>
      <c r="K943" s="87"/>
      <c r="L943" s="87"/>
      <c r="M943" s="87"/>
      <c r="N943" s="87"/>
      <c r="O943" s="87"/>
      <c r="P943" s="87"/>
      <c r="Q943" s="87"/>
      <c r="R943" s="87"/>
      <c r="S943" s="87"/>
      <c r="T943" s="87"/>
      <c r="U943" s="87"/>
      <c r="V943" s="87"/>
      <c r="W943" s="87"/>
      <c r="X943" s="87"/>
      <c r="Y943" s="87"/>
      <c r="Z943" s="87"/>
    </row>
    <row r="944" spans="1:26" ht="25.5" customHeight="1" x14ac:dyDescent="0.3">
      <c r="A944" s="87"/>
      <c r="B944" s="87"/>
      <c r="C944" s="87"/>
      <c r="D944" s="87"/>
      <c r="E944" s="87"/>
      <c r="F944" s="87"/>
      <c r="G944" s="87"/>
      <c r="H944" s="87"/>
      <c r="I944" s="87"/>
      <c r="J944" s="87"/>
      <c r="K944" s="87"/>
      <c r="L944" s="87"/>
      <c r="M944" s="87"/>
      <c r="N944" s="87"/>
      <c r="O944" s="87"/>
      <c r="P944" s="87"/>
      <c r="Q944" s="87"/>
      <c r="R944" s="87"/>
      <c r="S944" s="87"/>
      <c r="T944" s="87"/>
      <c r="U944" s="87"/>
      <c r="V944" s="87"/>
      <c r="W944" s="87"/>
      <c r="X944" s="87"/>
      <c r="Y944" s="87"/>
      <c r="Z944" s="87"/>
    </row>
    <row r="945" spans="1:26" ht="25.5" customHeight="1" x14ac:dyDescent="0.3">
      <c r="A945" s="87"/>
      <c r="B945" s="87"/>
      <c r="C945" s="87"/>
      <c r="D945" s="87"/>
      <c r="E945" s="87"/>
      <c r="F945" s="87"/>
      <c r="G945" s="87"/>
      <c r="H945" s="87"/>
      <c r="I945" s="87"/>
      <c r="J945" s="87"/>
      <c r="K945" s="87"/>
      <c r="L945" s="87"/>
      <c r="M945" s="87"/>
      <c r="N945" s="87"/>
      <c r="O945" s="87"/>
      <c r="P945" s="87"/>
      <c r="Q945" s="87"/>
      <c r="R945" s="87"/>
      <c r="S945" s="87"/>
      <c r="T945" s="87"/>
      <c r="U945" s="87"/>
      <c r="V945" s="87"/>
      <c r="W945" s="87"/>
      <c r="X945" s="87"/>
      <c r="Y945" s="87"/>
      <c r="Z945" s="87"/>
    </row>
    <row r="946" spans="1:26" ht="25.5" customHeight="1" x14ac:dyDescent="0.3">
      <c r="A946" s="87"/>
      <c r="B946" s="87"/>
      <c r="C946" s="87"/>
      <c r="D946" s="87"/>
      <c r="E946" s="87"/>
      <c r="F946" s="87"/>
      <c r="G946" s="87"/>
      <c r="H946" s="87"/>
      <c r="I946" s="87"/>
      <c r="J946" s="87"/>
      <c r="K946" s="87"/>
      <c r="L946" s="87"/>
      <c r="M946" s="87"/>
      <c r="N946" s="87"/>
      <c r="O946" s="87"/>
      <c r="P946" s="87"/>
      <c r="Q946" s="87"/>
      <c r="R946" s="87"/>
      <c r="S946" s="87"/>
      <c r="T946" s="87"/>
      <c r="U946" s="87"/>
      <c r="V946" s="87"/>
      <c r="W946" s="87"/>
      <c r="X946" s="87"/>
      <c r="Y946" s="87"/>
      <c r="Z946" s="87"/>
    </row>
    <row r="947" spans="1:26" ht="25.5" customHeight="1" x14ac:dyDescent="0.3">
      <c r="A947" s="87"/>
      <c r="B947" s="87"/>
      <c r="C947" s="87"/>
      <c r="D947" s="87"/>
      <c r="E947" s="87"/>
      <c r="F947" s="87"/>
      <c r="G947" s="87"/>
      <c r="H947" s="87"/>
      <c r="I947" s="87"/>
      <c r="J947" s="87"/>
      <c r="K947" s="87"/>
      <c r="L947" s="87"/>
      <c r="M947" s="87"/>
      <c r="N947" s="87"/>
      <c r="O947" s="87"/>
      <c r="P947" s="87"/>
      <c r="Q947" s="87"/>
      <c r="R947" s="87"/>
      <c r="S947" s="87"/>
      <c r="T947" s="87"/>
      <c r="U947" s="87"/>
      <c r="V947" s="87"/>
      <c r="W947" s="87"/>
      <c r="X947" s="87"/>
      <c r="Y947" s="87"/>
      <c r="Z947" s="87"/>
    </row>
    <row r="948" spans="1:26" ht="25.5" customHeight="1" x14ac:dyDescent="0.3">
      <c r="A948" s="87"/>
      <c r="B948" s="87"/>
      <c r="C948" s="87"/>
      <c r="D948" s="87"/>
      <c r="E948" s="87"/>
      <c r="F948" s="87"/>
      <c r="G948" s="87"/>
      <c r="H948" s="87"/>
      <c r="I948" s="87"/>
      <c r="J948" s="87"/>
      <c r="K948" s="87"/>
      <c r="L948" s="87"/>
      <c r="M948" s="87"/>
      <c r="N948" s="87"/>
      <c r="O948" s="87"/>
      <c r="P948" s="87"/>
      <c r="Q948" s="87"/>
      <c r="R948" s="87"/>
      <c r="S948" s="87"/>
      <c r="T948" s="87"/>
      <c r="U948" s="87"/>
      <c r="V948" s="87"/>
      <c r="W948" s="87"/>
      <c r="X948" s="87"/>
      <c r="Y948" s="87"/>
      <c r="Z948" s="87"/>
    </row>
    <row r="949" spans="1:26" ht="25.5" customHeight="1" x14ac:dyDescent="0.3">
      <c r="A949" s="87"/>
      <c r="B949" s="87"/>
      <c r="C949" s="87"/>
      <c r="D949" s="87"/>
      <c r="E949" s="87"/>
      <c r="F949" s="87"/>
      <c r="G949" s="87"/>
      <c r="H949" s="87"/>
      <c r="I949" s="87"/>
      <c r="J949" s="87"/>
      <c r="K949" s="87"/>
      <c r="L949" s="87"/>
      <c r="M949" s="87"/>
      <c r="N949" s="87"/>
      <c r="O949" s="87"/>
      <c r="P949" s="87"/>
      <c r="Q949" s="87"/>
      <c r="R949" s="87"/>
      <c r="S949" s="87"/>
      <c r="T949" s="87"/>
      <c r="U949" s="87"/>
      <c r="V949" s="87"/>
      <c r="W949" s="87"/>
      <c r="X949" s="87"/>
      <c r="Y949" s="87"/>
      <c r="Z949" s="87"/>
    </row>
    <row r="950" spans="1:26" ht="25.5" customHeight="1" x14ac:dyDescent="0.3">
      <c r="A950" s="87"/>
      <c r="B950" s="87"/>
      <c r="C950" s="87"/>
      <c r="D950" s="87"/>
      <c r="E950" s="87"/>
      <c r="F950" s="87"/>
      <c r="G950" s="87"/>
      <c r="H950" s="87"/>
      <c r="I950" s="87"/>
      <c r="J950" s="87"/>
      <c r="K950" s="87"/>
      <c r="L950" s="87"/>
      <c r="M950" s="87"/>
      <c r="N950" s="87"/>
      <c r="O950" s="87"/>
      <c r="P950" s="87"/>
      <c r="Q950" s="87"/>
      <c r="R950" s="87"/>
      <c r="S950" s="87"/>
      <c r="T950" s="87"/>
      <c r="U950" s="87"/>
      <c r="V950" s="87"/>
      <c r="W950" s="87"/>
      <c r="X950" s="87"/>
      <c r="Y950" s="87"/>
      <c r="Z950" s="87"/>
    </row>
    <row r="951" spans="1:26" ht="25.5" customHeight="1" x14ac:dyDescent="0.3">
      <c r="A951" s="87"/>
      <c r="B951" s="87"/>
      <c r="C951" s="87"/>
      <c r="D951" s="87"/>
      <c r="E951" s="87"/>
      <c r="F951" s="87"/>
      <c r="G951" s="87"/>
      <c r="H951" s="87"/>
      <c r="I951" s="87"/>
      <c r="J951" s="87"/>
      <c r="K951" s="87"/>
      <c r="L951" s="87"/>
      <c r="M951" s="87"/>
      <c r="N951" s="87"/>
      <c r="O951" s="87"/>
      <c r="P951" s="87"/>
      <c r="Q951" s="87"/>
      <c r="R951" s="87"/>
      <c r="S951" s="87"/>
      <c r="T951" s="87"/>
      <c r="U951" s="87"/>
      <c r="V951" s="87"/>
      <c r="W951" s="87"/>
      <c r="X951" s="87"/>
      <c r="Y951" s="87"/>
      <c r="Z951" s="87"/>
    </row>
    <row r="952" spans="1:26" ht="25.5" customHeight="1" x14ac:dyDescent="0.3">
      <c r="A952" s="87"/>
      <c r="B952" s="87"/>
      <c r="C952" s="87"/>
      <c r="D952" s="87"/>
      <c r="E952" s="87"/>
      <c r="F952" s="87"/>
      <c r="G952" s="87"/>
      <c r="H952" s="87"/>
      <c r="I952" s="87"/>
      <c r="J952" s="87"/>
      <c r="K952" s="87"/>
      <c r="L952" s="87"/>
      <c r="M952" s="87"/>
      <c r="N952" s="87"/>
      <c r="O952" s="87"/>
      <c r="P952" s="87"/>
      <c r="Q952" s="87"/>
      <c r="R952" s="87"/>
      <c r="S952" s="87"/>
      <c r="T952" s="87"/>
      <c r="U952" s="87"/>
      <c r="V952" s="87"/>
      <c r="W952" s="87"/>
      <c r="X952" s="87"/>
      <c r="Y952" s="87"/>
      <c r="Z952" s="87"/>
    </row>
    <row r="953" spans="1:26" ht="25.5" customHeight="1" x14ac:dyDescent="0.3">
      <c r="A953" s="87"/>
      <c r="B953" s="87"/>
      <c r="C953" s="87"/>
      <c r="D953" s="87"/>
      <c r="E953" s="87"/>
      <c r="F953" s="87"/>
      <c r="G953" s="87"/>
      <c r="H953" s="87"/>
      <c r="I953" s="87"/>
      <c r="J953" s="87"/>
      <c r="K953" s="87"/>
      <c r="L953" s="87"/>
      <c r="M953" s="87"/>
      <c r="N953" s="87"/>
      <c r="O953" s="87"/>
      <c r="P953" s="87"/>
      <c r="Q953" s="87"/>
      <c r="R953" s="87"/>
      <c r="S953" s="87"/>
      <c r="T953" s="87"/>
      <c r="U953" s="87"/>
      <c r="V953" s="87"/>
      <c r="W953" s="87"/>
      <c r="X953" s="87"/>
      <c r="Y953" s="87"/>
      <c r="Z953" s="87"/>
    </row>
    <row r="954" spans="1:26" ht="25.5" customHeight="1" x14ac:dyDescent="0.3">
      <c r="A954" s="87"/>
      <c r="B954" s="87"/>
      <c r="C954" s="87"/>
      <c r="D954" s="87"/>
      <c r="E954" s="87"/>
      <c r="F954" s="87"/>
      <c r="G954" s="87"/>
      <c r="H954" s="87"/>
      <c r="I954" s="87"/>
      <c r="J954" s="87"/>
      <c r="K954" s="87"/>
      <c r="L954" s="87"/>
      <c r="M954" s="87"/>
      <c r="N954" s="87"/>
      <c r="O954" s="87"/>
      <c r="P954" s="87"/>
      <c r="Q954" s="87"/>
      <c r="R954" s="87"/>
      <c r="S954" s="87"/>
      <c r="T954" s="87"/>
      <c r="U954" s="87"/>
      <c r="V954" s="87"/>
      <c r="W954" s="87"/>
      <c r="X954" s="87"/>
      <c r="Y954" s="87"/>
      <c r="Z954" s="87"/>
    </row>
    <row r="955" spans="1:26" ht="25.5" customHeight="1" x14ac:dyDescent="0.3">
      <c r="A955" s="87"/>
      <c r="B955" s="87"/>
      <c r="C955" s="87"/>
      <c r="D955" s="87"/>
      <c r="E955" s="87"/>
      <c r="F955" s="87"/>
      <c r="G955" s="87"/>
      <c r="H955" s="87"/>
      <c r="I955" s="87"/>
      <c r="J955" s="87"/>
      <c r="K955" s="87"/>
      <c r="L955" s="87"/>
      <c r="M955" s="87"/>
      <c r="N955" s="87"/>
      <c r="O955" s="87"/>
      <c r="P955" s="87"/>
      <c r="Q955" s="87"/>
      <c r="R955" s="87"/>
      <c r="S955" s="87"/>
      <c r="T955" s="87"/>
      <c r="U955" s="87"/>
      <c r="V955" s="87"/>
      <c r="W955" s="87"/>
      <c r="X955" s="87"/>
      <c r="Y955" s="87"/>
      <c r="Z955" s="87"/>
    </row>
    <row r="956" spans="1:26" ht="25.5" customHeight="1" x14ac:dyDescent="0.3">
      <c r="A956" s="87"/>
      <c r="B956" s="87"/>
      <c r="C956" s="87"/>
      <c r="D956" s="87"/>
      <c r="E956" s="87"/>
      <c r="F956" s="87"/>
      <c r="G956" s="87"/>
      <c r="H956" s="87"/>
      <c r="I956" s="87"/>
      <c r="J956" s="87"/>
      <c r="K956" s="87"/>
      <c r="L956" s="87"/>
      <c r="M956" s="87"/>
      <c r="N956" s="87"/>
      <c r="O956" s="87"/>
      <c r="P956" s="87"/>
      <c r="Q956" s="87"/>
      <c r="R956" s="87"/>
      <c r="S956" s="87"/>
      <c r="T956" s="87"/>
      <c r="U956" s="87"/>
      <c r="V956" s="87"/>
      <c r="W956" s="87"/>
      <c r="X956" s="87"/>
      <c r="Y956" s="87"/>
      <c r="Z956" s="87"/>
    </row>
    <row r="957" spans="1:26" ht="25.5" customHeight="1" x14ac:dyDescent="0.3">
      <c r="A957" s="87"/>
      <c r="B957" s="87"/>
      <c r="C957" s="87"/>
      <c r="D957" s="87"/>
      <c r="E957" s="87"/>
      <c r="F957" s="87"/>
      <c r="G957" s="87"/>
      <c r="H957" s="87"/>
      <c r="I957" s="87"/>
      <c r="J957" s="87"/>
      <c r="K957" s="87"/>
      <c r="L957" s="87"/>
      <c r="M957" s="87"/>
      <c r="N957" s="87"/>
      <c r="O957" s="87"/>
      <c r="P957" s="87"/>
      <c r="Q957" s="87"/>
      <c r="R957" s="87"/>
      <c r="S957" s="87"/>
      <c r="T957" s="87"/>
      <c r="U957" s="87"/>
      <c r="V957" s="87"/>
      <c r="W957" s="87"/>
      <c r="X957" s="87"/>
      <c r="Y957" s="87"/>
      <c r="Z957" s="87"/>
    </row>
    <row r="958" spans="1:26" ht="25.5" customHeight="1" x14ac:dyDescent="0.3">
      <c r="A958" s="87"/>
      <c r="B958" s="87"/>
      <c r="C958" s="87"/>
      <c r="D958" s="87"/>
      <c r="E958" s="87"/>
      <c r="F958" s="87"/>
      <c r="G958" s="87"/>
      <c r="H958" s="87"/>
      <c r="I958" s="87"/>
      <c r="J958" s="87"/>
      <c r="K958" s="87"/>
      <c r="L958" s="87"/>
      <c r="M958" s="87"/>
      <c r="N958" s="87"/>
      <c r="O958" s="87"/>
      <c r="P958" s="87"/>
      <c r="Q958" s="87"/>
      <c r="R958" s="87"/>
      <c r="S958" s="87"/>
      <c r="T958" s="87"/>
      <c r="U958" s="87"/>
      <c r="V958" s="87"/>
      <c r="W958" s="87"/>
      <c r="X958" s="87"/>
      <c r="Y958" s="87"/>
      <c r="Z958" s="87"/>
    </row>
    <row r="959" spans="1:26" ht="25.5" customHeight="1" x14ac:dyDescent="0.3">
      <c r="A959" s="87"/>
      <c r="B959" s="87"/>
      <c r="C959" s="87"/>
      <c r="D959" s="87"/>
      <c r="E959" s="87"/>
      <c r="F959" s="87"/>
      <c r="G959" s="87"/>
      <c r="H959" s="87"/>
      <c r="I959" s="87"/>
      <c r="J959" s="87"/>
      <c r="K959" s="87"/>
      <c r="L959" s="87"/>
      <c r="M959" s="87"/>
      <c r="N959" s="87"/>
      <c r="O959" s="87"/>
      <c r="P959" s="87"/>
      <c r="Q959" s="87"/>
      <c r="R959" s="87"/>
      <c r="S959" s="87"/>
      <c r="T959" s="87"/>
      <c r="U959" s="87"/>
      <c r="V959" s="87"/>
      <c r="W959" s="87"/>
      <c r="X959" s="87"/>
      <c r="Y959" s="87"/>
      <c r="Z959" s="87"/>
    </row>
    <row r="960" spans="1:26" ht="25.5" customHeight="1" x14ac:dyDescent="0.3">
      <c r="A960" s="87"/>
      <c r="B960" s="87"/>
      <c r="C960" s="87"/>
      <c r="D960" s="87"/>
      <c r="E960" s="87"/>
      <c r="F960" s="87"/>
      <c r="G960" s="87"/>
      <c r="H960" s="87"/>
      <c r="I960" s="87"/>
      <c r="J960" s="87"/>
      <c r="K960" s="87"/>
      <c r="L960" s="87"/>
      <c r="M960" s="87"/>
      <c r="N960" s="87"/>
      <c r="O960" s="87"/>
      <c r="P960" s="87"/>
      <c r="Q960" s="87"/>
      <c r="R960" s="87"/>
      <c r="S960" s="87"/>
      <c r="T960" s="87"/>
      <c r="U960" s="87"/>
      <c r="V960" s="87"/>
      <c r="W960" s="87"/>
      <c r="X960" s="87"/>
      <c r="Y960" s="87"/>
      <c r="Z960" s="87"/>
    </row>
    <row r="961" spans="1:26" ht="25.5" customHeight="1" x14ac:dyDescent="0.3">
      <c r="A961" s="87"/>
      <c r="B961" s="87"/>
      <c r="C961" s="87"/>
      <c r="D961" s="87"/>
      <c r="E961" s="87"/>
      <c r="F961" s="87"/>
      <c r="G961" s="87"/>
      <c r="H961" s="87"/>
      <c r="I961" s="87"/>
      <c r="J961" s="87"/>
      <c r="K961" s="87"/>
      <c r="L961" s="87"/>
      <c r="M961" s="87"/>
      <c r="N961" s="87"/>
      <c r="O961" s="87"/>
      <c r="P961" s="87"/>
      <c r="Q961" s="87"/>
      <c r="R961" s="87"/>
      <c r="S961" s="87"/>
      <c r="T961" s="87"/>
      <c r="U961" s="87"/>
      <c r="V961" s="87"/>
      <c r="W961" s="87"/>
      <c r="X961" s="87"/>
      <c r="Y961" s="87"/>
      <c r="Z961" s="87"/>
    </row>
    <row r="962" spans="1:26" ht="25.5" customHeight="1" x14ac:dyDescent="0.3">
      <c r="A962" s="87"/>
      <c r="B962" s="87"/>
      <c r="C962" s="87"/>
      <c r="D962" s="87"/>
      <c r="E962" s="87"/>
      <c r="F962" s="87"/>
      <c r="G962" s="87"/>
      <c r="H962" s="87"/>
      <c r="I962" s="87"/>
      <c r="J962" s="87"/>
      <c r="K962" s="87"/>
      <c r="L962" s="87"/>
      <c r="M962" s="87"/>
      <c r="N962" s="87"/>
      <c r="O962" s="87"/>
      <c r="P962" s="87"/>
      <c r="Q962" s="87"/>
      <c r="R962" s="87"/>
      <c r="S962" s="87"/>
      <c r="T962" s="87"/>
      <c r="U962" s="87"/>
      <c r="V962" s="87"/>
      <c r="W962" s="87"/>
      <c r="X962" s="87"/>
      <c r="Y962" s="87"/>
      <c r="Z962" s="87"/>
    </row>
    <row r="963" spans="1:26" ht="25.5" customHeight="1" x14ac:dyDescent="0.3">
      <c r="A963" s="87"/>
      <c r="B963" s="87"/>
      <c r="C963" s="87"/>
      <c r="D963" s="87"/>
      <c r="E963" s="87"/>
      <c r="F963" s="87"/>
      <c r="G963" s="87"/>
      <c r="H963" s="87"/>
      <c r="I963" s="87"/>
      <c r="J963" s="87"/>
      <c r="K963" s="87"/>
      <c r="L963" s="87"/>
      <c r="M963" s="87"/>
      <c r="N963" s="87"/>
      <c r="O963" s="87"/>
      <c r="P963" s="87"/>
      <c r="Q963" s="87"/>
      <c r="R963" s="87"/>
      <c r="S963" s="87"/>
      <c r="T963" s="87"/>
      <c r="U963" s="87"/>
      <c r="V963" s="87"/>
      <c r="W963" s="87"/>
      <c r="X963" s="87"/>
      <c r="Y963" s="87"/>
      <c r="Z963" s="87"/>
    </row>
    <row r="964" spans="1:26" ht="25.5" customHeight="1" x14ac:dyDescent="0.3">
      <c r="A964" s="87"/>
      <c r="B964" s="87"/>
      <c r="C964" s="87"/>
      <c r="D964" s="87"/>
      <c r="E964" s="87"/>
      <c r="F964" s="87"/>
      <c r="G964" s="87"/>
      <c r="H964" s="87"/>
      <c r="I964" s="87"/>
      <c r="J964" s="87"/>
      <c r="K964" s="87"/>
      <c r="L964" s="87"/>
      <c r="M964" s="87"/>
      <c r="N964" s="87"/>
      <c r="O964" s="87"/>
      <c r="P964" s="87"/>
      <c r="Q964" s="87"/>
      <c r="R964" s="87"/>
      <c r="S964" s="87"/>
      <c r="T964" s="87"/>
      <c r="U964" s="87"/>
      <c r="V964" s="87"/>
      <c r="W964" s="87"/>
      <c r="X964" s="87"/>
      <c r="Y964" s="87"/>
      <c r="Z964" s="87"/>
    </row>
    <row r="965" spans="1:26" ht="25.5" customHeight="1" x14ac:dyDescent="0.3">
      <c r="A965" s="87"/>
      <c r="B965" s="87"/>
      <c r="C965" s="87"/>
      <c r="D965" s="87"/>
      <c r="E965" s="87"/>
      <c r="F965" s="87"/>
      <c r="G965" s="87"/>
      <c r="H965" s="87"/>
      <c r="I965" s="87"/>
      <c r="J965" s="87"/>
      <c r="K965" s="87"/>
      <c r="L965" s="87"/>
      <c r="M965" s="87"/>
      <c r="N965" s="87"/>
      <c r="O965" s="87"/>
      <c r="P965" s="87"/>
      <c r="Q965" s="87"/>
      <c r="R965" s="87"/>
      <c r="S965" s="87"/>
      <c r="T965" s="87"/>
      <c r="U965" s="87"/>
      <c r="V965" s="87"/>
      <c r="W965" s="87"/>
      <c r="X965" s="87"/>
      <c r="Y965" s="87"/>
      <c r="Z965" s="87"/>
    </row>
    <row r="966" spans="1:26" ht="25.5" customHeight="1" x14ac:dyDescent="0.3">
      <c r="A966" s="87"/>
      <c r="B966" s="87"/>
      <c r="C966" s="87"/>
      <c r="D966" s="87"/>
      <c r="E966" s="87"/>
      <c r="F966" s="87"/>
      <c r="G966" s="87"/>
      <c r="H966" s="87"/>
      <c r="I966" s="87"/>
      <c r="J966" s="87"/>
      <c r="K966" s="87"/>
      <c r="L966" s="87"/>
      <c r="M966" s="87"/>
      <c r="N966" s="87"/>
      <c r="O966" s="87"/>
      <c r="P966" s="87"/>
      <c r="Q966" s="87"/>
      <c r="R966" s="87"/>
      <c r="S966" s="87"/>
      <c r="T966" s="87"/>
      <c r="U966" s="87"/>
      <c r="V966" s="87"/>
      <c r="W966" s="87"/>
      <c r="X966" s="87"/>
      <c r="Y966" s="87"/>
      <c r="Z966" s="87"/>
    </row>
    <row r="967" spans="1:26" ht="25.5" customHeight="1" x14ac:dyDescent="0.3">
      <c r="A967" s="87"/>
      <c r="B967" s="87"/>
      <c r="C967" s="87"/>
      <c r="D967" s="87"/>
      <c r="E967" s="87"/>
      <c r="F967" s="87"/>
      <c r="G967" s="87"/>
      <c r="H967" s="87"/>
      <c r="I967" s="87"/>
      <c r="J967" s="87"/>
      <c r="K967" s="87"/>
      <c r="L967" s="87"/>
      <c r="M967" s="87"/>
      <c r="N967" s="87"/>
      <c r="O967" s="87"/>
      <c r="P967" s="87"/>
      <c r="Q967" s="87"/>
      <c r="R967" s="87"/>
      <c r="S967" s="87"/>
      <c r="T967" s="87"/>
      <c r="U967" s="87"/>
      <c r="V967" s="87"/>
      <c r="W967" s="87"/>
      <c r="X967" s="87"/>
      <c r="Y967" s="87"/>
      <c r="Z967" s="87"/>
    </row>
    <row r="968" spans="1:26" ht="25.5" customHeight="1" x14ac:dyDescent="0.3">
      <c r="A968" s="87"/>
      <c r="B968" s="87"/>
      <c r="C968" s="87"/>
      <c r="D968" s="87"/>
      <c r="E968" s="87"/>
      <c r="F968" s="87"/>
      <c r="G968" s="87"/>
      <c r="H968" s="87"/>
      <c r="I968" s="87"/>
      <c r="J968" s="87"/>
      <c r="K968" s="87"/>
      <c r="L968" s="87"/>
      <c r="M968" s="87"/>
      <c r="N968" s="87"/>
      <c r="O968" s="87"/>
      <c r="P968" s="87"/>
      <c r="Q968" s="87"/>
      <c r="R968" s="87"/>
      <c r="S968" s="87"/>
      <c r="T968" s="87"/>
      <c r="U968" s="87"/>
      <c r="V968" s="87"/>
      <c r="W968" s="87"/>
      <c r="X968" s="87"/>
      <c r="Y968" s="87"/>
      <c r="Z968" s="87"/>
    </row>
    <row r="969" spans="1:26" ht="25.5" customHeight="1" x14ac:dyDescent="0.3">
      <c r="A969" s="87"/>
      <c r="B969" s="87"/>
      <c r="C969" s="87"/>
      <c r="D969" s="87"/>
      <c r="E969" s="87"/>
      <c r="F969" s="87"/>
      <c r="G969" s="87"/>
      <c r="H969" s="87"/>
      <c r="I969" s="87"/>
      <c r="J969" s="87"/>
      <c r="K969" s="87"/>
      <c r="L969" s="87"/>
      <c r="M969" s="87"/>
      <c r="N969" s="87"/>
      <c r="O969" s="87"/>
      <c r="P969" s="87"/>
      <c r="Q969" s="87"/>
      <c r="R969" s="87"/>
      <c r="S969" s="87"/>
      <c r="T969" s="87"/>
      <c r="U969" s="87"/>
      <c r="V969" s="87"/>
      <c r="W969" s="87"/>
      <c r="X969" s="87"/>
      <c r="Y969" s="87"/>
      <c r="Z969" s="87"/>
    </row>
    <row r="970" spans="1:26" ht="25.5" customHeight="1" x14ac:dyDescent="0.3">
      <c r="A970" s="87"/>
      <c r="B970" s="87"/>
      <c r="C970" s="87"/>
      <c r="D970" s="87"/>
      <c r="E970" s="87"/>
      <c r="F970" s="87"/>
      <c r="G970" s="87"/>
      <c r="H970" s="87"/>
      <c r="I970" s="87"/>
      <c r="J970" s="87"/>
      <c r="K970" s="87"/>
      <c r="L970" s="87"/>
      <c r="M970" s="87"/>
      <c r="N970" s="87"/>
      <c r="O970" s="87"/>
      <c r="P970" s="87"/>
      <c r="Q970" s="87"/>
      <c r="R970" s="87"/>
      <c r="S970" s="87"/>
      <c r="T970" s="87"/>
      <c r="U970" s="87"/>
      <c r="V970" s="87"/>
      <c r="W970" s="87"/>
      <c r="X970" s="87"/>
      <c r="Y970" s="87"/>
      <c r="Z970" s="87"/>
    </row>
    <row r="971" spans="1:26" ht="25.5" customHeight="1" x14ac:dyDescent="0.3">
      <c r="A971" s="87"/>
      <c r="B971" s="87"/>
      <c r="C971" s="87"/>
      <c r="D971" s="87"/>
      <c r="E971" s="87"/>
      <c r="F971" s="87"/>
      <c r="G971" s="87"/>
      <c r="H971" s="87"/>
      <c r="I971" s="87"/>
      <c r="J971" s="87"/>
      <c r="K971" s="87"/>
      <c r="L971" s="87"/>
      <c r="M971" s="87"/>
      <c r="N971" s="87"/>
      <c r="O971" s="87"/>
      <c r="P971" s="87"/>
      <c r="Q971" s="87"/>
      <c r="R971" s="87"/>
      <c r="S971" s="87"/>
      <c r="T971" s="87"/>
      <c r="U971" s="87"/>
      <c r="V971" s="87"/>
      <c r="W971" s="87"/>
      <c r="X971" s="87"/>
      <c r="Y971" s="87"/>
      <c r="Z971" s="87"/>
    </row>
    <row r="972" spans="1:26" ht="25.5" customHeight="1" x14ac:dyDescent="0.3">
      <c r="A972" s="87"/>
      <c r="B972" s="87"/>
      <c r="C972" s="87"/>
      <c r="D972" s="87"/>
      <c r="E972" s="87"/>
      <c r="F972" s="87"/>
      <c r="G972" s="87"/>
      <c r="H972" s="87"/>
      <c r="I972" s="87"/>
      <c r="J972" s="87"/>
      <c r="K972" s="87"/>
      <c r="L972" s="87"/>
      <c r="M972" s="87"/>
      <c r="N972" s="87"/>
      <c r="O972" s="87"/>
      <c r="P972" s="87"/>
      <c r="Q972" s="87"/>
      <c r="R972" s="87"/>
      <c r="S972" s="87"/>
      <c r="T972" s="87"/>
      <c r="U972" s="87"/>
      <c r="V972" s="87"/>
      <c r="W972" s="87"/>
      <c r="X972" s="87"/>
      <c r="Y972" s="87"/>
      <c r="Z972" s="87"/>
    </row>
    <row r="973" spans="1:26" ht="25.5" customHeight="1" x14ac:dyDescent="0.3">
      <c r="A973" s="87"/>
      <c r="B973" s="87"/>
      <c r="C973" s="87"/>
      <c r="D973" s="87"/>
      <c r="E973" s="87"/>
      <c r="F973" s="87"/>
      <c r="G973" s="87"/>
      <c r="H973" s="87"/>
      <c r="I973" s="87"/>
      <c r="J973" s="87"/>
      <c r="K973" s="87"/>
      <c r="L973" s="87"/>
      <c r="M973" s="87"/>
      <c r="N973" s="87"/>
      <c r="O973" s="87"/>
      <c r="P973" s="87"/>
      <c r="Q973" s="87"/>
      <c r="R973" s="87"/>
      <c r="S973" s="87"/>
      <c r="T973" s="87"/>
      <c r="U973" s="87"/>
      <c r="V973" s="87"/>
      <c r="W973" s="87"/>
      <c r="X973" s="87"/>
      <c r="Y973" s="87"/>
      <c r="Z973" s="87"/>
    </row>
    <row r="974" spans="1:26" ht="25.5" customHeight="1" x14ac:dyDescent="0.3">
      <c r="A974" s="87"/>
      <c r="B974" s="87"/>
      <c r="C974" s="87"/>
      <c r="D974" s="87"/>
      <c r="E974" s="87"/>
      <c r="F974" s="87"/>
      <c r="G974" s="87"/>
      <c r="H974" s="87"/>
      <c r="I974" s="87"/>
      <c r="J974" s="87"/>
      <c r="K974" s="87"/>
      <c r="L974" s="87"/>
      <c r="M974" s="87"/>
      <c r="N974" s="87"/>
      <c r="O974" s="87"/>
      <c r="P974" s="87"/>
      <c r="Q974" s="87"/>
      <c r="R974" s="87"/>
      <c r="S974" s="87"/>
      <c r="T974" s="87"/>
      <c r="U974" s="87"/>
      <c r="V974" s="87"/>
      <c r="W974" s="87"/>
      <c r="X974" s="87"/>
      <c r="Y974" s="87"/>
      <c r="Z974" s="87"/>
    </row>
    <row r="975" spans="1:26" ht="25.5" customHeight="1" x14ac:dyDescent="0.3">
      <c r="A975" s="87"/>
      <c r="B975" s="87"/>
      <c r="C975" s="87"/>
      <c r="D975" s="87"/>
      <c r="E975" s="87"/>
      <c r="F975" s="87"/>
      <c r="G975" s="87"/>
      <c r="H975" s="87"/>
      <c r="I975" s="87"/>
      <c r="J975" s="87"/>
      <c r="K975" s="87"/>
      <c r="L975" s="87"/>
      <c r="M975" s="87"/>
      <c r="N975" s="87"/>
      <c r="O975" s="87"/>
      <c r="P975" s="87"/>
      <c r="Q975" s="87"/>
      <c r="R975" s="87"/>
      <c r="S975" s="87"/>
      <c r="T975" s="87"/>
      <c r="U975" s="87"/>
      <c r="V975" s="87"/>
      <c r="W975" s="87"/>
      <c r="X975" s="87"/>
      <c r="Y975" s="87"/>
      <c r="Z975" s="87"/>
    </row>
    <row r="976" spans="1:26" ht="25.5" customHeight="1" x14ac:dyDescent="0.3">
      <c r="A976" s="87"/>
      <c r="B976" s="87"/>
      <c r="C976" s="87"/>
      <c r="D976" s="87"/>
      <c r="E976" s="87"/>
      <c r="F976" s="87"/>
      <c r="G976" s="87"/>
      <c r="H976" s="87"/>
      <c r="I976" s="87"/>
      <c r="J976" s="87"/>
      <c r="K976" s="87"/>
      <c r="L976" s="87"/>
      <c r="M976" s="87"/>
      <c r="N976" s="87"/>
      <c r="O976" s="87"/>
      <c r="P976" s="87"/>
      <c r="Q976" s="87"/>
      <c r="R976" s="87"/>
      <c r="S976" s="87"/>
      <c r="T976" s="87"/>
      <c r="U976" s="87"/>
      <c r="V976" s="87"/>
      <c r="W976" s="87"/>
      <c r="X976" s="87"/>
      <c r="Y976" s="87"/>
      <c r="Z976" s="87"/>
    </row>
    <row r="977" spans="1:26" ht="25.5" customHeight="1" x14ac:dyDescent="0.3">
      <c r="A977" s="87"/>
      <c r="B977" s="87"/>
      <c r="C977" s="87"/>
      <c r="D977" s="87"/>
      <c r="E977" s="87"/>
      <c r="F977" s="87"/>
      <c r="G977" s="87"/>
      <c r="H977" s="87"/>
      <c r="I977" s="87"/>
      <c r="J977" s="87"/>
      <c r="K977" s="87"/>
      <c r="L977" s="87"/>
      <c r="M977" s="87"/>
      <c r="N977" s="87"/>
      <c r="O977" s="87"/>
      <c r="P977" s="87"/>
      <c r="Q977" s="87"/>
      <c r="R977" s="87"/>
      <c r="S977" s="87"/>
      <c r="T977" s="87"/>
      <c r="U977" s="87"/>
      <c r="V977" s="87"/>
      <c r="W977" s="87"/>
      <c r="X977" s="87"/>
      <c r="Y977" s="87"/>
      <c r="Z977" s="87"/>
    </row>
    <row r="978" spans="1:26" ht="25.5" customHeight="1" x14ac:dyDescent="0.3">
      <c r="A978" s="87"/>
      <c r="B978" s="87"/>
      <c r="C978" s="87"/>
      <c r="D978" s="87"/>
      <c r="E978" s="87"/>
      <c r="F978" s="87"/>
      <c r="G978" s="87"/>
      <c r="H978" s="87"/>
      <c r="I978" s="87"/>
      <c r="J978" s="87"/>
      <c r="K978" s="87"/>
      <c r="L978" s="87"/>
      <c r="M978" s="87"/>
      <c r="N978" s="87"/>
      <c r="O978" s="87"/>
      <c r="P978" s="87"/>
      <c r="Q978" s="87"/>
      <c r="R978" s="87"/>
      <c r="S978" s="87"/>
      <c r="T978" s="87"/>
      <c r="U978" s="87"/>
      <c r="V978" s="87"/>
      <c r="W978" s="87"/>
      <c r="X978" s="87"/>
      <c r="Y978" s="87"/>
      <c r="Z978" s="87"/>
    </row>
    <row r="979" spans="1:26" ht="25.5" customHeight="1" x14ac:dyDescent="0.3">
      <c r="A979" s="87"/>
      <c r="B979" s="87"/>
      <c r="C979" s="87"/>
      <c r="D979" s="87"/>
      <c r="E979" s="87"/>
      <c r="F979" s="87"/>
      <c r="G979" s="87"/>
      <c r="H979" s="87"/>
      <c r="I979" s="87"/>
      <c r="J979" s="87"/>
      <c r="K979" s="87"/>
      <c r="L979" s="87"/>
      <c r="M979" s="87"/>
      <c r="N979" s="87"/>
      <c r="O979" s="87"/>
      <c r="P979" s="87"/>
      <c r="Q979" s="87"/>
      <c r="R979" s="87"/>
      <c r="S979" s="87"/>
      <c r="T979" s="87"/>
      <c r="U979" s="87"/>
      <c r="V979" s="87"/>
      <c r="W979" s="87"/>
      <c r="X979" s="87"/>
      <c r="Y979" s="87"/>
      <c r="Z979" s="87"/>
    </row>
    <row r="980" spans="1:26" ht="25.5" customHeight="1" x14ac:dyDescent="0.3">
      <c r="A980" s="87"/>
      <c r="B980" s="87"/>
      <c r="C980" s="87"/>
      <c r="D980" s="87"/>
      <c r="E980" s="87"/>
      <c r="F980" s="87"/>
      <c r="G980" s="87"/>
      <c r="H980" s="87"/>
      <c r="I980" s="87"/>
      <c r="J980" s="87"/>
      <c r="K980" s="87"/>
      <c r="L980" s="87"/>
      <c r="M980" s="87"/>
      <c r="N980" s="87"/>
      <c r="O980" s="87"/>
      <c r="P980" s="87"/>
      <c r="Q980" s="87"/>
      <c r="R980" s="87"/>
      <c r="S980" s="87"/>
      <c r="T980" s="87"/>
      <c r="U980" s="87"/>
      <c r="V980" s="87"/>
      <c r="W980" s="87"/>
      <c r="X980" s="87"/>
      <c r="Y980" s="87"/>
      <c r="Z980" s="87"/>
    </row>
    <row r="981" spans="1:26" ht="25.5" customHeight="1" x14ac:dyDescent="0.3">
      <c r="A981" s="87"/>
      <c r="B981" s="87"/>
      <c r="C981" s="87"/>
      <c r="D981" s="87"/>
      <c r="E981" s="87"/>
      <c r="F981" s="87"/>
      <c r="G981" s="87"/>
      <c r="H981" s="87"/>
      <c r="I981" s="87"/>
      <c r="J981" s="87"/>
      <c r="K981" s="87"/>
      <c r="L981" s="87"/>
      <c r="M981" s="87"/>
      <c r="N981" s="87"/>
      <c r="O981" s="87"/>
      <c r="P981" s="87"/>
      <c r="Q981" s="87"/>
      <c r="R981" s="87"/>
      <c r="S981" s="87"/>
      <c r="T981" s="87"/>
      <c r="U981" s="87"/>
      <c r="V981" s="87"/>
      <c r="W981" s="87"/>
      <c r="X981" s="87"/>
      <c r="Y981" s="87"/>
      <c r="Z981" s="87"/>
    </row>
    <row r="982" spans="1:26" ht="25.5" customHeight="1" x14ac:dyDescent="0.3">
      <c r="A982" s="87"/>
      <c r="B982" s="87"/>
      <c r="C982" s="87"/>
      <c r="D982" s="87"/>
      <c r="E982" s="87"/>
      <c r="F982" s="87"/>
      <c r="G982" s="87"/>
      <c r="H982" s="87"/>
      <c r="I982" s="87"/>
      <c r="J982" s="87"/>
      <c r="K982" s="87"/>
      <c r="L982" s="87"/>
      <c r="M982" s="87"/>
      <c r="N982" s="87"/>
      <c r="O982" s="87"/>
      <c r="P982" s="87"/>
      <c r="Q982" s="87"/>
      <c r="R982" s="87"/>
      <c r="S982" s="87"/>
      <c r="T982" s="87"/>
      <c r="U982" s="87"/>
      <c r="V982" s="87"/>
      <c r="W982" s="87"/>
      <c r="X982" s="87"/>
      <c r="Y982" s="87"/>
      <c r="Z982" s="87"/>
    </row>
    <row r="983" spans="1:26" ht="25.5" customHeight="1" x14ac:dyDescent="0.3">
      <c r="A983" s="87"/>
      <c r="B983" s="87"/>
      <c r="C983" s="87"/>
      <c r="D983" s="87"/>
      <c r="E983" s="87"/>
      <c r="F983" s="87"/>
      <c r="G983" s="87"/>
      <c r="H983" s="87"/>
      <c r="I983" s="87"/>
      <c r="J983" s="87"/>
      <c r="K983" s="87"/>
      <c r="L983" s="87"/>
      <c r="M983" s="87"/>
      <c r="N983" s="87"/>
      <c r="O983" s="87"/>
      <c r="P983" s="87"/>
      <c r="Q983" s="87"/>
      <c r="R983" s="87"/>
      <c r="S983" s="87"/>
      <c r="T983" s="87"/>
      <c r="U983" s="87"/>
      <c r="V983" s="87"/>
      <c r="W983" s="87"/>
      <c r="X983" s="87"/>
      <c r="Y983" s="87"/>
      <c r="Z983" s="87"/>
    </row>
    <row r="984" spans="1:26" ht="25.5" customHeight="1" x14ac:dyDescent="0.3">
      <c r="A984" s="87"/>
      <c r="B984" s="87"/>
      <c r="C984" s="87"/>
      <c r="D984" s="87"/>
      <c r="E984" s="87"/>
      <c r="F984" s="87"/>
      <c r="G984" s="87"/>
      <c r="H984" s="87"/>
      <c r="I984" s="87"/>
      <c r="J984" s="87"/>
      <c r="K984" s="87"/>
      <c r="L984" s="87"/>
      <c r="M984" s="87"/>
      <c r="N984" s="87"/>
      <c r="O984" s="87"/>
      <c r="P984" s="87"/>
      <c r="Q984" s="87"/>
      <c r="R984" s="87"/>
      <c r="S984" s="87"/>
      <c r="T984" s="87"/>
      <c r="U984" s="87"/>
      <c r="V984" s="87"/>
      <c r="W984" s="87"/>
      <c r="X984" s="87"/>
      <c r="Y984" s="87"/>
      <c r="Z984" s="87"/>
    </row>
    <row r="985" spans="1:26" ht="25.5" customHeight="1" x14ac:dyDescent="0.3">
      <c r="A985" s="87"/>
      <c r="B985" s="87"/>
      <c r="C985" s="87"/>
      <c r="D985" s="87"/>
      <c r="E985" s="87"/>
      <c r="F985" s="87"/>
      <c r="G985" s="87"/>
      <c r="H985" s="87"/>
      <c r="I985" s="87"/>
      <c r="J985" s="87"/>
      <c r="K985" s="87"/>
      <c r="L985" s="87"/>
      <c r="M985" s="87"/>
      <c r="N985" s="87"/>
      <c r="O985" s="87"/>
      <c r="P985" s="87"/>
      <c r="Q985" s="87"/>
      <c r="R985" s="87"/>
      <c r="S985" s="87"/>
      <c r="T985" s="87"/>
      <c r="U985" s="87"/>
      <c r="V985" s="87"/>
      <c r="W985" s="87"/>
      <c r="X985" s="87"/>
      <c r="Y985" s="87"/>
      <c r="Z985" s="87"/>
    </row>
    <row r="986" spans="1:26" ht="25.5" customHeight="1" x14ac:dyDescent="0.3">
      <c r="A986" s="87"/>
      <c r="B986" s="87"/>
      <c r="C986" s="87"/>
      <c r="D986" s="87"/>
      <c r="E986" s="87"/>
      <c r="F986" s="87"/>
      <c r="G986" s="87"/>
      <c r="H986" s="87"/>
      <c r="I986" s="87"/>
      <c r="J986" s="87"/>
      <c r="K986" s="87"/>
      <c r="L986" s="87"/>
      <c r="M986" s="87"/>
      <c r="N986" s="87"/>
      <c r="O986" s="87"/>
      <c r="P986" s="87"/>
      <c r="Q986" s="87"/>
      <c r="R986" s="87"/>
      <c r="S986" s="87"/>
      <c r="T986" s="87"/>
      <c r="U986" s="87"/>
      <c r="V986" s="87"/>
      <c r="W986" s="87"/>
      <c r="X986" s="87"/>
      <c r="Y986" s="87"/>
      <c r="Z986" s="87"/>
    </row>
    <row r="987" spans="1:26" ht="25.5" customHeight="1" x14ac:dyDescent="0.3">
      <c r="A987" s="87"/>
      <c r="B987" s="87"/>
      <c r="C987" s="87"/>
      <c r="D987" s="87"/>
      <c r="E987" s="87"/>
      <c r="F987" s="87"/>
      <c r="G987" s="87"/>
      <c r="H987" s="87"/>
      <c r="I987" s="87"/>
      <c r="J987" s="87"/>
      <c r="K987" s="87"/>
      <c r="L987" s="87"/>
      <c r="M987" s="87"/>
      <c r="N987" s="87"/>
      <c r="O987" s="87"/>
      <c r="P987" s="87"/>
      <c r="Q987" s="87"/>
      <c r="R987" s="87"/>
      <c r="S987" s="87"/>
      <c r="T987" s="87"/>
      <c r="U987" s="87"/>
      <c r="V987" s="87"/>
      <c r="W987" s="87"/>
      <c r="X987" s="87"/>
      <c r="Y987" s="87"/>
      <c r="Z987" s="87"/>
    </row>
    <row r="988" spans="1:26" ht="25.5" customHeight="1" x14ac:dyDescent="0.3">
      <c r="A988" s="87"/>
      <c r="B988" s="87"/>
      <c r="C988" s="87"/>
      <c r="D988" s="87"/>
      <c r="E988" s="87"/>
      <c r="F988" s="87"/>
      <c r="G988" s="87"/>
      <c r="H988" s="87"/>
      <c r="I988" s="87"/>
      <c r="J988" s="87"/>
      <c r="K988" s="87"/>
      <c r="L988" s="87"/>
      <c r="M988" s="87"/>
      <c r="N988" s="87"/>
      <c r="O988" s="87"/>
      <c r="P988" s="87"/>
      <c r="Q988" s="87"/>
      <c r="R988" s="87"/>
      <c r="S988" s="87"/>
      <c r="T988" s="87"/>
      <c r="U988" s="87"/>
      <c r="V988" s="87"/>
      <c r="W988" s="87"/>
      <c r="X988" s="87"/>
      <c r="Y988" s="87"/>
      <c r="Z988" s="87"/>
    </row>
    <row r="989" spans="1:26" ht="25.5" customHeight="1" x14ac:dyDescent="0.3">
      <c r="A989" s="87"/>
      <c r="B989" s="87"/>
      <c r="C989" s="87"/>
      <c r="D989" s="87"/>
      <c r="E989" s="87"/>
      <c r="F989" s="87"/>
      <c r="G989" s="87"/>
      <c r="H989" s="87"/>
      <c r="I989" s="87"/>
      <c r="J989" s="87"/>
      <c r="K989" s="87"/>
      <c r="L989" s="87"/>
      <c r="M989" s="87"/>
      <c r="N989" s="87"/>
      <c r="O989" s="87"/>
      <c r="P989" s="87"/>
      <c r="Q989" s="87"/>
      <c r="R989" s="87"/>
      <c r="S989" s="87"/>
      <c r="T989" s="87"/>
      <c r="U989" s="87"/>
      <c r="V989" s="87"/>
      <c r="W989" s="87"/>
      <c r="X989" s="87"/>
      <c r="Y989" s="87"/>
      <c r="Z989" s="87"/>
    </row>
    <row r="990" spans="1:26" ht="25.5" customHeight="1" x14ac:dyDescent="0.3">
      <c r="A990" s="87"/>
      <c r="B990" s="87"/>
      <c r="C990" s="87"/>
      <c r="D990" s="87"/>
      <c r="E990" s="87"/>
      <c r="F990" s="87"/>
      <c r="G990" s="87"/>
      <c r="H990" s="87"/>
      <c r="I990" s="87"/>
      <c r="J990" s="87"/>
      <c r="K990" s="87"/>
      <c r="L990" s="87"/>
      <c r="M990" s="87"/>
      <c r="N990" s="87"/>
      <c r="O990" s="87"/>
      <c r="P990" s="87"/>
      <c r="Q990" s="87"/>
      <c r="R990" s="87"/>
      <c r="S990" s="87"/>
      <c r="T990" s="87"/>
      <c r="U990" s="87"/>
      <c r="V990" s="87"/>
      <c r="W990" s="87"/>
      <c r="X990" s="87"/>
      <c r="Y990" s="87"/>
      <c r="Z990" s="87"/>
    </row>
    <row r="991" spans="1:26" ht="25.5" customHeight="1" x14ac:dyDescent="0.3">
      <c r="A991" s="87"/>
      <c r="B991" s="87"/>
      <c r="C991" s="87"/>
      <c r="D991" s="87"/>
      <c r="E991" s="87"/>
      <c r="F991" s="87"/>
      <c r="G991" s="87"/>
      <c r="H991" s="87"/>
      <c r="I991" s="87"/>
      <c r="J991" s="87"/>
      <c r="K991" s="87"/>
      <c r="L991" s="87"/>
      <c r="M991" s="87"/>
      <c r="N991" s="87"/>
      <c r="O991" s="87"/>
      <c r="P991" s="87"/>
      <c r="Q991" s="87"/>
      <c r="R991" s="87"/>
      <c r="S991" s="87"/>
      <c r="T991" s="87"/>
      <c r="U991" s="87"/>
      <c r="V991" s="87"/>
      <c r="W991" s="87"/>
      <c r="X991" s="87"/>
      <c r="Y991" s="87"/>
      <c r="Z991" s="87"/>
    </row>
    <row r="992" spans="1:26" ht="25.5" customHeight="1" x14ac:dyDescent="0.3">
      <c r="A992" s="87"/>
      <c r="B992" s="87"/>
      <c r="C992" s="87"/>
      <c r="D992" s="87"/>
      <c r="E992" s="87"/>
      <c r="F992" s="87"/>
      <c r="G992" s="87"/>
      <c r="H992" s="87"/>
      <c r="I992" s="87"/>
      <c r="J992" s="87"/>
      <c r="K992" s="87"/>
      <c r="L992" s="87"/>
      <c r="M992" s="87"/>
      <c r="N992" s="87"/>
      <c r="O992" s="87"/>
      <c r="P992" s="87"/>
      <c r="Q992" s="87"/>
      <c r="R992" s="87"/>
      <c r="S992" s="87"/>
      <c r="T992" s="87"/>
      <c r="U992" s="87"/>
      <c r="V992" s="87"/>
      <c r="W992" s="87"/>
      <c r="X992" s="87"/>
      <c r="Y992" s="87"/>
      <c r="Z992" s="87"/>
    </row>
    <row r="993" spans="1:26" ht="25.5" customHeight="1" x14ac:dyDescent="0.3">
      <c r="A993" s="87"/>
      <c r="B993" s="87"/>
      <c r="C993" s="87"/>
      <c r="D993" s="87"/>
      <c r="E993" s="87"/>
      <c r="F993" s="87"/>
      <c r="G993" s="87"/>
      <c r="H993" s="87"/>
      <c r="I993" s="87"/>
      <c r="J993" s="87"/>
      <c r="K993" s="87"/>
      <c r="L993" s="87"/>
      <c r="M993" s="87"/>
      <c r="N993" s="87"/>
      <c r="O993" s="87"/>
      <c r="P993" s="87"/>
      <c r="Q993" s="87"/>
      <c r="R993" s="87"/>
      <c r="S993" s="87"/>
      <c r="T993" s="87"/>
      <c r="U993" s="87"/>
      <c r="V993" s="87"/>
      <c r="W993" s="87"/>
      <c r="X993" s="87"/>
      <c r="Y993" s="87"/>
      <c r="Z993" s="87"/>
    </row>
    <row r="994" spans="1:26" ht="25.5" customHeight="1" x14ac:dyDescent="0.3">
      <c r="A994" s="87"/>
      <c r="B994" s="87"/>
      <c r="C994" s="87"/>
      <c r="D994" s="87"/>
      <c r="E994" s="87"/>
      <c r="F994" s="87"/>
      <c r="G994" s="87"/>
      <c r="H994" s="87"/>
      <c r="I994" s="87"/>
      <c r="J994" s="87"/>
      <c r="K994" s="87"/>
      <c r="L994" s="87"/>
      <c r="M994" s="87"/>
      <c r="N994" s="87"/>
      <c r="O994" s="87"/>
      <c r="P994" s="87"/>
      <c r="Q994" s="87"/>
      <c r="R994" s="87"/>
      <c r="S994" s="87"/>
      <c r="T994" s="87"/>
      <c r="U994" s="87"/>
      <c r="V994" s="87"/>
      <c r="W994" s="87"/>
      <c r="X994" s="87"/>
      <c r="Y994" s="87"/>
      <c r="Z994" s="87"/>
    </row>
    <row r="995" spans="1:26" ht="25.5" customHeight="1" x14ac:dyDescent="0.3">
      <c r="A995" s="87"/>
      <c r="B995" s="87"/>
      <c r="C995" s="87"/>
      <c r="D995" s="87"/>
      <c r="E995" s="87"/>
      <c r="F995" s="87"/>
      <c r="G995" s="87"/>
      <c r="H995" s="87"/>
      <c r="I995" s="87"/>
      <c r="J995" s="87"/>
      <c r="K995" s="87"/>
      <c r="L995" s="87"/>
      <c r="M995" s="87"/>
      <c r="N995" s="87"/>
      <c r="O995" s="87"/>
      <c r="P995" s="87"/>
      <c r="Q995" s="87"/>
      <c r="R995" s="87"/>
      <c r="S995" s="87"/>
      <c r="T995" s="87"/>
      <c r="U995" s="87"/>
      <c r="V995" s="87"/>
      <c r="W995" s="87"/>
      <c r="X995" s="87"/>
      <c r="Y995" s="87"/>
      <c r="Z995" s="87"/>
    </row>
    <row r="996" spans="1:26" ht="25.5" customHeight="1" x14ac:dyDescent="0.3">
      <c r="A996" s="87"/>
      <c r="B996" s="87"/>
      <c r="C996" s="87"/>
      <c r="D996" s="87"/>
      <c r="E996" s="87"/>
      <c r="F996" s="87"/>
      <c r="G996" s="87"/>
      <c r="H996" s="87"/>
      <c r="I996" s="87"/>
      <c r="J996" s="87"/>
      <c r="K996" s="87"/>
      <c r="L996" s="87"/>
      <c r="M996" s="87"/>
      <c r="N996" s="87"/>
      <c r="O996" s="87"/>
      <c r="P996" s="87"/>
      <c r="Q996" s="87"/>
      <c r="R996" s="87"/>
      <c r="S996" s="87"/>
      <c r="T996" s="87"/>
      <c r="U996" s="87"/>
      <c r="V996" s="87"/>
      <c r="W996" s="87"/>
      <c r="X996" s="87"/>
      <c r="Y996" s="87"/>
      <c r="Z996" s="87"/>
    </row>
    <row r="997" spans="1:26" ht="25.5" customHeight="1" x14ac:dyDescent="0.3">
      <c r="A997" s="87"/>
      <c r="B997" s="87"/>
      <c r="C997" s="87"/>
      <c r="D997" s="87"/>
      <c r="E997" s="87"/>
      <c r="F997" s="87"/>
      <c r="G997" s="87"/>
      <c r="H997" s="87"/>
      <c r="I997" s="87"/>
      <c r="J997" s="87"/>
      <c r="K997" s="87"/>
      <c r="L997" s="87"/>
      <c r="M997" s="87"/>
      <c r="N997" s="87"/>
      <c r="O997" s="87"/>
      <c r="P997" s="87"/>
      <c r="Q997" s="87"/>
      <c r="R997" s="87"/>
      <c r="S997" s="87"/>
      <c r="T997" s="87"/>
      <c r="U997" s="87"/>
      <c r="V997" s="87"/>
      <c r="W997" s="87"/>
      <c r="X997" s="87"/>
      <c r="Y997" s="87"/>
      <c r="Z997" s="87"/>
    </row>
    <row r="998" spans="1:26" ht="25.5" customHeight="1" x14ac:dyDescent="0.3">
      <c r="A998" s="87"/>
      <c r="B998" s="87"/>
      <c r="C998" s="87"/>
      <c r="D998" s="87"/>
      <c r="E998" s="87"/>
      <c r="F998" s="87"/>
      <c r="G998" s="87"/>
      <c r="H998" s="87"/>
      <c r="I998" s="87"/>
      <c r="J998" s="87"/>
      <c r="K998" s="87"/>
      <c r="L998" s="87"/>
      <c r="M998" s="87"/>
      <c r="N998" s="87"/>
      <c r="O998" s="87"/>
      <c r="P998" s="87"/>
      <c r="Q998" s="87"/>
      <c r="R998" s="87"/>
      <c r="S998" s="87"/>
      <c r="T998" s="87"/>
      <c r="U998" s="87"/>
      <c r="V998" s="87"/>
      <c r="W998" s="87"/>
      <c r="X998" s="87"/>
      <c r="Y998" s="87"/>
      <c r="Z998" s="87"/>
    </row>
    <row r="999" spans="1:26" ht="25.5" customHeight="1" x14ac:dyDescent="0.3">
      <c r="A999" s="87"/>
      <c r="B999" s="87"/>
      <c r="C999" s="87"/>
      <c r="D999" s="87"/>
      <c r="E999" s="87"/>
      <c r="F999" s="87"/>
      <c r="G999" s="87"/>
      <c r="H999" s="87"/>
      <c r="I999" s="87"/>
      <c r="J999" s="87"/>
      <c r="K999" s="87"/>
      <c r="L999" s="87"/>
      <c r="M999" s="87"/>
      <c r="N999" s="87"/>
      <c r="O999" s="87"/>
      <c r="P999" s="87"/>
      <c r="Q999" s="87"/>
      <c r="R999" s="87"/>
      <c r="S999" s="87"/>
      <c r="T999" s="87"/>
      <c r="U999" s="87"/>
      <c r="V999" s="87"/>
      <c r="W999" s="87"/>
      <c r="X999" s="87"/>
      <c r="Y999" s="87"/>
      <c r="Z999" s="87"/>
    </row>
    <row r="1000" spans="1:26" ht="25.5" customHeight="1" x14ac:dyDescent="0.3">
      <c r="A1000" s="87"/>
      <c r="B1000" s="87"/>
      <c r="C1000" s="87"/>
      <c r="D1000" s="87"/>
      <c r="E1000" s="87"/>
      <c r="F1000" s="87"/>
      <c r="G1000" s="87"/>
      <c r="H1000" s="87"/>
      <c r="I1000" s="87"/>
      <c r="J1000" s="87"/>
      <c r="K1000" s="87"/>
      <c r="L1000" s="87"/>
      <c r="M1000" s="87"/>
      <c r="N1000" s="87"/>
      <c r="O1000" s="87"/>
      <c r="P1000" s="87"/>
      <c r="Q1000" s="87"/>
      <c r="R1000" s="87"/>
      <c r="S1000" s="87"/>
      <c r="T1000" s="87"/>
      <c r="U1000" s="87"/>
      <c r="V1000" s="87"/>
      <c r="W1000" s="87"/>
      <c r="X1000" s="87"/>
      <c r="Y1000" s="87"/>
      <c r="Z1000" s="87"/>
    </row>
  </sheetData>
  <hyperlinks>
    <hyperlink ref="A1" r:id="rId1" xr:uid="{5E1AB5E0-BD49-304B-8547-5B53DA742285}"/>
    <hyperlink ref="A2" r:id="rId2" xr:uid="{78E4168C-3FAB-4E4D-BA9B-044B8D8474DF}"/>
    <hyperlink ref="A3" r:id="rId3" xr:uid="{3215FAA3-96F0-FB47-B37F-AA1407805D53}"/>
  </hyperlinks>
  <pageMargins left="0.7" right="0.7" top="0.75" bottom="0.75" header="0" footer="0"/>
  <pageSetup orientation="landscape"/>
  <drawing r:id="rId4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064E5F-5E3E-3E4C-BE29-EFBF96369621}">
  <sheetPr codeName="Sheet45">
    <tabColor rgb="FF002060"/>
  </sheetPr>
  <dimension ref="A1:A2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552</v>
      </c>
    </row>
    <row r="2" spans="1:1" x14ac:dyDescent="0.3">
      <c r="A2" s="1" t="s">
        <v>553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CC620-C97D-A74D-ABB3-2BFC36695CA6}">
  <sheetPr codeName="Sheet66">
    <tabColor rgb="FFFF0000"/>
  </sheetPr>
  <dimension ref="B2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46" t="s">
        <v>551</v>
      </c>
    </row>
  </sheetData>
  <hyperlinks>
    <hyperlink ref="B2" r:id="rId1" display="Backtesting  a distribution" xr:uid="{CBE01E10-DD64-AD49-90CB-503F19321D1A}"/>
  </hyperlinks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3001CA-3ABA-A54F-975E-ADB7A4FC5BBB}">
  <sheetPr codeName="Sheet90">
    <tabColor rgb="FFFF0000"/>
  </sheetPr>
  <dimension ref="B3"/>
  <sheetViews>
    <sheetView workbookViewId="0"/>
  </sheetViews>
  <sheetFormatPr baseColWidth="10" defaultRowHeight="26" x14ac:dyDescent="0.3"/>
  <cols>
    <col min="1" max="16384" width="10.83203125" style="1"/>
  </cols>
  <sheetData>
    <row r="3" spans="2:2" x14ac:dyDescent="0.3">
      <c r="B3" s="1" t="s">
        <v>550</v>
      </c>
    </row>
  </sheetData>
  <pageMargins left="0.7" right="0.7" top="0.75" bottom="0.75" header="0.3" footer="0.3"/>
  <drawing r:id="rId1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6B259-6DCA-3B46-AABB-2BCB03893CEF}">
  <sheetPr codeName="Sheet89">
    <tabColor rgb="FF002060"/>
  </sheetPr>
  <dimension ref="A1:B2"/>
  <sheetViews>
    <sheetView workbookViewId="0"/>
  </sheetViews>
  <sheetFormatPr baseColWidth="10" defaultRowHeight="26" x14ac:dyDescent="0.3"/>
  <cols>
    <col min="1" max="16384" width="10.83203125" style="1"/>
  </cols>
  <sheetData>
    <row r="1" spans="1:2" x14ac:dyDescent="0.3">
      <c r="A1" s="1" t="s">
        <v>473</v>
      </c>
    </row>
    <row r="2" spans="1:2" x14ac:dyDescent="0.3">
      <c r="B2" s="46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BBD4B8-296C-174E-A594-021AC50EEB4D}">
  <sheetPr codeName="Sheet110">
    <tabColor rgb="FFFF0000"/>
  </sheetPr>
  <dimension ref="B2"/>
  <sheetViews>
    <sheetView workbookViewId="0">
      <selection activeCell="B2" sqref="B2"/>
    </sheetView>
  </sheetViews>
  <sheetFormatPr baseColWidth="10" defaultRowHeight="26" x14ac:dyDescent="0.3"/>
  <cols>
    <col min="1" max="16384" width="10.83203125" style="1"/>
  </cols>
  <sheetData>
    <row r="2" spans="2:2" x14ac:dyDescent="0.3">
      <c r="B2" s="46" t="s">
        <v>549</v>
      </c>
    </row>
  </sheetData>
  <hyperlinks>
    <hyperlink ref="B2" r:id="rId1" xr:uid="{F19E85A6-9C9B-7E47-8852-A338F974D99A}"/>
  </hyperlinks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56B69-F89A-3C49-89FF-784305FD442D}">
  <sheetPr codeName="Sheet102">
    <tabColor rgb="FF0070C0"/>
  </sheetPr>
  <dimension ref="A1:A2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428</v>
      </c>
    </row>
    <row r="2" spans="1:1" x14ac:dyDescent="0.3">
      <c r="A2" s="1" t="s">
        <v>729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53E741-1B9A-274E-8E85-65B0A3A9F3C1}">
  <sheetPr codeName="Sheet103">
    <tabColor rgb="FF002060"/>
  </sheetPr>
  <dimension ref="A1:A2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704</v>
      </c>
    </row>
    <row r="2" spans="1:1" x14ac:dyDescent="0.3">
      <c r="A2" s="1" t="s">
        <v>703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03FDE5-56B4-0C4F-9403-725B83BA9B25}">
  <sheetPr codeName="Sheet104">
    <tabColor rgb="FFFF0000"/>
  </sheetPr>
  <dimension ref="A1:Y20"/>
  <sheetViews>
    <sheetView workbookViewId="0"/>
  </sheetViews>
  <sheetFormatPr baseColWidth="10" defaultRowHeight="26" x14ac:dyDescent="0.3"/>
  <cols>
    <col min="1" max="1" width="10.83203125" style="1"/>
    <col min="2" max="2" width="10.83203125" style="27"/>
    <col min="3" max="3" width="12.1640625" style="27" bestFit="1" customWidth="1"/>
    <col min="4" max="4" width="10.83203125" style="27"/>
    <col min="5" max="5" width="13.33203125" style="27" bestFit="1" customWidth="1"/>
    <col min="6" max="10" width="10.83203125" style="27"/>
    <col min="11" max="11" width="10.83203125" style="1"/>
    <col min="12" max="12" width="10.83203125" style="27"/>
    <col min="13" max="13" width="17.83203125" style="27" bestFit="1" customWidth="1"/>
    <col min="14" max="14" width="13.1640625" style="27" bestFit="1" customWidth="1"/>
    <col min="15" max="15" width="10.83203125" style="27"/>
    <col min="16" max="16" width="13.1640625" style="27" bestFit="1" customWidth="1"/>
    <col min="17" max="17" width="20.83203125" style="27" bestFit="1" customWidth="1"/>
    <col min="18" max="18" width="10.83203125" style="27"/>
    <col min="19" max="19" width="10.83203125" style="1"/>
    <col min="20" max="21" width="10.83203125" style="27"/>
    <col min="22" max="22" width="13.1640625" style="27" bestFit="1" customWidth="1"/>
    <col min="23" max="23" width="17.6640625" style="27" bestFit="1" customWidth="1"/>
    <col min="24" max="24" width="11.6640625" style="27" bestFit="1" customWidth="1"/>
    <col min="25" max="25" width="10.83203125" style="27"/>
    <col min="26" max="16384" width="10.83203125" style="1"/>
  </cols>
  <sheetData>
    <row r="1" spans="1:24" x14ac:dyDescent="0.3">
      <c r="A1" s="9" t="s">
        <v>261</v>
      </c>
    </row>
    <row r="2" spans="1:24" x14ac:dyDescent="0.3">
      <c r="C2" s="27" t="s">
        <v>709</v>
      </c>
      <c r="D2" s="27">
        <v>0</v>
      </c>
      <c r="E2" s="27">
        <v>1</v>
      </c>
      <c r="F2" s="27">
        <v>2</v>
      </c>
      <c r="G2" s="27">
        <v>3</v>
      </c>
      <c r="H2" s="27">
        <v>4</v>
      </c>
      <c r="I2" s="27">
        <v>5</v>
      </c>
    </row>
    <row r="3" spans="1:24" x14ac:dyDescent="0.3">
      <c r="M3" s="27" t="s">
        <v>718</v>
      </c>
    </row>
    <row r="4" spans="1:24" x14ac:dyDescent="0.3">
      <c r="C4" s="27" t="s">
        <v>64</v>
      </c>
      <c r="D4" s="140">
        <v>0</v>
      </c>
      <c r="E4" s="145">
        <v>0.01</v>
      </c>
      <c r="F4" s="145">
        <v>0.03</v>
      </c>
      <c r="G4" s="145">
        <v>0.05</v>
      </c>
      <c r="H4" s="145">
        <v>0.04</v>
      </c>
      <c r="I4" s="145">
        <v>0.03</v>
      </c>
      <c r="M4" s="27" t="s">
        <v>717</v>
      </c>
      <c r="N4" s="27">
        <v>2000000</v>
      </c>
    </row>
    <row r="5" spans="1:24" x14ac:dyDescent="0.3">
      <c r="C5" s="27" t="s">
        <v>716</v>
      </c>
      <c r="E5" s="143">
        <f>E4+E19</f>
        <v>0.01</v>
      </c>
      <c r="F5" s="143">
        <f>F4+F19</f>
        <v>0.03</v>
      </c>
      <c r="G5" s="143">
        <f>G4+G19</f>
        <v>0.05</v>
      </c>
      <c r="H5" s="143">
        <f>H4+H19</f>
        <v>0.04</v>
      </c>
      <c r="I5" s="143">
        <f>I4+I19</f>
        <v>0.03</v>
      </c>
      <c r="M5" s="27" t="s">
        <v>715</v>
      </c>
      <c r="N5" s="144">
        <v>0.04</v>
      </c>
    </row>
    <row r="6" spans="1:24" x14ac:dyDescent="0.3">
      <c r="C6" s="27" t="s">
        <v>714</v>
      </c>
      <c r="E6" s="144" cm="1">
        <f t="array" ref="E6">PRODUCT(1+$D$5:E5)</f>
        <v>1.01</v>
      </c>
      <c r="F6" s="144" cm="1">
        <f t="array" ref="F6">PRODUCT(1+$D$5:F5)</f>
        <v>1.0403</v>
      </c>
      <c r="G6" s="144" cm="1">
        <f t="array" ref="G6">PRODUCT(1+$D$5:G5)</f>
        <v>1.0923150000000001</v>
      </c>
      <c r="H6" s="144" cm="1">
        <f t="array" ref="H6">PRODUCT(1+$D$5:H5)</f>
        <v>1.1360076000000001</v>
      </c>
      <c r="I6" s="144" cm="1">
        <f t="array" ref="I6">PRODUCT(1+$D$5:I5)</f>
        <v>1.1700878280000002</v>
      </c>
      <c r="M6" s="27" t="s">
        <v>713</v>
      </c>
      <c r="N6" s="27">
        <v>5</v>
      </c>
    </row>
    <row r="7" spans="1:24" x14ac:dyDescent="0.3">
      <c r="C7" s="27" t="s">
        <v>76</v>
      </c>
      <c r="E7" s="143">
        <f>E6^(1/E2)-1</f>
        <v>1.0000000000000009E-2</v>
      </c>
      <c r="F7" s="143">
        <f>F6^(1/F2)-1</f>
        <v>1.9950979214197417E-2</v>
      </c>
      <c r="G7" s="143">
        <f>G6^(1/G2)-1</f>
        <v>2.9870533889218676E-2</v>
      </c>
      <c r="H7" s="143">
        <f>H6^(1/H2)-1</f>
        <v>3.2393613327031501E-2</v>
      </c>
      <c r="I7" s="143">
        <f>I6^(1/I2)-1</f>
        <v>3.1914446073993519E-2</v>
      </c>
      <c r="V7" s="27" t="s">
        <v>712</v>
      </c>
      <c r="W7" s="27" t="s">
        <v>711</v>
      </c>
      <c r="X7" s="27" t="s">
        <v>710</v>
      </c>
    </row>
    <row r="8" spans="1:24" x14ac:dyDescent="0.3">
      <c r="V8" s="141">
        <f>Q16</f>
        <v>2077414.1614265214</v>
      </c>
    </row>
    <row r="9" spans="1:24" x14ac:dyDescent="0.3">
      <c r="M9" s="142" t="s">
        <v>709</v>
      </c>
      <c r="N9" s="142" t="s">
        <v>76</v>
      </c>
      <c r="O9" s="142" t="s">
        <v>367</v>
      </c>
      <c r="P9" s="142" t="s">
        <v>708</v>
      </c>
      <c r="Q9" s="142" t="s">
        <v>707</v>
      </c>
      <c r="U9" s="27">
        <v>0</v>
      </c>
      <c r="V9" s="27">
        <f t="dataTable" ref="V9:V14" dt2D="0" dtr="0" r1="D20"/>
        <v>2077414.1614265214</v>
      </c>
    </row>
    <row r="10" spans="1:24" x14ac:dyDescent="0.3">
      <c r="M10" s="27">
        <v>1</v>
      </c>
      <c r="N10" s="27" cm="1">
        <f t="array" ref="N10:N14">TRANSPOSE(E7:I7)</f>
        <v>1.0000000000000009E-2</v>
      </c>
      <c r="O10" s="27">
        <f>(1+N10)^-M10</f>
        <v>0.99009900990099009</v>
      </c>
      <c r="P10" s="27">
        <f>face*couponrate+IF(M10=m,face,0)</f>
        <v>80000</v>
      </c>
      <c r="Q10" s="141">
        <f>O10*P10</f>
        <v>79207.920792079211</v>
      </c>
      <c r="U10" s="27">
        <v>1</v>
      </c>
      <c r="V10" s="27">
        <v>2077208.4972188752</v>
      </c>
      <c r="W10" s="141" cm="1">
        <f t="array" ref="W10:W14">(V10:V14-V9)/0.01%</f>
        <v>-2056642.0764615759</v>
      </c>
      <c r="X10" s="141">
        <f>W10*0.01%</f>
        <v>-205.66420764615759</v>
      </c>
    </row>
    <row r="11" spans="1:24" x14ac:dyDescent="0.3">
      <c r="M11" s="27">
        <v>2</v>
      </c>
      <c r="N11" s="27">
        <v>1.9950979214197417E-2</v>
      </c>
      <c r="O11" s="27">
        <f>(1+N11)^-M11</f>
        <v>0.96126117466115524</v>
      </c>
      <c r="P11" s="27">
        <f>face*couponrate+IF(M11=m,face,0)</f>
        <v>80000</v>
      </c>
      <c r="Q11" s="141">
        <f>O11*P11</f>
        <v>76900.893972892416</v>
      </c>
      <c r="U11" s="27">
        <v>2</v>
      </c>
      <c r="V11" s="27">
        <v>2077220.1796538152</v>
      </c>
      <c r="W11" s="141">
        <v>-1939817.7270614542</v>
      </c>
      <c r="X11" s="141">
        <f>W11*0.01%</f>
        <v>-193.98177270614542</v>
      </c>
    </row>
    <row r="12" spans="1:24" x14ac:dyDescent="0.3">
      <c r="M12" s="27">
        <v>3</v>
      </c>
      <c r="N12" s="27">
        <v>2.9870533889218676E-2</v>
      </c>
      <c r="O12" s="27">
        <f>(1+N12)^-M12</f>
        <v>0.91548683301062395</v>
      </c>
      <c r="P12" s="27">
        <f>face*couponrate+IF(M12=m,face,0)</f>
        <v>80000</v>
      </c>
      <c r="Q12" s="141">
        <f>O12*P12</f>
        <v>73238.946640849914</v>
      </c>
      <c r="U12" s="27">
        <v>3</v>
      </c>
      <c r="V12" s="27">
        <v>2077231.1973900804</v>
      </c>
      <c r="W12" s="141">
        <v>-1829640.3644094244</v>
      </c>
      <c r="X12" s="141">
        <f>W12*0.01%</f>
        <v>-182.96403644094244</v>
      </c>
    </row>
    <row r="13" spans="1:24" x14ac:dyDescent="0.3">
      <c r="M13" s="27">
        <v>4</v>
      </c>
      <c r="N13" s="27">
        <v>3.2393613327031501E-2</v>
      </c>
      <c r="O13" s="27">
        <f>(1+N13)^-M13</f>
        <v>0.88027580097175384</v>
      </c>
      <c r="P13" s="27">
        <f>face*couponrate+IF(M13=m,face,0)</f>
        <v>80000</v>
      </c>
      <c r="Q13" s="141">
        <f>O13*P13</f>
        <v>70422.064077740302</v>
      </c>
      <c r="U13" s="27">
        <v>4</v>
      </c>
      <c r="V13" s="27">
        <v>2077236.4798189816</v>
      </c>
      <c r="W13" s="141">
        <v>-1776816.0753976554</v>
      </c>
      <c r="X13" s="141">
        <f>W13*0.01%</f>
        <v>-177.68160753976554</v>
      </c>
    </row>
    <row r="14" spans="1:24" x14ac:dyDescent="0.3">
      <c r="M14" s="27">
        <v>5</v>
      </c>
      <c r="N14" s="27">
        <v>3.1914446073993519E-2</v>
      </c>
      <c r="O14" s="27">
        <f>(1+N14)^-M14</f>
        <v>0.85463669997257663</v>
      </c>
      <c r="P14" s="27">
        <f>face*couponrate+IF(M14=m,face,0)</f>
        <v>2080000</v>
      </c>
      <c r="Q14" s="141">
        <f>O14*P14</f>
        <v>1777644.3359429594</v>
      </c>
      <c r="U14" s="27">
        <v>5</v>
      </c>
      <c r="V14" s="27">
        <v>2077241.5913521643</v>
      </c>
      <c r="W14" s="141">
        <v>-1725700.7435709238</v>
      </c>
      <c r="X14" s="141">
        <f>W14*0.01%</f>
        <v>-172.57007435709238</v>
      </c>
    </row>
    <row r="16" spans="1:24" x14ac:dyDescent="0.3">
      <c r="Q16" s="141">
        <f>SUM(Q10:Q14)</f>
        <v>2077414.1614265214</v>
      </c>
    </row>
    <row r="17" spans="3:9" x14ac:dyDescent="0.3">
      <c r="C17" s="27" t="s">
        <v>64</v>
      </c>
      <c r="E17" s="140">
        <f>(1+E7)^E2/(1+D7)^D2-1</f>
        <v>1.0000000000000009E-2</v>
      </c>
      <c r="F17" s="140">
        <f>(1+F7)^F2/(1+E7)^E2-1</f>
        <v>3.0000000000000249E-2</v>
      </c>
      <c r="G17" s="140">
        <f>(1+G7)^G2/(1+F7)^F2-1</f>
        <v>5.0000000000000044E-2</v>
      </c>
      <c r="H17" s="140">
        <f>(1+H7)^H2/(1+G7)^G2-1</f>
        <v>4.0000000000000036E-2</v>
      </c>
      <c r="I17" s="140">
        <f>(1+I7)^I2/(1+H7)^H2-1</f>
        <v>2.9999999999999805E-2</v>
      </c>
    </row>
    <row r="19" spans="3:9" x14ac:dyDescent="0.3">
      <c r="C19" s="27" t="s">
        <v>706</v>
      </c>
      <c r="E19" s="139">
        <f>IF(shocker=E2,0.01%,0)</f>
        <v>0</v>
      </c>
      <c r="F19" s="139">
        <f>IF(shocker=F2,0.01%,0)</f>
        <v>0</v>
      </c>
      <c r="G19" s="139">
        <f>IF(shocker=G2,0.01%,0)</f>
        <v>0</v>
      </c>
      <c r="H19" s="139">
        <f>IF(shocker=H2,0.01%,0)</f>
        <v>0</v>
      </c>
      <c r="I19" s="139">
        <f>IF(shocker=I2,0.01%,0)</f>
        <v>0</v>
      </c>
    </row>
    <row r="20" spans="3:9" x14ac:dyDescent="0.3">
      <c r="C20" s="27" t="s">
        <v>705</v>
      </c>
      <c r="D20" s="27">
        <v>0</v>
      </c>
    </row>
  </sheetData>
  <hyperlinks>
    <hyperlink ref="A1" r:id="rId1" xr:uid="{CDA1A08B-D317-5E46-B047-D6CDAC64551D}"/>
  </hyperlinks>
  <pageMargins left="0.7" right="0.7" top="0.75" bottom="0.75" header="0.3" footer="0.3"/>
  <drawing r:id="rId2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1503F7-E609-2648-ABD0-56F9DEA0EC74}">
  <sheetPr codeName="Sheet105">
    <tabColor rgb="FFFF0000"/>
  </sheetPr>
  <dimension ref="B1:Y23"/>
  <sheetViews>
    <sheetView workbookViewId="0"/>
  </sheetViews>
  <sheetFormatPr baseColWidth="10" defaultRowHeight="26" x14ac:dyDescent="0.3"/>
  <cols>
    <col min="1" max="1" width="10.83203125" style="1"/>
    <col min="2" max="2" width="10.83203125" style="27"/>
    <col min="3" max="3" width="12.1640625" style="27" bestFit="1" customWidth="1"/>
    <col min="4" max="4" width="10.83203125" style="27"/>
    <col min="5" max="5" width="13.5" style="27" bestFit="1" customWidth="1"/>
    <col min="6" max="9" width="13" style="27" bestFit="1" customWidth="1"/>
    <col min="10" max="10" width="10.83203125" style="27"/>
    <col min="11" max="11" width="10.83203125" style="1"/>
    <col min="12" max="12" width="10.83203125" style="27"/>
    <col min="13" max="13" width="17.83203125" style="27" bestFit="1" customWidth="1"/>
    <col min="14" max="14" width="13.1640625" style="27" bestFit="1" customWidth="1"/>
    <col min="15" max="15" width="10.83203125" style="27"/>
    <col min="16" max="16" width="13.1640625" style="27" bestFit="1" customWidth="1"/>
    <col min="17" max="17" width="20.83203125" style="27" bestFit="1" customWidth="1"/>
    <col min="18" max="18" width="10.83203125" style="27"/>
    <col min="19" max="19" width="10.83203125" style="1"/>
    <col min="20" max="21" width="10.83203125" style="27"/>
    <col min="22" max="22" width="13.1640625" style="27" bestFit="1" customWidth="1"/>
    <col min="23" max="23" width="17.6640625" style="27" bestFit="1" customWidth="1"/>
    <col min="24" max="24" width="11.6640625" style="27" bestFit="1" customWidth="1"/>
    <col min="25" max="25" width="10.83203125" style="27"/>
    <col min="26" max="16384" width="10.83203125" style="1"/>
  </cols>
  <sheetData>
    <row r="1" spans="3:24" x14ac:dyDescent="0.3">
      <c r="C1" s="27" t="s">
        <v>76</v>
      </c>
      <c r="E1" s="148">
        <v>3.5000000000000003E-2</v>
      </c>
      <c r="F1" s="148">
        <v>3.7499999999999999E-2</v>
      </c>
      <c r="G1" s="148">
        <v>3.7999999999999999E-2</v>
      </c>
      <c r="H1" s="148">
        <v>0.04</v>
      </c>
      <c r="I1" s="148">
        <v>3.95E-2</v>
      </c>
    </row>
    <row r="2" spans="3:24" x14ac:dyDescent="0.3">
      <c r="C2" s="27" t="s">
        <v>709</v>
      </c>
      <c r="D2" s="27">
        <v>0</v>
      </c>
      <c r="E2" s="27">
        <v>1</v>
      </c>
      <c r="F2" s="27">
        <v>2</v>
      </c>
      <c r="G2" s="27">
        <v>3</v>
      </c>
      <c r="H2" s="27">
        <v>4</v>
      </c>
      <c r="I2" s="27">
        <v>5</v>
      </c>
    </row>
    <row r="3" spans="3:24" x14ac:dyDescent="0.3">
      <c r="M3" s="27" t="s">
        <v>718</v>
      </c>
    </row>
    <row r="4" spans="3:24" x14ac:dyDescent="0.3">
      <c r="C4" s="27" t="s">
        <v>64</v>
      </c>
      <c r="D4" s="139">
        <f>((1+E1)^E2)/((1+D7)^D2)-1</f>
        <v>3.499999999999992E-2</v>
      </c>
      <c r="E4" s="139">
        <f>((1+F1)^F2)/((1+E1)^E2)-1</f>
        <v>4.0006038647343312E-2</v>
      </c>
      <c r="F4" s="139">
        <f>((1+G1)^G2)/((1+F1)^F2)-1</f>
        <v>3.9000723007693194E-2</v>
      </c>
      <c r="G4" s="139">
        <f>((1+H1)^H2)/((1+G1)^G2)-1</f>
        <v>4.6023151101509008E-2</v>
      </c>
      <c r="H4" s="139">
        <f>((1+I1)^I2)/((1+H1)^H2)-1</f>
        <v>3.750240269073668E-2</v>
      </c>
      <c r="I4" s="139"/>
      <c r="M4" s="27" t="s">
        <v>717</v>
      </c>
      <c r="N4" s="27">
        <v>1000</v>
      </c>
    </row>
    <row r="5" spans="3:24" x14ac:dyDescent="0.3">
      <c r="C5" s="27" t="s">
        <v>716</v>
      </c>
      <c r="D5" s="143">
        <f t="shared" ref="D5:I5" si="0">D4+D19</f>
        <v>3.499999999999992E-2</v>
      </c>
      <c r="E5" s="143">
        <f t="shared" si="0"/>
        <v>4.0006038647343312E-2</v>
      </c>
      <c r="F5" s="143">
        <f t="shared" si="0"/>
        <v>3.9000723007693194E-2</v>
      </c>
      <c r="G5" s="143">
        <f t="shared" si="0"/>
        <v>4.6023151101509008E-2</v>
      </c>
      <c r="H5" s="143">
        <f t="shared" si="0"/>
        <v>3.750240269073668E-2</v>
      </c>
      <c r="I5" s="143">
        <f t="shared" si="0"/>
        <v>0</v>
      </c>
      <c r="M5" s="27" t="s">
        <v>715</v>
      </c>
      <c r="N5" s="144">
        <v>0.05</v>
      </c>
    </row>
    <row r="6" spans="3:24" x14ac:dyDescent="0.3">
      <c r="C6" s="27" t="s">
        <v>714</v>
      </c>
      <c r="E6" s="144" cm="1">
        <f t="array" ref="E6">PRODUCT(1+$D$5:E5)</f>
        <v>1.0764062500000002</v>
      </c>
      <c r="F6" s="144" cm="1">
        <f t="array" ref="F6">PRODUCT(1+$D$5:F5)</f>
        <v>1.1183868720000001</v>
      </c>
      <c r="G6" s="144" cm="1">
        <f t="array" ref="G6">PRODUCT(1+$D$5:G5)</f>
        <v>1.1698585600000002</v>
      </c>
      <c r="H6" s="144" cm="1">
        <f t="array" ref="H6">PRODUCT(1+$D$5:H5)</f>
        <v>1.2137310668083257</v>
      </c>
      <c r="I6" s="144" cm="1">
        <f t="array" ref="I6">PRODUCT(1+$D$5:I5)</f>
        <v>1.2137310668083257</v>
      </c>
      <c r="M6" s="27" t="s">
        <v>713</v>
      </c>
      <c r="N6" s="27">
        <v>5</v>
      </c>
    </row>
    <row r="7" spans="3:24" x14ac:dyDescent="0.3">
      <c r="C7" s="27" t="s">
        <v>76</v>
      </c>
      <c r="E7" s="147" cm="1">
        <f t="array" ref="E7">PRODUCT(1+$D$5:D5)^(1/E2)-1</f>
        <v>3.499999999999992E-2</v>
      </c>
      <c r="F7" s="147" cm="1">
        <f t="array" ref="F7">PRODUCT(1+$D$5:E5)^(1/F2)-1</f>
        <v>3.7500000000000089E-2</v>
      </c>
      <c r="G7" s="147" cm="1">
        <f t="array" ref="G7">PRODUCT(1+$D$5:F5)^(1/G2)-1</f>
        <v>3.8000000000000034E-2</v>
      </c>
      <c r="H7" s="147" cm="1">
        <f t="array" ref="H7">PRODUCT(1+$D$5:G5)^(1/H2)-1</f>
        <v>4.0000000000000036E-2</v>
      </c>
      <c r="I7" s="147" cm="1">
        <f t="array" ref="I7">PRODUCT(1+$D$5:H5)^(1/I2)-1</f>
        <v>3.9500000000000091E-2</v>
      </c>
      <c r="V7" s="27" t="s">
        <v>712</v>
      </c>
      <c r="W7" s="27" t="s">
        <v>711</v>
      </c>
      <c r="X7" s="27" t="s">
        <v>710</v>
      </c>
    </row>
    <row r="8" spans="3:24" x14ac:dyDescent="0.3">
      <c r="V8" s="141">
        <f>Q16</f>
        <v>1047.3085339285676</v>
      </c>
    </row>
    <row r="9" spans="3:24" x14ac:dyDescent="0.3">
      <c r="M9" s="142" t="s">
        <v>709</v>
      </c>
      <c r="N9" s="142" t="s">
        <v>76</v>
      </c>
      <c r="O9" s="142" t="s">
        <v>367</v>
      </c>
      <c r="P9" s="142" t="s">
        <v>708</v>
      </c>
      <c r="Q9" s="142" t="s">
        <v>707</v>
      </c>
      <c r="U9" s="27">
        <v>0</v>
      </c>
      <c r="V9" s="27">
        <f t="dataTable" ref="V9:V14" dt2D="0" dtr="0" r1="D20"/>
        <v>1047.3085339285676</v>
      </c>
    </row>
    <row r="10" spans="3:24" x14ac:dyDescent="0.3">
      <c r="M10" s="27">
        <v>1</v>
      </c>
      <c r="N10" s="27" cm="1">
        <f t="array" ref="N10:N14">TRANSPOSE(E7:I7)</f>
        <v>3.499999999999992E-2</v>
      </c>
      <c r="O10" s="146">
        <f>(1+N10)^-M10</f>
        <v>0.96618357487922713</v>
      </c>
      <c r="P10" s="27">
        <f>face*couponrate+IF(M10=m,face,0)</f>
        <v>50</v>
      </c>
      <c r="Q10" s="141">
        <f>O10*P10</f>
        <v>48.309178743961354</v>
      </c>
      <c r="U10" s="27">
        <v>1</v>
      </c>
      <c r="V10" s="27">
        <v>1047.2124860913218</v>
      </c>
      <c r="W10" s="141" cm="1">
        <f t="array" ref="W10:W14">(V10:V14-V9)/0.01%</f>
        <v>-960.47837245805567</v>
      </c>
      <c r="X10" s="146">
        <f>W10*0.01%</f>
        <v>-9.6047837245805567E-2</v>
      </c>
    </row>
    <row r="11" spans="3:24" x14ac:dyDescent="0.3">
      <c r="M11" s="27">
        <v>2</v>
      </c>
      <c r="N11" s="27">
        <v>3.7500000000000089E-2</v>
      </c>
      <c r="O11" s="146">
        <f>(1+N11)^-M11</f>
        <v>0.9290172739149366</v>
      </c>
      <c r="P11" s="27">
        <f>face*couponrate+IF(M11=m,face,0)</f>
        <v>50</v>
      </c>
      <c r="Q11" s="141">
        <f>O11*P11</f>
        <v>46.450863695746833</v>
      </c>
      <c r="U11" s="27">
        <v>2</v>
      </c>
      <c r="V11" s="27">
        <v>1047.2168634609795</v>
      </c>
      <c r="W11" s="141">
        <v>-916.70467588073734</v>
      </c>
      <c r="X11" s="146">
        <f>W11*0.01%</f>
        <v>-9.1670467588073734E-2</v>
      </c>
    </row>
    <row r="12" spans="3:24" x14ac:dyDescent="0.3">
      <c r="M12" s="27">
        <v>3</v>
      </c>
      <c r="N12" s="27">
        <v>3.8000000000000034E-2</v>
      </c>
      <c r="O12" s="146">
        <f>(1+N12)^-M12</f>
        <v>0.89414497347569</v>
      </c>
      <c r="P12" s="27">
        <f>face*couponrate+IF(M12=m,face,0)</f>
        <v>50</v>
      </c>
      <c r="Q12" s="141">
        <f>O12*P12</f>
        <v>44.707248673784498</v>
      </c>
      <c r="U12" s="27">
        <v>3</v>
      </c>
      <c r="V12" s="27">
        <v>1047.221752439996</v>
      </c>
      <c r="W12" s="141">
        <v>-867.81488571659793</v>
      </c>
      <c r="X12" s="146">
        <f>W12*0.01%</f>
        <v>-8.6781488571659793E-2</v>
      </c>
    </row>
    <row r="13" spans="3:24" x14ac:dyDescent="0.3">
      <c r="M13" s="27">
        <v>4</v>
      </c>
      <c r="N13" s="27">
        <v>4.0000000000000036E-2</v>
      </c>
      <c r="O13" s="146">
        <f>(1+N13)^-M13</f>
        <v>0.85480419102972571</v>
      </c>
      <c r="P13" s="27">
        <f>face*couponrate+IF(M13=m,face,0)</f>
        <v>50</v>
      </c>
      <c r="Q13" s="141">
        <f>O13*P13</f>
        <v>42.740209551486288</v>
      </c>
      <c r="U13" s="27">
        <v>4</v>
      </c>
      <c r="V13" s="27">
        <v>1047.2251589256737</v>
      </c>
      <c r="W13" s="141">
        <v>-833.75002893944838</v>
      </c>
      <c r="X13" s="146">
        <f>W13*0.01%</f>
        <v>-8.3375002893944838E-2</v>
      </c>
    </row>
    <row r="14" spans="3:24" x14ac:dyDescent="0.3">
      <c r="M14" s="27">
        <v>5</v>
      </c>
      <c r="N14" s="27">
        <v>3.9500000000000091E-2</v>
      </c>
      <c r="O14" s="146">
        <f>(1+N14)^-M14</f>
        <v>0.82390574596532251</v>
      </c>
      <c r="P14" s="27">
        <f>face*couponrate+IF(M14=m,face,0)</f>
        <v>1050</v>
      </c>
      <c r="Q14" s="141">
        <f>O14*P14</f>
        <v>865.10103326358865</v>
      </c>
      <c r="U14" s="27">
        <v>5</v>
      </c>
      <c r="V14" s="27">
        <v>1047.3085339285676</v>
      </c>
      <c r="W14" s="141">
        <v>0</v>
      </c>
      <c r="X14" s="146">
        <f>W14*0.01%</f>
        <v>0</v>
      </c>
    </row>
    <row r="16" spans="3:24" x14ac:dyDescent="0.3">
      <c r="Q16" s="141">
        <f>SUM(Q10:Q14)</f>
        <v>1047.3085339285676</v>
      </c>
    </row>
    <row r="17" spans="3:9" x14ac:dyDescent="0.3">
      <c r="C17" s="27" t="s">
        <v>64</v>
      </c>
      <c r="E17" s="145">
        <f>(1+E1)^E2/(1+D7)^D2-1</f>
        <v>3.499999999999992E-2</v>
      </c>
      <c r="F17" s="145">
        <f>(1+F1)^F2/(1+E1)^E2-1</f>
        <v>4.0006038647343312E-2</v>
      </c>
      <c r="G17" s="145">
        <f>(1+G1)^G2/(1+F1)^F2-1</f>
        <v>3.9000723007693194E-2</v>
      </c>
      <c r="H17" s="145">
        <f>(1+H1)^H2/(1+G1)^G2-1</f>
        <v>4.6023151101509008E-2</v>
      </c>
      <c r="I17" s="145">
        <f>(1+I1)^I2/(1+H1)^H2-1</f>
        <v>3.750240269073668E-2</v>
      </c>
    </row>
    <row r="19" spans="3:9" x14ac:dyDescent="0.3">
      <c r="C19" s="27" t="s">
        <v>706</v>
      </c>
      <c r="E19" s="140">
        <f>IF(shocker=E2,0.01%,0)</f>
        <v>0</v>
      </c>
      <c r="F19" s="140">
        <f>IF(shocker=F2,0.01%,0)</f>
        <v>0</v>
      </c>
      <c r="G19" s="140">
        <f>IF(shocker=G2,0.01%,0)</f>
        <v>0</v>
      </c>
      <c r="H19" s="140">
        <f>IF(shocker=H2,0.01%,0)</f>
        <v>0</v>
      </c>
      <c r="I19" s="140">
        <f>IF(shocker=I2,0.01%,0)</f>
        <v>0</v>
      </c>
    </row>
    <row r="20" spans="3:9" x14ac:dyDescent="0.3">
      <c r="C20" s="27" t="s">
        <v>705</v>
      </c>
      <c r="D20" s="27">
        <v>0</v>
      </c>
    </row>
    <row r="22" spans="3:9" x14ac:dyDescent="0.3">
      <c r="E22" s="146"/>
      <c r="F22" s="146"/>
      <c r="G22" s="146"/>
      <c r="H22" s="146"/>
      <c r="I22" s="146"/>
    </row>
    <row r="23" spans="3:9" x14ac:dyDescent="0.3">
      <c r="E23" s="146"/>
      <c r="F23" s="146"/>
      <c r="G23" s="146"/>
      <c r="H23" s="146"/>
      <c r="I23" s="146"/>
    </row>
  </sheetData>
  <pageMargins left="0.7" right="0.7" top="0.75" bottom="0.75" header="0.3" footer="0.3"/>
  <drawing r:id="rId1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E7FE46-583D-4249-A6BF-484025C3EAAF}">
  <sheetPr codeName="Sheet106">
    <tabColor rgb="FF002060"/>
  </sheetPr>
  <dimension ref="A1:A3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720</v>
      </c>
    </row>
    <row r="2" spans="1:1" x14ac:dyDescent="0.3">
      <c r="A2" s="1" t="s">
        <v>719</v>
      </c>
    </row>
    <row r="3" spans="1:1" x14ac:dyDescent="0.3">
      <c r="A3" s="1" t="s">
        <v>782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6DA45-69BA-EA4E-BB12-C2C9F4B77172}">
  <sheetPr codeName="Sheet107">
    <tabColor rgb="FFFF0000"/>
  </sheetPr>
  <dimension ref="B2:L9"/>
  <sheetViews>
    <sheetView workbookViewId="0"/>
  </sheetViews>
  <sheetFormatPr baseColWidth="10" defaultRowHeight="26" x14ac:dyDescent="0.3"/>
  <cols>
    <col min="1" max="3" width="10.83203125" style="1"/>
    <col min="4" max="4" width="11.33203125" style="1" bestFit="1" customWidth="1"/>
    <col min="5" max="6" width="10.83203125" style="1"/>
    <col min="7" max="7" width="15.5" style="1" bestFit="1" customWidth="1"/>
    <col min="8" max="8" width="13.5" style="1" bestFit="1" customWidth="1"/>
    <col min="9" max="12" width="12.33203125" style="1" bestFit="1" customWidth="1"/>
    <col min="13" max="16384" width="10.83203125" style="1"/>
  </cols>
  <sheetData>
    <row r="2" spans="2:12" x14ac:dyDescent="0.3">
      <c r="B2" s="1" t="s">
        <v>729</v>
      </c>
    </row>
    <row r="3" spans="2:12" x14ac:dyDescent="0.3">
      <c r="H3" s="1" t="s">
        <v>728</v>
      </c>
    </row>
    <row r="4" spans="2:12" x14ac:dyDescent="0.3">
      <c r="C4" s="1" t="s">
        <v>727</v>
      </c>
      <c r="D4" s="1" t="s">
        <v>416</v>
      </c>
      <c r="E4" s="1" t="s">
        <v>726</v>
      </c>
      <c r="H4" s="1">
        <v>1</v>
      </c>
      <c r="I4" s="1">
        <v>2</v>
      </c>
      <c r="J4" s="1">
        <v>3</v>
      </c>
      <c r="K4" s="1">
        <v>4</v>
      </c>
      <c r="L4" s="1">
        <v>5</v>
      </c>
    </row>
    <row r="5" spans="2:12" x14ac:dyDescent="0.3">
      <c r="B5" s="1" t="s">
        <v>725</v>
      </c>
      <c r="C5" s="1">
        <v>1</v>
      </c>
      <c r="D5" s="149">
        <v>3.5000000000000003E-2</v>
      </c>
      <c r="E5" s="1">
        <v>1000</v>
      </c>
      <c r="H5" s="12" cm="1">
        <f t="array" ref="H5:L9">IF(t&lt;=Tenors,Rates*Notional,"")</f>
        <v>35</v>
      </c>
      <c r="I5" s="12" t="str">
        <v/>
      </c>
      <c r="J5" s="12" t="str">
        <v/>
      </c>
      <c r="K5" s="12" t="str">
        <v/>
      </c>
      <c r="L5" s="12" t="str">
        <v/>
      </c>
    </row>
    <row r="6" spans="2:12" x14ac:dyDescent="0.3">
      <c r="B6" s="1" t="s">
        <v>724</v>
      </c>
      <c r="C6" s="1">
        <v>2</v>
      </c>
      <c r="D6" s="149">
        <v>3.7499999999999999E-2</v>
      </c>
      <c r="E6" s="1">
        <v>1000</v>
      </c>
      <c r="H6" s="12">
        <v>37.5</v>
      </c>
      <c r="I6" s="12">
        <v>37.5</v>
      </c>
      <c r="J6" s="12" t="str">
        <v/>
      </c>
      <c r="K6" s="12" t="str">
        <v/>
      </c>
      <c r="L6" s="12" t="str">
        <v/>
      </c>
    </row>
    <row r="7" spans="2:12" x14ac:dyDescent="0.3">
      <c r="B7" s="1" t="s">
        <v>723</v>
      </c>
      <c r="C7" s="1">
        <v>3</v>
      </c>
      <c r="D7" s="149">
        <v>3.7999999999999999E-2</v>
      </c>
      <c r="E7" s="1">
        <v>1000</v>
      </c>
      <c r="H7" s="12">
        <v>38</v>
      </c>
      <c r="I7" s="12">
        <v>38</v>
      </c>
      <c r="J7" s="12">
        <v>38</v>
      </c>
      <c r="K7" s="12" t="str">
        <v/>
      </c>
      <c r="L7" s="12" t="str">
        <v/>
      </c>
    </row>
    <row r="8" spans="2:12" x14ac:dyDescent="0.3">
      <c r="B8" s="1" t="s">
        <v>722</v>
      </c>
      <c r="C8" s="1">
        <v>4</v>
      </c>
      <c r="D8" s="149">
        <v>0.04</v>
      </c>
      <c r="E8" s="1">
        <v>1000</v>
      </c>
      <c r="H8" s="12">
        <v>40</v>
      </c>
      <c r="I8" s="12">
        <v>40</v>
      </c>
      <c r="J8" s="12">
        <v>40</v>
      </c>
      <c r="K8" s="12">
        <v>40</v>
      </c>
      <c r="L8" s="12" t="str">
        <v/>
      </c>
    </row>
    <row r="9" spans="2:12" x14ac:dyDescent="0.3">
      <c r="B9" s="1" t="s">
        <v>721</v>
      </c>
      <c r="C9" s="1">
        <v>5</v>
      </c>
      <c r="D9" s="149">
        <v>3.95E-2</v>
      </c>
      <c r="E9" s="1">
        <v>1000</v>
      </c>
      <c r="H9" s="12">
        <v>39.5</v>
      </c>
      <c r="I9" s="12">
        <v>39.5</v>
      </c>
      <c r="J9" s="12">
        <v>39.5</v>
      </c>
      <c r="K9" s="12">
        <v>39.5</v>
      </c>
      <c r="L9" s="12">
        <v>39.5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CBED8-3E18-F244-8D3B-C13D897C7A31}">
  <sheetPr codeName="Sheet108">
    <tabColor rgb="FFFF0000"/>
  </sheetPr>
  <dimension ref="B2:L9"/>
  <sheetViews>
    <sheetView workbookViewId="0"/>
  </sheetViews>
  <sheetFormatPr baseColWidth="10" defaultRowHeight="26" x14ac:dyDescent="0.3"/>
  <cols>
    <col min="1" max="3" width="10.83203125" style="1"/>
    <col min="4" max="4" width="11.33203125" style="1" bestFit="1" customWidth="1"/>
    <col min="5" max="6" width="10.83203125" style="1"/>
    <col min="7" max="7" width="15.5" style="1" bestFit="1" customWidth="1"/>
    <col min="8" max="8" width="13.5" style="1" bestFit="1" customWidth="1"/>
    <col min="9" max="12" width="12.33203125" style="1" bestFit="1" customWidth="1"/>
    <col min="13" max="16384" width="10.83203125" style="1"/>
  </cols>
  <sheetData>
    <row r="2" spans="2:12" x14ac:dyDescent="0.3">
      <c r="B2" s="1" t="s">
        <v>729</v>
      </c>
    </row>
    <row r="3" spans="2:12" x14ac:dyDescent="0.3">
      <c r="H3" s="1" t="s">
        <v>728</v>
      </c>
    </row>
    <row r="4" spans="2:12" x14ac:dyDescent="0.3">
      <c r="C4" s="1" t="s">
        <v>727</v>
      </c>
      <c r="D4" s="1" t="s">
        <v>416</v>
      </c>
      <c r="E4" s="1" t="s">
        <v>726</v>
      </c>
      <c r="H4" s="1">
        <v>1</v>
      </c>
      <c r="I4" s="1">
        <v>2</v>
      </c>
      <c r="J4" s="1">
        <v>3</v>
      </c>
      <c r="K4" s="1">
        <v>4</v>
      </c>
      <c r="L4" s="1">
        <v>5</v>
      </c>
    </row>
    <row r="5" spans="2:12" x14ac:dyDescent="0.3">
      <c r="B5" s="1" t="s">
        <v>725</v>
      </c>
      <c r="C5" s="1">
        <v>1</v>
      </c>
      <c r="D5" s="149">
        <v>3.5000000000000003E-2</v>
      </c>
      <c r="E5" s="1">
        <v>1000</v>
      </c>
      <c r="H5" s="12" cm="1">
        <f t="array" ref="H5:L9">IF(t&lt;Tenors,Rates*Notional,IF(t=Tenors,Rates*Notional+Notional,""))</f>
        <v>1035</v>
      </c>
      <c r="I5" s="12" t="str">
        <v/>
      </c>
      <c r="J5" s="12" t="str">
        <v/>
      </c>
      <c r="K5" s="12" t="str">
        <v/>
      </c>
      <c r="L5" s="12" t="str">
        <v/>
      </c>
    </row>
    <row r="6" spans="2:12" x14ac:dyDescent="0.3">
      <c r="B6" s="1" t="s">
        <v>724</v>
      </c>
      <c r="C6" s="1">
        <v>2</v>
      </c>
      <c r="D6" s="149">
        <v>3.7499999999999999E-2</v>
      </c>
      <c r="E6" s="1">
        <v>1000</v>
      </c>
      <c r="H6" s="12">
        <v>37.5</v>
      </c>
      <c r="I6" s="12">
        <v>1037.5</v>
      </c>
      <c r="J6" s="12" t="str">
        <v/>
      </c>
      <c r="K6" s="12" t="str">
        <v/>
      </c>
      <c r="L6" s="12" t="str">
        <v/>
      </c>
    </row>
    <row r="7" spans="2:12" x14ac:dyDescent="0.3">
      <c r="B7" s="1" t="s">
        <v>723</v>
      </c>
      <c r="C7" s="1">
        <v>3</v>
      </c>
      <c r="D7" s="149">
        <v>3.7999999999999999E-2</v>
      </c>
      <c r="E7" s="1">
        <v>1000</v>
      </c>
      <c r="H7" s="12">
        <v>38</v>
      </c>
      <c r="I7" s="12">
        <v>38</v>
      </c>
      <c r="J7" s="12">
        <v>1038</v>
      </c>
      <c r="K7" s="12" t="str">
        <v/>
      </c>
      <c r="L7" s="12" t="str">
        <v/>
      </c>
    </row>
    <row r="8" spans="2:12" x14ac:dyDescent="0.3">
      <c r="B8" s="1" t="s">
        <v>722</v>
      </c>
      <c r="C8" s="1">
        <v>4</v>
      </c>
      <c r="D8" s="149">
        <v>0.04</v>
      </c>
      <c r="E8" s="1">
        <v>1000</v>
      </c>
      <c r="H8" s="12">
        <v>40</v>
      </c>
      <c r="I8" s="12">
        <v>40</v>
      </c>
      <c r="J8" s="12">
        <v>40</v>
      </c>
      <c r="K8" s="12">
        <v>1040</v>
      </c>
      <c r="L8" s="12" t="str">
        <v/>
      </c>
    </row>
    <row r="9" spans="2:12" x14ac:dyDescent="0.3">
      <c r="B9" s="1" t="s">
        <v>721</v>
      </c>
      <c r="C9" s="1">
        <v>5</v>
      </c>
      <c r="D9" s="149">
        <v>3.95E-2</v>
      </c>
      <c r="E9" s="1">
        <v>1000</v>
      </c>
      <c r="H9" s="12">
        <v>39.5</v>
      </c>
      <c r="I9" s="12">
        <v>39.5</v>
      </c>
      <c r="J9" s="12">
        <v>39.5</v>
      </c>
      <c r="K9" s="12">
        <v>39.5</v>
      </c>
      <c r="L9" s="12">
        <v>1039.5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8562AC-FCFD-2742-BF31-829F17DC3C4D}">
  <sheetPr codeName="Sheet109">
    <tabColor rgb="FFFF0000"/>
  </sheetPr>
  <dimension ref="C2:F59"/>
  <sheetViews>
    <sheetView workbookViewId="0"/>
  </sheetViews>
  <sheetFormatPr baseColWidth="10" defaultRowHeight="26" x14ac:dyDescent="0.3"/>
  <cols>
    <col min="1" max="2" width="10.83203125" style="1"/>
    <col min="3" max="3" width="11.33203125" style="1" bestFit="1" customWidth="1"/>
    <col min="4" max="5" width="10.83203125" style="1"/>
    <col min="6" max="6" width="15.5" style="1" bestFit="1" customWidth="1"/>
    <col min="7" max="7" width="13.5" style="1" bestFit="1" customWidth="1"/>
    <col min="8" max="11" width="12.33203125" style="1" bestFit="1" customWidth="1"/>
    <col min="12" max="16384" width="10.83203125" style="1"/>
  </cols>
  <sheetData>
    <row r="2" spans="3:3" x14ac:dyDescent="0.3">
      <c r="C2" s="1" t="s">
        <v>470</v>
      </c>
    </row>
    <row r="3" spans="3:3" x14ac:dyDescent="0.3">
      <c r="C3" s="1" t="s">
        <v>781</v>
      </c>
    </row>
    <row r="5" spans="3:3" x14ac:dyDescent="0.3">
      <c r="C5" s="1" t="s">
        <v>780</v>
      </c>
    </row>
    <row r="6" spans="3:3" x14ac:dyDescent="0.3">
      <c r="C6" s="1" t="s">
        <v>779</v>
      </c>
    </row>
    <row r="7" spans="3:3" x14ac:dyDescent="0.3">
      <c r="C7" s="1" t="s">
        <v>778</v>
      </c>
    </row>
    <row r="9" spans="3:3" x14ac:dyDescent="0.3">
      <c r="C9" s="1" t="s">
        <v>777</v>
      </c>
    </row>
    <row r="10" spans="3:3" x14ac:dyDescent="0.3">
      <c r="C10" s="1" t="s">
        <v>776</v>
      </c>
    </row>
    <row r="11" spans="3:3" x14ac:dyDescent="0.3">
      <c r="C11" s="1" t="s">
        <v>775</v>
      </c>
    </row>
    <row r="13" spans="3:3" x14ac:dyDescent="0.3">
      <c r="C13" s="1" t="s">
        <v>774</v>
      </c>
    </row>
    <row r="14" spans="3:3" x14ac:dyDescent="0.3">
      <c r="C14" s="1" t="s">
        <v>764</v>
      </c>
    </row>
    <row r="15" spans="3:3" x14ac:dyDescent="0.3">
      <c r="C15" s="1" t="s">
        <v>773</v>
      </c>
    </row>
    <row r="16" spans="3:3" x14ac:dyDescent="0.3">
      <c r="C16" s="1" t="s">
        <v>772</v>
      </c>
    </row>
    <row r="17" spans="3:4" x14ac:dyDescent="0.3">
      <c r="C17" s="1" t="s">
        <v>771</v>
      </c>
    </row>
    <row r="19" spans="3:4" x14ac:dyDescent="0.3">
      <c r="C19" s="1" t="s">
        <v>770</v>
      </c>
    </row>
    <row r="20" spans="3:4" x14ac:dyDescent="0.3">
      <c r="C20" s="1" t="s">
        <v>769</v>
      </c>
    </row>
    <row r="21" spans="3:4" x14ac:dyDescent="0.3">
      <c r="C21" s="1" t="s">
        <v>768</v>
      </c>
    </row>
    <row r="22" spans="3:4" x14ac:dyDescent="0.3">
      <c r="C22" s="1" t="s">
        <v>767</v>
      </c>
    </row>
    <row r="23" spans="3:4" x14ac:dyDescent="0.3">
      <c r="C23" s="1" t="s">
        <v>766</v>
      </c>
    </row>
    <row r="24" spans="3:4" x14ac:dyDescent="0.3">
      <c r="C24" s="1" t="s">
        <v>765</v>
      </c>
    </row>
    <row r="25" spans="3:4" x14ac:dyDescent="0.3">
      <c r="D25" s="1" t="s">
        <v>764</v>
      </c>
    </row>
    <row r="26" spans="3:4" x14ac:dyDescent="0.3">
      <c r="D26" s="1" t="s">
        <v>763</v>
      </c>
    </row>
    <row r="27" spans="3:4" x14ac:dyDescent="0.3">
      <c r="D27" s="1" t="s">
        <v>762</v>
      </c>
    </row>
    <row r="28" spans="3:4" x14ac:dyDescent="0.3">
      <c r="C28" s="1" t="s">
        <v>761</v>
      </c>
    </row>
    <row r="29" spans="3:4" x14ac:dyDescent="0.3">
      <c r="C29" s="1" t="s">
        <v>760</v>
      </c>
    </row>
    <row r="30" spans="3:4" x14ac:dyDescent="0.3">
      <c r="C30" s="1" t="s">
        <v>759</v>
      </c>
    </row>
    <row r="31" spans="3:4" x14ac:dyDescent="0.3">
      <c r="C31" s="1" t="s">
        <v>758</v>
      </c>
    </row>
    <row r="32" spans="3:4" x14ac:dyDescent="0.3">
      <c r="D32" s="1" t="s">
        <v>757</v>
      </c>
    </row>
    <row r="33" spans="3:6" x14ac:dyDescent="0.3">
      <c r="D33" s="1" t="s">
        <v>756</v>
      </c>
    </row>
    <row r="34" spans="3:6" x14ac:dyDescent="0.3">
      <c r="C34" s="1" t="s">
        <v>755</v>
      </c>
    </row>
    <row r="35" spans="3:6" x14ac:dyDescent="0.3">
      <c r="D35" s="1" t="s">
        <v>754</v>
      </c>
    </row>
    <row r="36" spans="3:6" x14ac:dyDescent="0.3">
      <c r="D36" s="1" t="s">
        <v>753</v>
      </c>
    </row>
    <row r="37" spans="3:6" x14ac:dyDescent="0.3">
      <c r="E37" s="1" t="s">
        <v>752</v>
      </c>
    </row>
    <row r="38" spans="3:6" x14ac:dyDescent="0.3">
      <c r="E38" s="1" t="s">
        <v>751</v>
      </c>
    </row>
    <row r="39" spans="3:6" x14ac:dyDescent="0.3">
      <c r="E39" s="1" t="s">
        <v>750</v>
      </c>
    </row>
    <row r="40" spans="3:6" x14ac:dyDescent="0.3">
      <c r="E40" s="1" t="s">
        <v>749</v>
      </c>
    </row>
    <row r="41" spans="3:6" x14ac:dyDescent="0.3">
      <c r="E41" s="1" t="s">
        <v>748</v>
      </c>
    </row>
    <row r="42" spans="3:6" x14ac:dyDescent="0.3">
      <c r="E42" s="1" t="s">
        <v>747</v>
      </c>
    </row>
    <row r="43" spans="3:6" x14ac:dyDescent="0.3">
      <c r="F43" s="1" t="s">
        <v>746</v>
      </c>
    </row>
    <row r="44" spans="3:6" x14ac:dyDescent="0.3">
      <c r="F44" s="1" t="s">
        <v>745</v>
      </c>
    </row>
    <row r="45" spans="3:6" x14ac:dyDescent="0.3">
      <c r="D45" s="1" t="s">
        <v>744</v>
      </c>
    </row>
    <row r="46" spans="3:6" x14ac:dyDescent="0.3">
      <c r="E46" s="1" t="s">
        <v>743</v>
      </c>
    </row>
    <row r="47" spans="3:6" x14ac:dyDescent="0.3">
      <c r="E47" s="1" t="s">
        <v>742</v>
      </c>
    </row>
    <row r="48" spans="3:6" x14ac:dyDescent="0.3">
      <c r="E48" s="1" t="s">
        <v>741</v>
      </c>
    </row>
    <row r="49" spans="4:6" x14ac:dyDescent="0.3">
      <c r="E49" s="1" t="s">
        <v>740</v>
      </c>
    </row>
    <row r="50" spans="4:6" x14ac:dyDescent="0.3">
      <c r="D50" s="1" t="s">
        <v>739</v>
      </c>
    </row>
    <row r="51" spans="4:6" x14ac:dyDescent="0.3">
      <c r="E51" s="1" t="s">
        <v>738</v>
      </c>
    </row>
    <row r="52" spans="4:6" x14ac:dyDescent="0.3">
      <c r="E52" s="1" t="s">
        <v>737</v>
      </c>
    </row>
    <row r="53" spans="4:6" x14ac:dyDescent="0.3">
      <c r="E53" s="1" t="s">
        <v>736</v>
      </c>
    </row>
    <row r="54" spans="4:6" x14ac:dyDescent="0.3">
      <c r="E54" s="1" t="s">
        <v>735</v>
      </c>
    </row>
    <row r="55" spans="4:6" x14ac:dyDescent="0.3">
      <c r="F55" s="1" t="s">
        <v>734</v>
      </c>
    </row>
    <row r="56" spans="4:6" x14ac:dyDescent="0.3">
      <c r="F56" s="1" t="s">
        <v>733</v>
      </c>
    </row>
    <row r="57" spans="4:6" x14ac:dyDescent="0.3">
      <c r="F57" s="1" t="s">
        <v>732</v>
      </c>
    </row>
    <row r="58" spans="4:6" x14ac:dyDescent="0.3">
      <c r="D58" s="1" t="s">
        <v>731</v>
      </c>
    </row>
    <row r="59" spans="4:6" x14ac:dyDescent="0.3">
      <c r="E59" s="1" t="s">
        <v>730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DF4540-C0F8-8C45-9AA9-1A1E890C94CD}">
  <sheetPr codeName="Sheet26">
    <tabColor rgb="FFFFFC00"/>
  </sheetPr>
  <dimension ref="A1:A13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496</v>
      </c>
    </row>
    <row r="2" spans="1:1" x14ac:dyDescent="0.3">
      <c r="A2" s="1" t="s">
        <v>497</v>
      </c>
    </row>
    <row r="3" spans="1:1" x14ac:dyDescent="0.3">
      <c r="A3" s="1" t="s">
        <v>498</v>
      </c>
    </row>
    <row r="4" spans="1:1" x14ac:dyDescent="0.3">
      <c r="A4" s="1" t="s">
        <v>860</v>
      </c>
    </row>
    <row r="5" spans="1:1" x14ac:dyDescent="0.3">
      <c r="A5" s="1" t="s">
        <v>861</v>
      </c>
    </row>
    <row r="6" spans="1:1" x14ac:dyDescent="0.3">
      <c r="A6" s="1" t="s">
        <v>862</v>
      </c>
    </row>
    <row r="7" spans="1:1" x14ac:dyDescent="0.3">
      <c r="A7" s="1" t="s">
        <v>863</v>
      </c>
    </row>
    <row r="8" spans="1:1" x14ac:dyDescent="0.3">
      <c r="A8" s="1" t="s">
        <v>864</v>
      </c>
    </row>
    <row r="9" spans="1:1" x14ac:dyDescent="0.3">
      <c r="A9" s="1" t="s">
        <v>865</v>
      </c>
    </row>
    <row r="10" spans="1:1" x14ac:dyDescent="0.3">
      <c r="A10" s="1" t="s">
        <v>866</v>
      </c>
    </row>
    <row r="11" spans="1:1" x14ac:dyDescent="0.3">
      <c r="A11" s="1" t="s">
        <v>867</v>
      </c>
    </row>
    <row r="12" spans="1:1" x14ac:dyDescent="0.3">
      <c r="A12" s="1" t="s">
        <v>868</v>
      </c>
    </row>
    <row r="13" spans="1:1" x14ac:dyDescent="0.3">
      <c r="A13" s="1" t="s">
        <v>869</v>
      </c>
    </row>
  </sheetData>
  <phoneticPr fontId="6" type="noConversion"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40050-39DB-9944-AC88-79DA3F742E45}">
  <sheetPr codeName="Sheet76">
    <tabColor rgb="FFFFFD78"/>
  </sheetPr>
  <dimension ref="A1:A7"/>
  <sheetViews>
    <sheetView workbookViewId="0"/>
  </sheetViews>
  <sheetFormatPr baseColWidth="10" defaultRowHeight="26" x14ac:dyDescent="0.3"/>
  <cols>
    <col min="1" max="1" width="23.83203125" style="1" bestFit="1" customWidth="1"/>
    <col min="2" max="16384" width="10.83203125" style="1"/>
  </cols>
  <sheetData>
    <row r="1" spans="1:1" x14ac:dyDescent="0.3">
      <c r="A1" s="1" t="s">
        <v>517</v>
      </c>
    </row>
    <row r="2" spans="1:1" x14ac:dyDescent="0.3">
      <c r="A2" s="1" t="s">
        <v>518</v>
      </c>
    </row>
    <row r="3" spans="1:1" x14ac:dyDescent="0.3">
      <c r="A3" s="1" t="s">
        <v>519</v>
      </c>
    </row>
    <row r="4" spans="1:1" x14ac:dyDescent="0.3">
      <c r="A4" s="1" t="s">
        <v>520</v>
      </c>
    </row>
    <row r="5" spans="1:1" x14ac:dyDescent="0.3">
      <c r="A5" s="1" t="s">
        <v>521</v>
      </c>
    </row>
    <row r="6" spans="1:1" x14ac:dyDescent="0.3">
      <c r="A6" s="1" t="s">
        <v>522</v>
      </c>
    </row>
    <row r="7" spans="1:1" x14ac:dyDescent="0.3">
      <c r="A7" s="1" t="s">
        <v>516</v>
      </c>
    </row>
  </sheetData>
  <phoneticPr fontId="6" type="noConversion"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733C80-0D14-4243-BE8A-E1B4EB58144A}">
  <sheetPr codeName="Sheet79">
    <tabColor rgb="FFFFFF00"/>
  </sheetPr>
  <dimension ref="B2:B12"/>
  <sheetViews>
    <sheetView workbookViewId="0">
      <selection activeCell="B2" sqref="B2:B6"/>
    </sheetView>
  </sheetViews>
  <sheetFormatPr baseColWidth="10" defaultRowHeight="26" x14ac:dyDescent="0.3"/>
  <cols>
    <col min="1" max="1" width="10.83203125" style="1"/>
    <col min="2" max="2" width="93.5" style="1" bestFit="1" customWidth="1"/>
    <col min="3" max="16384" width="10.83203125" style="1"/>
  </cols>
  <sheetData>
    <row r="2" spans="2:2" x14ac:dyDescent="0.3">
      <c r="B2" s="1" t="s">
        <v>505</v>
      </c>
    </row>
    <row r="3" spans="2:2" x14ac:dyDescent="0.3">
      <c r="B3" s="1" t="s">
        <v>504</v>
      </c>
    </row>
    <row r="4" spans="2:2" x14ac:dyDescent="0.3">
      <c r="B4" s="1" t="s">
        <v>503</v>
      </c>
    </row>
    <row r="5" spans="2:2" x14ac:dyDescent="0.3">
      <c r="B5" s="1" t="s">
        <v>502</v>
      </c>
    </row>
    <row r="6" spans="2:2" x14ac:dyDescent="0.3">
      <c r="B6" s="1" t="s">
        <v>501</v>
      </c>
    </row>
    <row r="7" spans="2:2" x14ac:dyDescent="0.3">
      <c r="B7" s="29"/>
    </row>
    <row r="9" spans="2:2" x14ac:dyDescent="0.3">
      <c r="B9" s="1" t="s">
        <v>166</v>
      </c>
    </row>
    <row r="11" spans="2:2" x14ac:dyDescent="0.3">
      <c r="B11" s="1" t="s">
        <v>500</v>
      </c>
    </row>
    <row r="12" spans="2:2" x14ac:dyDescent="0.3">
      <c r="B12" s="1" t="s">
        <v>499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AD236-39E0-B84D-971C-03CBD3D9009F}">
  <sheetPr codeName="Sheet80">
    <tabColor rgb="FFFFFF00"/>
  </sheetPr>
  <dimension ref="B2:B11"/>
  <sheetViews>
    <sheetView workbookViewId="0"/>
  </sheetViews>
  <sheetFormatPr baseColWidth="10" defaultRowHeight="26" x14ac:dyDescent="0.3"/>
  <cols>
    <col min="1" max="1" width="10.83203125" style="1"/>
    <col min="2" max="2" width="93.5" style="1" bestFit="1" customWidth="1"/>
    <col min="3" max="16384" width="10.83203125" style="1"/>
  </cols>
  <sheetData>
    <row r="2" spans="2:2" x14ac:dyDescent="0.3">
      <c r="B2" s="1" t="s">
        <v>505</v>
      </c>
    </row>
    <row r="3" spans="2:2" x14ac:dyDescent="0.3">
      <c r="B3" s="1" t="s">
        <v>504</v>
      </c>
    </row>
    <row r="4" spans="2:2" x14ac:dyDescent="0.3">
      <c r="B4" s="1" t="s">
        <v>503</v>
      </c>
    </row>
    <row r="5" spans="2:2" x14ac:dyDescent="0.3">
      <c r="B5" s="1" t="s">
        <v>502</v>
      </c>
    </row>
    <row r="6" spans="2:2" x14ac:dyDescent="0.3">
      <c r="B6" s="1" t="s">
        <v>501</v>
      </c>
    </row>
    <row r="7" spans="2:2" x14ac:dyDescent="0.3">
      <c r="B7" s="29"/>
    </row>
    <row r="9" spans="2:2" x14ac:dyDescent="0.3">
      <c r="B9" s="1" t="s">
        <v>166</v>
      </c>
    </row>
    <row r="11" spans="2:2" x14ac:dyDescent="0.3">
      <c r="B11" s="1" t="s">
        <v>506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E7FF5-6805-6047-AC06-AFF44ECD8334}">
  <sheetPr codeName="Sheet84">
    <tabColor rgb="FFFFFF00"/>
  </sheetPr>
  <dimension ref="B2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784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0CC30-736E-7144-AA14-C9885768634D}">
  <sheetPr codeName="Sheet81">
    <tabColor rgb="FFFFFF00"/>
  </sheetPr>
  <dimension ref="B2:B14"/>
  <sheetViews>
    <sheetView workbookViewId="0"/>
  </sheetViews>
  <sheetFormatPr baseColWidth="10" defaultRowHeight="26" x14ac:dyDescent="0.3"/>
  <cols>
    <col min="1" max="1" width="10.83203125" style="1"/>
    <col min="2" max="2" width="93.5" style="1" bestFit="1" customWidth="1"/>
    <col min="3" max="16384" width="10.83203125" style="1"/>
  </cols>
  <sheetData>
    <row r="2" spans="2:2" x14ac:dyDescent="0.3">
      <c r="B2" s="1" t="s">
        <v>505</v>
      </c>
    </row>
    <row r="3" spans="2:2" x14ac:dyDescent="0.3">
      <c r="B3" s="1" t="s">
        <v>504</v>
      </c>
    </row>
    <row r="4" spans="2:2" x14ac:dyDescent="0.3">
      <c r="B4" s="1" t="s">
        <v>503</v>
      </c>
    </row>
    <row r="5" spans="2:2" x14ac:dyDescent="0.3">
      <c r="B5" s="1" t="s">
        <v>502</v>
      </c>
    </row>
    <row r="6" spans="2:2" x14ac:dyDescent="0.3">
      <c r="B6" s="1" t="s">
        <v>501</v>
      </c>
    </row>
    <row r="7" spans="2:2" x14ac:dyDescent="0.3">
      <c r="B7" s="29"/>
    </row>
    <row r="9" spans="2:2" x14ac:dyDescent="0.3">
      <c r="B9" s="1" t="s">
        <v>166</v>
      </c>
    </row>
    <row r="11" spans="2:2" x14ac:dyDescent="0.3">
      <c r="B11" s="1" t="s">
        <v>510</v>
      </c>
    </row>
    <row r="12" spans="2:2" x14ac:dyDescent="0.3">
      <c r="B12" s="1" t="s">
        <v>509</v>
      </c>
    </row>
    <row r="13" spans="2:2" x14ac:dyDescent="0.3">
      <c r="B13" s="1" t="s">
        <v>508</v>
      </c>
    </row>
    <row r="14" spans="2:2" x14ac:dyDescent="0.3">
      <c r="B14" s="1" t="s">
        <v>507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965319-DD96-4543-80A5-86A7CDCD5E0D}">
  <sheetPr codeName="Sheet82">
    <tabColor rgb="FFFFFF00"/>
  </sheetPr>
  <dimension ref="B2:B6"/>
  <sheetViews>
    <sheetView workbookViewId="0">
      <selection activeCell="B7" sqref="B7"/>
    </sheetView>
  </sheetViews>
  <sheetFormatPr baseColWidth="10" defaultRowHeight="26" x14ac:dyDescent="0.3"/>
  <cols>
    <col min="1" max="1" width="10.83203125" style="1"/>
    <col min="2" max="2" width="93.5" style="1" bestFit="1" customWidth="1"/>
    <col min="3" max="16384" width="10.83203125" style="1"/>
  </cols>
  <sheetData>
    <row r="2" spans="2:2" x14ac:dyDescent="0.3">
      <c r="B2" s="1" t="s">
        <v>514</v>
      </c>
    </row>
    <row r="3" spans="2:2" x14ac:dyDescent="0.3">
      <c r="B3" s="1" t="s">
        <v>513</v>
      </c>
    </row>
    <row r="4" spans="2:2" x14ac:dyDescent="0.3">
      <c r="B4" s="1" t="s">
        <v>512</v>
      </c>
    </row>
    <row r="6" spans="2:2" x14ac:dyDescent="0.3">
      <c r="B6" s="1" t="s">
        <v>511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34F6B-8A3D-B449-8A9B-2619ED8A2179}">
  <sheetPr codeName="Sheet83">
    <tabColor rgb="FFFFFF00"/>
  </sheetPr>
  <dimension ref="B2:B11"/>
  <sheetViews>
    <sheetView workbookViewId="0">
      <selection activeCell="B7" sqref="B7"/>
    </sheetView>
  </sheetViews>
  <sheetFormatPr baseColWidth="10" defaultRowHeight="26" x14ac:dyDescent="0.3"/>
  <cols>
    <col min="1" max="1" width="10.83203125" style="1"/>
    <col min="2" max="2" width="93.5" style="1" bestFit="1" customWidth="1"/>
    <col min="3" max="16384" width="10.83203125" style="1"/>
  </cols>
  <sheetData>
    <row r="2" spans="2:2" x14ac:dyDescent="0.3">
      <c r="B2" s="1" t="s">
        <v>505</v>
      </c>
    </row>
    <row r="3" spans="2:2" x14ac:dyDescent="0.3">
      <c r="B3" s="1" t="s">
        <v>504</v>
      </c>
    </row>
    <row r="4" spans="2:2" x14ac:dyDescent="0.3">
      <c r="B4" s="1" t="s">
        <v>503</v>
      </c>
    </row>
    <row r="5" spans="2:2" x14ac:dyDescent="0.3">
      <c r="B5" s="1" t="s">
        <v>502</v>
      </c>
    </row>
    <row r="6" spans="2:2" x14ac:dyDescent="0.3">
      <c r="B6" s="1" t="s">
        <v>501</v>
      </c>
    </row>
    <row r="7" spans="2:2" x14ac:dyDescent="0.3">
      <c r="B7" s="29"/>
    </row>
    <row r="9" spans="2:2" x14ac:dyDescent="0.3">
      <c r="B9" s="1" t="s">
        <v>166</v>
      </c>
    </row>
    <row r="11" spans="2:2" x14ac:dyDescent="0.3">
      <c r="B11" s="1" t="s">
        <v>515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C12A8-1E2E-7546-B425-0635DC1F11F7}">
  <sheetPr codeName="Sheet25">
    <tabColor rgb="FF92D050"/>
  </sheetPr>
  <dimension ref="B2:D14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156</v>
      </c>
    </row>
    <row r="4" spans="2:4" x14ac:dyDescent="0.3">
      <c r="B4" s="1" t="s">
        <v>157</v>
      </c>
    </row>
    <row r="5" spans="2:4" x14ac:dyDescent="0.3">
      <c r="B5" s="9" t="s">
        <v>164</v>
      </c>
    </row>
    <row r="6" spans="2:4" x14ac:dyDescent="0.3">
      <c r="B6" s="9"/>
    </row>
    <row r="7" spans="2:4" x14ac:dyDescent="0.3">
      <c r="C7" s="1" t="s">
        <v>162</v>
      </c>
    </row>
    <row r="8" spans="2:4" x14ac:dyDescent="0.3">
      <c r="C8" s="1">
        <v>2.2999999999999998</v>
      </c>
      <c r="D8" s="1" t="s">
        <v>158</v>
      </c>
    </row>
    <row r="9" spans="2:4" x14ac:dyDescent="0.3">
      <c r="C9" s="1">
        <v>3.1</v>
      </c>
      <c r="D9" s="1" t="s">
        <v>159</v>
      </c>
    </row>
    <row r="10" spans="2:4" x14ac:dyDescent="0.3">
      <c r="C10" s="1">
        <v>3.2</v>
      </c>
      <c r="D10" s="1" t="s">
        <v>160</v>
      </c>
    </row>
    <row r="12" spans="2:4" x14ac:dyDescent="0.3">
      <c r="C12" s="1" t="s">
        <v>163</v>
      </c>
    </row>
    <row r="13" spans="2:4" x14ac:dyDescent="0.3">
      <c r="C13" s="1">
        <v>3.5</v>
      </c>
      <c r="D13" s="1" t="s">
        <v>10</v>
      </c>
    </row>
    <row r="14" spans="2:4" x14ac:dyDescent="0.3">
      <c r="C14" s="1">
        <v>2.2000000000000002</v>
      </c>
      <c r="D14" s="1" t="s">
        <v>161</v>
      </c>
    </row>
  </sheetData>
  <hyperlinks>
    <hyperlink ref="B5" r:id="rId1" xr:uid="{0BFEF0DE-3E6C-864C-A562-9DAF121AECDD}"/>
  </hyperlinks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B80D12-88C3-E044-9480-6D55A0D0FBDE}">
  <sheetPr codeName="Sheet77">
    <tabColor rgb="FFFFFD78"/>
  </sheetPr>
  <dimension ref="A1:A7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523</v>
      </c>
    </row>
    <row r="2" spans="1:1" x14ac:dyDescent="0.3">
      <c r="A2" s="1" t="s">
        <v>524</v>
      </c>
    </row>
    <row r="3" spans="1:1" x14ac:dyDescent="0.3">
      <c r="A3" s="1" t="s">
        <v>525</v>
      </c>
    </row>
    <row r="4" spans="1:1" x14ac:dyDescent="0.3">
      <c r="A4" s="1" t="s">
        <v>526</v>
      </c>
    </row>
    <row r="5" spans="1:1" x14ac:dyDescent="0.3">
      <c r="A5" s="1" t="s">
        <v>527</v>
      </c>
    </row>
    <row r="6" spans="1:1" x14ac:dyDescent="0.3">
      <c r="A6" s="1" t="s">
        <v>528</v>
      </c>
    </row>
    <row r="7" spans="1:1" x14ac:dyDescent="0.3">
      <c r="A7" s="1" t="s">
        <v>529</v>
      </c>
    </row>
  </sheetData>
  <phoneticPr fontId="6" type="noConversion"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1E64A-C21A-0245-890E-1C98A42FDB17}">
  <sheetPr codeName="Sheet49">
    <tabColor rgb="FFFFFF00"/>
  </sheetPr>
  <dimension ref="A2:C123"/>
  <sheetViews>
    <sheetView workbookViewId="0"/>
  </sheetViews>
  <sheetFormatPr baseColWidth="10" defaultRowHeight="26" x14ac:dyDescent="0.3"/>
  <cols>
    <col min="1" max="1" width="10.83203125" style="1"/>
    <col min="2" max="2" width="21.83203125" style="1" customWidth="1"/>
    <col min="3" max="16384" width="10.83203125" style="1"/>
  </cols>
  <sheetData>
    <row r="2" spans="1:2" x14ac:dyDescent="0.3">
      <c r="B2" s="1" t="s">
        <v>505</v>
      </c>
    </row>
    <row r="3" spans="1:2" x14ac:dyDescent="0.3">
      <c r="B3" s="1" t="s">
        <v>532</v>
      </c>
    </row>
    <row r="4" spans="1:2" x14ac:dyDescent="0.3">
      <c r="B4" s="1" t="s">
        <v>503</v>
      </c>
    </row>
    <row r="5" spans="1:2" x14ac:dyDescent="0.3">
      <c r="B5" s="1" t="s">
        <v>502</v>
      </c>
    </row>
    <row r="6" spans="1:2" x14ac:dyDescent="0.3">
      <c r="B6" s="1" t="s">
        <v>501</v>
      </c>
    </row>
    <row r="7" spans="1:2" s="29" customFormat="1" x14ac:dyDescent="0.3">
      <c r="A7" s="1"/>
    </row>
    <row r="9" spans="1:2" x14ac:dyDescent="0.3">
      <c r="B9" s="1" t="s">
        <v>166</v>
      </c>
    </row>
    <row r="11" spans="1:2" x14ac:dyDescent="0.3">
      <c r="A11" s="1">
        <v>1</v>
      </c>
      <c r="B11" s="1" t="s">
        <v>964</v>
      </c>
    </row>
    <row r="12" spans="1:2" s="29" customFormat="1" x14ac:dyDescent="0.3">
      <c r="A12" s="1"/>
    </row>
    <row r="13" spans="1:2" s="29" customFormat="1" x14ac:dyDescent="0.3">
      <c r="A13" s="1"/>
    </row>
    <row r="14" spans="1:2" s="29" customFormat="1" x14ac:dyDescent="0.3">
      <c r="A14" s="1"/>
    </row>
    <row r="17" spans="1:3" x14ac:dyDescent="0.3">
      <c r="A17" s="1">
        <v>2</v>
      </c>
      <c r="B17" s="1" t="s">
        <v>172</v>
      </c>
    </row>
    <row r="18" spans="1:3" x14ac:dyDescent="0.3">
      <c r="B18" s="1" t="s">
        <v>174</v>
      </c>
    </row>
    <row r="19" spans="1:3" x14ac:dyDescent="0.3">
      <c r="B19" s="1" t="s">
        <v>173</v>
      </c>
    </row>
    <row r="20" spans="1:3" x14ac:dyDescent="0.3">
      <c r="B20" s="1" t="s">
        <v>175</v>
      </c>
    </row>
    <row r="21" spans="1:3" x14ac:dyDescent="0.3">
      <c r="B21" s="1" t="s">
        <v>176</v>
      </c>
    </row>
    <row r="22" spans="1:3" x14ac:dyDescent="0.3">
      <c r="B22" s="1" t="s">
        <v>177</v>
      </c>
    </row>
    <row r="24" spans="1:3" x14ac:dyDescent="0.3">
      <c r="B24" s="1">
        <v>1</v>
      </c>
      <c r="C24" s="27">
        <v>-0.6039436967019185</v>
      </c>
    </row>
    <row r="25" spans="1:3" x14ac:dyDescent="0.3">
      <c r="B25" s="1">
        <v>2</v>
      </c>
      <c r="C25" s="27">
        <v>-1.6719175344733632</v>
      </c>
    </row>
    <row r="26" spans="1:3" x14ac:dyDescent="0.3">
      <c r="B26" s="1">
        <v>3</v>
      </c>
      <c r="C26" s="27">
        <v>0.40184913502282832</v>
      </c>
    </row>
    <row r="27" spans="1:3" x14ac:dyDescent="0.3">
      <c r="B27" s="1">
        <v>4</v>
      </c>
      <c r="C27" s="27">
        <v>0.30727823657017334</v>
      </c>
    </row>
    <row r="28" spans="1:3" x14ac:dyDescent="0.3">
      <c r="B28" s="1">
        <v>5</v>
      </c>
      <c r="C28" s="27">
        <v>-0.37368465819349961</v>
      </c>
    </row>
    <row r="29" spans="1:3" x14ac:dyDescent="0.3">
      <c r="B29" s="1">
        <v>6</v>
      </c>
      <c r="C29" s="27">
        <v>-9.366883694402816E-3</v>
      </c>
    </row>
    <row r="30" spans="1:3" x14ac:dyDescent="0.3">
      <c r="B30" s="1">
        <v>7</v>
      </c>
      <c r="C30" s="27">
        <v>1.3117169310061875E-2</v>
      </c>
    </row>
    <row r="31" spans="1:3" x14ac:dyDescent="0.3">
      <c r="B31" s="1">
        <v>8</v>
      </c>
      <c r="C31" s="27">
        <v>-0.78256316224714573</v>
      </c>
    </row>
    <row r="32" spans="1:3" x14ac:dyDescent="0.3">
      <c r="B32" s="1">
        <v>9</v>
      </c>
      <c r="C32" s="27">
        <v>1.1190604961988084</v>
      </c>
    </row>
    <row r="33" spans="2:3" x14ac:dyDescent="0.3">
      <c r="B33" s="1">
        <v>10</v>
      </c>
      <c r="C33" s="27">
        <v>-0.54240730588938257</v>
      </c>
    </row>
    <row r="34" spans="2:3" x14ac:dyDescent="0.3">
      <c r="B34" s="1">
        <v>11</v>
      </c>
      <c r="C34" s="27">
        <v>1.1382095813233741</v>
      </c>
    </row>
    <row r="35" spans="2:3" x14ac:dyDescent="0.3">
      <c r="B35" s="1">
        <v>12</v>
      </c>
      <c r="C35" s="27">
        <v>1.086176184091405</v>
      </c>
    </row>
    <row r="36" spans="2:3" x14ac:dyDescent="0.3">
      <c r="B36" s="1">
        <v>13</v>
      </c>
      <c r="C36" s="27">
        <v>0.30080586523694103</v>
      </c>
    </row>
    <row r="37" spans="2:3" x14ac:dyDescent="0.3">
      <c r="B37" s="1">
        <v>14</v>
      </c>
      <c r="C37" s="27">
        <v>0.85210131981163384</v>
      </c>
    </row>
    <row r="38" spans="2:3" x14ac:dyDescent="0.3">
      <c r="B38" s="1">
        <v>15</v>
      </c>
      <c r="C38" s="27">
        <v>1.5313934981064063</v>
      </c>
    </row>
    <row r="39" spans="2:3" x14ac:dyDescent="0.3">
      <c r="B39" s="1">
        <v>16</v>
      </c>
      <c r="C39" s="27">
        <v>0.22909420674449005</v>
      </c>
    </row>
    <row r="40" spans="2:3" x14ac:dyDescent="0.3">
      <c r="B40" s="1">
        <v>17</v>
      </c>
      <c r="C40" s="27">
        <v>0.69050010917315396</v>
      </c>
    </row>
    <row r="41" spans="2:3" x14ac:dyDescent="0.3">
      <c r="B41" s="1">
        <v>18</v>
      </c>
      <c r="C41" s="27">
        <v>-1.4584581126924541</v>
      </c>
    </row>
    <row r="42" spans="2:3" x14ac:dyDescent="0.3">
      <c r="B42" s="1">
        <v>19</v>
      </c>
      <c r="C42" s="27">
        <v>0.16339404004900512</v>
      </c>
    </row>
    <row r="43" spans="2:3" x14ac:dyDescent="0.3">
      <c r="B43" s="1">
        <v>20</v>
      </c>
      <c r="C43" s="27">
        <v>1.688534338489323</v>
      </c>
    </row>
    <row r="44" spans="2:3" x14ac:dyDescent="0.3">
      <c r="B44" s="1">
        <v>21</v>
      </c>
      <c r="C44" s="27">
        <v>1.4265103216095973</v>
      </c>
    </row>
    <row r="45" spans="2:3" x14ac:dyDescent="0.3">
      <c r="B45" s="1">
        <v>22</v>
      </c>
      <c r="C45" s="27">
        <v>1.6225540843307062</v>
      </c>
    </row>
    <row r="46" spans="2:3" x14ac:dyDescent="0.3">
      <c r="B46" s="1">
        <v>23</v>
      </c>
      <c r="C46" s="27">
        <v>-1.6511983902123193</v>
      </c>
    </row>
    <row r="47" spans="2:3" x14ac:dyDescent="0.3">
      <c r="B47" s="1">
        <v>24</v>
      </c>
      <c r="C47" s="27">
        <v>1.4339490970789934</v>
      </c>
    </row>
    <row r="48" spans="2:3" x14ac:dyDescent="0.3">
      <c r="B48" s="1">
        <v>25</v>
      </c>
      <c r="C48" s="27">
        <v>1.5826514473398476</v>
      </c>
    </row>
    <row r="49" spans="2:3" x14ac:dyDescent="0.3">
      <c r="B49" s="1">
        <v>26</v>
      </c>
      <c r="C49" s="27">
        <v>-0.3877583632437076</v>
      </c>
    </row>
    <row r="50" spans="2:3" x14ac:dyDescent="0.3">
      <c r="B50" s="1">
        <v>27</v>
      </c>
      <c r="C50" s="27">
        <v>1.9519227914852793</v>
      </c>
    </row>
    <row r="51" spans="2:3" x14ac:dyDescent="0.3">
      <c r="B51" s="1">
        <v>28</v>
      </c>
      <c r="C51" s="27">
        <v>-0.21923111738203738</v>
      </c>
    </row>
    <row r="52" spans="2:3" x14ac:dyDescent="0.3">
      <c r="B52" s="1">
        <v>29</v>
      </c>
      <c r="C52" s="27">
        <v>0.44706942834262542</v>
      </c>
    </row>
    <row r="53" spans="2:3" x14ac:dyDescent="0.3">
      <c r="B53" s="1">
        <v>30</v>
      </c>
      <c r="C53" s="27">
        <v>1.1670778206512564</v>
      </c>
    </row>
    <row r="54" spans="2:3" x14ac:dyDescent="0.3">
      <c r="B54" s="1">
        <v>31</v>
      </c>
      <c r="C54" s="27">
        <v>-1.6377830981553103</v>
      </c>
    </row>
    <row r="55" spans="2:3" x14ac:dyDescent="0.3">
      <c r="B55" s="1">
        <v>32</v>
      </c>
      <c r="C55" s="27">
        <v>-0.66922881349782881</v>
      </c>
    </row>
    <row r="56" spans="2:3" x14ac:dyDescent="0.3">
      <c r="B56" s="1">
        <v>33</v>
      </c>
      <c r="C56" s="27">
        <v>1.1017245715247261</v>
      </c>
    </row>
    <row r="57" spans="2:3" x14ac:dyDescent="0.3">
      <c r="B57" s="1">
        <v>34</v>
      </c>
      <c r="C57" s="27">
        <v>-1.7715162847138961</v>
      </c>
    </row>
    <row r="58" spans="2:3" x14ac:dyDescent="0.3">
      <c r="B58" s="1">
        <v>35</v>
      </c>
      <c r="C58" s="27">
        <v>1.1363992110244576</v>
      </c>
    </row>
    <row r="59" spans="2:3" x14ac:dyDescent="0.3">
      <c r="B59" s="1">
        <v>36</v>
      </c>
      <c r="C59" s="27">
        <v>0.1709868338989711</v>
      </c>
    </row>
    <row r="60" spans="2:3" x14ac:dyDescent="0.3">
      <c r="B60" s="1">
        <v>37</v>
      </c>
      <c r="C60" s="27">
        <v>-0.97789827071903102</v>
      </c>
    </row>
    <row r="61" spans="2:3" x14ac:dyDescent="0.3">
      <c r="B61" s="1">
        <v>38</v>
      </c>
      <c r="C61" s="27">
        <v>1.3176057454926744</v>
      </c>
    </row>
    <row r="62" spans="2:3" x14ac:dyDescent="0.3">
      <c r="B62" s="1">
        <v>39</v>
      </c>
      <c r="C62" s="27">
        <v>1.5033528202910642</v>
      </c>
    </row>
    <row r="63" spans="2:3" x14ac:dyDescent="0.3">
      <c r="B63" s="1">
        <v>40</v>
      </c>
      <c r="C63" s="27">
        <v>-2.4536430837855581</v>
      </c>
    </row>
    <row r="64" spans="2:3" x14ac:dyDescent="0.3">
      <c r="B64" s="1">
        <v>41</v>
      </c>
      <c r="C64" s="27">
        <v>-1.1534538846038771</v>
      </c>
    </row>
    <row r="65" spans="2:3" x14ac:dyDescent="0.3">
      <c r="B65" s="1">
        <v>42</v>
      </c>
      <c r="C65" s="27">
        <v>1.3168391353737636</v>
      </c>
    </row>
    <row r="66" spans="2:3" x14ac:dyDescent="0.3">
      <c r="B66" s="1">
        <v>43</v>
      </c>
      <c r="C66" s="27">
        <v>2.6229915304728881</v>
      </c>
    </row>
    <row r="67" spans="2:3" x14ac:dyDescent="0.3">
      <c r="B67" s="1">
        <v>44</v>
      </c>
      <c r="C67" s="27">
        <v>1.1337392047868535</v>
      </c>
    </row>
    <row r="68" spans="2:3" x14ac:dyDescent="0.3">
      <c r="B68" s="1">
        <v>45</v>
      </c>
      <c r="C68" s="27">
        <v>0.3392056214691086</v>
      </c>
    </row>
    <row r="69" spans="2:3" x14ac:dyDescent="0.3">
      <c r="B69" s="1">
        <v>46</v>
      </c>
      <c r="C69" s="27">
        <v>-0.40571829237770435</v>
      </c>
    </row>
    <row r="70" spans="2:3" x14ac:dyDescent="0.3">
      <c r="B70" s="1">
        <v>47</v>
      </c>
      <c r="C70" s="27">
        <v>-0.11373444136668834</v>
      </c>
    </row>
    <row r="71" spans="2:3" x14ac:dyDescent="0.3">
      <c r="B71" s="1">
        <v>48</v>
      </c>
      <c r="C71" s="27">
        <v>-0.59660740238593235</v>
      </c>
    </row>
    <row r="72" spans="2:3" x14ac:dyDescent="0.3">
      <c r="B72" s="1">
        <v>49</v>
      </c>
      <c r="C72" s="27">
        <v>0.24015693616367695</v>
      </c>
    </row>
    <row r="73" spans="2:3" x14ac:dyDescent="0.3">
      <c r="B73" s="1">
        <v>50</v>
      </c>
      <c r="C73" s="27">
        <v>-1.0406726848604984</v>
      </c>
    </row>
    <row r="74" spans="2:3" x14ac:dyDescent="0.3">
      <c r="B74" s="1">
        <v>51</v>
      </c>
      <c r="C74" s="27">
        <v>3.2978919145068009E-3</v>
      </c>
    </row>
    <row r="75" spans="2:3" x14ac:dyDescent="0.3">
      <c r="B75" s="1">
        <v>52</v>
      </c>
      <c r="C75" s="27">
        <v>0.39775657970409944</v>
      </c>
    </row>
    <row r="76" spans="2:3" x14ac:dyDescent="0.3">
      <c r="B76" s="1">
        <v>53</v>
      </c>
      <c r="C76" s="27">
        <v>-0.61276779582497198</v>
      </c>
    </row>
    <row r="77" spans="2:3" x14ac:dyDescent="0.3">
      <c r="B77" s="1">
        <v>54</v>
      </c>
      <c r="C77" s="27">
        <v>0.33936564570716987</v>
      </c>
    </row>
    <row r="78" spans="2:3" x14ac:dyDescent="0.3">
      <c r="B78" s="1">
        <v>55</v>
      </c>
      <c r="C78" s="27">
        <v>2.0353956645236679</v>
      </c>
    </row>
    <row r="79" spans="2:3" x14ac:dyDescent="0.3">
      <c r="B79" s="1">
        <v>56</v>
      </c>
      <c r="C79" s="27">
        <v>0.1687627338989578</v>
      </c>
    </row>
    <row r="80" spans="2:3" x14ac:dyDescent="0.3">
      <c r="B80" s="1">
        <v>57</v>
      </c>
      <c r="C80" s="27">
        <v>-0.5215958058513197</v>
      </c>
    </row>
    <row r="81" spans="2:3" x14ac:dyDescent="0.3">
      <c r="B81" s="1">
        <v>58</v>
      </c>
      <c r="C81" s="27">
        <v>-2.2905974847427357</v>
      </c>
    </row>
    <row r="82" spans="2:3" x14ac:dyDescent="0.3">
      <c r="B82" s="1">
        <v>59</v>
      </c>
      <c r="C82" s="27">
        <v>1.2845051514324732</v>
      </c>
    </row>
    <row r="83" spans="2:3" x14ac:dyDescent="0.3">
      <c r="B83" s="1">
        <v>60</v>
      </c>
      <c r="C83" s="27">
        <v>1.8999896902368685</v>
      </c>
    </row>
    <row r="84" spans="2:3" x14ac:dyDescent="0.3">
      <c r="B84" s="1">
        <v>61</v>
      </c>
      <c r="C84" s="27">
        <v>0.89328594622107627</v>
      </c>
    </row>
    <row r="85" spans="2:3" x14ac:dyDescent="0.3">
      <c r="B85" s="1">
        <v>62</v>
      </c>
      <c r="C85" s="27">
        <v>-0.27499733465051979</v>
      </c>
    </row>
    <row r="86" spans="2:3" x14ac:dyDescent="0.3">
      <c r="B86" s="1">
        <v>63</v>
      </c>
      <c r="C86" s="27">
        <v>1.4816817959120243</v>
      </c>
    </row>
    <row r="87" spans="2:3" x14ac:dyDescent="0.3">
      <c r="B87" s="1">
        <v>64</v>
      </c>
      <c r="C87" s="27">
        <v>0.3841737226896953</v>
      </c>
    </row>
    <row r="88" spans="2:3" x14ac:dyDescent="0.3">
      <c r="B88" s="1">
        <v>65</v>
      </c>
      <c r="C88" s="27">
        <v>-0.62219229397798825</v>
      </c>
    </row>
    <row r="89" spans="2:3" x14ac:dyDescent="0.3">
      <c r="B89" s="1">
        <v>66</v>
      </c>
      <c r="C89" s="27">
        <v>1.3075136557960287</v>
      </c>
    </row>
    <row r="90" spans="2:3" x14ac:dyDescent="0.3">
      <c r="B90" s="1">
        <v>67</v>
      </c>
      <c r="C90" s="27">
        <v>-0.99140328843756009</v>
      </c>
    </row>
    <row r="91" spans="2:3" x14ac:dyDescent="0.3">
      <c r="B91" s="1">
        <v>68</v>
      </c>
      <c r="C91" s="27">
        <v>-0.65389179628050809</v>
      </c>
    </row>
    <row r="92" spans="2:3" x14ac:dyDescent="0.3">
      <c r="B92" s="1">
        <v>69</v>
      </c>
      <c r="C92" s="27">
        <v>0.7602399069503547</v>
      </c>
    </row>
    <row r="93" spans="2:3" x14ac:dyDescent="0.3">
      <c r="B93" s="1">
        <v>70</v>
      </c>
      <c r="C93" s="27">
        <v>0.4479402070887965</v>
      </c>
    </row>
    <row r="94" spans="2:3" x14ac:dyDescent="0.3">
      <c r="B94" s="1">
        <v>71</v>
      </c>
      <c r="C94" s="27">
        <v>1.4667007574797188</v>
      </c>
    </row>
    <row r="95" spans="2:3" x14ac:dyDescent="0.3">
      <c r="B95" s="1">
        <v>72</v>
      </c>
      <c r="C95" s="27">
        <v>-0.57378300660521242</v>
      </c>
    </row>
    <row r="96" spans="2:3" x14ac:dyDescent="0.3">
      <c r="B96" s="1">
        <v>73</v>
      </c>
      <c r="C96" s="27">
        <v>-2.5962499819597875</v>
      </c>
    </row>
    <row r="97" spans="2:3" x14ac:dyDescent="0.3">
      <c r="B97" s="1">
        <v>74</v>
      </c>
      <c r="C97" s="27">
        <v>0.21375987066733493</v>
      </c>
    </row>
    <row r="98" spans="2:3" x14ac:dyDescent="0.3">
      <c r="B98" s="1">
        <v>75</v>
      </c>
      <c r="C98" s="27">
        <v>-0.12886101761210611</v>
      </c>
    </row>
    <row r="99" spans="2:3" x14ac:dyDescent="0.3">
      <c r="B99" s="1">
        <v>76</v>
      </c>
      <c r="C99" s="27">
        <v>-1.8018146831912518</v>
      </c>
    </row>
    <row r="100" spans="2:3" x14ac:dyDescent="0.3">
      <c r="B100" s="1">
        <v>77</v>
      </c>
      <c r="C100" s="27">
        <v>-1.2033782748269179</v>
      </c>
    </row>
    <row r="101" spans="2:3" x14ac:dyDescent="0.3">
      <c r="B101" s="1">
        <v>78</v>
      </c>
      <c r="C101" s="27">
        <v>-0.20157509384794314</v>
      </c>
    </row>
    <row r="102" spans="2:3" x14ac:dyDescent="0.3">
      <c r="B102" s="1">
        <v>79</v>
      </c>
      <c r="C102" s="27">
        <v>1.1112895334145017</v>
      </c>
    </row>
    <row r="103" spans="2:3" x14ac:dyDescent="0.3">
      <c r="B103" s="1">
        <v>80</v>
      </c>
      <c r="C103" s="27">
        <v>1.3531553986312159E-2</v>
      </c>
    </row>
    <row r="104" spans="2:3" x14ac:dyDescent="0.3">
      <c r="B104" s="1">
        <v>81</v>
      </c>
      <c r="C104" s="27">
        <v>-1.5181337043779473</v>
      </c>
    </row>
    <row r="105" spans="2:3" x14ac:dyDescent="0.3">
      <c r="B105" s="1">
        <v>82</v>
      </c>
      <c r="C105" s="27">
        <v>-1.2096819414205964</v>
      </c>
    </row>
    <row r="106" spans="2:3" x14ac:dyDescent="0.3">
      <c r="B106" s="1">
        <v>83</v>
      </c>
      <c r="C106" s="27">
        <v>0.2161409301087818</v>
      </c>
    </row>
    <row r="107" spans="2:3" x14ac:dyDescent="0.3">
      <c r="B107" s="1">
        <v>84</v>
      </c>
      <c r="C107" s="27">
        <v>-0.26281162152121301</v>
      </c>
    </row>
    <row r="108" spans="2:3" x14ac:dyDescent="0.3">
      <c r="B108" s="1">
        <v>85</v>
      </c>
      <c r="C108" s="27">
        <v>-0.73891083981780448</v>
      </c>
    </row>
    <row r="109" spans="2:3" x14ac:dyDescent="0.3">
      <c r="B109" s="1">
        <v>86</v>
      </c>
      <c r="C109" s="27">
        <v>-0.66307670220531834</v>
      </c>
    </row>
    <row r="110" spans="2:3" x14ac:dyDescent="0.3">
      <c r="B110" s="1">
        <v>87</v>
      </c>
      <c r="C110" s="27">
        <v>-0.72464605518553815</v>
      </c>
    </row>
    <row r="111" spans="2:3" x14ac:dyDescent="0.3">
      <c r="B111" s="1">
        <v>88</v>
      </c>
      <c r="C111" s="27">
        <v>0.65635646180014862</v>
      </c>
    </row>
    <row r="112" spans="2:3" x14ac:dyDescent="0.3">
      <c r="B112" s="1">
        <v>89</v>
      </c>
      <c r="C112" s="27">
        <v>-0.57421648132073655</v>
      </c>
    </row>
    <row r="113" spans="2:3" x14ac:dyDescent="0.3">
      <c r="B113" s="1">
        <v>90</v>
      </c>
      <c r="C113" s="27">
        <v>0.56953608868411698</v>
      </c>
    </row>
    <row r="114" spans="2:3" x14ac:dyDescent="0.3">
      <c r="B114" s="1">
        <v>91</v>
      </c>
      <c r="C114" s="27">
        <v>1.4101529132191695</v>
      </c>
    </row>
    <row r="115" spans="2:3" x14ac:dyDescent="0.3">
      <c r="B115" s="1">
        <v>92</v>
      </c>
      <c r="C115" s="27">
        <v>0.43531590604033632</v>
      </c>
    </row>
    <row r="116" spans="2:3" x14ac:dyDescent="0.3">
      <c r="B116" s="1">
        <v>93</v>
      </c>
      <c r="C116" s="27">
        <v>1.2938999536699074</v>
      </c>
    </row>
    <row r="117" spans="2:3" x14ac:dyDescent="0.3">
      <c r="B117" s="1">
        <v>94</v>
      </c>
      <c r="C117" s="27">
        <v>-1.6524609731671758</v>
      </c>
    </row>
    <row r="118" spans="2:3" x14ac:dyDescent="0.3">
      <c r="B118" s="1">
        <v>95</v>
      </c>
      <c r="C118" s="27">
        <v>-0.24531940792583806</v>
      </c>
    </row>
    <row r="119" spans="2:3" x14ac:dyDescent="0.3">
      <c r="B119" s="1">
        <v>96</v>
      </c>
      <c r="C119" s="27">
        <v>-1.5081609068602533</v>
      </c>
    </row>
    <row r="120" spans="2:3" x14ac:dyDescent="0.3">
      <c r="B120" s="1">
        <v>97</v>
      </c>
      <c r="C120" s="27">
        <v>-2.1609866763750989</v>
      </c>
    </row>
    <row r="121" spans="2:3" x14ac:dyDescent="0.3">
      <c r="B121" s="1">
        <v>98</v>
      </c>
      <c r="C121" s="27">
        <v>0.62520857562536558</v>
      </c>
    </row>
    <row r="122" spans="2:3" x14ac:dyDescent="0.3">
      <c r="B122" s="1">
        <v>99</v>
      </c>
      <c r="C122" s="27">
        <v>0.62460945265742029</v>
      </c>
    </row>
    <row r="123" spans="2:3" x14ac:dyDescent="0.3">
      <c r="B123" s="1">
        <v>100</v>
      </c>
      <c r="C123" s="27">
        <v>9.0332779371269878E-2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9ACB6-0B2A-FD4A-90B8-3795ECA5651A}">
  <sheetPr codeName="Sheet28">
    <tabColor rgb="FFFFFF00"/>
  </sheetPr>
  <dimension ref="B2:E27"/>
  <sheetViews>
    <sheetView workbookViewId="0"/>
  </sheetViews>
  <sheetFormatPr baseColWidth="10" defaultRowHeight="21" x14ac:dyDescent="0.25"/>
  <cols>
    <col min="1" max="1" width="10.83203125" style="8"/>
    <col min="2" max="2" width="15.6640625" style="8" bestFit="1" customWidth="1"/>
    <col min="3" max="3" width="12.1640625" style="8" bestFit="1" customWidth="1"/>
    <col min="4" max="4" width="10.83203125" style="8"/>
    <col min="5" max="5" width="12.1640625" style="8" bestFit="1" customWidth="1"/>
    <col min="6" max="16384" width="10.83203125" style="8"/>
  </cols>
  <sheetData>
    <row r="2" spans="2:5" x14ac:dyDescent="0.25">
      <c r="B2" s="8" t="s">
        <v>182</v>
      </c>
    </row>
    <row r="3" spans="2:5" x14ac:dyDescent="0.25">
      <c r="B3" s="9" t="s">
        <v>184</v>
      </c>
      <c r="C3" s="9"/>
    </row>
    <row r="4" spans="2:5" x14ac:dyDescent="0.25">
      <c r="B4" s="8" t="s">
        <v>185</v>
      </c>
    </row>
    <row r="5" spans="2:5" x14ac:dyDescent="0.25">
      <c r="B5" s="8" t="s">
        <v>186</v>
      </c>
    </row>
    <row r="7" spans="2:5" x14ac:dyDescent="0.25">
      <c r="B7" s="10" t="s">
        <v>11</v>
      </c>
      <c r="C7" s="10" t="s">
        <v>12</v>
      </c>
      <c r="E7" s="10" t="s">
        <v>182</v>
      </c>
    </row>
    <row r="8" spans="2:5" x14ac:dyDescent="0.25">
      <c r="B8" s="8" t="s">
        <v>15</v>
      </c>
      <c r="C8" s="8" t="s">
        <v>16</v>
      </c>
      <c r="E8" s="11"/>
    </row>
    <row r="9" spans="2:5" x14ac:dyDescent="0.25">
      <c r="B9" s="8" t="s">
        <v>16</v>
      </c>
      <c r="C9" s="8" t="s">
        <v>15</v>
      </c>
    </row>
    <row r="10" spans="2:5" x14ac:dyDescent="0.25">
      <c r="B10" s="8" t="s">
        <v>15</v>
      </c>
      <c r="C10" s="8" t="s">
        <v>16</v>
      </c>
    </row>
    <row r="11" spans="2:5" x14ac:dyDescent="0.25">
      <c r="B11" s="8" t="s">
        <v>15</v>
      </c>
      <c r="C11" s="8" t="s">
        <v>15</v>
      </c>
    </row>
    <row r="12" spans="2:5" x14ac:dyDescent="0.25">
      <c r="B12" s="8" t="s">
        <v>16</v>
      </c>
      <c r="C12" s="8" t="s">
        <v>16</v>
      </c>
    </row>
    <row r="13" spans="2:5" x14ac:dyDescent="0.25">
      <c r="B13" s="8" t="s">
        <v>16</v>
      </c>
      <c r="C13" s="8" t="s">
        <v>15</v>
      </c>
    </row>
    <row r="14" spans="2:5" x14ac:dyDescent="0.25">
      <c r="B14" s="8" t="s">
        <v>15</v>
      </c>
      <c r="C14" s="8" t="s">
        <v>15</v>
      </c>
    </row>
    <row r="15" spans="2:5" x14ac:dyDescent="0.25">
      <c r="B15" s="8" t="s">
        <v>16</v>
      </c>
      <c r="C15" s="8" t="s">
        <v>15</v>
      </c>
    </row>
    <row r="16" spans="2:5" x14ac:dyDescent="0.25">
      <c r="B16" s="8" t="s">
        <v>15</v>
      </c>
      <c r="C16" s="8" t="s">
        <v>16</v>
      </c>
    </row>
    <row r="17" spans="2:4" x14ac:dyDescent="0.25">
      <c r="B17" s="8" t="s">
        <v>16</v>
      </c>
      <c r="C17" s="8" t="s">
        <v>16</v>
      </c>
    </row>
    <row r="18" spans="2:4" x14ac:dyDescent="0.25">
      <c r="B18" s="8" t="s">
        <v>15</v>
      </c>
      <c r="C18" s="8" t="s">
        <v>15</v>
      </c>
      <c r="D18" s="8" t="s">
        <v>17</v>
      </c>
    </row>
    <row r="19" spans="2:4" x14ac:dyDescent="0.25">
      <c r="B19" s="8" t="s">
        <v>16</v>
      </c>
      <c r="C19" s="8" t="s">
        <v>16</v>
      </c>
    </row>
    <row r="20" spans="2:4" x14ac:dyDescent="0.25">
      <c r="B20" s="8" t="s">
        <v>15</v>
      </c>
      <c r="C20" s="8" t="s">
        <v>15</v>
      </c>
    </row>
    <row r="21" spans="2:4" x14ac:dyDescent="0.25">
      <c r="B21" s="8" t="s">
        <v>16</v>
      </c>
      <c r="C21" s="8" t="s">
        <v>16</v>
      </c>
    </row>
    <row r="22" spans="2:4" x14ac:dyDescent="0.25">
      <c r="B22" s="8" t="s">
        <v>16</v>
      </c>
      <c r="C22" s="8" t="s">
        <v>15</v>
      </c>
    </row>
    <row r="23" spans="2:4" x14ac:dyDescent="0.25">
      <c r="B23" s="8" t="s">
        <v>16</v>
      </c>
      <c r="C23" s="8" t="s">
        <v>15</v>
      </c>
    </row>
    <row r="24" spans="2:4" x14ac:dyDescent="0.25">
      <c r="B24" s="8" t="s">
        <v>15</v>
      </c>
      <c r="C24" s="8" t="s">
        <v>16</v>
      </c>
    </row>
    <row r="25" spans="2:4" x14ac:dyDescent="0.25">
      <c r="B25" s="8" t="s">
        <v>16</v>
      </c>
      <c r="C25" s="8" t="s">
        <v>16</v>
      </c>
    </row>
    <row r="26" spans="2:4" x14ac:dyDescent="0.25">
      <c r="B26" s="8" t="s">
        <v>15</v>
      </c>
      <c r="C26" s="8" t="s">
        <v>15</v>
      </c>
    </row>
    <row r="27" spans="2:4" x14ac:dyDescent="0.25">
      <c r="B27" s="8" t="s">
        <v>16</v>
      </c>
      <c r="C27" s="8" t="s">
        <v>16</v>
      </c>
    </row>
  </sheetData>
  <hyperlinks>
    <hyperlink ref="B3" r:id="rId1" xr:uid="{78CB2760-2091-BD46-894A-23E0542D7DA5}"/>
  </hyperlinks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ABC9A-CA44-CB46-95F4-522084ABDEEF}">
  <sheetPr codeName="Sheet27">
    <tabColor rgb="FFFFFF00"/>
  </sheetPr>
  <dimension ref="A2:B23"/>
  <sheetViews>
    <sheetView workbookViewId="0"/>
  </sheetViews>
  <sheetFormatPr baseColWidth="10" defaultRowHeight="26" x14ac:dyDescent="0.3"/>
  <cols>
    <col min="1" max="1" width="10.83203125" style="1"/>
    <col min="2" max="2" width="98" style="1" bestFit="1" customWidth="1"/>
    <col min="3" max="16384" width="10.83203125" style="1"/>
  </cols>
  <sheetData>
    <row r="2" spans="2:2" x14ac:dyDescent="0.3">
      <c r="B2" s="1" t="s">
        <v>505</v>
      </c>
    </row>
    <row r="3" spans="2:2" x14ac:dyDescent="0.3">
      <c r="B3" s="1" t="s">
        <v>532</v>
      </c>
    </row>
    <row r="4" spans="2:2" x14ac:dyDescent="0.3">
      <c r="B4" s="1" t="s">
        <v>503</v>
      </c>
    </row>
    <row r="5" spans="2:2" x14ac:dyDescent="0.3">
      <c r="B5" s="1" t="s">
        <v>502</v>
      </c>
    </row>
    <row r="6" spans="2:2" x14ac:dyDescent="0.3">
      <c r="B6" s="1" t="s">
        <v>501</v>
      </c>
    </row>
    <row r="7" spans="2:2" x14ac:dyDescent="0.3">
      <c r="B7" s="29"/>
    </row>
    <row r="9" spans="2:2" x14ac:dyDescent="0.3">
      <c r="B9" s="1" t="s">
        <v>166</v>
      </c>
    </row>
    <row r="11" spans="2:2" x14ac:dyDescent="0.3">
      <c r="B11" s="1" t="s">
        <v>8</v>
      </c>
    </row>
    <row r="12" spans="2:2" x14ac:dyDescent="0.3">
      <c r="B12" s="1" t="s">
        <v>169</v>
      </c>
    </row>
    <row r="13" spans="2:2" x14ac:dyDescent="0.3">
      <c r="B13" s="1" t="s">
        <v>154</v>
      </c>
    </row>
    <row r="14" spans="2:2" x14ac:dyDescent="0.3">
      <c r="B14" s="1" t="s">
        <v>6</v>
      </c>
    </row>
    <row r="15" spans="2:2" x14ac:dyDescent="0.3">
      <c r="B15" s="1" t="s">
        <v>557</v>
      </c>
    </row>
    <row r="16" spans="2:2" x14ac:dyDescent="0.3">
      <c r="B16" s="1" t="s">
        <v>556</v>
      </c>
    </row>
    <row r="17" spans="1:2" x14ac:dyDescent="0.3">
      <c r="B17" s="1" t="s">
        <v>7</v>
      </c>
    </row>
    <row r="18" spans="1:2" x14ac:dyDescent="0.3">
      <c r="B18" s="1" t="s">
        <v>558</v>
      </c>
    </row>
    <row r="19" spans="1:2" x14ac:dyDescent="0.3">
      <c r="B19" s="1" t="s">
        <v>171</v>
      </c>
    </row>
    <row r="20" spans="1:2" x14ac:dyDescent="0.3">
      <c r="A20" s="1">
        <v>1</v>
      </c>
      <c r="B20" s="1" t="s">
        <v>9</v>
      </c>
    </row>
    <row r="21" spans="1:2" x14ac:dyDescent="0.3">
      <c r="A21" s="1">
        <v>2</v>
      </c>
      <c r="B21" s="46" t="s">
        <v>178</v>
      </c>
    </row>
    <row r="22" spans="1:2" x14ac:dyDescent="0.3">
      <c r="A22" s="1">
        <v>3</v>
      </c>
      <c r="B22" s="46" t="s">
        <v>179</v>
      </c>
    </row>
    <row r="23" spans="1:2" x14ac:dyDescent="0.3">
      <c r="A23" s="1">
        <v>4</v>
      </c>
      <c r="B23" s="1" t="s">
        <v>180</v>
      </c>
    </row>
  </sheetData>
  <hyperlinks>
    <hyperlink ref="B21" r:id="rId1" xr:uid="{C1823E60-0859-7141-9F94-5A0D6A26AAC4}"/>
    <hyperlink ref="B22" r:id="rId2" xr:uid="{208DEBCF-954A-624A-B743-5C14114E187C}"/>
  </hyperlinks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2B26E-7E69-E041-9E4F-81D614C1E7AA}">
  <sheetPr codeName="Sheet87">
    <tabColor rgb="FFFFFF00"/>
  </sheetPr>
  <dimension ref="B2:B17"/>
  <sheetViews>
    <sheetView workbookViewId="0"/>
  </sheetViews>
  <sheetFormatPr baseColWidth="10" defaultRowHeight="26" x14ac:dyDescent="0.3"/>
  <cols>
    <col min="1" max="1" width="10.83203125" style="1"/>
    <col min="2" max="2" width="93.5" style="1" bestFit="1" customWidth="1"/>
    <col min="3" max="16384" width="10.83203125" style="1"/>
  </cols>
  <sheetData>
    <row r="2" spans="2:2" x14ac:dyDescent="0.3">
      <c r="B2" s="1" t="s">
        <v>505</v>
      </c>
    </row>
    <row r="3" spans="2:2" x14ac:dyDescent="0.3">
      <c r="B3" s="1" t="s">
        <v>532</v>
      </c>
    </row>
    <row r="4" spans="2:2" x14ac:dyDescent="0.3">
      <c r="B4" s="1" t="s">
        <v>503</v>
      </c>
    </row>
    <row r="5" spans="2:2" x14ac:dyDescent="0.3">
      <c r="B5" s="1" t="s">
        <v>502</v>
      </c>
    </row>
    <row r="6" spans="2:2" x14ac:dyDescent="0.3">
      <c r="B6" s="1" t="s">
        <v>501</v>
      </c>
    </row>
    <row r="7" spans="2:2" x14ac:dyDescent="0.3">
      <c r="B7" s="29"/>
    </row>
    <row r="9" spans="2:2" x14ac:dyDescent="0.3">
      <c r="B9" s="1" t="s">
        <v>166</v>
      </c>
    </row>
    <row r="11" spans="2:2" x14ac:dyDescent="0.3">
      <c r="B11" s="1" t="s">
        <v>533</v>
      </c>
    </row>
    <row r="12" spans="2:2" x14ac:dyDescent="0.3">
      <c r="B12" s="1" t="s">
        <v>534</v>
      </c>
    </row>
    <row r="13" spans="2:2" x14ac:dyDescent="0.3">
      <c r="B13" s="1" t="s">
        <v>535</v>
      </c>
    </row>
    <row r="14" spans="2:2" x14ac:dyDescent="0.3">
      <c r="B14" s="1" t="s">
        <v>536</v>
      </c>
    </row>
    <row r="15" spans="2:2" x14ac:dyDescent="0.3">
      <c r="B15" s="102" t="s">
        <v>537</v>
      </c>
    </row>
    <row r="16" spans="2:2" x14ac:dyDescent="0.3">
      <c r="B16" s="102" t="s">
        <v>538</v>
      </c>
    </row>
    <row r="17" spans="2:2" x14ac:dyDescent="0.3">
      <c r="B17" s="1" t="s">
        <v>539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D631C2-BD63-2D42-A43D-0CDACB2DBBBD}">
  <sheetPr codeName="Sheet85">
    <tabColor rgb="FFFFFF00"/>
  </sheetPr>
  <dimension ref="A2:B12"/>
  <sheetViews>
    <sheetView workbookViewId="0"/>
  </sheetViews>
  <sheetFormatPr baseColWidth="10" defaultRowHeight="26" x14ac:dyDescent="0.3"/>
  <cols>
    <col min="1" max="16384" width="10.83203125" style="1"/>
  </cols>
  <sheetData>
    <row r="2" spans="1:2" x14ac:dyDescent="0.3">
      <c r="B2" s="1" t="s">
        <v>166</v>
      </c>
    </row>
    <row r="4" spans="1:2" x14ac:dyDescent="0.3">
      <c r="A4" s="1">
        <v>1</v>
      </c>
      <c r="B4" s="1" t="s">
        <v>559</v>
      </c>
    </row>
    <row r="5" spans="1:2" x14ac:dyDescent="0.3">
      <c r="B5" s="1" t="s">
        <v>560</v>
      </c>
    </row>
    <row r="6" spans="1:2" x14ac:dyDescent="0.3">
      <c r="B6" s="29"/>
    </row>
    <row r="8" spans="1:2" x14ac:dyDescent="0.3">
      <c r="A8" s="1">
        <v>2</v>
      </c>
      <c r="B8" s="1" t="s">
        <v>561</v>
      </c>
    </row>
    <row r="9" spans="1:2" x14ac:dyDescent="0.3">
      <c r="B9" s="1" t="s">
        <v>562</v>
      </c>
    </row>
    <row r="11" spans="1:2" x14ac:dyDescent="0.3">
      <c r="A11" s="1">
        <v>3</v>
      </c>
      <c r="B11" s="1" t="s">
        <v>564</v>
      </c>
    </row>
    <row r="12" spans="1:2" x14ac:dyDescent="0.3">
      <c r="B12" s="1" t="s">
        <v>563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39ECA-85FC-B245-9E8A-A042338FA09C}">
  <sheetPr codeName="Sheet86">
    <tabColor rgb="FFFFFF00"/>
  </sheetPr>
  <dimension ref="B2:C15"/>
  <sheetViews>
    <sheetView workbookViewId="0"/>
  </sheetViews>
  <sheetFormatPr baseColWidth="10" defaultRowHeight="26" x14ac:dyDescent="0.3"/>
  <cols>
    <col min="1" max="2" width="10.83203125" style="1"/>
    <col min="3" max="3" width="119" style="1" bestFit="1" customWidth="1"/>
    <col min="4" max="16384" width="10.83203125" style="1"/>
  </cols>
  <sheetData>
    <row r="2" spans="2:3" x14ac:dyDescent="0.3">
      <c r="B2" s="1" t="s">
        <v>947</v>
      </c>
    </row>
    <row r="3" spans="2:3" x14ac:dyDescent="0.3">
      <c r="B3" s="1" t="s">
        <v>948</v>
      </c>
    </row>
    <row r="4" spans="2:3" x14ac:dyDescent="0.3">
      <c r="C4" s="1" t="s">
        <v>949</v>
      </c>
    </row>
    <row r="5" spans="2:3" x14ac:dyDescent="0.3">
      <c r="C5" s="1" t="s">
        <v>426</v>
      </c>
    </row>
    <row r="6" spans="2:3" x14ac:dyDescent="0.3">
      <c r="C6" s="1" t="s">
        <v>950</v>
      </c>
    </row>
    <row r="7" spans="2:3" x14ac:dyDescent="0.3">
      <c r="C7" s="1" t="s">
        <v>951</v>
      </c>
    </row>
    <row r="9" spans="2:3" x14ac:dyDescent="0.3">
      <c r="B9" s="1" t="s">
        <v>952</v>
      </c>
    </row>
    <row r="10" spans="2:3" x14ac:dyDescent="0.3">
      <c r="C10" s="158"/>
    </row>
    <row r="12" spans="2:3" x14ac:dyDescent="0.3">
      <c r="B12" s="1" t="s">
        <v>953</v>
      </c>
    </row>
    <row r="13" spans="2:3" x14ac:dyDescent="0.3">
      <c r="B13" s="1" t="s">
        <v>954</v>
      </c>
    </row>
    <row r="14" spans="2:3" x14ac:dyDescent="0.3">
      <c r="B14" s="1" t="s">
        <v>955</v>
      </c>
    </row>
    <row r="15" spans="2:3" x14ac:dyDescent="0.3">
      <c r="B15" s="1" t="s">
        <v>956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D5C06D-8772-F941-8D4F-D4D0379E9ADE}">
  <sheetPr codeName="Sheet88">
    <tabColor rgb="FF92D050"/>
  </sheetPr>
  <dimension ref="B2:C12"/>
  <sheetViews>
    <sheetView workbookViewId="0"/>
  </sheetViews>
  <sheetFormatPr baseColWidth="10" defaultRowHeight="26" x14ac:dyDescent="0.3"/>
  <cols>
    <col min="1" max="16384" width="10.83203125" style="1"/>
  </cols>
  <sheetData>
    <row r="2" spans="2:3" x14ac:dyDescent="0.3">
      <c r="B2" s="1" t="s">
        <v>957</v>
      </c>
    </row>
    <row r="3" spans="2:3" x14ac:dyDescent="0.3">
      <c r="B3" s="46" t="s">
        <v>958</v>
      </c>
    </row>
    <row r="4" spans="2:3" x14ac:dyDescent="0.3">
      <c r="B4" s="9"/>
    </row>
    <row r="5" spans="2:3" x14ac:dyDescent="0.3">
      <c r="B5" s="1" t="s">
        <v>959</v>
      </c>
    </row>
    <row r="7" spans="2:3" x14ac:dyDescent="0.3">
      <c r="B7" s="1" t="s">
        <v>960</v>
      </c>
    </row>
    <row r="8" spans="2:3" x14ac:dyDescent="0.3">
      <c r="C8" s="1" t="s">
        <v>411</v>
      </c>
    </row>
    <row r="9" spans="2:3" x14ac:dyDescent="0.3">
      <c r="C9" s="1" t="s">
        <v>963</v>
      </c>
    </row>
    <row r="11" spans="2:3" x14ac:dyDescent="0.3">
      <c r="B11" s="1" t="s">
        <v>961</v>
      </c>
    </row>
    <row r="12" spans="2:3" x14ac:dyDescent="0.3">
      <c r="C12" s="1" t="s">
        <v>962</v>
      </c>
    </row>
  </sheetData>
  <hyperlinks>
    <hyperlink ref="B3" r:id="rId1" xr:uid="{A8B0CD40-2CB7-2346-8A0A-1FCFA43F3C04}"/>
  </hyperlinks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E45C3-92D8-A846-B046-4B1D236F8047}">
  <sheetPr codeName="Sheet78">
    <tabColor rgb="FFFFFD78"/>
  </sheetPr>
  <dimension ref="A1:A7"/>
  <sheetViews>
    <sheetView workbookViewId="0"/>
  </sheetViews>
  <sheetFormatPr baseColWidth="10" defaultRowHeight="26" x14ac:dyDescent="0.3"/>
  <cols>
    <col min="1" max="1" width="23" style="1" bestFit="1" customWidth="1"/>
    <col min="2" max="16384" width="10.83203125" style="1"/>
  </cols>
  <sheetData>
    <row r="1" spans="1:1" x14ac:dyDescent="0.3">
      <c r="A1" s="1" t="s">
        <v>540</v>
      </c>
    </row>
    <row r="2" spans="1:1" x14ac:dyDescent="0.3">
      <c r="A2" s="1" t="s">
        <v>541</v>
      </c>
    </row>
    <row r="3" spans="1:1" x14ac:dyDescent="0.3">
      <c r="A3" s="1" t="s">
        <v>542</v>
      </c>
    </row>
    <row r="4" spans="1:1" x14ac:dyDescent="0.3">
      <c r="A4" s="1" t="s">
        <v>543</v>
      </c>
    </row>
    <row r="5" spans="1:1" x14ac:dyDescent="0.3">
      <c r="A5" s="1" t="s">
        <v>544</v>
      </c>
    </row>
    <row r="6" spans="1:1" x14ac:dyDescent="0.3">
      <c r="A6" s="1" t="s">
        <v>545</v>
      </c>
    </row>
    <row r="7" spans="1:1" x14ac:dyDescent="0.3">
      <c r="A7" s="1" t="s">
        <v>546</v>
      </c>
    </row>
  </sheetData>
  <phoneticPr fontId="6" type="noConversion"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3A4ED5-3DAE-2941-9807-0F9001006F4A}">
  <sheetPr codeName="Sheet29">
    <tabColor rgb="FFFFFF00"/>
  </sheetPr>
  <dimension ref="A2:C11"/>
  <sheetViews>
    <sheetView workbookViewId="0"/>
  </sheetViews>
  <sheetFormatPr baseColWidth="10" defaultRowHeight="26" x14ac:dyDescent="0.3"/>
  <cols>
    <col min="1" max="16384" width="10.83203125" style="1"/>
  </cols>
  <sheetData>
    <row r="2" spans="1:3" x14ac:dyDescent="0.3">
      <c r="B2" s="1" t="s">
        <v>8</v>
      </c>
    </row>
    <row r="3" spans="1:3" x14ac:dyDescent="0.3">
      <c r="C3" s="1" t="s">
        <v>189</v>
      </c>
    </row>
    <row r="4" spans="1:3" x14ac:dyDescent="0.3">
      <c r="C4" s="1" t="s">
        <v>170</v>
      </c>
    </row>
    <row r="5" spans="1:3" x14ac:dyDescent="0.3">
      <c r="B5" s="1" t="s">
        <v>18</v>
      </c>
    </row>
    <row r="6" spans="1:3" x14ac:dyDescent="0.3">
      <c r="B6" s="1" t="s">
        <v>171</v>
      </c>
    </row>
    <row r="7" spans="1:3" x14ac:dyDescent="0.3">
      <c r="A7" s="1">
        <v>1</v>
      </c>
      <c r="B7" s="1" t="s">
        <v>9</v>
      </c>
    </row>
    <row r="8" spans="1:3" x14ac:dyDescent="0.3">
      <c r="A8" s="1">
        <v>2</v>
      </c>
      <c r="B8" s="1" t="s">
        <v>188</v>
      </c>
    </row>
    <row r="9" spans="1:3" x14ac:dyDescent="0.3">
      <c r="B9" s="1" t="s">
        <v>167</v>
      </c>
    </row>
    <row r="10" spans="1:3" x14ac:dyDescent="0.3">
      <c r="B10" s="1" t="s">
        <v>187</v>
      </c>
    </row>
    <row r="11" spans="1:3" x14ac:dyDescent="0.3">
      <c r="B11" s="1" t="s">
        <v>783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64E4E-D574-C04A-A530-C6B506065FEB}">
  <sheetPr codeName="Sheet111">
    <tabColor rgb="FFFFFF00"/>
  </sheetPr>
  <dimension ref="B2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1039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D7925F-0970-544E-AE56-D979C585D33A}">
  <sheetPr codeName="Sheet75">
    <tabColor rgb="FFFFFF00"/>
  </sheetPr>
  <dimension ref="A1:B21"/>
  <sheetViews>
    <sheetView workbookViewId="0"/>
  </sheetViews>
  <sheetFormatPr baseColWidth="10" defaultRowHeight="26" x14ac:dyDescent="0.3"/>
  <cols>
    <col min="1" max="16384" width="10.83203125" style="1"/>
  </cols>
  <sheetData>
    <row r="1" spans="1:2" x14ac:dyDescent="0.3">
      <c r="A1" s="1" t="s">
        <v>530</v>
      </c>
    </row>
    <row r="2" spans="1:2" x14ac:dyDescent="0.3">
      <c r="A2" s="1">
        <v>1</v>
      </c>
      <c r="B2" s="1" t="s">
        <v>486</v>
      </c>
    </row>
    <row r="3" spans="1:2" s="29" customFormat="1" x14ac:dyDescent="0.3">
      <c r="A3" s="1"/>
    </row>
    <row r="4" spans="1:2" s="29" customFormat="1" x14ac:dyDescent="0.3">
      <c r="A4" s="1"/>
    </row>
    <row r="5" spans="1:2" s="29" customFormat="1" x14ac:dyDescent="0.3">
      <c r="A5" s="1"/>
    </row>
    <row r="6" spans="1:2" x14ac:dyDescent="0.3">
      <c r="A6" s="1">
        <v>2</v>
      </c>
      <c r="B6" s="1" t="s">
        <v>487</v>
      </c>
    </row>
    <row r="7" spans="1:2" s="29" customFormat="1" x14ac:dyDescent="0.3">
      <c r="A7" s="1"/>
    </row>
    <row r="8" spans="1:2" s="29" customFormat="1" x14ac:dyDescent="0.3">
      <c r="A8" s="1"/>
    </row>
    <row r="9" spans="1:2" s="29" customFormat="1" x14ac:dyDescent="0.3">
      <c r="A9" s="1"/>
    </row>
    <row r="10" spans="1:2" x14ac:dyDescent="0.3">
      <c r="A10" s="1">
        <v>3</v>
      </c>
      <c r="B10" s="1" t="s">
        <v>488</v>
      </c>
    </row>
    <row r="11" spans="1:2" s="29" customFormat="1" x14ac:dyDescent="0.3">
      <c r="A11" s="1"/>
    </row>
    <row r="12" spans="1:2" s="29" customFormat="1" x14ac:dyDescent="0.3">
      <c r="A12" s="1"/>
    </row>
    <row r="13" spans="1:2" s="29" customFormat="1" x14ac:dyDescent="0.3">
      <c r="A13" s="1"/>
    </row>
    <row r="14" spans="1:2" x14ac:dyDescent="0.3">
      <c r="A14" s="1">
        <v>4</v>
      </c>
      <c r="B14" s="1" t="s">
        <v>489</v>
      </c>
    </row>
    <row r="15" spans="1:2" s="29" customFormat="1" x14ac:dyDescent="0.3">
      <c r="A15" s="1"/>
    </row>
    <row r="16" spans="1:2" s="29" customFormat="1" x14ac:dyDescent="0.3">
      <c r="A16" s="1"/>
    </row>
    <row r="17" spans="1:2" s="29" customFormat="1" x14ac:dyDescent="0.3">
      <c r="A17" s="1"/>
    </row>
    <row r="18" spans="1:2" x14ac:dyDescent="0.3">
      <c r="A18" s="1">
        <v>5</v>
      </c>
      <c r="B18" s="1" t="s">
        <v>490</v>
      </c>
    </row>
    <row r="19" spans="1:2" s="29" customFormat="1" x14ac:dyDescent="0.3">
      <c r="A19" s="1"/>
    </row>
    <row r="20" spans="1:2" s="29" customFormat="1" x14ac:dyDescent="0.3">
      <c r="A20" s="1"/>
    </row>
    <row r="21" spans="1:2" s="29" customFormat="1" x14ac:dyDescent="0.3">
      <c r="A21" s="1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4EEB9-A918-2646-8651-6F957A6B2A7B}">
  <sheetPr codeName="Sheet195">
    <tabColor rgb="FFFFFF00"/>
  </sheetPr>
  <dimension ref="B2:B6"/>
  <sheetViews>
    <sheetView workbookViewId="0"/>
  </sheetViews>
  <sheetFormatPr baseColWidth="10" defaultRowHeight="26" x14ac:dyDescent="0.3"/>
  <cols>
    <col min="1" max="1" width="10.83203125" style="1"/>
    <col min="2" max="2" width="102.5" style="1" bestFit="1" customWidth="1"/>
    <col min="3" max="16384" width="10.83203125" style="1"/>
  </cols>
  <sheetData>
    <row r="2" spans="2:2" x14ac:dyDescent="0.3">
      <c r="B2" s="1" t="s">
        <v>1040</v>
      </c>
    </row>
    <row r="3" spans="2:2" x14ac:dyDescent="0.3">
      <c r="B3" s="1" t="s">
        <v>1041</v>
      </c>
    </row>
    <row r="4" spans="2:2" x14ac:dyDescent="0.3">
      <c r="B4" s="1" t="s">
        <v>1042</v>
      </c>
    </row>
    <row r="5" spans="2:2" x14ac:dyDescent="0.3">
      <c r="B5" s="181"/>
    </row>
    <row r="6" spans="2:2" x14ac:dyDescent="0.3">
      <c r="B6" s="1" t="s">
        <v>1043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45959-534C-354E-A9DC-944DC6B50720}">
  <sheetPr codeName="Sheet146">
    <tabColor rgb="FFFFFF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2DB37F-BC43-9D4F-A54D-894EAB19FAA3}">
  <sheetPr codeName="Sheet113">
    <tabColor rgb="FFFFFF00"/>
  </sheetPr>
  <dimension ref="B2:C12"/>
  <sheetViews>
    <sheetView workbookViewId="0"/>
  </sheetViews>
  <sheetFormatPr baseColWidth="10" defaultRowHeight="26" x14ac:dyDescent="0.3"/>
  <cols>
    <col min="1" max="2" width="10.83203125" style="1"/>
    <col min="3" max="3" width="119" style="1" bestFit="1" customWidth="1"/>
    <col min="4" max="16384" width="10.83203125" style="1"/>
  </cols>
  <sheetData>
    <row r="2" spans="2:3" x14ac:dyDescent="0.3">
      <c r="B2" s="1" t="s">
        <v>166</v>
      </c>
    </row>
    <row r="4" spans="2:3" x14ac:dyDescent="0.3">
      <c r="B4" s="1">
        <v>1</v>
      </c>
      <c r="C4" s="1" t="s">
        <v>565</v>
      </c>
    </row>
    <row r="5" spans="2:3" x14ac:dyDescent="0.3">
      <c r="C5" s="1" t="s">
        <v>566</v>
      </c>
    </row>
    <row r="6" spans="2:3" x14ac:dyDescent="0.3">
      <c r="C6" s="1" t="s">
        <v>567</v>
      </c>
    </row>
    <row r="7" spans="2:3" x14ac:dyDescent="0.3">
      <c r="C7" s="1" t="s">
        <v>568</v>
      </c>
    </row>
    <row r="9" spans="2:3" x14ac:dyDescent="0.3">
      <c r="B9" s="1">
        <v>2</v>
      </c>
      <c r="C9" s="1" t="s">
        <v>569</v>
      </c>
    </row>
    <row r="10" spans="2:3" x14ac:dyDescent="0.3">
      <c r="C10" s="1" t="s">
        <v>571</v>
      </c>
    </row>
    <row r="11" spans="2:3" x14ac:dyDescent="0.3">
      <c r="C11" s="1" t="s">
        <v>570</v>
      </c>
    </row>
    <row r="12" spans="2:3" x14ac:dyDescent="0.3">
      <c r="C12" s="29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1B1FE3-B684-5740-840C-68FA6A618873}">
  <sheetPr codeName="Sheet112">
    <tabColor rgb="FF92D050"/>
  </sheetPr>
  <dimension ref="B2:D14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156</v>
      </c>
    </row>
    <row r="4" spans="2:4" x14ac:dyDescent="0.3">
      <c r="B4" s="1" t="s">
        <v>157</v>
      </c>
    </row>
    <row r="5" spans="2:4" x14ac:dyDescent="0.3">
      <c r="B5" s="9" t="s">
        <v>164</v>
      </c>
    </row>
    <row r="6" spans="2:4" x14ac:dyDescent="0.3">
      <c r="B6" s="9"/>
    </row>
    <row r="7" spans="2:4" x14ac:dyDescent="0.3">
      <c r="C7" s="1" t="s">
        <v>162</v>
      </c>
    </row>
    <row r="8" spans="2:4" x14ac:dyDescent="0.3">
      <c r="C8" s="1">
        <v>2.2999999999999998</v>
      </c>
      <c r="D8" s="1" t="s">
        <v>158</v>
      </c>
    </row>
    <row r="9" spans="2:4" x14ac:dyDescent="0.3">
      <c r="C9" s="1">
        <v>3.1</v>
      </c>
      <c r="D9" s="1" t="s">
        <v>159</v>
      </c>
    </row>
    <row r="10" spans="2:4" x14ac:dyDescent="0.3">
      <c r="C10" s="1">
        <v>3.2</v>
      </c>
      <c r="D10" s="1" t="s">
        <v>160</v>
      </c>
    </row>
    <row r="12" spans="2:4" x14ac:dyDescent="0.3">
      <c r="C12" s="1" t="s">
        <v>163</v>
      </c>
    </row>
    <row r="13" spans="2:4" x14ac:dyDescent="0.3">
      <c r="C13" s="1">
        <v>3.5</v>
      </c>
      <c r="D13" s="1" t="s">
        <v>10</v>
      </c>
    </row>
    <row r="14" spans="2:4" x14ac:dyDescent="0.3">
      <c r="C14" s="1">
        <v>2.2000000000000002</v>
      </c>
      <c r="D14" s="1" t="s">
        <v>161</v>
      </c>
    </row>
  </sheetData>
  <hyperlinks>
    <hyperlink ref="B5" r:id="rId1" xr:uid="{EBE005B8-4B6C-974E-8B05-8463F280CE13}"/>
  </hyperlinks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45E7C8-9E45-F34D-A096-892BB121DC92}">
  <sheetPr codeName="Sheet124">
    <tabColor rgb="FFFFFD78"/>
  </sheetPr>
  <dimension ref="A1:A7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853</v>
      </c>
    </row>
    <row r="2" spans="1:1" x14ac:dyDescent="0.3">
      <c r="A2" s="1" t="s">
        <v>854</v>
      </c>
    </row>
    <row r="3" spans="1:1" x14ac:dyDescent="0.3">
      <c r="A3" s="1" t="s">
        <v>855</v>
      </c>
    </row>
    <row r="4" spans="1:1" x14ac:dyDescent="0.3">
      <c r="A4" s="1" t="s">
        <v>856</v>
      </c>
    </row>
    <row r="5" spans="1:1" x14ac:dyDescent="0.3">
      <c r="A5" s="1" t="s">
        <v>857</v>
      </c>
    </row>
    <row r="6" spans="1:1" x14ac:dyDescent="0.3">
      <c r="A6" s="1" t="s">
        <v>858</v>
      </c>
    </row>
    <row r="7" spans="1:1" x14ac:dyDescent="0.3">
      <c r="A7" s="1" t="s">
        <v>859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BAF914-2721-2544-9200-C79AA84D1EC0}">
  <sheetPr codeName="Sheet161">
    <tabColor rgb="FFFFFF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393D23-FC6E-BF40-9413-BC1821DC6681}">
  <sheetPr codeName="Sheet183">
    <tabColor rgb="FFFFFF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542A1F-D33E-FE47-9CB8-D66C80B4B9D9}">
  <sheetPr codeName="Sheet191">
    <tabColor rgb="FFFFFF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7F61D-B56A-0945-B34E-51C9DAEDA544}">
  <sheetPr codeName="Sheet192">
    <tabColor rgb="FFFFFF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537A6-B91B-FD4D-9289-0FA8C7AC6074}">
  <sheetPr codeName="Sheet193">
    <tabColor rgb="FFFFFF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E52340-58EE-2B41-88C2-295DC5F03E28}">
  <sheetPr codeName="Sheet194">
    <tabColor rgb="FFFFFF00"/>
  </sheetPr>
  <dimension ref="B2:C12"/>
  <sheetViews>
    <sheetView workbookViewId="0"/>
  </sheetViews>
  <sheetFormatPr baseColWidth="10" defaultRowHeight="26" x14ac:dyDescent="0.3"/>
  <cols>
    <col min="1" max="16384" width="10.83203125" style="1"/>
  </cols>
  <sheetData>
    <row r="2" spans="2:3" x14ac:dyDescent="0.3">
      <c r="B2" s="1" t="s">
        <v>166</v>
      </c>
    </row>
    <row r="4" spans="2:3" x14ac:dyDescent="0.3">
      <c r="B4" s="1">
        <v>1</v>
      </c>
      <c r="C4" s="1" t="s">
        <v>565</v>
      </c>
    </row>
    <row r="5" spans="2:3" x14ac:dyDescent="0.3">
      <c r="C5" s="1" t="s">
        <v>566</v>
      </c>
    </row>
    <row r="6" spans="2:3" x14ac:dyDescent="0.3">
      <c r="C6" s="1" t="s">
        <v>567</v>
      </c>
    </row>
    <row r="7" spans="2:3" x14ac:dyDescent="0.3">
      <c r="C7" s="1" t="s">
        <v>568</v>
      </c>
    </row>
    <row r="9" spans="2:3" x14ac:dyDescent="0.3">
      <c r="B9" s="1">
        <v>2</v>
      </c>
      <c r="C9" s="1" t="s">
        <v>569</v>
      </c>
    </row>
    <row r="10" spans="2:3" x14ac:dyDescent="0.3">
      <c r="C10" s="1" t="s">
        <v>571</v>
      </c>
    </row>
    <row r="11" spans="2:3" x14ac:dyDescent="0.3">
      <c r="C11" s="1" t="s">
        <v>570</v>
      </c>
    </row>
    <row r="12" spans="2:3" x14ac:dyDescent="0.3">
      <c r="C12" s="29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E7329-2D46-D244-A9A3-6DCFF346B278}">
  <sheetPr codeName="Sheet123">
    <tabColor rgb="FF92D050"/>
  </sheetPr>
  <dimension ref="B2:D14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156</v>
      </c>
    </row>
    <row r="4" spans="2:4" x14ac:dyDescent="0.3">
      <c r="B4" s="1" t="s">
        <v>157</v>
      </c>
    </row>
    <row r="5" spans="2:4" x14ac:dyDescent="0.3">
      <c r="B5" s="9" t="s">
        <v>164</v>
      </c>
    </row>
    <row r="6" spans="2:4" x14ac:dyDescent="0.3">
      <c r="B6" s="9"/>
    </row>
    <row r="7" spans="2:4" x14ac:dyDescent="0.3">
      <c r="C7" s="1" t="s">
        <v>162</v>
      </c>
    </row>
    <row r="8" spans="2:4" x14ac:dyDescent="0.3">
      <c r="C8" s="1">
        <v>2.2999999999999998</v>
      </c>
      <c r="D8" s="1" t="s">
        <v>158</v>
      </c>
    </row>
    <row r="9" spans="2:4" x14ac:dyDescent="0.3">
      <c r="C9" s="1">
        <v>3.1</v>
      </c>
      <c r="D9" s="1" t="s">
        <v>159</v>
      </c>
    </row>
    <row r="10" spans="2:4" x14ac:dyDescent="0.3">
      <c r="C10" s="1">
        <v>3.2</v>
      </c>
      <c r="D10" s="1" t="s">
        <v>160</v>
      </c>
    </row>
    <row r="12" spans="2:4" x14ac:dyDescent="0.3">
      <c r="C12" s="1" t="s">
        <v>163</v>
      </c>
    </row>
    <row r="13" spans="2:4" x14ac:dyDescent="0.3">
      <c r="C13" s="1">
        <v>3.5</v>
      </c>
      <c r="D13" s="1" t="s">
        <v>10</v>
      </c>
    </row>
    <row r="14" spans="2:4" x14ac:dyDescent="0.3">
      <c r="C14" s="1">
        <v>2.2000000000000002</v>
      </c>
      <c r="D14" s="1" t="s">
        <v>161</v>
      </c>
    </row>
  </sheetData>
  <hyperlinks>
    <hyperlink ref="B5" r:id="rId1" xr:uid="{00E9AE8C-32AD-344B-BFC2-248609214FA7}"/>
  </hyperlinks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B5643D-F242-3E41-83EE-C7B2B3DD6025}">
  <sheetPr codeName="Sheet125">
    <tabColor rgb="FFFFFD78"/>
  </sheetPr>
  <dimension ref="A1:A7"/>
  <sheetViews>
    <sheetView workbookViewId="0"/>
  </sheetViews>
  <sheetFormatPr baseColWidth="10" defaultRowHeight="26" x14ac:dyDescent="0.3"/>
  <cols>
    <col min="1" max="1" width="25.83203125" style="1" bestFit="1" customWidth="1"/>
    <col min="2" max="16384" width="10.83203125" style="1"/>
  </cols>
  <sheetData>
    <row r="1" spans="1:1" x14ac:dyDescent="0.3">
      <c r="A1" s="1" t="s">
        <v>790</v>
      </c>
    </row>
    <row r="2" spans="1:1" x14ac:dyDescent="0.3">
      <c r="A2" s="1" t="s">
        <v>791</v>
      </c>
    </row>
    <row r="3" spans="1:1" x14ac:dyDescent="0.3">
      <c r="A3" s="1" t="s">
        <v>792</v>
      </c>
    </row>
    <row r="4" spans="1:1" x14ac:dyDescent="0.3">
      <c r="A4" s="1" t="s">
        <v>793</v>
      </c>
    </row>
    <row r="5" spans="1:1" x14ac:dyDescent="0.3">
      <c r="A5" s="1" t="s">
        <v>794</v>
      </c>
    </row>
    <row r="6" spans="1:1" x14ac:dyDescent="0.3">
      <c r="A6" s="1" t="s">
        <v>795</v>
      </c>
    </row>
    <row r="7" spans="1:1" x14ac:dyDescent="0.3">
      <c r="A7" s="1" t="s">
        <v>796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F4010-4EAC-2742-B26A-6AC9D08EC862}">
  <sheetPr codeName="Sheet126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D16D30-4035-6840-8095-74E0F9DEEBDF}">
  <sheetPr codeName="Sheet128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F13A82-E703-644C-B8D2-D4CC510E01A6}">
  <sheetPr codeName="Sheet129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D097C0-D355-3548-A807-CF21F015E1EC}">
  <sheetPr codeName="Sheet130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1B3B5-3ED2-D540-9EEA-E33D7A137DCE}">
  <sheetPr codeName="Sheet131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C15DE1-7830-5C47-858E-EA0DD788406B}">
  <sheetPr codeName="Sheet127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518663-1532-0643-B266-89F8D9044D67}">
  <sheetPr codeName="Sheet114">
    <tabColor rgb="FF92D050"/>
  </sheetPr>
  <dimension ref="B2:D14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156</v>
      </c>
    </row>
    <row r="4" spans="2:4" x14ac:dyDescent="0.3">
      <c r="B4" s="1" t="s">
        <v>157</v>
      </c>
    </row>
    <row r="5" spans="2:4" x14ac:dyDescent="0.3">
      <c r="B5" s="9" t="s">
        <v>164</v>
      </c>
    </row>
    <row r="6" spans="2:4" x14ac:dyDescent="0.3">
      <c r="B6" s="9"/>
    </row>
    <row r="7" spans="2:4" x14ac:dyDescent="0.3">
      <c r="C7" s="1" t="s">
        <v>162</v>
      </c>
    </row>
    <row r="8" spans="2:4" x14ac:dyDescent="0.3">
      <c r="C8" s="1">
        <v>2.2999999999999998</v>
      </c>
      <c r="D8" s="1" t="s">
        <v>158</v>
      </c>
    </row>
    <row r="9" spans="2:4" x14ac:dyDescent="0.3">
      <c r="C9" s="1">
        <v>3.1</v>
      </c>
      <c r="D9" s="1" t="s">
        <v>159</v>
      </c>
    </row>
    <row r="10" spans="2:4" x14ac:dyDescent="0.3">
      <c r="C10" s="1">
        <v>3.2</v>
      </c>
      <c r="D10" s="1" t="s">
        <v>160</v>
      </c>
    </row>
    <row r="12" spans="2:4" x14ac:dyDescent="0.3">
      <c r="C12" s="1" t="s">
        <v>163</v>
      </c>
    </row>
    <row r="13" spans="2:4" x14ac:dyDescent="0.3">
      <c r="C13" s="1">
        <v>3.5</v>
      </c>
      <c r="D13" s="1" t="s">
        <v>10</v>
      </c>
    </row>
    <row r="14" spans="2:4" x14ac:dyDescent="0.3">
      <c r="C14" s="1">
        <v>2.2000000000000002</v>
      </c>
      <c r="D14" s="1" t="s">
        <v>161</v>
      </c>
    </row>
  </sheetData>
  <hyperlinks>
    <hyperlink ref="B5" r:id="rId1" xr:uid="{8EFA7C51-222F-874F-ABE9-B217D2529170}"/>
  </hyperlinks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4E5469-8DA0-4D4C-BAEF-8D4DFC8B165A}">
  <sheetPr codeName="Sheet132">
    <tabColor rgb="FFFFFD78"/>
  </sheetPr>
  <dimension ref="A1:A7"/>
  <sheetViews>
    <sheetView workbookViewId="0"/>
  </sheetViews>
  <sheetFormatPr baseColWidth="10" defaultRowHeight="26" x14ac:dyDescent="0.3"/>
  <cols>
    <col min="1" max="1" width="25.83203125" style="1" bestFit="1" customWidth="1"/>
    <col min="2" max="16384" width="10.83203125" style="1"/>
  </cols>
  <sheetData>
    <row r="1" spans="1:1" x14ac:dyDescent="0.3">
      <c r="A1" s="1" t="s">
        <v>797</v>
      </c>
    </row>
    <row r="2" spans="1:1" x14ac:dyDescent="0.3">
      <c r="A2" s="1" t="s">
        <v>798</v>
      </c>
    </row>
    <row r="3" spans="1:1" x14ac:dyDescent="0.3">
      <c r="A3" s="1" t="s">
        <v>799</v>
      </c>
    </row>
    <row r="4" spans="1:1" x14ac:dyDescent="0.3">
      <c r="A4" s="1" t="s">
        <v>800</v>
      </c>
    </row>
    <row r="5" spans="1:1" x14ac:dyDescent="0.3">
      <c r="A5" s="1" t="s">
        <v>801</v>
      </c>
    </row>
    <row r="6" spans="1:1" x14ac:dyDescent="0.3">
      <c r="A6" s="1" t="s">
        <v>802</v>
      </c>
    </row>
    <row r="7" spans="1:1" x14ac:dyDescent="0.3">
      <c r="A7" s="1" t="s">
        <v>803</v>
      </c>
    </row>
  </sheetData>
  <phoneticPr fontId="6" type="noConversion"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5C7D88-3424-7046-A1F9-9B87CC369282}">
  <sheetPr codeName="Sheet133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C0674-84E4-2D4E-A111-1F48837DA5F3}">
  <sheetPr codeName="Sheet134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3E586-76E8-B046-998E-DF92F4E96B79}">
  <sheetPr codeName="Sheet135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A207F6-1F56-2945-B895-EC1C43AA9EB8}">
  <sheetPr codeName="Sheet136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B176A-2125-9543-804E-D612983B1DF4}">
  <sheetPr codeName="Sheet137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3774CD-8C8B-F048-BB21-70FDC077F98E}">
  <sheetPr codeName="Sheet138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952E54-0BBF-3B45-9841-6CEC7D17CDC5}">
  <sheetPr codeName="Sheet115">
    <tabColor rgb="FF92D050"/>
  </sheetPr>
  <dimension ref="B2:D14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156</v>
      </c>
    </row>
    <row r="4" spans="2:4" x14ac:dyDescent="0.3">
      <c r="B4" s="1" t="s">
        <v>157</v>
      </c>
    </row>
    <row r="5" spans="2:4" x14ac:dyDescent="0.3">
      <c r="B5" s="9" t="s">
        <v>164</v>
      </c>
    </row>
    <row r="6" spans="2:4" x14ac:dyDescent="0.3">
      <c r="B6" s="9"/>
    </row>
    <row r="7" spans="2:4" x14ac:dyDescent="0.3">
      <c r="C7" s="1" t="s">
        <v>162</v>
      </c>
    </row>
    <row r="8" spans="2:4" x14ac:dyDescent="0.3">
      <c r="C8" s="1">
        <v>2.2999999999999998</v>
      </c>
      <c r="D8" s="1" t="s">
        <v>158</v>
      </c>
    </row>
    <row r="9" spans="2:4" x14ac:dyDescent="0.3">
      <c r="C9" s="1">
        <v>3.1</v>
      </c>
      <c r="D9" s="1" t="s">
        <v>159</v>
      </c>
    </row>
    <row r="10" spans="2:4" x14ac:dyDescent="0.3">
      <c r="C10" s="1">
        <v>3.2</v>
      </c>
      <c r="D10" s="1" t="s">
        <v>160</v>
      </c>
    </row>
    <row r="12" spans="2:4" x14ac:dyDescent="0.3">
      <c r="C12" s="1" t="s">
        <v>163</v>
      </c>
    </row>
    <row r="13" spans="2:4" x14ac:dyDescent="0.3">
      <c r="C13" s="1">
        <v>3.5</v>
      </c>
      <c r="D13" s="1" t="s">
        <v>10</v>
      </c>
    </row>
    <row r="14" spans="2:4" x14ac:dyDescent="0.3">
      <c r="C14" s="1">
        <v>2.2000000000000002</v>
      </c>
      <c r="D14" s="1" t="s">
        <v>161</v>
      </c>
    </row>
  </sheetData>
  <hyperlinks>
    <hyperlink ref="B5" r:id="rId1" xr:uid="{35C4792B-3BD3-124B-B2F9-41E359D21281}"/>
  </hyperlinks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14C51-426F-2341-B103-FF5CCA5FA3D7}">
  <sheetPr codeName="Sheet139">
    <tabColor rgb="FFFFFD78"/>
  </sheetPr>
  <dimension ref="A1:A7"/>
  <sheetViews>
    <sheetView workbookViewId="0"/>
  </sheetViews>
  <sheetFormatPr baseColWidth="10" defaultRowHeight="26" x14ac:dyDescent="0.3"/>
  <cols>
    <col min="1" max="1" width="25.83203125" style="1" bestFit="1" customWidth="1"/>
    <col min="2" max="16384" width="10.83203125" style="1"/>
  </cols>
  <sheetData>
    <row r="1" spans="1:1" x14ac:dyDescent="0.3">
      <c r="A1" s="1" t="s">
        <v>804</v>
      </c>
    </row>
    <row r="2" spans="1:1" x14ac:dyDescent="0.3">
      <c r="A2" s="1" t="s">
        <v>811</v>
      </c>
    </row>
    <row r="3" spans="1:1" x14ac:dyDescent="0.3">
      <c r="A3" s="1" t="s">
        <v>818</v>
      </c>
    </row>
    <row r="4" spans="1:1" x14ac:dyDescent="0.3">
      <c r="A4" s="1" t="s">
        <v>825</v>
      </c>
    </row>
    <row r="5" spans="1:1" x14ac:dyDescent="0.3">
      <c r="A5" s="1" t="s">
        <v>832</v>
      </c>
    </row>
    <row r="6" spans="1:1" x14ac:dyDescent="0.3">
      <c r="A6" s="1" t="s">
        <v>839</v>
      </c>
    </row>
    <row r="7" spans="1:1" x14ac:dyDescent="0.3">
      <c r="A7" s="1" t="s">
        <v>846</v>
      </c>
    </row>
  </sheetData>
  <phoneticPr fontId="6" type="noConversion"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676110-027C-C347-ABF0-8EADEF7C91F0}">
  <sheetPr codeName="Sheet140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6CF718-E065-B54B-BDB0-83AADEF9370E}">
  <sheetPr codeName="Sheet141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9FEC3D-93D9-2746-8DAD-F766300CA637}">
  <sheetPr codeName="Sheet142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2899F-FB01-CA42-AA13-9735A279CFBC}">
  <sheetPr codeName="Sheet143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6CA821-83EC-4642-89BE-35F5159C0A2E}">
  <sheetPr codeName="Sheet144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4E611-1F95-1244-A89B-5672037887B3}">
  <sheetPr codeName="Sheet145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E5C88-829A-0F49-9CA3-C63DE999800E}">
  <sheetPr codeName="Sheet116">
    <tabColor rgb="FF92D050"/>
  </sheetPr>
  <dimension ref="B2:D14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156</v>
      </c>
    </row>
    <row r="4" spans="2:4" x14ac:dyDescent="0.3">
      <c r="B4" s="1" t="s">
        <v>157</v>
      </c>
    </row>
    <row r="5" spans="2:4" x14ac:dyDescent="0.3">
      <c r="B5" s="9" t="s">
        <v>164</v>
      </c>
    </row>
    <row r="6" spans="2:4" x14ac:dyDescent="0.3">
      <c r="B6" s="9"/>
    </row>
    <row r="7" spans="2:4" x14ac:dyDescent="0.3">
      <c r="C7" s="1" t="s">
        <v>162</v>
      </c>
    </row>
    <row r="8" spans="2:4" x14ac:dyDescent="0.3">
      <c r="C8" s="1">
        <v>2.2999999999999998</v>
      </c>
      <c r="D8" s="1" t="s">
        <v>158</v>
      </c>
    </row>
    <row r="9" spans="2:4" x14ac:dyDescent="0.3">
      <c r="C9" s="1">
        <v>3.1</v>
      </c>
      <c r="D9" s="1" t="s">
        <v>159</v>
      </c>
    </row>
    <row r="10" spans="2:4" x14ac:dyDescent="0.3">
      <c r="C10" s="1">
        <v>3.2</v>
      </c>
      <c r="D10" s="1" t="s">
        <v>160</v>
      </c>
    </row>
    <row r="12" spans="2:4" x14ac:dyDescent="0.3">
      <c r="C12" s="1" t="s">
        <v>163</v>
      </c>
    </row>
    <row r="13" spans="2:4" x14ac:dyDescent="0.3">
      <c r="C13" s="1">
        <v>3.5</v>
      </c>
      <c r="D13" s="1" t="s">
        <v>10</v>
      </c>
    </row>
    <row r="14" spans="2:4" x14ac:dyDescent="0.3">
      <c r="C14" s="1">
        <v>2.2000000000000002</v>
      </c>
      <c r="D14" s="1" t="s">
        <v>161</v>
      </c>
    </row>
  </sheetData>
  <hyperlinks>
    <hyperlink ref="B5" r:id="rId1" xr:uid="{709068B1-71E5-B743-9F98-43FF2EB3735D}"/>
  </hyperlinks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077AA7-564D-A844-BAC1-42408148AA54}">
  <sheetPr codeName="Sheet147">
    <tabColor rgb="FFFFFD78"/>
  </sheetPr>
  <dimension ref="A1:A7"/>
  <sheetViews>
    <sheetView workbookViewId="0"/>
  </sheetViews>
  <sheetFormatPr baseColWidth="10" defaultRowHeight="26" x14ac:dyDescent="0.3"/>
  <cols>
    <col min="1" max="1" width="25.83203125" style="1" bestFit="1" customWidth="1"/>
    <col min="2" max="16384" width="10.83203125" style="1"/>
  </cols>
  <sheetData>
    <row r="1" spans="1:1" x14ac:dyDescent="0.3">
      <c r="A1" s="1" t="s">
        <v>805</v>
      </c>
    </row>
    <row r="2" spans="1:1" x14ac:dyDescent="0.3">
      <c r="A2" s="1" t="s">
        <v>812</v>
      </c>
    </row>
    <row r="3" spans="1:1" x14ac:dyDescent="0.3">
      <c r="A3" s="1" t="s">
        <v>819</v>
      </c>
    </row>
    <row r="4" spans="1:1" x14ac:dyDescent="0.3">
      <c r="A4" s="1" t="s">
        <v>826</v>
      </c>
    </row>
    <row r="5" spans="1:1" x14ac:dyDescent="0.3">
      <c r="A5" s="1" t="s">
        <v>833</v>
      </c>
    </row>
    <row r="6" spans="1:1" x14ac:dyDescent="0.3">
      <c r="A6" s="1" t="s">
        <v>840</v>
      </c>
    </row>
    <row r="7" spans="1:1" x14ac:dyDescent="0.3">
      <c r="A7" s="1" t="s">
        <v>847</v>
      </c>
    </row>
  </sheetData>
  <phoneticPr fontId="6" type="noConversion"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06EC9-CF18-E344-8DE1-8C70C57A0F78}">
  <sheetPr codeName="Sheet148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B7B2FF-B275-894D-81AF-2D23CE5CF1E3}">
  <sheetPr codeName="Sheet149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4A5CDD-685D-2B41-BACE-44613BAD881F}">
  <sheetPr codeName="Sheet150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C1CC47-880F-E245-A6E4-2EC4A92C7B9B}">
  <sheetPr codeName="Sheet151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147B84-6FDA-3248-BCF9-071563200BA9}">
  <sheetPr codeName="Sheet152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C21EFB-E989-EB41-BAE9-86846534F1CD}">
  <sheetPr codeName="Sheet153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9B401-02AE-3D4D-A497-E651204EE85F}">
  <sheetPr codeName="Sheet117">
    <tabColor rgb="FF92D050"/>
  </sheetPr>
  <dimension ref="B2:D14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156</v>
      </c>
    </row>
    <row r="4" spans="2:4" x14ac:dyDescent="0.3">
      <c r="B4" s="1" t="s">
        <v>157</v>
      </c>
    </row>
    <row r="5" spans="2:4" x14ac:dyDescent="0.3">
      <c r="B5" s="9" t="s">
        <v>164</v>
      </c>
    </row>
    <row r="6" spans="2:4" x14ac:dyDescent="0.3">
      <c r="B6" s="9"/>
    </row>
    <row r="7" spans="2:4" x14ac:dyDescent="0.3">
      <c r="C7" s="1" t="s">
        <v>162</v>
      </c>
    </row>
    <row r="8" spans="2:4" x14ac:dyDescent="0.3">
      <c r="C8" s="1">
        <v>2.2999999999999998</v>
      </c>
      <c r="D8" s="1" t="s">
        <v>158</v>
      </c>
    </row>
    <row r="9" spans="2:4" x14ac:dyDescent="0.3">
      <c r="C9" s="1">
        <v>3.1</v>
      </c>
      <c r="D9" s="1" t="s">
        <v>159</v>
      </c>
    </row>
    <row r="10" spans="2:4" x14ac:dyDescent="0.3">
      <c r="C10" s="1">
        <v>3.2</v>
      </c>
      <c r="D10" s="1" t="s">
        <v>160</v>
      </c>
    </row>
    <row r="12" spans="2:4" x14ac:dyDescent="0.3">
      <c r="C12" s="1" t="s">
        <v>163</v>
      </c>
    </row>
    <row r="13" spans="2:4" x14ac:dyDescent="0.3">
      <c r="C13" s="1">
        <v>3.5</v>
      </c>
      <c r="D13" s="1" t="s">
        <v>10</v>
      </c>
    </row>
    <row r="14" spans="2:4" x14ac:dyDescent="0.3">
      <c r="C14" s="1">
        <v>2.2000000000000002</v>
      </c>
      <c r="D14" s="1" t="s">
        <v>161</v>
      </c>
    </row>
  </sheetData>
  <hyperlinks>
    <hyperlink ref="B5" r:id="rId1" xr:uid="{ABC84914-0166-C94A-8F62-EAAB5F56D53D}"/>
  </hyperlinks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C6CBFC-4FD5-1646-B063-EC3838D938CA}">
  <sheetPr codeName="Sheet154">
    <tabColor rgb="FFFFFD78"/>
  </sheetPr>
  <dimension ref="A1:A7"/>
  <sheetViews>
    <sheetView workbookViewId="0"/>
  </sheetViews>
  <sheetFormatPr baseColWidth="10" defaultRowHeight="26" x14ac:dyDescent="0.3"/>
  <cols>
    <col min="1" max="5" width="30.83203125" style="1" bestFit="1" customWidth="1"/>
    <col min="6" max="7" width="32.6640625" style="1" bestFit="1" customWidth="1"/>
    <col min="8" max="16384" width="10.83203125" style="1"/>
  </cols>
  <sheetData>
    <row r="1" spans="1:1" x14ac:dyDescent="0.3">
      <c r="A1" s="1" t="s">
        <v>806</v>
      </c>
    </row>
    <row r="2" spans="1:1" x14ac:dyDescent="0.3">
      <c r="A2" s="1" t="s">
        <v>813</v>
      </c>
    </row>
    <row r="3" spans="1:1" x14ac:dyDescent="0.3">
      <c r="A3" s="1" t="s">
        <v>820</v>
      </c>
    </row>
    <row r="4" spans="1:1" x14ac:dyDescent="0.3">
      <c r="A4" s="1" t="s">
        <v>827</v>
      </c>
    </row>
    <row r="5" spans="1:1" x14ac:dyDescent="0.3">
      <c r="A5" s="1" t="s">
        <v>834</v>
      </c>
    </row>
    <row r="6" spans="1:1" x14ac:dyDescent="0.3">
      <c r="A6" s="1" t="s">
        <v>841</v>
      </c>
    </row>
    <row r="7" spans="1:1" x14ac:dyDescent="0.3">
      <c r="A7" s="1" t="s">
        <v>848</v>
      </c>
    </row>
  </sheetData>
  <phoneticPr fontId="6" type="noConversion"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5A2D56-0845-3244-9F8E-018EE42D7B33}">
  <sheetPr codeName="Sheet155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A7D74-FB74-C947-9B56-DE93D57EB556}">
  <sheetPr codeName="Sheet156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5A768-332E-1249-84B8-8B5003811C68}">
  <sheetPr codeName="Sheet157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B54705-0A27-CF4A-A7C4-BEA79F9363C0}">
  <sheetPr codeName="Sheet158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C2B61-A7BC-EA4C-8D26-9F14CDDAE98B}">
  <sheetPr codeName="Sheet159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EDDCDD-3A51-6C47-9868-4BD21DC47960}">
  <sheetPr codeName="Sheet160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4CAE4A-6EA1-5042-B831-D03787979815}">
  <sheetPr codeName="Sheet118">
    <tabColor rgb="FF92D050"/>
  </sheetPr>
  <dimension ref="B2:D14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156</v>
      </c>
    </row>
    <row r="4" spans="2:4" x14ac:dyDescent="0.3">
      <c r="B4" s="1" t="s">
        <v>157</v>
      </c>
    </row>
    <row r="5" spans="2:4" x14ac:dyDescent="0.3">
      <c r="B5" s="9" t="s">
        <v>164</v>
      </c>
    </row>
    <row r="6" spans="2:4" x14ac:dyDescent="0.3">
      <c r="B6" s="9"/>
    </row>
    <row r="7" spans="2:4" x14ac:dyDescent="0.3">
      <c r="C7" s="1" t="s">
        <v>162</v>
      </c>
    </row>
    <row r="8" spans="2:4" x14ac:dyDescent="0.3">
      <c r="C8" s="1">
        <v>2.2999999999999998</v>
      </c>
      <c r="D8" s="1" t="s">
        <v>158</v>
      </c>
    </row>
    <row r="9" spans="2:4" x14ac:dyDescent="0.3">
      <c r="C9" s="1">
        <v>3.1</v>
      </c>
      <c r="D9" s="1" t="s">
        <v>159</v>
      </c>
    </row>
    <row r="10" spans="2:4" x14ac:dyDescent="0.3">
      <c r="C10" s="1">
        <v>3.2</v>
      </c>
      <c r="D10" s="1" t="s">
        <v>160</v>
      </c>
    </row>
    <row r="12" spans="2:4" x14ac:dyDescent="0.3">
      <c r="C12" s="1" t="s">
        <v>163</v>
      </c>
    </row>
    <row r="13" spans="2:4" x14ac:dyDescent="0.3">
      <c r="C13" s="1">
        <v>3.5</v>
      </c>
      <c r="D13" s="1" t="s">
        <v>10</v>
      </c>
    </row>
    <row r="14" spans="2:4" x14ac:dyDescent="0.3">
      <c r="C14" s="1">
        <v>2.2000000000000002</v>
      </c>
      <c r="D14" s="1" t="s">
        <v>161</v>
      </c>
    </row>
  </sheetData>
  <hyperlinks>
    <hyperlink ref="B5" r:id="rId1" xr:uid="{2C766677-2150-4D40-B5BA-57ABE7934E99}"/>
  </hyperlinks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60E6A2-0897-EE41-9028-588F4C3D855A}">
  <sheetPr codeName="Sheet162">
    <tabColor rgb="FFFFFD78"/>
  </sheetPr>
  <dimension ref="A1:A7"/>
  <sheetViews>
    <sheetView workbookViewId="0"/>
  </sheetViews>
  <sheetFormatPr baseColWidth="10" defaultRowHeight="26" x14ac:dyDescent="0.3"/>
  <cols>
    <col min="1" max="1" width="25.83203125" style="1" bestFit="1" customWidth="1"/>
    <col min="2" max="16384" width="10.83203125" style="1"/>
  </cols>
  <sheetData>
    <row r="1" spans="1:1" x14ac:dyDescent="0.3">
      <c r="A1" s="1" t="s">
        <v>807</v>
      </c>
    </row>
    <row r="2" spans="1:1" x14ac:dyDescent="0.3">
      <c r="A2" s="1" t="s">
        <v>814</v>
      </c>
    </row>
    <row r="3" spans="1:1" x14ac:dyDescent="0.3">
      <c r="A3" s="1" t="s">
        <v>821</v>
      </c>
    </row>
    <row r="4" spans="1:1" x14ac:dyDescent="0.3">
      <c r="A4" s="1" t="s">
        <v>828</v>
      </c>
    </row>
    <row r="5" spans="1:1" x14ac:dyDescent="0.3">
      <c r="A5" s="1" t="s">
        <v>835</v>
      </c>
    </row>
    <row r="6" spans="1:1" x14ac:dyDescent="0.3">
      <c r="A6" s="1" t="s">
        <v>842</v>
      </c>
    </row>
    <row r="7" spans="1:1" x14ac:dyDescent="0.3">
      <c r="A7" s="1" t="s">
        <v>849</v>
      </c>
    </row>
  </sheetData>
  <phoneticPr fontId="6" type="noConversion"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5BE345-E163-3C46-8C69-99234BCDB16D}">
  <sheetPr codeName="Sheet163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DA679F-55B3-914B-91F2-FFECB353CDD7}">
  <sheetPr codeName="Sheet164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29635-946A-7249-BE10-745B6356C566}">
  <sheetPr codeName="Sheet165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3A7D01-270E-0D48-8CC6-13B344679455}">
  <sheetPr codeName="Sheet166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B5B615-7263-C341-BDD0-19495DC0F93A}">
  <sheetPr codeName="Sheet167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D7B2F3-3A40-DF4A-89EA-41DED272D0A1}">
  <sheetPr codeName="Sheet168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3F63F2-6A16-AF48-B0BA-32E9C7277B85}">
  <sheetPr codeName="Sheet119">
    <tabColor rgb="FF92D050"/>
  </sheetPr>
  <dimension ref="B2:D14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156</v>
      </c>
    </row>
    <row r="4" spans="2:4" x14ac:dyDescent="0.3">
      <c r="B4" s="1" t="s">
        <v>157</v>
      </c>
    </row>
    <row r="5" spans="2:4" x14ac:dyDescent="0.3">
      <c r="B5" s="9" t="s">
        <v>164</v>
      </c>
    </row>
    <row r="6" spans="2:4" x14ac:dyDescent="0.3">
      <c r="B6" s="9"/>
    </row>
    <row r="7" spans="2:4" x14ac:dyDescent="0.3">
      <c r="C7" s="1" t="s">
        <v>162</v>
      </c>
    </row>
    <row r="8" spans="2:4" x14ac:dyDescent="0.3">
      <c r="C8" s="1">
        <v>2.2999999999999998</v>
      </c>
      <c r="D8" s="1" t="s">
        <v>158</v>
      </c>
    </row>
    <row r="9" spans="2:4" x14ac:dyDescent="0.3">
      <c r="C9" s="1">
        <v>3.1</v>
      </c>
      <c r="D9" s="1" t="s">
        <v>159</v>
      </c>
    </row>
    <row r="10" spans="2:4" x14ac:dyDescent="0.3">
      <c r="C10" s="1">
        <v>3.2</v>
      </c>
      <c r="D10" s="1" t="s">
        <v>160</v>
      </c>
    </row>
    <row r="12" spans="2:4" x14ac:dyDescent="0.3">
      <c r="C12" s="1" t="s">
        <v>163</v>
      </c>
    </row>
    <row r="13" spans="2:4" x14ac:dyDescent="0.3">
      <c r="C13" s="1">
        <v>3.5</v>
      </c>
      <c r="D13" s="1" t="s">
        <v>10</v>
      </c>
    </row>
    <row r="14" spans="2:4" x14ac:dyDescent="0.3">
      <c r="C14" s="1">
        <v>2.2000000000000002</v>
      </c>
      <c r="D14" s="1" t="s">
        <v>161</v>
      </c>
    </row>
  </sheetData>
  <hyperlinks>
    <hyperlink ref="B5" r:id="rId1" xr:uid="{0BCFDFF7-1BE9-2A40-81CC-ECEA1C49F211}"/>
  </hyperlinks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1FDBB6-86A7-5242-B081-EE2329B42521}">
  <sheetPr codeName="Sheet169">
    <tabColor rgb="FFFFFD78"/>
  </sheetPr>
  <dimension ref="A1:A7"/>
  <sheetViews>
    <sheetView workbookViewId="0"/>
  </sheetViews>
  <sheetFormatPr baseColWidth="10" defaultRowHeight="26" x14ac:dyDescent="0.3"/>
  <cols>
    <col min="1" max="1" width="25.83203125" style="1" bestFit="1" customWidth="1"/>
    <col min="2" max="16384" width="10.83203125" style="1"/>
  </cols>
  <sheetData>
    <row r="1" spans="1:1" x14ac:dyDescent="0.3">
      <c r="A1" s="1" t="s">
        <v>808</v>
      </c>
    </row>
    <row r="2" spans="1:1" x14ac:dyDescent="0.3">
      <c r="A2" s="1" t="s">
        <v>815</v>
      </c>
    </row>
    <row r="3" spans="1:1" x14ac:dyDescent="0.3">
      <c r="A3" s="1" t="s">
        <v>822</v>
      </c>
    </row>
    <row r="4" spans="1:1" x14ac:dyDescent="0.3">
      <c r="A4" s="1" t="s">
        <v>829</v>
      </c>
    </row>
    <row r="5" spans="1:1" x14ac:dyDescent="0.3">
      <c r="A5" s="1" t="s">
        <v>836</v>
      </c>
    </row>
    <row r="6" spans="1:1" x14ac:dyDescent="0.3">
      <c r="A6" s="1" t="s">
        <v>843</v>
      </c>
    </row>
    <row r="7" spans="1:1" x14ac:dyDescent="0.3">
      <c r="A7" s="1" t="s">
        <v>850</v>
      </c>
    </row>
  </sheetData>
  <phoneticPr fontId="6" type="noConversion"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337EBC-CD81-A54F-814C-F36AA2C3310E}">
  <sheetPr codeName="Sheet170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47ED0B-09F9-FD44-A652-203A2FB0CD7D}">
  <sheetPr codeName="Sheet171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C69ED-E4AE-2E4D-AB29-7D1477BE77DA}">
  <sheetPr codeName="Sheet172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D20197-034A-BE4A-8645-AFB568B62A86}">
  <sheetPr codeName="Sheet173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235CE4-FD7E-8E4A-8CED-84277E217677}">
  <sheetPr codeName="Sheet174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118108-D06B-3949-A92B-450C5B1573A4}">
  <sheetPr codeName="Sheet175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CDC31F-3063-A74F-8E25-35EE25E3E661}">
  <sheetPr codeName="Sheet120">
    <tabColor rgb="FF92D050"/>
  </sheetPr>
  <dimension ref="B2:D14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156</v>
      </c>
    </row>
    <row r="4" spans="2:4" x14ac:dyDescent="0.3">
      <c r="B4" s="1" t="s">
        <v>157</v>
      </c>
    </row>
    <row r="5" spans="2:4" x14ac:dyDescent="0.3">
      <c r="B5" s="9" t="s">
        <v>164</v>
      </c>
    </row>
    <row r="6" spans="2:4" x14ac:dyDescent="0.3">
      <c r="B6" s="9"/>
    </row>
    <row r="7" spans="2:4" x14ac:dyDescent="0.3">
      <c r="C7" s="1" t="s">
        <v>162</v>
      </c>
    </row>
    <row r="8" spans="2:4" x14ac:dyDescent="0.3">
      <c r="C8" s="1">
        <v>2.2999999999999998</v>
      </c>
      <c r="D8" s="1" t="s">
        <v>158</v>
      </c>
    </row>
    <row r="9" spans="2:4" x14ac:dyDescent="0.3">
      <c r="C9" s="1">
        <v>3.1</v>
      </c>
      <c r="D9" s="1" t="s">
        <v>159</v>
      </c>
    </row>
    <row r="10" spans="2:4" x14ac:dyDescent="0.3">
      <c r="C10" s="1">
        <v>3.2</v>
      </c>
      <c r="D10" s="1" t="s">
        <v>160</v>
      </c>
    </row>
    <row r="12" spans="2:4" x14ac:dyDescent="0.3">
      <c r="C12" s="1" t="s">
        <v>163</v>
      </c>
    </row>
    <row r="13" spans="2:4" x14ac:dyDescent="0.3">
      <c r="C13" s="1">
        <v>3.5</v>
      </c>
      <c r="D13" s="1" t="s">
        <v>10</v>
      </c>
    </row>
    <row r="14" spans="2:4" x14ac:dyDescent="0.3">
      <c r="C14" s="1">
        <v>2.2000000000000002</v>
      </c>
      <c r="D14" s="1" t="s">
        <v>161</v>
      </c>
    </row>
  </sheetData>
  <hyperlinks>
    <hyperlink ref="B5" r:id="rId1" xr:uid="{896DC8EB-1E6F-7241-A13D-63DA1E0DEFB9}"/>
  </hyperlinks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712264-96BB-7549-B667-7C4CE7D4D0F5}">
  <sheetPr codeName="Sheet176">
    <tabColor rgb="FFFFFD78"/>
  </sheetPr>
  <dimension ref="A1:A7"/>
  <sheetViews>
    <sheetView workbookViewId="0"/>
  </sheetViews>
  <sheetFormatPr baseColWidth="10" defaultRowHeight="26" x14ac:dyDescent="0.3"/>
  <cols>
    <col min="1" max="1" width="25.83203125" style="1" bestFit="1" customWidth="1"/>
    <col min="2" max="16384" width="10.83203125" style="1"/>
  </cols>
  <sheetData>
    <row r="1" spans="1:1" x14ac:dyDescent="0.3">
      <c r="A1" s="1" t="s">
        <v>809</v>
      </c>
    </row>
    <row r="2" spans="1:1" x14ac:dyDescent="0.3">
      <c r="A2" s="1" t="s">
        <v>816</v>
      </c>
    </row>
    <row r="3" spans="1:1" x14ac:dyDescent="0.3">
      <c r="A3" s="1" t="s">
        <v>823</v>
      </c>
    </row>
    <row r="4" spans="1:1" x14ac:dyDescent="0.3">
      <c r="A4" s="1" t="s">
        <v>830</v>
      </c>
    </row>
    <row r="5" spans="1:1" x14ac:dyDescent="0.3">
      <c r="A5" s="1" t="s">
        <v>837</v>
      </c>
    </row>
    <row r="6" spans="1:1" x14ac:dyDescent="0.3">
      <c r="A6" s="1" t="s">
        <v>844</v>
      </c>
    </row>
    <row r="7" spans="1:1" x14ac:dyDescent="0.3">
      <c r="A7" s="1" t="s">
        <v>851</v>
      </c>
    </row>
  </sheetData>
  <phoneticPr fontId="6" type="noConversion"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1B2E36-514A-8C4F-AA52-064F0F468AD4}">
  <sheetPr codeName="Sheet177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2C86-C73A-574A-9C18-E829267C305F}">
  <sheetPr codeName="Sheet178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F0D14-F345-D34D-AD82-83CD1304C0DF}">
  <sheetPr codeName="Sheet179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12695A-CF76-974A-BBCA-8CE660687C9E}">
  <sheetPr codeName="Sheet180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E53ADA-E065-1D49-B660-FD3975543C0D}">
  <sheetPr codeName="Sheet181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C99F0-5F82-2348-9224-A3B4ED893CF2}">
  <sheetPr codeName="Sheet182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B6908-D88F-8B42-AA35-C24B415DDC4A}">
  <sheetPr codeName="Sheet121">
    <tabColor rgb="FF92D050"/>
  </sheetPr>
  <dimension ref="B2:D14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156</v>
      </c>
    </row>
    <row r="4" spans="2:4" x14ac:dyDescent="0.3">
      <c r="B4" s="1" t="s">
        <v>157</v>
      </c>
    </row>
    <row r="5" spans="2:4" x14ac:dyDescent="0.3">
      <c r="B5" s="9" t="s">
        <v>164</v>
      </c>
    </row>
    <row r="6" spans="2:4" x14ac:dyDescent="0.3">
      <c r="B6" s="9"/>
    </row>
    <row r="7" spans="2:4" x14ac:dyDescent="0.3">
      <c r="C7" s="1" t="s">
        <v>162</v>
      </c>
    </row>
    <row r="8" spans="2:4" x14ac:dyDescent="0.3">
      <c r="C8" s="1">
        <v>2.2999999999999998</v>
      </c>
      <c r="D8" s="1" t="s">
        <v>158</v>
      </c>
    </row>
    <row r="9" spans="2:4" x14ac:dyDescent="0.3">
      <c r="C9" s="1">
        <v>3.1</v>
      </c>
      <c r="D9" s="1" t="s">
        <v>159</v>
      </c>
    </row>
    <row r="10" spans="2:4" x14ac:dyDescent="0.3">
      <c r="C10" s="1">
        <v>3.2</v>
      </c>
      <c r="D10" s="1" t="s">
        <v>160</v>
      </c>
    </row>
    <row r="12" spans="2:4" x14ac:dyDescent="0.3">
      <c r="C12" s="1" t="s">
        <v>163</v>
      </c>
    </row>
    <row r="13" spans="2:4" x14ac:dyDescent="0.3">
      <c r="C13" s="1">
        <v>3.5</v>
      </c>
      <c r="D13" s="1" t="s">
        <v>10</v>
      </c>
    </row>
    <row r="14" spans="2:4" x14ac:dyDescent="0.3">
      <c r="C14" s="1">
        <v>2.2000000000000002</v>
      </c>
      <c r="D14" s="1" t="s">
        <v>161</v>
      </c>
    </row>
  </sheetData>
  <hyperlinks>
    <hyperlink ref="B5" r:id="rId1" xr:uid="{506FA639-6179-6D46-A99C-5F2EC4DD2CC2}"/>
  </hyperlinks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49F0C-5206-E34B-9E34-4A748C7437A6}">
  <sheetPr codeName="Sheet184">
    <tabColor rgb="FFFFFD78"/>
  </sheetPr>
  <dimension ref="A1:A7"/>
  <sheetViews>
    <sheetView workbookViewId="0"/>
  </sheetViews>
  <sheetFormatPr baseColWidth="10" defaultRowHeight="26" x14ac:dyDescent="0.3"/>
  <cols>
    <col min="1" max="1" width="25.83203125" style="1" bestFit="1" customWidth="1"/>
    <col min="2" max="16384" width="10.83203125" style="1"/>
  </cols>
  <sheetData>
    <row r="1" spans="1:1" x14ac:dyDescent="0.3">
      <c r="A1" s="1" t="s">
        <v>810</v>
      </c>
    </row>
    <row r="2" spans="1:1" x14ac:dyDescent="0.3">
      <c r="A2" s="1" t="s">
        <v>817</v>
      </c>
    </row>
    <row r="3" spans="1:1" x14ac:dyDescent="0.3">
      <c r="A3" s="1" t="s">
        <v>824</v>
      </c>
    </row>
    <row r="4" spans="1:1" x14ac:dyDescent="0.3">
      <c r="A4" s="1" t="s">
        <v>831</v>
      </c>
    </row>
    <row r="5" spans="1:1" x14ac:dyDescent="0.3">
      <c r="A5" s="1" t="s">
        <v>838</v>
      </c>
    </row>
    <row r="6" spans="1:1" x14ac:dyDescent="0.3">
      <c r="A6" s="1" t="s">
        <v>845</v>
      </c>
    </row>
    <row r="7" spans="1:1" x14ac:dyDescent="0.3">
      <c r="A7" s="1" t="s">
        <v>852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AA4630-C729-DB4A-8233-5A6117AB148B}">
  <sheetPr codeName="Sheet205">
    <tabColor rgb="FF7030A0"/>
  </sheetPr>
  <dimension ref="A1:A3"/>
  <sheetViews>
    <sheetView workbookViewId="0">
      <selection activeCell="A4" sqref="A4"/>
    </sheetView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1047</v>
      </c>
    </row>
    <row r="2" spans="1:1" x14ac:dyDescent="0.3">
      <c r="A2" s="1" t="s">
        <v>1048</v>
      </c>
    </row>
    <row r="3" spans="1:1" x14ac:dyDescent="0.3">
      <c r="A3" s="1" t="s">
        <v>1049</v>
      </c>
    </row>
  </sheetData>
  <phoneticPr fontId="6" type="noConversion"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8A90CA-153C-824C-9B8E-98BE1265E717}">
  <sheetPr codeName="Sheet206">
    <tabColor rgb="FF7030A0"/>
  </sheetPr>
  <dimension ref="B3:P16"/>
  <sheetViews>
    <sheetView workbookViewId="0"/>
  </sheetViews>
  <sheetFormatPr baseColWidth="10" defaultRowHeight="26" x14ac:dyDescent="0.3"/>
  <cols>
    <col min="1" max="16384" width="10.83203125" style="1"/>
  </cols>
  <sheetData>
    <row r="3" spans="2:16" x14ac:dyDescent="0.3">
      <c r="H3" s="1" t="s">
        <v>495</v>
      </c>
      <c r="K3" s="1" t="s">
        <v>142</v>
      </c>
      <c r="M3" s="1" t="s">
        <v>965</v>
      </c>
      <c r="P3" s="1" t="s">
        <v>963</v>
      </c>
    </row>
    <row r="8" spans="2:16" x14ac:dyDescent="0.3">
      <c r="B8" s="1" t="s">
        <v>966</v>
      </c>
      <c r="E8" s="1" t="s">
        <v>967</v>
      </c>
      <c r="K8" s="1" t="s">
        <v>702</v>
      </c>
      <c r="P8" s="1" t="s">
        <v>413</v>
      </c>
    </row>
    <row r="12" spans="2:16" x14ac:dyDescent="0.3">
      <c r="B12" s="1" t="s">
        <v>968</v>
      </c>
      <c r="E12" s="1" t="s">
        <v>785</v>
      </c>
      <c r="H12" s="1" t="s">
        <v>969</v>
      </c>
      <c r="N12" s="1" t="s">
        <v>183</v>
      </c>
    </row>
    <row r="14" spans="2:16" x14ac:dyDescent="0.3">
      <c r="B14" s="1" t="s">
        <v>473</v>
      </c>
    </row>
    <row r="16" spans="2:16" x14ac:dyDescent="0.3">
      <c r="B16" s="1" t="s">
        <v>970</v>
      </c>
    </row>
  </sheetData>
  <phoneticPr fontId="6" type="noConversion"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A2FB96-3711-DC4D-84C3-D5EAE5887F15}">
  <sheetPr codeName="Sheet207">
    <tabColor rgb="FF7030A0"/>
  </sheetPr>
  <dimension ref="D3:O17"/>
  <sheetViews>
    <sheetView workbookViewId="0"/>
  </sheetViews>
  <sheetFormatPr baseColWidth="10" defaultRowHeight="26" x14ac:dyDescent="0.3"/>
  <cols>
    <col min="1" max="16384" width="10.83203125" style="1"/>
  </cols>
  <sheetData>
    <row r="3" spans="4:15" x14ac:dyDescent="0.3">
      <c r="I3" s="1" t="s">
        <v>971</v>
      </c>
    </row>
    <row r="5" spans="4:15" x14ac:dyDescent="0.3">
      <c r="F5" s="1" t="s">
        <v>972</v>
      </c>
      <c r="L5" s="1" t="s">
        <v>973</v>
      </c>
    </row>
    <row r="7" spans="4:15" x14ac:dyDescent="0.3">
      <c r="F7" s="1" t="s">
        <v>974</v>
      </c>
      <c r="L7" s="1" t="s">
        <v>975</v>
      </c>
    </row>
    <row r="10" spans="4:15" x14ac:dyDescent="0.3">
      <c r="D10" s="1" t="s">
        <v>976</v>
      </c>
      <c r="H10" s="1" t="s">
        <v>604</v>
      </c>
    </row>
    <row r="13" spans="4:15" x14ac:dyDescent="0.3">
      <c r="D13" s="1" t="s">
        <v>977</v>
      </c>
      <c r="J13" s="1" t="s">
        <v>253</v>
      </c>
      <c r="N13" s="1" t="s">
        <v>978</v>
      </c>
    </row>
    <row r="15" spans="4:15" x14ac:dyDescent="0.3">
      <c r="O15" s="1" t="s">
        <v>979</v>
      </c>
    </row>
    <row r="17" spans="11:15" x14ac:dyDescent="0.3">
      <c r="K17" s="1" t="s">
        <v>980</v>
      </c>
      <c r="O17" s="1" t="s">
        <v>444</v>
      </c>
    </row>
  </sheetData>
  <phoneticPr fontId="6" type="noConversion"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6020E-64EF-B448-808C-FEFF26A9E64A}">
  <sheetPr>
    <tabColor rgb="FF7030A0"/>
  </sheetPr>
  <dimension ref="C3:N19"/>
  <sheetViews>
    <sheetView workbookViewId="0"/>
  </sheetViews>
  <sheetFormatPr baseColWidth="10" defaultRowHeight="26" x14ac:dyDescent="0.3"/>
  <cols>
    <col min="1" max="16384" width="10.83203125" style="1"/>
  </cols>
  <sheetData>
    <row r="3" spans="3:14" x14ac:dyDescent="0.3">
      <c r="C3" s="1" t="s">
        <v>1034</v>
      </c>
    </row>
    <row r="6" spans="3:14" x14ac:dyDescent="0.3">
      <c r="C6" s="1" t="s">
        <v>1035</v>
      </c>
      <c r="I6" s="1" t="s">
        <v>1030</v>
      </c>
    </row>
    <row r="9" spans="3:14" x14ac:dyDescent="0.3">
      <c r="I9" s="1" t="s">
        <v>1031</v>
      </c>
      <c r="N9" s="1" t="s">
        <v>1032</v>
      </c>
    </row>
    <row r="13" spans="3:14" x14ac:dyDescent="0.3">
      <c r="C13" s="1" t="s">
        <v>1036</v>
      </c>
      <c r="N13" s="1" t="s">
        <v>1033</v>
      </c>
    </row>
    <row r="16" spans="3:14" x14ac:dyDescent="0.3">
      <c r="C16" s="1" t="s">
        <v>1038</v>
      </c>
    </row>
    <row r="19" spans="3:3" x14ac:dyDescent="0.3">
      <c r="C19" s="1" t="s">
        <v>1037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7C0AE1-2455-7645-9136-98DE245D77C3}">
  <sheetPr codeName="Sheet185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9B15FA-C645-1345-82A2-E6528AA772BE}">
  <sheetPr codeName="Sheet186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9470C-55F4-CA40-AA8C-5FE5B1EE95D5}">
  <sheetPr codeName="Sheet187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BC9A5-E545-9948-853B-18CB48774C7D}">
  <sheetPr codeName="Sheet188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E47454-1D1B-3640-B09A-6204E30E4E26}">
  <sheetPr codeName="Sheet189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786E55-9C9B-FF40-BD9C-042C5DD984EA}">
  <sheetPr codeName="Sheet190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A3CA28-BD89-2849-AC8F-3007372E446A}">
  <sheetPr codeName="Sheet122">
    <tabColor rgb="FF92D050"/>
  </sheetPr>
  <dimension ref="B2:D14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156</v>
      </c>
    </row>
    <row r="4" spans="2:4" x14ac:dyDescent="0.3">
      <c r="B4" s="1" t="s">
        <v>157</v>
      </c>
    </row>
    <row r="5" spans="2:4" x14ac:dyDescent="0.3">
      <c r="B5" s="9" t="s">
        <v>164</v>
      </c>
    </row>
    <row r="6" spans="2:4" x14ac:dyDescent="0.3">
      <c r="B6" s="9"/>
    </row>
    <row r="7" spans="2:4" x14ac:dyDescent="0.3">
      <c r="C7" s="1" t="s">
        <v>162</v>
      </c>
    </row>
    <row r="8" spans="2:4" x14ac:dyDescent="0.3">
      <c r="C8" s="1">
        <v>2.2999999999999998</v>
      </c>
      <c r="D8" s="1" t="s">
        <v>158</v>
      </c>
    </row>
    <row r="9" spans="2:4" x14ac:dyDescent="0.3">
      <c r="C9" s="1">
        <v>3.1</v>
      </c>
      <c r="D9" s="1" t="s">
        <v>159</v>
      </c>
    </row>
    <row r="10" spans="2:4" x14ac:dyDescent="0.3">
      <c r="C10" s="1">
        <v>3.2</v>
      </c>
      <c r="D10" s="1" t="s">
        <v>160</v>
      </c>
    </row>
    <row r="12" spans="2:4" x14ac:dyDescent="0.3">
      <c r="C12" s="1" t="s">
        <v>163</v>
      </c>
    </row>
    <row r="13" spans="2:4" x14ac:dyDescent="0.3">
      <c r="C13" s="1">
        <v>3.5</v>
      </c>
      <c r="D13" s="1" t="s">
        <v>10</v>
      </c>
    </row>
    <row r="14" spans="2:4" x14ac:dyDescent="0.3">
      <c r="C14" s="1">
        <v>2.2000000000000002</v>
      </c>
      <c r="D14" s="1" t="s">
        <v>161</v>
      </c>
    </row>
  </sheetData>
  <hyperlinks>
    <hyperlink ref="B5" r:id="rId1" xr:uid="{B38EE61D-83ED-804D-A4EB-C2417441A6E2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63</vt:i4>
      </vt:variant>
    </vt:vector>
  </HeadingPairs>
  <TitlesOfParts>
    <vt:vector size="72" baseType="lpstr">
      <vt:lpstr>QRM</vt:lpstr>
      <vt:lpstr>Regression</vt:lpstr>
      <vt:lpstr>Classification</vt:lpstr>
      <vt:lpstr>Diagnostics</vt:lpstr>
      <vt:lpstr>Options</vt:lpstr>
      <vt:lpstr>SpecialTopics</vt:lpstr>
      <vt:lpstr>Rates</vt:lpstr>
      <vt:lpstr>HW</vt:lpstr>
      <vt:lpstr>MindMaps</vt:lpstr>
      <vt:lpstr>Spread2PD!Bond_Value</vt:lpstr>
      <vt:lpstr>Spread2PD!CouponPmt</vt:lpstr>
      <vt:lpstr>Forwards_Example!couponrate</vt:lpstr>
      <vt:lpstr>Spread2PD!CouponRate</vt:lpstr>
      <vt:lpstr>couponrate</vt:lpstr>
      <vt:lpstr>O_BOPM3!d</vt:lpstr>
      <vt:lpstr>O_BOPM4!d</vt:lpstr>
      <vt:lpstr>Spread2PD!Eloss</vt:lpstr>
      <vt:lpstr>Forwards_Example!face</vt:lpstr>
      <vt:lpstr>Spread2PD!Face</vt:lpstr>
      <vt:lpstr>face</vt:lpstr>
      <vt:lpstr>Spread2PD!Frequency</vt:lpstr>
      <vt:lpstr>KNN_K!k</vt:lpstr>
      <vt:lpstr>Spread2PD!Loss</vt:lpstr>
      <vt:lpstr>Spread2PD!lossAmount</vt:lpstr>
      <vt:lpstr>Forwards_Example!m</vt:lpstr>
      <vt:lpstr>m</vt:lpstr>
      <vt:lpstr>MSE</vt:lpstr>
      <vt:lpstr>O_BOPM3!n</vt:lpstr>
      <vt:lpstr>O_BOPM4!n</vt:lpstr>
      <vt:lpstr>Spread2PD!n</vt:lpstr>
      <vt:lpstr>Swaps_wNotionalExchange!Notional</vt:lpstr>
      <vt:lpstr>Notional</vt:lpstr>
      <vt:lpstr>CooksDistance_Excel1!p</vt:lpstr>
      <vt:lpstr>O_BOPM3!p</vt:lpstr>
      <vt:lpstr>O_BOPM4!p</vt:lpstr>
      <vt:lpstr>Spread2PD!Period</vt:lpstr>
      <vt:lpstr>Spread2PD!pmt</vt:lpstr>
      <vt:lpstr>Spread2PD!pv</vt:lpstr>
      <vt:lpstr>Spread2PD!pv_rf</vt:lpstr>
      <vt:lpstr>Spread2PD!pv_rf_</vt:lpstr>
      <vt:lpstr>Spread2PD!pv_rf_pmt</vt:lpstr>
      <vt:lpstr>O_BOPM3!r_</vt:lpstr>
      <vt:lpstr>O_BOPM4!r_</vt:lpstr>
      <vt:lpstr>Swaps_wNotionalExchange!Rates</vt:lpstr>
      <vt:lpstr>Rates</vt:lpstr>
      <vt:lpstr>Spread2PD!Recovery</vt:lpstr>
      <vt:lpstr>O_BOPM4!s</vt:lpstr>
      <vt:lpstr>O_BOPM3!S0</vt:lpstr>
      <vt:lpstr>O_BOPM4!S0</vt:lpstr>
      <vt:lpstr>Forwards_Example!shocker</vt:lpstr>
      <vt:lpstr>shocker</vt:lpstr>
      <vt:lpstr>O_BOPM3!T</vt:lpstr>
      <vt:lpstr>O_BOPM4!T</vt:lpstr>
      <vt:lpstr>Swaps_wNotionalExchange!t</vt:lpstr>
      <vt:lpstr>t</vt:lpstr>
      <vt:lpstr>Swaps_wNotionalExchange!Tenors</vt:lpstr>
      <vt:lpstr>Tenors</vt:lpstr>
      <vt:lpstr>Spread2PD!Time_</vt:lpstr>
      <vt:lpstr>Spread2PD!TimeR</vt:lpstr>
      <vt:lpstr>O_BOPM3!u</vt:lpstr>
      <vt:lpstr>O_BOPM4!u</vt:lpstr>
      <vt:lpstr>Spread2PD!value_rf_</vt:lpstr>
      <vt:lpstr>CooksDistance_Excel0!X</vt:lpstr>
      <vt:lpstr>O_BOPM3!X</vt:lpstr>
      <vt:lpstr>O_BOPM4!X</vt:lpstr>
      <vt:lpstr>X_orig</vt:lpstr>
      <vt:lpstr>CooksDistance_Excel0!y</vt:lpstr>
      <vt:lpstr>y_orig</vt:lpstr>
      <vt:lpstr>CooksDistance_Excel0!yhat</vt:lpstr>
      <vt:lpstr>yhat_i</vt:lpstr>
      <vt:lpstr>Spread2PD!YTM</vt:lpstr>
      <vt:lpstr>Spread2PD!YTM_rf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David Romoff</cp:lastModifiedBy>
  <dcterms:created xsi:type="dcterms:W3CDTF">2021-03-06T03:52:09Z</dcterms:created>
  <dcterms:modified xsi:type="dcterms:W3CDTF">2024-06-03T18:46:18Z</dcterms:modified>
</cp:coreProperties>
</file>