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romoff/Downloads/temp123/iQRM/"/>
    </mc:Choice>
  </mc:AlternateContent>
  <xr:revisionPtr revIDLastSave="0" documentId="13_ncr:1_{5170B4AC-3A5A-E74F-AA0B-E555094B4A99}" xr6:coauthVersionLast="47" xr6:coauthVersionMax="47" xr10:uidLastSave="{00000000-0000-0000-0000-000000000000}"/>
  <bookViews>
    <workbookView xWindow="-11500" yWindow="-21600" windowWidth="51200" windowHeight="21600" tabRatio="811" xr2:uid="{00000000-000D-0000-FFFF-FFFF00000000}"/>
  </bookViews>
  <sheets>
    <sheet name="Today" sheetId="14" r:id="rId1"/>
    <sheet name="GeometricSeries" sheetId="16" r:id="rId2"/>
    <sheet name="Normal" sheetId="27" r:id="rId3"/>
    <sheet name="CDF" sheetId="30" r:id="rId4"/>
    <sheet name="Events" sheetId="31" r:id="rId5"/>
    <sheet name="Dice" sheetId="29" r:id="rId6"/>
    <sheet name="Datatable_2d" sheetId="20" r:id="rId7"/>
    <sheet name="Datatable_1d" sheetId="21" r:id="rId8"/>
    <sheet name="NextClass_TMatrix" sheetId="11" r:id="rId9"/>
    <sheet name="PreWork4NextClass" sheetId="8" r:id="rId10"/>
    <sheet name="ClassWork" sheetId="1" r:id="rId11"/>
    <sheet name="1_GeoSeries" sheetId="3" r:id="rId12"/>
    <sheet name="2_PMT" sheetId="5" r:id="rId13"/>
    <sheet name="3_Dice" sheetId="15" r:id="rId14"/>
    <sheet name="4_LifeAnnuity_Intro" sheetId="19" r:id="rId15"/>
    <sheet name="4_LIfeAnnuity" sheetId="28" r:id="rId16"/>
    <sheet name="5_DT1" sheetId="22" r:id="rId17"/>
    <sheet name="6_DT2" sheetId="23" r:id="rId18"/>
    <sheet name="7_DT3" sheetId="24" r:id="rId19"/>
    <sheet name="8_DT4" sheetId="25" r:id="rId20"/>
    <sheet name="9_DT5" sheetId="26" r:id="rId21"/>
    <sheet name="FinalExamReview" sheetId="12" r:id="rId22"/>
    <sheet name="ClassPolicy" sheetId="13" r:id="rId23"/>
    <sheet name="Programming" sheetId="17" r:id="rId24"/>
    <sheet name="ProgrammingAnswer_R" sheetId="18" r:id="rId25"/>
  </sheets>
  <definedNames>
    <definedName name="Age">'4_LIfeAnnuity'!$C$10:$AA$10</definedName>
    <definedName name="C_" localSheetId="15">'4_LIfeAnnuity'!$C$15:$AA$15</definedName>
    <definedName name="CDF">Dice!$J$3:$J$13</definedName>
    <definedName name="Count">Dice!$H$3:$H$13</definedName>
    <definedName name="die1_">Dice!$C$3:$C$38</definedName>
    <definedName name="die2_">Dice!$D$3:$D$38</definedName>
    <definedName name="i">Dice!$G$3:$G$13</definedName>
    <definedName name="P_D">'4_LIfeAnnuity'!$C$12:$AA$12</definedName>
    <definedName name="P_S">'4_LIfeAnnuity'!$C$13:$AA$13</definedName>
    <definedName name="PDF" localSheetId="5">Dice!$I$3:$I$13</definedName>
    <definedName name="Pij">NextClass_TMatrix!$H$15:$M$20</definedName>
    <definedName name="PV" localSheetId="15">'4_LIfeAnnuity'!$C$14:$AA$14</definedName>
    <definedName name="PVCF">'4_LIfeAnnuity'!$C$17:$AA$17</definedName>
    <definedName name="r_" localSheetId="15">'4_LIfeAnnuity'!$C$7</definedName>
    <definedName name="RatingLast" localSheetId="8">NextClass_TMatrix!$C$5:$C$104</definedName>
    <definedName name="RatingNow" localSheetId="8">NextClass_TMatrix!$D$5:$D$104</definedName>
    <definedName name="ratingsTbl" localSheetId="8">NextClass_TMatrix!#REF!</definedName>
    <definedName name="sum" localSheetId="5">Dice!$E$3:$E$38</definedName>
    <definedName name="t" localSheetId="15">'4_LIfeAnnuity'!$C$11:$AA$11</definedName>
  </definedNames>
  <calcPr calcId="191029" calcMode="manual" iterate="1" iterateCount="100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30" l="1"/>
  <c r="D16" i="30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D14" i="29"/>
  <c r="D20" i="29" s="1"/>
  <c r="D26" i="29" s="1"/>
  <c r="D32" i="29" s="1"/>
  <c r="D38" i="29" s="1"/>
  <c r="E13" i="29"/>
  <c r="D13" i="29"/>
  <c r="D19" i="29" s="1"/>
  <c r="D25" i="29" s="1"/>
  <c r="D31" i="29" s="1"/>
  <c r="D37" i="29" s="1"/>
  <c r="E12" i="29"/>
  <c r="D12" i="29"/>
  <c r="D18" i="29" s="1"/>
  <c r="D24" i="29" s="1"/>
  <c r="D30" i="29" s="1"/>
  <c r="D36" i="29" s="1"/>
  <c r="E11" i="29"/>
  <c r="D11" i="29"/>
  <c r="D17" i="29" s="1"/>
  <c r="D23" i="29" s="1"/>
  <c r="D29" i="29" s="1"/>
  <c r="D35" i="29" s="1"/>
  <c r="E10" i="29"/>
  <c r="D10" i="29"/>
  <c r="D16" i="29" s="1"/>
  <c r="D22" i="29" s="1"/>
  <c r="D28" i="29" s="1"/>
  <c r="D34" i="29" s="1"/>
  <c r="E9" i="29"/>
  <c r="D9" i="29"/>
  <c r="D15" i="29" s="1"/>
  <c r="D21" i="29" s="1"/>
  <c r="D27" i="29" s="1"/>
  <c r="D33" i="29" s="1"/>
  <c r="E8" i="29"/>
  <c r="E7" i="29"/>
  <c r="E6" i="29"/>
  <c r="E5" i="29"/>
  <c r="E4" i="29"/>
  <c r="E3" i="29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D17" i="28" s="1"/>
  <c r="C14" i="28"/>
  <c r="C17" i="28" s="1"/>
  <c r="C13" i="28"/>
  <c r="D13" i="28" s="1"/>
  <c r="D12" i="28"/>
  <c r="E12" i="28" s="1"/>
  <c r="F12" i="28" s="1"/>
  <c r="G12" i="28" s="1"/>
  <c r="H12" i="28" s="1"/>
  <c r="I12" i="28" s="1"/>
  <c r="J12" i="28" s="1"/>
  <c r="K12" i="28" s="1"/>
  <c r="L12" i="28" s="1"/>
  <c r="M12" i="28" s="1"/>
  <c r="N12" i="28" s="1"/>
  <c r="O12" i="28" s="1"/>
  <c r="P12" i="28" s="1"/>
  <c r="Q12" i="28" s="1"/>
  <c r="R12" i="28" s="1"/>
  <c r="S12" i="28" s="1"/>
  <c r="T12" i="28" s="1"/>
  <c r="U12" i="28" s="1"/>
  <c r="V12" i="28" s="1"/>
  <c r="W12" i="28" s="1"/>
  <c r="X12" i="28" s="1"/>
  <c r="Y12" i="28" s="1"/>
  <c r="Z12" i="28" s="1"/>
  <c r="AA12" i="28" s="1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H4" i="29" l="1"/>
  <c r="H5" i="29"/>
  <c r="H11" i="29"/>
  <c r="H3" i="29"/>
  <c r="H7" i="29"/>
  <c r="H8" i="29"/>
  <c r="H6" i="29"/>
  <c r="I6" i="29" s="1"/>
  <c r="H12" i="29"/>
  <c r="H9" i="29"/>
  <c r="H13" i="29"/>
  <c r="H10" i="29"/>
  <c r="E13" i="28"/>
  <c r="I7" i="29" l="1"/>
  <c r="I3" i="29"/>
  <c r="I10" i="29"/>
  <c r="I13" i="29"/>
  <c r="I11" i="29"/>
  <c r="I9" i="29"/>
  <c r="I5" i="29"/>
  <c r="I8" i="29"/>
  <c r="I12" i="29"/>
  <c r="I4" i="29"/>
  <c r="H14" i="29"/>
  <c r="F13" i="28"/>
  <c r="E17" i="28"/>
  <c r="I14" i="29" l="1"/>
  <c r="J3" i="29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G13" i="28"/>
  <c r="F17" i="28"/>
  <c r="H13" i="28" l="1"/>
  <c r="G17" i="28"/>
  <c r="I13" i="28" l="1"/>
  <c r="H17" i="28"/>
  <c r="J13" i="28" l="1"/>
  <c r="I17" i="28"/>
  <c r="K13" i="28" l="1"/>
  <c r="J17" i="28"/>
  <c r="L13" i="28" l="1"/>
  <c r="K17" i="28"/>
  <c r="M13" i="28" l="1"/>
  <c r="L17" i="28"/>
  <c r="N13" i="28" l="1"/>
  <c r="M17" i="28"/>
  <c r="O13" i="28" l="1"/>
  <c r="N17" i="28"/>
  <c r="P13" i="28" l="1"/>
  <c r="O17" i="28"/>
  <c r="Q13" i="28" l="1"/>
  <c r="P17" i="28"/>
  <c r="R13" i="28" l="1"/>
  <c r="Q17" i="28"/>
  <c r="S13" i="28" l="1"/>
  <c r="R17" i="28"/>
  <c r="T13" i="28" l="1"/>
  <c r="S17" i="28"/>
  <c r="U13" i="28" l="1"/>
  <c r="T17" i="28"/>
  <c r="V13" i="28" l="1"/>
  <c r="U17" i="28"/>
  <c r="W13" i="28" l="1"/>
  <c r="V17" i="28"/>
  <c r="X13" i="28" l="1"/>
  <c r="W17" i="28"/>
  <c r="Y13" i="28" l="1"/>
  <c r="X17" i="28"/>
  <c r="Z13" i="28" l="1"/>
  <c r="Y17" i="28"/>
  <c r="AA13" i="28" l="1"/>
  <c r="AA17" i="28" s="1"/>
  <c r="Z17" i="28"/>
  <c r="C18" i="28" l="1"/>
  <c r="C6" i="26" l="1"/>
  <c r="D6" i="26"/>
  <c r="E6" i="26"/>
  <c r="F6" i="26"/>
  <c r="G6" i="26"/>
  <c r="C7" i="26"/>
  <c r="D7" i="26"/>
  <c r="E7" i="26"/>
  <c r="F7" i="26"/>
  <c r="G7" i="26"/>
  <c r="C8" i="26"/>
  <c r="D8" i="26"/>
  <c r="E8" i="26"/>
  <c r="F8" i="26"/>
  <c r="G8" i="26"/>
  <c r="C9" i="26"/>
  <c r="D9" i="26"/>
  <c r="E9" i="26"/>
  <c r="F9" i="26"/>
  <c r="G9" i="26"/>
  <c r="C10" i="26"/>
  <c r="D10" i="26"/>
  <c r="E10" i="26"/>
  <c r="F10" i="26"/>
  <c r="G10" i="26"/>
  <c r="C11" i="26"/>
  <c r="D11" i="26"/>
  <c r="E11" i="26"/>
  <c r="F11" i="26"/>
  <c r="G11" i="26"/>
  <c r="C12" i="26"/>
  <c r="D12" i="26"/>
  <c r="E12" i="26"/>
  <c r="F12" i="26"/>
  <c r="G12" i="26"/>
  <c r="C13" i="26"/>
  <c r="D13" i="26"/>
  <c r="E13" i="26"/>
  <c r="F13" i="26"/>
  <c r="G13" i="26"/>
  <c r="C14" i="26"/>
  <c r="D14" i="26"/>
  <c r="E14" i="26"/>
  <c r="F14" i="26"/>
  <c r="G14" i="26"/>
  <c r="C15" i="26"/>
  <c r="D15" i="26"/>
  <c r="E15" i="26"/>
  <c r="F15" i="26"/>
  <c r="G15" i="26"/>
  <c r="C16" i="26"/>
  <c r="D16" i="26"/>
  <c r="E16" i="26"/>
  <c r="F16" i="26"/>
  <c r="G16" i="26"/>
  <c r="C13" i="25"/>
  <c r="D13" i="25"/>
  <c r="E13" i="25"/>
  <c r="F13" i="25"/>
  <c r="G13" i="25"/>
  <c r="C14" i="25"/>
  <c r="D14" i="25"/>
  <c r="E14" i="25"/>
  <c r="F14" i="25"/>
  <c r="G14" i="25"/>
  <c r="C15" i="25"/>
  <c r="D15" i="25"/>
  <c r="E15" i="25"/>
  <c r="F15" i="25"/>
  <c r="G15" i="25"/>
  <c r="C16" i="25"/>
  <c r="D16" i="25"/>
  <c r="E16" i="25"/>
  <c r="F16" i="25"/>
  <c r="G16" i="25"/>
  <c r="C17" i="25"/>
  <c r="D17" i="25"/>
  <c r="E17" i="25"/>
  <c r="F17" i="25"/>
  <c r="G17" i="25"/>
  <c r="C18" i="25"/>
  <c r="D18" i="25"/>
  <c r="E18" i="25"/>
  <c r="F18" i="25"/>
  <c r="G18" i="25"/>
  <c r="C19" i="25"/>
  <c r="D19" i="25"/>
  <c r="E19" i="25"/>
  <c r="F19" i="25"/>
  <c r="G19" i="25"/>
  <c r="C20" i="25"/>
  <c r="D20" i="25"/>
  <c r="E20" i="25"/>
  <c r="F20" i="25"/>
  <c r="G20" i="25"/>
  <c r="C21" i="25"/>
  <c r="D21" i="25"/>
  <c r="E21" i="25"/>
  <c r="F21" i="25"/>
  <c r="G21" i="25"/>
  <c r="C22" i="25"/>
  <c r="D22" i="25"/>
  <c r="E22" i="25"/>
  <c r="F22" i="25"/>
  <c r="G22" i="25"/>
  <c r="C23" i="25"/>
  <c r="D23" i="25"/>
  <c r="E23" i="25"/>
  <c r="F23" i="25"/>
  <c r="G23" i="25"/>
  <c r="C6" i="24"/>
  <c r="D6" i="24"/>
  <c r="E6" i="24"/>
  <c r="F6" i="24"/>
  <c r="G6" i="24"/>
  <c r="C7" i="24"/>
  <c r="D7" i="24"/>
  <c r="E7" i="24"/>
  <c r="F7" i="24"/>
  <c r="G7" i="24"/>
  <c r="C8" i="24"/>
  <c r="D8" i="24"/>
  <c r="E8" i="24"/>
  <c r="F8" i="24"/>
  <c r="G8" i="24"/>
  <c r="C9" i="24"/>
  <c r="D9" i="24"/>
  <c r="E9" i="24"/>
  <c r="F9" i="24"/>
  <c r="G9" i="24"/>
  <c r="C10" i="24"/>
  <c r="D10" i="24"/>
  <c r="E10" i="24"/>
  <c r="F10" i="24"/>
  <c r="G10" i="24"/>
  <c r="C11" i="24"/>
  <c r="D11" i="24"/>
  <c r="E11" i="24"/>
  <c r="F11" i="24"/>
  <c r="G11" i="24"/>
  <c r="C12" i="24"/>
  <c r="D12" i="24"/>
  <c r="E12" i="24"/>
  <c r="F12" i="24"/>
  <c r="G12" i="24"/>
  <c r="C13" i="24"/>
  <c r="D13" i="24"/>
  <c r="E13" i="24"/>
  <c r="F13" i="24"/>
  <c r="G13" i="24"/>
  <c r="C14" i="24"/>
  <c r="D14" i="24"/>
  <c r="E14" i="24"/>
  <c r="F14" i="24"/>
  <c r="G14" i="24"/>
  <c r="C15" i="24"/>
  <c r="D15" i="24"/>
  <c r="E15" i="24"/>
  <c r="F15" i="24"/>
  <c r="G15" i="24"/>
  <c r="C16" i="24"/>
  <c r="D16" i="24"/>
  <c r="E16" i="24"/>
  <c r="F16" i="24"/>
  <c r="G16" i="24"/>
  <c r="C7" i="23"/>
  <c r="C8" i="23"/>
  <c r="C9" i="23"/>
  <c r="C10" i="23"/>
  <c r="C11" i="23"/>
  <c r="C12" i="23"/>
  <c r="C13" i="23"/>
  <c r="C14" i="23"/>
  <c r="C15" i="23"/>
  <c r="C16" i="23"/>
  <c r="C17" i="23"/>
  <c r="C6" i="22"/>
  <c r="D6" i="22"/>
  <c r="E6" i="22"/>
  <c r="C7" i="22"/>
  <c r="D7" i="22"/>
  <c r="E7" i="22"/>
  <c r="C8" i="22"/>
  <c r="D8" i="22"/>
  <c r="E8" i="22"/>
  <c r="M10" i="11" l="1"/>
  <c r="L10" i="11"/>
  <c r="K10" i="11"/>
  <c r="J10" i="11"/>
  <c r="I10" i="11"/>
  <c r="H10" i="11"/>
  <c r="M9" i="11"/>
  <c r="L9" i="11"/>
  <c r="K9" i="11"/>
  <c r="J9" i="11"/>
  <c r="I9" i="11"/>
  <c r="H9" i="11"/>
  <c r="M8" i="11"/>
  <c r="L8" i="11"/>
  <c r="K8" i="11"/>
  <c r="J8" i="11"/>
  <c r="I8" i="11"/>
  <c r="H8" i="11"/>
  <c r="M7" i="11"/>
  <c r="L7" i="11"/>
  <c r="K7" i="11"/>
  <c r="J7" i="11"/>
  <c r="I7" i="11"/>
  <c r="H7" i="11"/>
  <c r="H17" i="11" s="1" a="1"/>
  <c r="M6" i="11"/>
  <c r="L6" i="11"/>
  <c r="K6" i="11"/>
  <c r="J6" i="11"/>
  <c r="H16" i="11" s="1" a="1"/>
  <c r="I6" i="11"/>
  <c r="H6" i="11"/>
  <c r="M5" i="11"/>
  <c r="L5" i="11"/>
  <c r="K5" i="11"/>
  <c r="J5" i="11"/>
  <c r="I5" i="11"/>
  <c r="H5" i="11"/>
  <c r="H15" i="11" s="1" a="1"/>
  <c r="H18" i="11" a="1"/>
  <c r="I18" i="11" s="1"/>
  <c r="K17" i="11" l="1"/>
  <c r="H19" i="11" a="1"/>
  <c r="H19" i="11" s="1"/>
  <c r="H20" i="11" a="1"/>
  <c r="H20" i="11" s="1"/>
  <c r="H17" i="11"/>
  <c r="L17" i="11"/>
  <c r="K18" i="11"/>
  <c r="K15" i="11"/>
  <c r="M18" i="11"/>
  <c r="H18" i="11"/>
  <c r="L18" i="11"/>
  <c r="J18" i="11"/>
  <c r="I17" i="11"/>
  <c r="H16" i="11"/>
  <c r="H15" i="11"/>
  <c r="J15" i="11"/>
  <c r="J16" i="11"/>
  <c r="M15" i="11"/>
  <c r="I15" i="11"/>
  <c r="J17" i="11"/>
  <c r="M16" i="11"/>
  <c r="I16" i="11"/>
  <c r="L15" i="11"/>
  <c r="K16" i="11"/>
  <c r="M17" i="11"/>
  <c r="L16" i="11"/>
  <c r="L20" i="11" l="1"/>
  <c r="M20" i="11"/>
  <c r="I19" i="11"/>
  <c r="K20" i="11"/>
  <c r="K19" i="11"/>
  <c r="M19" i="11"/>
  <c r="J19" i="11"/>
  <c r="L19" i="11"/>
  <c r="J20" i="11"/>
  <c r="I20" i="11"/>
</calcChain>
</file>

<file path=xl/sharedStrings.xml><?xml version="1.0" encoding="utf-8"?>
<sst xmlns="http://schemas.openxmlformats.org/spreadsheetml/2006/main" count="602" uniqueCount="344">
  <si>
    <t>Calculate geometric series</t>
  </si>
  <si>
    <t>Model PV increasing annuity</t>
  </si>
  <si>
    <t>Solve for PMT</t>
  </si>
  <si>
    <t>Minutes</t>
  </si>
  <si>
    <t>Task</t>
  </si>
  <si>
    <t>Calculate a geometric series</t>
  </si>
  <si>
    <t>Make a table displaying the different pmt amounts corresponding to different rates r.</t>
  </si>
  <si>
    <t>Points</t>
  </si>
  <si>
    <t>Company</t>
  </si>
  <si>
    <t>RatingLast</t>
  </si>
  <si>
    <t>RatingNow</t>
  </si>
  <si>
    <t>Counts</t>
  </si>
  <si>
    <t>A</t>
  </si>
  <si>
    <t>B</t>
  </si>
  <si>
    <t>C</t>
  </si>
  <si>
    <t>D</t>
  </si>
  <si>
    <t>E</t>
  </si>
  <si>
    <t>F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</si>
  <si>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</si>
  <si>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</si>
  <si>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</si>
  <si>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</si>
  <si>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</si>
  <si>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</si>
  <si>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</si>
  <si>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</si>
  <si>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</si>
  <si>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</si>
  <si>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Probabilities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</si>
  <si>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</si>
  <si>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</si>
  <si>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</si>
  <si>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</si>
  <si>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</si>
  <si>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</si>
  <si>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</si>
  <si>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</si>
  <si>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</si>
  <si>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</si>
  <si>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</si>
  <si>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</si>
  <si>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</si>
  <si>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</si>
  <si>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</si>
  <si>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</si>
  <si>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</si>
  <si>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</si>
  <si>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</si>
  <si>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</si>
  <si>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</si>
  <si>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</si>
  <si>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</si>
  <si>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</si>
  <si>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</si>
  <si>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</si>
  <si>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</si>
  <si>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</si>
  <si>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</si>
  <si>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</si>
  <si>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</si>
  <si>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</si>
  <si>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</si>
  <si>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</si>
  <si>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</si>
  <si>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</si>
  <si>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</si>
  <si>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</si>
  <si>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</si>
  <si>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</si>
  <si>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</si>
  <si>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</si>
  <si>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</si>
  <si>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</si>
  <si>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</si>
  <si>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</si>
  <si>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</si>
  <si>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</si>
  <si>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</si>
  <si>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</si>
  <si>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</si>
  <si>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</si>
  <si>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</si>
  <si>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</si>
  <si>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</si>
  <si>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</si>
  <si>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</si>
  <si>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</si>
  <si>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</si>
  <si>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</si>
  <si>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</si>
  <si>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</si>
  <si>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</si>
  <si>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</si>
  <si>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</si>
  <si>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</si>
  <si>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</si>
  <si>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</si>
  <si>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</si>
  <si>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</si>
  <si>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</si>
  <si>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</si>
  <si>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</si>
  <si>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</si>
  <si>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</si>
  <si>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</si>
  <si>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</si>
  <si>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</si>
  <si>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</si>
  <si>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</si>
  <si>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</si>
  <si>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</si>
  <si>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</si>
  <si>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</si>
  <si>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</si>
  <si>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</si>
  <si>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</si>
  <si>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</si>
  <si>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</si>
  <si>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</si>
  <si>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Transition Probabilities</t>
  </si>
  <si>
    <t>Class Organization</t>
  </si>
  <si>
    <t>Classes will usually follow this pattern:</t>
  </si>
  <si>
    <t>Time</t>
  </si>
  <si>
    <t>Topic</t>
  </si>
  <si>
    <t>Quiz</t>
  </si>
  <si>
    <t>Quiz Review</t>
  </si>
  <si>
    <t>Review of last in-class project</t>
  </si>
  <si>
    <t>Lecture</t>
  </si>
  <si>
    <t>Introduction to next class PreWork</t>
  </si>
  <si>
    <t>Introduction to in-class project</t>
  </si>
  <si>
    <t>In-class project</t>
  </si>
  <si>
    <t>Homework</t>
  </si>
  <si>
    <t>Don't get stuck on the homework.  Reach out with questions.</t>
  </si>
  <si>
    <t>If you miss a homework or quiz, the final exam counts more.</t>
  </si>
  <si>
    <t>Office hours can help with the homework.</t>
  </si>
  <si>
    <t>Two questions are selected randomly for grading.</t>
  </si>
  <si>
    <t>You must show your calculations and work for credit.</t>
  </si>
  <si>
    <t>Quizzes</t>
  </si>
  <si>
    <t>Office Hours</t>
  </si>
  <si>
    <t>Office hours are for you.</t>
  </si>
  <si>
    <t>Don't say the class is too hard if you aren't going to office hours.</t>
  </si>
  <si>
    <t>In-Class Work</t>
  </si>
  <si>
    <t>Please do not race through the in-class projects; they are due two days after the class.</t>
  </si>
  <si>
    <t>Use class time to ask questions about the projects.</t>
  </si>
  <si>
    <t>Please learn from each other when working on the in-class projects.</t>
  </si>
  <si>
    <t>You will need to understand what the group has done in order to describe it in the final.</t>
  </si>
  <si>
    <t>For the final exam, you can prepare by writing up the main idea of each question.</t>
  </si>
  <si>
    <t>The Final Exam</t>
  </si>
  <si>
    <t>Short answer questions will be based on the quiz questions.</t>
  </si>
  <si>
    <t>Essays will be based on the projects.</t>
  </si>
  <si>
    <t>The final exam will require that you truly understand the material.</t>
  </si>
  <si>
    <t>There is no review for the final; please use office hours and learn as you go.</t>
  </si>
  <si>
    <t>There are no notes or calculators in the exam.</t>
  </si>
  <si>
    <t>There are review questions at the end of each module to help you prepare.</t>
  </si>
  <si>
    <t>There is no further guidance on the final.</t>
  </si>
  <si>
    <t>Write the solution to a geometric series.</t>
  </si>
  <si>
    <t>Solve for the constant payment of an installment loan.</t>
  </si>
  <si>
    <t>Calculate the formula for an increasing annuity.</t>
  </si>
  <si>
    <t>Start</t>
  </si>
  <si>
    <t>Homework Review</t>
  </si>
  <si>
    <t>Lecture for Today</t>
  </si>
  <si>
    <t>Lecture for Next Class</t>
  </si>
  <si>
    <t>In Class Project</t>
  </si>
  <si>
    <t>Annuity</t>
  </si>
  <si>
    <t>Annuity Due</t>
  </si>
  <si>
    <t>Perpetuity</t>
  </si>
  <si>
    <t>Class Survey</t>
  </si>
  <si>
    <t>Class 4 Pre-work</t>
  </si>
  <si>
    <t>Chapter 2 questions 8-10.</t>
  </si>
  <si>
    <t>Use the concept of Inverse CDF.</t>
  </si>
  <si>
    <t>Use the Excel tools: vlookup() and rand().</t>
  </si>
  <si>
    <t>Given a CDF how would you simulate data points?</t>
  </si>
  <si>
    <t>In-class Project Review</t>
  </si>
  <si>
    <t>Transition Matrices (tab)</t>
  </si>
  <si>
    <t>Binomial Distribution (board)</t>
  </si>
  <si>
    <t>The strip of payments start paying at year 1</t>
  </si>
  <si>
    <t>Series of payments go on forever.</t>
  </si>
  <si>
    <t>Increasing annuity</t>
  </si>
  <si>
    <t>A strip or series of payments increases, e.g. $1 in year 1, $2 in year 2, $3 in year 3… .</t>
  </si>
  <si>
    <t>Annuities and Geometric Series</t>
  </si>
  <si>
    <t>Annuities and Geometric Series (tab)</t>
  </si>
  <si>
    <t>Increasing Annuity</t>
  </si>
  <si>
    <r>
      <t xml:space="preserve"> 1v + 2v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+3v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… + nv</t>
    </r>
    <r>
      <rPr>
        <vertAlign val="superscript"/>
        <sz val="20"/>
        <color theme="1"/>
        <rFont val="Calibri (Body)"/>
      </rPr>
      <t>n</t>
    </r>
  </si>
  <si>
    <t>Let v = 1/(1+r).  State the answer to question 2 in terms of r.</t>
  </si>
  <si>
    <t>The strip of payments start paying at year 0. (Why must it be this way for insurance purchases?)</t>
  </si>
  <si>
    <t>$1000 dollars of Principal will be paid out over 10 periods at interest rate r.</t>
  </si>
  <si>
    <t>Use a manual geometric series calculation and match the result with Excel's PMT function.</t>
  </si>
  <si>
    <t>You can use a data table to implement if you want.</t>
  </si>
  <si>
    <t>You will need to think about that to get the simulation to work perfectly.</t>
  </si>
  <si>
    <r>
      <t xml:space="preserve">Note that the vlookup function will look for values </t>
    </r>
    <r>
      <rPr>
        <sz val="20"/>
        <color rgb="FFFF0000"/>
        <rFont val="Calibri (Body)_x0000_"/>
      </rPr>
      <t>less</t>
    </r>
    <r>
      <rPr>
        <sz val="20"/>
        <color theme="1"/>
        <rFont val="Calibri"/>
        <family val="2"/>
        <scheme val="minor"/>
      </rPr>
      <t xml:space="preserve"> than the exact match.</t>
    </r>
  </si>
  <si>
    <t>CDF Dice Example</t>
  </si>
  <si>
    <t>Videos:</t>
  </si>
  <si>
    <t>Inverse CDF</t>
  </si>
  <si>
    <t>Solve question 2_PMT using programming.</t>
  </si>
  <si>
    <t>Create the same table of values by looping through values of PMT and r</t>
  </si>
  <si>
    <t>Solve question 3_IncreaseAnnuity using programming.</t>
  </si>
  <si>
    <t>Assume r = 10%</t>
  </si>
  <si>
    <t>Since you can't actually loop to infinity, you'll need a stopping criterion.</t>
  </si>
  <si>
    <t>R Code</t>
  </si>
  <si>
    <t>Solve question 4_Dice with programming.</t>
  </si>
  <si>
    <t>Reading</t>
  </si>
  <si>
    <t>Conditional Probability</t>
  </si>
  <si>
    <t>http://setosa.io/conditional/</t>
  </si>
  <si>
    <t>Check this out and play around a bit:</t>
  </si>
  <si>
    <t>Chapter 2.  Sections 2.14 to 2.22</t>
  </si>
  <si>
    <t>Please take a picure and then insert the picture into this tab.</t>
  </si>
  <si>
    <t>Set the top left cell, the engine, equal to some function of A1 and A2.</t>
  </si>
  <si>
    <t>Send the col values to a cell of your choice. Here it's A2.</t>
  </si>
  <si>
    <t>Send the row values to a cell of your choice.  Here it's A1.</t>
  </si>
  <si>
    <t>On the main ribbon select, Data, What-If Analysis, Data Table.</t>
  </si>
  <si>
    <t>values</t>
  </si>
  <si>
    <t>table</t>
  </si>
  <si>
    <t>col</t>
  </si>
  <si>
    <t>engine</t>
  </si>
  <si>
    <t>row values</t>
  </si>
  <si>
    <t>colval</t>
  </si>
  <si>
    <t>rowval</t>
  </si>
  <si>
    <t>Populate the top row with functions of cell A2.</t>
  </si>
  <si>
    <t>Empty</t>
  </si>
  <si>
    <t>row functions</t>
  </si>
  <si>
    <t>It should look like this:</t>
  </si>
  <si>
    <t>Practice Data Tables by making a simple multiplication table.</t>
  </si>
  <si>
    <t>Make it look like this but using a data table:</t>
  </si>
  <si>
    <t>Make a 1d table of 10 stock returns distributed normally with mu = 8% and sigma = 15%.</t>
  </si>
  <si>
    <t>It should look like this (except is should actually be a data table):</t>
  </si>
  <si>
    <t>Extend 4 more columns to the right in order to create 5 sets of simulations.</t>
  </si>
  <si>
    <t>Repeat the previous question (You can copy the entire worksheet).</t>
  </si>
  <si>
    <t>return5</t>
  </si>
  <si>
    <t>return4</t>
  </si>
  <si>
    <t>return3</t>
  </si>
  <si>
    <t>return2</t>
  </si>
  <si>
    <t>return1</t>
  </si>
  <si>
    <t>It should look like the table below with values for return_i</t>
  </si>
  <si>
    <t>This could be a big number because it's for the ten years.</t>
  </si>
  <si>
    <t>Subtract 1 from the final product to get the rate returned over the ten years.</t>
  </si>
  <si>
    <t>Add 1 to each of them and multiply them all to calculate a final return over 10 years.</t>
  </si>
  <si>
    <t>That is, there are 10 years of returns for each stock.</t>
  </si>
  <si>
    <t>Interpret the 10 returns as annual returns.</t>
  </si>
  <si>
    <t>At the bottom of the simulations, collect the overall return.</t>
  </si>
  <si>
    <t>This time, let the interest rate mu = the year/100.  That is: mu = 1% in year 1, the mu = 2% in year 2, then mu = 3% in year 3, …</t>
  </si>
  <si>
    <t>The normal distribution is a distribution that emerges in nature.</t>
  </si>
  <si>
    <t>People's height and weight are normally distributed.</t>
  </si>
  <si>
    <t>The distribution can emerge when you sum a bunch of small random draws.</t>
  </si>
  <si>
    <t>A formal statement of this is the central limit theorem (CLT).</t>
  </si>
  <si>
    <t>CLT states that the sum of independent random variables are normally distributed.</t>
  </si>
  <si>
    <t>Casual examples of normally distributed data are:</t>
  </si>
  <si>
    <t>height</t>
  </si>
  <si>
    <t>weight</t>
  </si>
  <si>
    <t>IQ</t>
  </si>
  <si>
    <t>stock returns</t>
  </si>
  <si>
    <r>
      <t>Quantiles (</t>
    </r>
    <r>
      <rPr>
        <sz val="20"/>
        <color rgb="FFFF0000"/>
        <rFont val="Calibri (Body)"/>
      </rPr>
      <t>Memorize!</t>
    </r>
    <r>
      <rPr>
        <sz val="20"/>
        <rFont val="Calibri (Body)"/>
      </rPr>
      <t>)</t>
    </r>
  </si>
  <si>
    <t>q</t>
  </si>
  <si>
    <t>NORM.DIST(q,0,1,TRUE)</t>
  </si>
  <si>
    <t>Simulation</t>
  </si>
  <si>
    <t>NORM.INV(RAND(),0,1)</t>
  </si>
  <si>
    <t>Time Value of Money Questions</t>
  </si>
  <si>
    <t>Let's say the annuity Case0 annuity starts in 10 years from now.</t>
  </si>
  <si>
    <t>You work at the insurance company and want to price the annuity at a break even price.</t>
  </si>
  <si>
    <t>Interest rates are projected to be 5% over the next 35 years.</t>
  </si>
  <si>
    <t>T1.</t>
  </si>
  <si>
    <t>Given that a customer is age 70 now, what amount of money does the customer need to set aside to purchase in 10 years?</t>
  </si>
  <si>
    <t>T2.</t>
  </si>
  <si>
    <t>Given that a customer is age 70 now, what constant payment can be made every year over the next 10 years to purchase the annuity?</t>
  </si>
  <si>
    <t>That is what constant payment must be made to equal the lumpsum invested now or to equal the purchase price in year 10?</t>
  </si>
  <si>
    <t>T3.</t>
  </si>
  <si>
    <t>Let's say that over the next 35 years, rates are expected to be as listed below.</t>
  </si>
  <si>
    <t>Given that a customer is age 70 now and the above rates, what amount of money does the customer need to set aside now to purchase in 10 years?</t>
  </si>
  <si>
    <t>T4.</t>
  </si>
  <si>
    <t>Given the above rates, what payment must be made to purchase the annuity now, at time 0, given that it will start paying in 10 years?</t>
  </si>
  <si>
    <t>Tip: Note that the annuity purchaser needs to survive to receive the cashflows, so the value is different.</t>
  </si>
  <si>
    <t>Simulate random rolls of the sum of a pair of dice (demonstrated in iQRM_Class2.xlsx).</t>
  </si>
  <si>
    <t>On a sheet of paper write out the solution, along with the derivation, for the following questions.</t>
  </si>
  <si>
    <t>Memorize the main quantiles of the Normal Distribution</t>
  </si>
  <si>
    <t>Video:</t>
  </si>
  <si>
    <t>LifeAnnuityCaseIntro</t>
  </si>
  <si>
    <t>A life annuity is a financial product that you buy from a life insurance company.</t>
  </si>
  <si>
    <t>It pays a you a fixed amound of money for as long as you live.</t>
  </si>
  <si>
    <t>This protects you from outliving your money.</t>
  </si>
  <si>
    <t>Of course, the insurance company needs to make money, so they will price this financial product accordingly.</t>
  </si>
  <si>
    <t>To find the value of the annuity, the insurance company considers your probability of survival.</t>
  </si>
  <si>
    <t>Introduction</t>
  </si>
  <si>
    <t>ModelTour</t>
  </si>
  <si>
    <t>P(S)</t>
  </si>
  <si>
    <t>Probability of surviving up to time t</t>
  </si>
  <si>
    <t>P(D)</t>
  </si>
  <si>
    <t>Probability of dying at time t</t>
  </si>
  <si>
    <t>r</t>
  </si>
  <si>
    <t>Discount rate</t>
  </si>
  <si>
    <t>Promised payment amount</t>
  </si>
  <si>
    <t>Age</t>
  </si>
  <si>
    <t>t</t>
  </si>
  <si>
    <t>PV</t>
  </si>
  <si>
    <t>PVCF</t>
  </si>
  <si>
    <t>value</t>
  </si>
  <si>
    <t>CDF_Dice</t>
  </si>
  <si>
    <t>die1</t>
  </si>
  <si>
    <t>die2</t>
  </si>
  <si>
    <t>sum</t>
  </si>
  <si>
    <t>i</t>
  </si>
  <si>
    <t>Count</t>
  </si>
  <si>
    <t>PDF</t>
  </si>
  <si>
    <t>CDF</t>
  </si>
  <si>
    <t>Dice</t>
  </si>
  <si>
    <t>Total</t>
  </si>
  <si>
    <t>=NORM.S.DIST(2,1)</t>
  </si>
  <si>
    <t>=NORM.S.INV(0.9772)</t>
  </si>
  <si>
    <t>Example:</t>
  </si>
  <si>
    <r>
      <t>F</t>
    </r>
    <r>
      <rPr>
        <vertAlign val="subscript"/>
        <sz val="20"/>
        <color theme="1"/>
        <rFont val="Calibri (Body)"/>
      </rPr>
      <t>CarAge</t>
    </r>
    <r>
      <rPr>
        <vertAlign val="superscript"/>
        <sz val="20"/>
        <color theme="1"/>
        <rFont val="Calibri (Body)"/>
      </rPr>
      <t>-1</t>
    </r>
    <r>
      <rPr>
        <sz val="20"/>
        <color theme="1"/>
        <rFont val="Calibri"/>
        <family val="2"/>
        <scheme val="minor"/>
      </rPr>
      <t>(rand()) = X</t>
    </r>
  </si>
  <si>
    <t>The inverse function can be used for simulation:</t>
  </si>
  <si>
    <r>
      <t>F</t>
    </r>
    <r>
      <rPr>
        <vertAlign val="subscript"/>
        <sz val="20"/>
        <color theme="1"/>
        <rFont val="Calibri (Body)"/>
      </rPr>
      <t>CarAge</t>
    </r>
    <r>
      <rPr>
        <vertAlign val="superscript"/>
        <sz val="20"/>
        <color theme="1"/>
        <rFont val="Calibri (Body)"/>
      </rPr>
      <t>-1</t>
    </r>
    <r>
      <rPr>
        <sz val="20"/>
        <color theme="1"/>
        <rFont val="Calibri"/>
        <family val="2"/>
        <scheme val="minor"/>
      </rPr>
      <t>(.7) = 3</t>
    </r>
  </si>
  <si>
    <t>For example: What is the age of a car that 70% of cars are less than?</t>
  </si>
  <si>
    <t>We can then invert that function to do this backwards.</t>
  </si>
  <si>
    <r>
      <t>F</t>
    </r>
    <r>
      <rPr>
        <vertAlign val="subscript"/>
        <sz val="20"/>
        <color theme="1"/>
        <rFont val="Calibri (Body)"/>
      </rPr>
      <t>CarAge</t>
    </r>
    <r>
      <rPr>
        <sz val="20"/>
        <color theme="1"/>
        <rFont val="Calibri"/>
        <family val="2"/>
        <scheme val="minor"/>
      </rPr>
      <t>(3) = .7</t>
    </r>
  </si>
  <si>
    <t>We can represent that probability with a CDF:</t>
  </si>
  <si>
    <t>P[CarAge &lt; 3] = .7</t>
  </si>
  <si>
    <t>The probabilty that a car is less than 3 years old is .7.</t>
  </si>
  <si>
    <t>Inverse CDF (2.11; p20)</t>
  </si>
  <si>
    <t>InverseCDF</t>
  </si>
  <si>
    <t>If A and B are independent, then P(A&amp;B) = PA * PB</t>
  </si>
  <si>
    <t>A and B are independent.</t>
  </si>
  <si>
    <t>Event B doesn't tell you anything about the probability of event A occuring, then …</t>
  </si>
  <si>
    <t>If event A doesn't tell you anything about the probability of event B occuring, and …</t>
  </si>
  <si>
    <t>Independent events (2.13, p22)</t>
  </si>
  <si>
    <t>This is a demonstration of The Law of Total Probability.</t>
  </si>
  <si>
    <t>What is the probability that a stock either goes up or goes down or remains unchanged?</t>
  </si>
  <si>
    <t>A stock either goes up, goes down, or remains unchanged?</t>
  </si>
  <si>
    <t>Mutually exclusive events (2.2 &amp; 2.12; p15,21)</t>
  </si>
  <si>
    <t>BasicProbability</t>
  </si>
  <si>
    <t>Normal Distribution</t>
  </si>
  <si>
    <t>CDF and Inverse CDF</t>
  </si>
  <si>
    <t>Dice Example</t>
  </si>
  <si>
    <t>Datatables</t>
  </si>
  <si>
    <t>Life Annuity</t>
  </si>
  <si>
    <t>DT1</t>
  </si>
  <si>
    <t>DT2</t>
  </si>
  <si>
    <t>DT3</t>
  </si>
  <si>
    <t>DT4</t>
  </si>
  <si>
    <t>DT5</t>
  </si>
  <si>
    <r>
      <t xml:space="preserve"> v + 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v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… + v</t>
    </r>
    <r>
      <rPr>
        <vertAlign val="superscript"/>
        <sz val="20"/>
        <color theme="1"/>
        <rFont val="Calibri (Body)"/>
      </rPr>
      <t>n</t>
    </r>
  </si>
  <si>
    <r>
      <t xml:space="preserve"> 1 + v  + 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… + v</t>
    </r>
    <r>
      <rPr>
        <vertAlign val="superscript"/>
        <sz val="20"/>
        <color theme="1"/>
        <rFont val="Calibri (Body)"/>
      </rPr>
      <t>n-1</t>
    </r>
  </si>
  <si>
    <r>
      <t xml:space="preserve"> v + 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v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… </t>
    </r>
  </si>
  <si>
    <r>
      <t>For v greater than 0 and less than 1, what is the Sum(v</t>
    </r>
    <r>
      <rPr>
        <vertAlign val="superscript"/>
        <sz val="20"/>
        <color theme="1"/>
        <rFont val="Calibri (Body)"/>
      </rPr>
      <t>i</t>
    </r>
    <r>
      <rPr>
        <sz val="20"/>
        <color theme="1"/>
        <rFont val="Calibri"/>
        <family val="2"/>
        <scheme val="minor"/>
      </rPr>
      <t>) for i = 1 to 100?</t>
    </r>
  </si>
  <si>
    <r>
      <t>For v greater than 0 and less than 1, what is the Sum(v</t>
    </r>
    <r>
      <rPr>
        <vertAlign val="superscript"/>
        <sz val="20"/>
        <color theme="1"/>
        <rFont val="Arial"/>
        <family val="2"/>
      </rPr>
      <t>i</t>
    </r>
    <r>
      <rPr>
        <sz val="20"/>
        <color theme="1"/>
        <rFont val="Arial"/>
        <family val="2"/>
      </rPr>
      <t>) for i = 1 to infinity?</t>
    </r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</si>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</sst>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</numFmts>
  <fonts count="20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"/>
      <name val="Calibri"/>
      <family val="2"/>
      <scheme val="minor"/>
    </font>
    <font>
      <vertAlign val="superscript"/>
      <sz val="20"/>
      <color theme="1"/>
      <name val="Calibri (Body)"/>
    </font>
    <font>
      <sz val="20"/>
      <color rgb="FFFF0000"/>
      <name val="Calibri (Body)_x0000_"/>
    </font>
    <font>
      <u/>
      <sz val="20"/>
      <color theme="10"/>
      <name val="Calibri"/>
      <family val="2"/>
      <scheme val="minor"/>
    </font>
    <font>
      <sz val="20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 (Body)"/>
    </font>
    <font>
      <sz val="20"/>
      <name val="Calibri (Body)"/>
    </font>
    <font>
      <u/>
      <sz val="20"/>
      <color rgb="FF000000"/>
      <name val="Calibri"/>
      <family val="2"/>
      <scheme val="minor"/>
    </font>
    <font>
      <vertAlign val="subscript"/>
      <sz val="20"/>
      <color theme="1"/>
      <name val="Calibri (Body)"/>
    </font>
    <font>
      <sz val="8"/>
      <name val="Calibri"/>
      <family val="2"/>
      <scheme val="minor"/>
    </font>
    <font>
      <sz val="20"/>
      <color theme="1"/>
      <name val="Arial"/>
      <family val="2"/>
    </font>
    <font>
      <vertAlign val="superscript"/>
      <sz val="2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6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1" applyFont="1" applyFill="1"/>
    <xf numFmtId="0" fontId="1" fillId="2" borderId="0" xfId="1" applyFont="1" applyFill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9" fontId="1" fillId="2" borderId="2" xfId="2" applyFont="1" applyFill="1" applyBorder="1" applyAlignment="1">
      <alignment horizontal="center"/>
    </xf>
    <xf numFmtId="9" fontId="1" fillId="2" borderId="3" xfId="2" applyFont="1" applyFill="1" applyBorder="1" applyAlignment="1">
      <alignment horizontal="center"/>
    </xf>
    <xf numFmtId="9" fontId="1" fillId="2" borderId="4" xfId="2" applyFont="1" applyFill="1" applyBorder="1" applyAlignment="1">
      <alignment horizontal="center"/>
    </xf>
    <xf numFmtId="9" fontId="1" fillId="2" borderId="5" xfId="2" applyFont="1" applyFill="1" applyBorder="1" applyAlignment="1">
      <alignment horizontal="center"/>
    </xf>
    <xf numFmtId="9" fontId="1" fillId="2" borderId="0" xfId="2" applyFont="1" applyFill="1" applyBorder="1" applyAlignment="1">
      <alignment horizontal="center"/>
    </xf>
    <xf numFmtId="9" fontId="1" fillId="2" borderId="6" xfId="2" applyFont="1" applyFill="1" applyBorder="1" applyAlignment="1">
      <alignment horizontal="center"/>
    </xf>
    <xf numFmtId="9" fontId="1" fillId="2" borderId="7" xfId="2" applyFont="1" applyFill="1" applyBorder="1" applyAlignment="1">
      <alignment horizontal="center"/>
    </xf>
    <xf numFmtId="9" fontId="1" fillId="2" borderId="1" xfId="2" applyFont="1" applyFill="1" applyBorder="1" applyAlignment="1">
      <alignment horizontal="center"/>
    </xf>
    <xf numFmtId="9" fontId="1" fillId="2" borderId="8" xfId="2" applyFont="1" applyFill="1" applyBorder="1" applyAlignment="1">
      <alignment horizontal="center"/>
    </xf>
    <xf numFmtId="0" fontId="7" fillId="2" borderId="0" xfId="0" applyFont="1" applyFill="1"/>
    <xf numFmtId="0" fontId="5" fillId="2" borderId="0" xfId="6" applyFill="1"/>
    <xf numFmtId="0" fontId="0" fillId="2" borderId="0" xfId="0" applyFill="1"/>
    <xf numFmtId="0" fontId="10" fillId="2" borderId="0" xfId="6" applyFont="1" applyFill="1"/>
    <xf numFmtId="0" fontId="11" fillId="2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8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10" borderId="0" xfId="0" applyFont="1" applyFill="1"/>
    <xf numFmtId="0" fontId="15" fillId="10" borderId="0" xfId="0" applyFont="1" applyFill="1" applyAlignment="1">
      <alignment horizontal="right"/>
    </xf>
    <xf numFmtId="10" fontId="15" fillId="10" borderId="0" xfId="0" applyNumberFormat="1" applyFont="1" applyFill="1"/>
    <xf numFmtId="10" fontId="2" fillId="10" borderId="0" xfId="0" applyNumberFormat="1" applyFont="1" applyFill="1"/>
    <xf numFmtId="0" fontId="15" fillId="10" borderId="0" xfId="0" applyFont="1" applyFill="1"/>
    <xf numFmtId="164" fontId="1" fillId="2" borderId="0" xfId="7" applyNumberFormat="1" applyFont="1" applyFill="1"/>
    <xf numFmtId="0" fontId="15" fillId="11" borderId="0" xfId="0" applyFont="1" applyFill="1" applyAlignment="1">
      <alignment horizontal="right"/>
    </xf>
    <xf numFmtId="10" fontId="15" fillId="11" borderId="0" xfId="0" applyNumberFormat="1" applyFont="1" applyFill="1"/>
    <xf numFmtId="0" fontId="2" fillId="11" borderId="0" xfId="0" applyFont="1" applyFill="1"/>
    <xf numFmtId="10" fontId="2" fillId="11" borderId="0" xfId="0" applyNumberFormat="1" applyFont="1" applyFill="1"/>
    <xf numFmtId="0" fontId="1" fillId="2" borderId="0" xfId="0" applyFont="1" applyFill="1" applyAlignment="1">
      <alignment horizontal="right"/>
    </xf>
    <xf numFmtId="9" fontId="1" fillId="2" borderId="0" xfId="0" applyNumberFormat="1" applyFont="1" applyFill="1"/>
    <xf numFmtId="9" fontId="1" fillId="2" borderId="0" xfId="7" applyFont="1" applyFill="1"/>
    <xf numFmtId="165" fontId="1" fillId="2" borderId="0" xfId="8" applyNumberFormat="1" applyFont="1" applyFill="1"/>
    <xf numFmtId="166" fontId="1" fillId="2" borderId="0" xfId="0" quotePrefix="1" applyNumberFormat="1" applyFont="1" applyFill="1"/>
    <xf numFmtId="166" fontId="1" fillId="12" borderId="0" xfId="0" applyNumberFormat="1" applyFont="1" applyFill="1"/>
    <xf numFmtId="1" fontId="1" fillId="2" borderId="0" xfId="0" quotePrefix="1" applyNumberFormat="1" applyFont="1" applyFill="1"/>
    <xf numFmtId="1" fontId="1" fillId="12" borderId="0" xfId="0" applyNumberFormat="1" applyFont="1" applyFill="1"/>
    <xf numFmtId="0" fontId="18" fillId="2" borderId="0" xfId="0" applyFont="1" applyFill="1"/>
    <xf numFmtId="0" fontId="10" fillId="4" borderId="0" xfId="6" applyFont="1" applyFill="1"/>
  </cellXfs>
  <cellStyles count="9">
    <cellStyle name="Comma" xfId="8" builtinId="3"/>
    <cellStyle name="Currency 2" xfId="3" xr:uid="{00000000-0005-0000-0000-000000000000}"/>
    <cellStyle name="Followed Hyperlink" xfId="5" builtinId="9" hidden="1"/>
    <cellStyle name="Hyperlink" xfId="4" builtinId="8" hidden="1"/>
    <cellStyle name="Hyperlink" xfId="6" builtinId="8"/>
    <cellStyle name="Normal" xfId="0" builtinId="0"/>
    <cellStyle name="Normal 2" xfId="1" xr:uid="{00000000-0005-0000-0000-000004000000}"/>
    <cellStyle name="Percent" xfId="7" builtinId="5"/>
    <cellStyle name="Percent 2" xfId="2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503098</xdr:colOff>
      <xdr:row>10</xdr:row>
      <xdr:rowOff>177800</xdr:rowOff>
    </xdr:from>
    <xdr:ext cx="7477255" cy="3606800"/>
    <xdr:pic>
      <xdr:nvPicPr>
        <xdr:cNvPr id="2" name="Picture 1">
          <a:extLst>
            <a:ext uri="{FF2B5EF4-FFF2-40B4-BE49-F238E27FC236}">
              <a16:creationId xmlns:a16="http://schemas.microsoft.com/office/drawing/2014/main" id="{49F599A6-6515-A24C-AB3C-11445CE33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1198" y="3479800"/>
          <a:ext cx="7477255" cy="360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673100</xdr:colOff>
      <xdr:row>6</xdr:row>
      <xdr:rowOff>215899</xdr:rowOff>
    </xdr:from>
    <xdr:ext cx="3314700" cy="723207"/>
    <xdr:pic>
      <xdr:nvPicPr>
        <xdr:cNvPr id="2" name="Graphic 1">
          <a:extLst>
            <a:ext uri="{FF2B5EF4-FFF2-40B4-BE49-F238E27FC236}">
              <a16:creationId xmlns:a16="http://schemas.microsoft.com/office/drawing/2014/main" id="{C253E6DE-10B3-5442-A635-2D9871807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1422399"/>
          <a:ext cx="3314700" cy="7232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180975</xdr:rowOff>
    </xdr:from>
    <xdr:to>
      <xdr:col>10</xdr:col>
      <xdr:colOff>314325</xdr:colOff>
      <xdr:row>22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C00814-E74D-4702-9664-85FF11D3A333}"/>
            </a:ext>
          </a:extLst>
        </xdr:cNvPr>
        <xdr:cNvSpPr txBox="1"/>
      </xdr:nvSpPr>
      <xdr:spPr>
        <a:xfrm>
          <a:off x="676275" y="381000"/>
          <a:ext cx="6496050" cy="411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d1 = as.integer(runif(10000)*6,digits = 0) + 1</a:t>
          </a:r>
        </a:p>
        <a:p>
          <a:r>
            <a:rPr lang="en-US" sz="1100"/>
            <a:t>hist(d1,breaks = (1:12)/2)</a:t>
          </a:r>
        </a:p>
        <a:p>
          <a:r>
            <a:rPr lang="en-US" sz="1100"/>
            <a:t>sort(unique(d1))</a:t>
          </a:r>
        </a:p>
        <a:p>
          <a:r>
            <a:rPr lang="en-US" sz="1100"/>
            <a:t>table(d1)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d2 = as.integer(runif(10000)*6,digits = 0) + 1</a:t>
          </a:r>
        </a:p>
        <a:p>
          <a:endParaRPr lang="en-US" sz="1100"/>
        </a:p>
        <a:p>
          <a:r>
            <a:rPr lang="en-US" sz="1100"/>
            <a:t>d = d1+d2</a:t>
          </a:r>
        </a:p>
        <a:p>
          <a:r>
            <a:rPr lang="en-US" sz="1100"/>
            <a:t>hist(d)</a:t>
          </a:r>
        </a:p>
        <a:p>
          <a:endParaRPr lang="en-US" sz="1100"/>
        </a:p>
        <a:p>
          <a:r>
            <a:rPr lang="en-US" sz="1100"/>
            <a:t>table(d)</a:t>
          </a:r>
        </a:p>
        <a:p>
          <a:r>
            <a:rPr lang="en-US" sz="1100"/>
            <a:t>table(d)/10000</a:t>
          </a:r>
        </a:p>
        <a:p>
          <a:r>
            <a:rPr lang="en-US" sz="1100"/>
            <a:t>table(d)/10000*36</a:t>
          </a:r>
        </a:p>
        <a:p>
          <a:r>
            <a:rPr lang="en-US" sz="1100"/>
            <a:t>round(table(d)/10000*36)</a:t>
          </a:r>
        </a:p>
        <a:p>
          <a:endParaRPr lang="en-US" sz="1100"/>
        </a:p>
        <a:p>
          <a:r>
            <a:rPr lang="en-US" sz="1100"/>
            <a:t>cdf = cumsum(table(d)/10000)</a:t>
          </a:r>
        </a:p>
        <a:p>
          <a:r>
            <a:rPr lang="en-US" sz="1100"/>
            <a:t>u = runif(10000)</a:t>
          </a:r>
        </a:p>
        <a:p>
          <a:endParaRPr lang="en-US" sz="1100"/>
        </a:p>
        <a:p>
          <a:r>
            <a:rPr lang="en-US" sz="1100"/>
            <a:t>sims = sapply(u,FUN = function(x){(sum((x&lt;=cdf)==T) +1)})</a:t>
          </a:r>
        </a:p>
        <a:p>
          <a:r>
            <a:rPr lang="en-US" sz="1100"/>
            <a:t>hist(sims,breaks = (1:24)/2)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g7TW-0WbIDvMLjOeMeplwoAoUlICTuD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qEbsDpB_hvD50vk6Qdway4gkKsYXq42A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nsbZFmUB1jefDmpnH-NQDGBXLnF_TNR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U9_bF2ahdbJgaeQn2ujMRYHnMyiZaCA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GO5xcUqrEko-MXKOcg6p5FR5XBgjCyt/vie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Q6XX9VrrUnf-fgjGbogTtugYv2sIXi0/view?usp=shar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etosa.io/conditiona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OvcePDERSd4a78628hZPz-Nq3ELe66uf" TargetMode="External"/><Relationship Id="rId1" Type="http://schemas.openxmlformats.org/officeDocument/2006/relationships/hyperlink" Target="https://drive.google.com/open?id=14GO5xcUqrEko-MXKOcg6p5FR5XBgjCy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I_uURP361iyDf85xHD4hQOXWgf9cohe5" TargetMode="External"/><Relationship Id="rId1" Type="http://schemas.openxmlformats.org/officeDocument/2006/relationships/hyperlink" Target="https://drive.google.com/open?id=1zUhVFesigwLV0nfhSscnnJIu_6AMqZ4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I_uURP361iyDf85xHD4hQOXWgf9cohe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27"/>
  <sheetViews>
    <sheetView tabSelected="1" workbookViewId="0"/>
  </sheetViews>
  <sheetFormatPr baseColWidth="10" defaultColWidth="10.83203125" defaultRowHeight="26"/>
  <cols>
    <col min="1" max="1" width="10.83203125" style="1"/>
    <col min="2" max="2" width="15.33203125" style="26" bestFit="1" customWidth="1"/>
    <col min="3" max="16384" width="10.83203125" style="1"/>
  </cols>
  <sheetData>
    <row r="2" spans="2:4">
      <c r="B2" s="26" t="s">
        <v>158</v>
      </c>
    </row>
    <row r="3" spans="2:4">
      <c r="C3" s="1" t="s">
        <v>159</v>
      </c>
    </row>
    <row r="4" spans="2:4">
      <c r="C4" s="1" t="s">
        <v>124</v>
      </c>
    </row>
    <row r="5" spans="2:4">
      <c r="C5" s="1" t="s">
        <v>172</v>
      </c>
    </row>
    <row r="7" spans="2:4">
      <c r="B7" s="26" t="s">
        <v>160</v>
      </c>
    </row>
    <row r="8" spans="2:4">
      <c r="C8" s="1" t="s">
        <v>180</v>
      </c>
    </row>
    <row r="9" spans="2:4">
      <c r="D9" s="1" t="s">
        <v>163</v>
      </c>
    </row>
    <row r="10" spans="2:4">
      <c r="D10" s="1" t="s">
        <v>164</v>
      </c>
    </row>
    <row r="11" spans="2:4">
      <c r="D11" s="1" t="s">
        <v>165</v>
      </c>
    </row>
    <row r="12" spans="2:4">
      <c r="D12" s="1" t="s">
        <v>181</v>
      </c>
    </row>
    <row r="13" spans="2:4">
      <c r="C13" s="1" t="s">
        <v>328</v>
      </c>
    </row>
    <row r="14" spans="2:4">
      <c r="C14" s="1" t="s">
        <v>329</v>
      </c>
    </row>
    <row r="15" spans="2:4">
      <c r="C15" s="1" t="s">
        <v>330</v>
      </c>
    </row>
    <row r="16" spans="2:4">
      <c r="C16" s="1" t="s">
        <v>331</v>
      </c>
    </row>
    <row r="18" spans="2:3">
      <c r="B18" s="26" t="s">
        <v>161</v>
      </c>
    </row>
    <row r="19" spans="2:3">
      <c r="B19" s="1"/>
      <c r="C19" s="1" t="s">
        <v>174</v>
      </c>
    </row>
    <row r="20" spans="2:3">
      <c r="B20" s="1"/>
      <c r="C20" s="1" t="s">
        <v>173</v>
      </c>
    </row>
    <row r="21" spans="2:3">
      <c r="B21" s="1"/>
    </row>
    <row r="22" spans="2:3">
      <c r="B22" s="26" t="s">
        <v>162</v>
      </c>
    </row>
    <row r="23" spans="2:3">
      <c r="C23" s="3" t="s">
        <v>0</v>
      </c>
    </row>
    <row r="24" spans="2:3">
      <c r="C24" s="3" t="s">
        <v>1</v>
      </c>
    </row>
    <row r="25" spans="2:3">
      <c r="C25" s="3" t="s">
        <v>2</v>
      </c>
    </row>
    <row r="27" spans="2:3">
      <c r="B27" s="2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A225-9F81-AD4A-8EB2-1409830B8FEF}">
  <sheetPr codeName="Sheet2">
    <tabColor rgb="FFFF0000"/>
  </sheetPr>
  <dimension ref="A1:E20"/>
  <sheetViews>
    <sheetView workbookViewId="0"/>
  </sheetViews>
  <sheetFormatPr baseColWidth="10" defaultColWidth="10.83203125" defaultRowHeight="26"/>
  <cols>
    <col min="1" max="1" width="10.83203125" style="1"/>
    <col min="2" max="2" width="15.33203125" style="26" bestFit="1" customWidth="1"/>
    <col min="3" max="3" width="27.5" style="1" bestFit="1" customWidth="1"/>
    <col min="4" max="16384" width="10.83203125" style="1"/>
  </cols>
  <sheetData>
    <row r="1" spans="1:5">
      <c r="A1" s="29" t="s">
        <v>343</v>
      </c>
    </row>
    <row r="2" spans="1:5">
      <c r="B2" s="1" t="s">
        <v>179</v>
      </c>
    </row>
    <row r="3" spans="1:5">
      <c r="B3" s="1"/>
    </row>
    <row r="4" spans="1:5">
      <c r="B4" s="1"/>
      <c r="C4" s="1" t="s">
        <v>163</v>
      </c>
      <c r="E4" s="1" t="s">
        <v>175</v>
      </c>
    </row>
    <row r="5" spans="1:5">
      <c r="B5" s="1"/>
      <c r="C5" s="1" t="s">
        <v>164</v>
      </c>
      <c r="E5" s="1" t="s">
        <v>184</v>
      </c>
    </row>
    <row r="6" spans="1:5">
      <c r="B6" s="1"/>
      <c r="C6" s="1" t="s">
        <v>165</v>
      </c>
      <c r="E6" s="1" t="s">
        <v>176</v>
      </c>
    </row>
    <row r="7" spans="1:5">
      <c r="B7" s="1"/>
      <c r="C7" s="1" t="s">
        <v>177</v>
      </c>
      <c r="E7" s="1" t="s">
        <v>178</v>
      </c>
    </row>
    <row r="8" spans="1:5">
      <c r="B8" s="1"/>
    </row>
    <row r="9" spans="1:5" ht="29">
      <c r="C9" s="1" t="s">
        <v>163</v>
      </c>
      <c r="E9" s="1" t="s">
        <v>338</v>
      </c>
    </row>
    <row r="10" spans="1:5" ht="29">
      <c r="C10" s="1" t="s">
        <v>164</v>
      </c>
      <c r="E10" s="1" t="s">
        <v>339</v>
      </c>
    </row>
    <row r="11" spans="1:5" ht="29">
      <c r="C11" s="1" t="s">
        <v>165</v>
      </c>
      <c r="E11" s="1" t="s">
        <v>340</v>
      </c>
    </row>
    <row r="12" spans="1:5" ht="29">
      <c r="C12" s="1" t="s">
        <v>177</v>
      </c>
      <c r="E12" s="1" t="s">
        <v>182</v>
      </c>
    </row>
    <row r="14" spans="1:5">
      <c r="B14" s="1"/>
    </row>
    <row r="15" spans="1:5">
      <c r="B15" s="1"/>
    </row>
    <row r="16" spans="1:5">
      <c r="B16" s="1"/>
    </row>
    <row r="18" spans="3:3">
      <c r="C18" s="3"/>
    </row>
    <row r="19" spans="3:3">
      <c r="C19" s="3"/>
    </row>
    <row r="20" spans="3:3">
      <c r="C20" s="3"/>
    </row>
  </sheetData>
  <hyperlinks>
    <hyperlink ref="A1" r:id="rId1" xr:uid="{14A49A73-5291-BD4F-BABD-6FC9C1BB6B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87AC-5774-B442-B082-785572AF3174}">
  <sheetPr>
    <tabColor rgb="FFFF0000"/>
  </sheetPr>
  <dimension ref="A1:E25"/>
  <sheetViews>
    <sheetView workbookViewId="0"/>
  </sheetViews>
  <sheetFormatPr baseColWidth="10" defaultColWidth="10.83203125" defaultRowHeight="26"/>
  <cols>
    <col min="1" max="2" width="10.83203125" style="31"/>
    <col min="3" max="3" width="13" style="31" customWidth="1"/>
    <col min="4" max="16384" width="10.83203125" style="31"/>
  </cols>
  <sheetData>
    <row r="1" spans="1:5">
      <c r="A1" s="66" t="s">
        <v>343</v>
      </c>
    </row>
    <row r="2" spans="1:5">
      <c r="B2" s="31" t="s">
        <v>240</v>
      </c>
    </row>
    <row r="3" spans="1:5">
      <c r="B3" s="31" t="s">
        <v>241</v>
      </c>
    </row>
    <row r="4" spans="1:5">
      <c r="B4" s="31" t="s">
        <v>242</v>
      </c>
    </row>
    <row r="5" spans="1:5">
      <c r="B5" s="31" t="s">
        <v>243</v>
      </c>
    </row>
    <row r="6" spans="1:5">
      <c r="B6" s="31" t="s">
        <v>244</v>
      </c>
    </row>
    <row r="7" spans="1:5">
      <c r="B7" s="31" t="s">
        <v>245</v>
      </c>
    </row>
    <row r="8" spans="1:5">
      <c r="C8" s="31" t="s">
        <v>246</v>
      </c>
    </row>
    <row r="9" spans="1:5">
      <c r="C9" s="31" t="s">
        <v>247</v>
      </c>
    </row>
    <row r="10" spans="1:5">
      <c r="C10" s="31" t="s">
        <v>248</v>
      </c>
    </row>
    <row r="11" spans="1:5">
      <c r="C11" s="31" t="s">
        <v>249</v>
      </c>
    </row>
    <row r="13" spans="1:5">
      <c r="B13" s="47" t="s">
        <v>250</v>
      </c>
      <c r="C13" s="47"/>
      <c r="D13" s="47"/>
      <c r="E13" s="47"/>
    </row>
    <row r="14" spans="1:5">
      <c r="B14" s="48" t="s">
        <v>251</v>
      </c>
      <c r="C14" s="49" t="s">
        <v>252</v>
      </c>
      <c r="D14" s="49"/>
      <c r="E14" s="49"/>
    </row>
    <row r="15" spans="1:5">
      <c r="B15" s="47">
        <v>-3</v>
      </c>
      <c r="C15" s="50">
        <v>1.2999999999999999E-3</v>
      </c>
      <c r="D15" s="47"/>
      <c r="E15" s="47"/>
    </row>
    <row r="16" spans="1:5">
      <c r="B16" s="47">
        <v>-2</v>
      </c>
      <c r="C16" s="50">
        <v>2.2800000000000001E-2</v>
      </c>
      <c r="D16" s="47"/>
      <c r="E16" s="47"/>
    </row>
    <row r="17" spans="2:5">
      <c r="B17" s="47">
        <v>-1</v>
      </c>
      <c r="C17" s="50">
        <v>0.15870000000000001</v>
      </c>
      <c r="D17" s="47"/>
      <c r="E17" s="47"/>
    </row>
    <row r="18" spans="2:5">
      <c r="B18" s="47">
        <v>0</v>
      </c>
      <c r="C18" s="50">
        <v>0.5</v>
      </c>
      <c r="D18" s="47"/>
      <c r="E18" s="47"/>
    </row>
    <row r="19" spans="2:5">
      <c r="B19" s="47">
        <v>1</v>
      </c>
      <c r="C19" s="50">
        <v>0.84130000000000005</v>
      </c>
      <c r="D19" s="47"/>
      <c r="E19" s="47"/>
    </row>
    <row r="20" spans="2:5">
      <c r="B20" s="47">
        <v>2</v>
      </c>
      <c r="C20" s="50">
        <v>0.97719999999999996</v>
      </c>
      <c r="D20" s="47"/>
      <c r="E20" s="47"/>
    </row>
    <row r="21" spans="2:5">
      <c r="B21" s="47">
        <v>3</v>
      </c>
      <c r="C21" s="50">
        <v>0.99870000000000003</v>
      </c>
      <c r="D21" s="47"/>
      <c r="E21" s="47"/>
    </row>
    <row r="22" spans="2:5">
      <c r="B22" s="47"/>
      <c r="C22" s="47"/>
      <c r="D22" s="47"/>
      <c r="E22" s="47"/>
    </row>
    <row r="23" spans="2:5">
      <c r="B23" s="47" t="s">
        <v>253</v>
      </c>
      <c r="C23" s="47"/>
      <c r="D23" s="47"/>
      <c r="E23" s="47"/>
    </row>
    <row r="24" spans="2:5">
      <c r="B24" s="47"/>
      <c r="C24" s="51" t="s">
        <v>254</v>
      </c>
      <c r="D24" s="51"/>
      <c r="E24" s="51"/>
    </row>
    <row r="25" spans="2:5">
      <c r="B25" s="47"/>
      <c r="C25" s="47">
        <v>-8.6999999999999994E-2</v>
      </c>
      <c r="D25" s="47"/>
      <c r="E25" s="47"/>
    </row>
  </sheetData>
  <hyperlinks>
    <hyperlink ref="A1" r:id="rId1" xr:uid="{D48241FE-6BA4-994A-A017-EA9A6DF18C8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2269-C098-BC41-864F-B606FB553D3B}">
  <sheetPr>
    <tabColor rgb="FFFF0000"/>
  </sheetPr>
  <dimension ref="A1:E16"/>
  <sheetViews>
    <sheetView workbookViewId="0">
      <selection activeCell="B1" sqref="B1"/>
    </sheetView>
  </sheetViews>
  <sheetFormatPr baseColWidth="10" defaultColWidth="10.83203125" defaultRowHeight="26"/>
  <cols>
    <col min="1" max="3" width="10.83203125" style="1"/>
    <col min="4" max="4" width="12.33203125" style="1" bestFit="1" customWidth="1"/>
    <col min="5" max="16384" width="10.83203125" style="1"/>
  </cols>
  <sheetData>
    <row r="1" spans="1:5">
      <c r="A1" s="1" t="s">
        <v>273</v>
      </c>
      <c r="B1" s="27" t="s">
        <v>317</v>
      </c>
    </row>
    <row r="3" spans="1:5">
      <c r="B3" s="1" t="s">
        <v>316</v>
      </c>
    </row>
    <row r="4" spans="1:5">
      <c r="C4" s="1" t="s">
        <v>315</v>
      </c>
    </row>
    <row r="5" spans="1:5">
      <c r="C5" s="1" t="s">
        <v>314</v>
      </c>
    </row>
    <row r="6" spans="1:5">
      <c r="C6" s="1" t="s">
        <v>313</v>
      </c>
    </row>
    <row r="7" spans="1:5" ht="30">
      <c r="C7" s="1" t="s">
        <v>312</v>
      </c>
    </row>
    <row r="8" spans="1:5">
      <c r="C8" s="1" t="s">
        <v>311</v>
      </c>
    </row>
    <row r="9" spans="1:5">
      <c r="C9" s="1" t="s">
        <v>310</v>
      </c>
    </row>
    <row r="10" spans="1:5" ht="31">
      <c r="C10" s="1" t="s">
        <v>309</v>
      </c>
    </row>
    <row r="11" spans="1:5">
      <c r="C11" s="1" t="s">
        <v>308</v>
      </c>
    </row>
    <row r="12" spans="1:5" ht="31">
      <c r="C12" s="1" t="s">
        <v>307</v>
      </c>
    </row>
    <row r="14" spans="1:5">
      <c r="C14" s="1" t="s">
        <v>306</v>
      </c>
    </row>
    <row r="15" spans="1:5">
      <c r="D15" s="64">
        <f>_xlfn.NORM.S.INV(0.9772)</f>
        <v>1.9990772149717688</v>
      </c>
      <c r="E15" s="63" t="s">
        <v>305</v>
      </c>
    </row>
    <row r="16" spans="1:5">
      <c r="D16" s="62">
        <f>_xlfn.NORM.S.DIST(2,1)</f>
        <v>0.97724986805182079</v>
      </c>
      <c r="E16" s="61" t="s">
        <v>304</v>
      </c>
    </row>
  </sheetData>
  <hyperlinks>
    <hyperlink ref="B1" r:id="rId1" xr:uid="{5E080054-9460-2945-813E-61F6ABF2C5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63E2-A922-CE4C-A9B7-2E6925CF58F8}">
  <sheetPr>
    <tabColor rgb="FFFF0000"/>
  </sheetPr>
  <dimension ref="A1:C15"/>
  <sheetViews>
    <sheetView workbookViewId="0">
      <selection activeCell="B1" sqref="B1"/>
    </sheetView>
  </sheetViews>
  <sheetFormatPr baseColWidth="10" defaultColWidth="10.83203125" defaultRowHeight="26"/>
  <cols>
    <col min="1" max="3" width="10.83203125" style="1"/>
    <col min="4" max="4" width="12.33203125" style="1" bestFit="1" customWidth="1"/>
    <col min="5" max="16384" width="10.83203125" style="1"/>
  </cols>
  <sheetData>
    <row r="1" spans="1:3">
      <c r="A1" s="1" t="s">
        <v>273</v>
      </c>
      <c r="B1" s="27" t="s">
        <v>327</v>
      </c>
      <c r="C1" s="27"/>
    </row>
    <row r="3" spans="1:3">
      <c r="B3" s="1" t="s">
        <v>326</v>
      </c>
    </row>
    <row r="4" spans="1:3">
      <c r="C4" s="1" t="s">
        <v>325</v>
      </c>
    </row>
    <row r="5" spans="1:3">
      <c r="C5" s="1" t="s">
        <v>324</v>
      </c>
    </row>
    <row r="6" spans="1:3">
      <c r="C6" s="1" t="s">
        <v>323</v>
      </c>
    </row>
    <row r="9" spans="1:3">
      <c r="C9" s="27"/>
    </row>
    <row r="10" spans="1:3">
      <c r="B10" s="1" t="s">
        <v>322</v>
      </c>
    </row>
    <row r="11" spans="1:3">
      <c r="C11" s="1" t="s">
        <v>321</v>
      </c>
    </row>
    <row r="12" spans="1:3">
      <c r="C12" s="1" t="s">
        <v>320</v>
      </c>
    </row>
    <row r="13" spans="1:3">
      <c r="C13" s="1" t="s">
        <v>319</v>
      </c>
    </row>
    <row r="14" spans="1:3">
      <c r="C14" s="1" t="s">
        <v>318</v>
      </c>
    </row>
    <row r="15" spans="1:3">
      <c r="C15" s="27"/>
    </row>
  </sheetData>
  <hyperlinks>
    <hyperlink ref="B1" r:id="rId1" xr:uid="{FAEA3125-D075-764B-9F4E-D21FF99E4FD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F618-57AC-F04F-8A3A-45560E20556A}">
  <sheetPr>
    <tabColor rgb="FFFF0000"/>
  </sheetPr>
  <dimension ref="A1:J38"/>
  <sheetViews>
    <sheetView workbookViewId="0"/>
  </sheetViews>
  <sheetFormatPr baseColWidth="10" defaultColWidth="10.83203125" defaultRowHeight="26"/>
  <cols>
    <col min="1" max="3" width="10.83203125" style="1"/>
    <col min="4" max="4" width="12.33203125" style="1" bestFit="1" customWidth="1"/>
    <col min="5" max="16384" width="10.83203125" style="1"/>
  </cols>
  <sheetData>
    <row r="1" spans="1:10">
      <c r="A1" s="1" t="s">
        <v>273</v>
      </c>
      <c r="B1" s="27" t="s">
        <v>294</v>
      </c>
    </row>
    <row r="2" spans="1:10" s="57" customFormat="1">
      <c r="C2" s="57" t="s">
        <v>295</v>
      </c>
      <c r="D2" s="57" t="s">
        <v>296</v>
      </c>
      <c r="E2" s="57" t="s">
        <v>297</v>
      </c>
      <c r="G2" s="57" t="s">
        <v>298</v>
      </c>
      <c r="H2" s="57" t="s">
        <v>299</v>
      </c>
      <c r="I2" s="57" t="s">
        <v>300</v>
      </c>
      <c r="J2" s="57" t="s">
        <v>301</v>
      </c>
    </row>
    <row r="3" spans="1:10">
      <c r="B3" s="1" t="s">
        <v>302</v>
      </c>
      <c r="C3" s="1">
        <v>1</v>
      </c>
      <c r="D3" s="1">
        <v>1</v>
      </c>
      <c r="E3" s="1">
        <f t="shared" ref="E3:E38" si="0">die1_+die2_</f>
        <v>2</v>
      </c>
      <c r="G3" s="1">
        <v>2</v>
      </c>
      <c r="H3" s="1">
        <f t="shared" ref="H3:H13" si="1">COUNTIFS(sum,i)</f>
        <v>1</v>
      </c>
      <c r="I3" s="1">
        <f t="shared" ref="I3:I13" si="2">Count/SUM(Count)</f>
        <v>2.7777777777777776E-2</v>
      </c>
      <c r="J3" s="1">
        <f>I3</f>
        <v>2.7777777777777776E-2</v>
      </c>
    </row>
    <row r="4" spans="1:10">
      <c r="C4" s="1">
        <v>2</v>
      </c>
      <c r="D4" s="1">
        <v>1</v>
      </c>
      <c r="E4" s="1">
        <f t="shared" si="0"/>
        <v>3</v>
      </c>
      <c r="G4" s="1">
        <v>3</v>
      </c>
      <c r="H4" s="1">
        <f t="shared" si="1"/>
        <v>2</v>
      </c>
      <c r="I4" s="1">
        <f t="shared" si="2"/>
        <v>5.5555555555555552E-2</v>
      </c>
      <c r="J4" s="1">
        <f>I4+J3</f>
        <v>8.3333333333333329E-2</v>
      </c>
    </row>
    <row r="5" spans="1:10">
      <c r="C5" s="1">
        <v>3</v>
      </c>
      <c r="D5" s="1">
        <v>1</v>
      </c>
      <c r="E5" s="1">
        <f t="shared" si="0"/>
        <v>4</v>
      </c>
      <c r="G5" s="1">
        <v>4</v>
      </c>
      <c r="H5" s="1">
        <f t="shared" si="1"/>
        <v>3</v>
      </c>
      <c r="I5" s="1">
        <f t="shared" si="2"/>
        <v>8.3333333333333329E-2</v>
      </c>
      <c r="J5" s="1">
        <f t="shared" ref="J5:J13" si="3">I5+J4</f>
        <v>0.16666666666666666</v>
      </c>
    </row>
    <row r="6" spans="1:10">
      <c r="C6" s="1">
        <v>4</v>
      </c>
      <c r="D6" s="1">
        <v>1</v>
      </c>
      <c r="E6" s="1">
        <f t="shared" si="0"/>
        <v>5</v>
      </c>
      <c r="G6" s="1">
        <v>5</v>
      </c>
      <c r="H6" s="1">
        <f t="shared" si="1"/>
        <v>4</v>
      </c>
      <c r="I6" s="1">
        <f t="shared" si="2"/>
        <v>0.1111111111111111</v>
      </c>
      <c r="J6" s="1">
        <f t="shared" si="3"/>
        <v>0.27777777777777779</v>
      </c>
    </row>
    <row r="7" spans="1:10">
      <c r="C7" s="1">
        <v>5</v>
      </c>
      <c r="D7" s="1">
        <v>1</v>
      </c>
      <c r="E7" s="1">
        <f t="shared" si="0"/>
        <v>6</v>
      </c>
      <c r="G7" s="1">
        <v>6</v>
      </c>
      <c r="H7" s="1">
        <f t="shared" si="1"/>
        <v>5</v>
      </c>
      <c r="I7" s="1">
        <f t="shared" si="2"/>
        <v>0.1388888888888889</v>
      </c>
      <c r="J7" s="1">
        <f t="shared" si="3"/>
        <v>0.41666666666666669</v>
      </c>
    </row>
    <row r="8" spans="1:10">
      <c r="C8" s="1">
        <v>6</v>
      </c>
      <c r="D8" s="1">
        <v>1</v>
      </c>
      <c r="E8" s="1">
        <f t="shared" si="0"/>
        <v>7</v>
      </c>
      <c r="G8" s="1">
        <v>7</v>
      </c>
      <c r="H8" s="1">
        <f t="shared" si="1"/>
        <v>6</v>
      </c>
      <c r="I8" s="1">
        <f t="shared" si="2"/>
        <v>0.16666666666666666</v>
      </c>
      <c r="J8" s="1">
        <f t="shared" si="3"/>
        <v>0.58333333333333337</v>
      </c>
    </row>
    <row r="9" spans="1:10">
      <c r="C9" s="1">
        <v>1</v>
      </c>
      <c r="D9" s="1">
        <f>D3+1</f>
        <v>2</v>
      </c>
      <c r="E9" s="1">
        <f t="shared" si="0"/>
        <v>3</v>
      </c>
      <c r="G9" s="1">
        <v>8</v>
      </c>
      <c r="H9" s="1">
        <f t="shared" si="1"/>
        <v>5</v>
      </c>
      <c r="I9" s="1">
        <f t="shared" si="2"/>
        <v>0.1388888888888889</v>
      </c>
      <c r="J9" s="1">
        <f t="shared" si="3"/>
        <v>0.72222222222222232</v>
      </c>
    </row>
    <row r="10" spans="1:10">
      <c r="C10" s="1">
        <v>2</v>
      </c>
      <c r="D10" s="1">
        <f t="shared" ref="D10:D38" si="4">D4+1</f>
        <v>2</v>
      </c>
      <c r="E10" s="1">
        <f t="shared" si="0"/>
        <v>4</v>
      </c>
      <c r="G10" s="1">
        <v>9</v>
      </c>
      <c r="H10" s="1">
        <f t="shared" si="1"/>
        <v>4</v>
      </c>
      <c r="I10" s="1">
        <f t="shared" si="2"/>
        <v>0.1111111111111111</v>
      </c>
      <c r="J10" s="1">
        <f t="shared" si="3"/>
        <v>0.83333333333333348</v>
      </c>
    </row>
    <row r="11" spans="1:10">
      <c r="C11" s="1">
        <v>3</v>
      </c>
      <c r="D11" s="1">
        <f t="shared" si="4"/>
        <v>2</v>
      </c>
      <c r="E11" s="1">
        <f t="shared" si="0"/>
        <v>5</v>
      </c>
      <c r="G11" s="1">
        <v>10</v>
      </c>
      <c r="H11" s="1">
        <f t="shared" si="1"/>
        <v>3</v>
      </c>
      <c r="I11" s="1">
        <f t="shared" si="2"/>
        <v>8.3333333333333329E-2</v>
      </c>
      <c r="J11" s="1">
        <f t="shared" si="3"/>
        <v>0.91666666666666685</v>
      </c>
    </row>
    <row r="12" spans="1:10">
      <c r="C12" s="1">
        <v>4</v>
      </c>
      <c r="D12" s="1">
        <f t="shared" si="4"/>
        <v>2</v>
      </c>
      <c r="E12" s="1">
        <f t="shared" si="0"/>
        <v>6</v>
      </c>
      <c r="G12" s="1">
        <v>11</v>
      </c>
      <c r="H12" s="1">
        <f t="shared" si="1"/>
        <v>2</v>
      </c>
      <c r="I12" s="1">
        <f t="shared" si="2"/>
        <v>5.5555555555555552E-2</v>
      </c>
      <c r="J12" s="1">
        <f t="shared" si="3"/>
        <v>0.97222222222222243</v>
      </c>
    </row>
    <row r="13" spans="1:10">
      <c r="C13" s="1">
        <v>5</v>
      </c>
      <c r="D13" s="1">
        <f t="shared" si="4"/>
        <v>2</v>
      </c>
      <c r="E13" s="1">
        <f t="shared" si="0"/>
        <v>7</v>
      </c>
      <c r="G13" s="1">
        <v>12</v>
      </c>
      <c r="H13" s="1">
        <f t="shared" si="1"/>
        <v>1</v>
      </c>
      <c r="I13" s="1">
        <f t="shared" si="2"/>
        <v>2.7777777777777776E-2</v>
      </c>
      <c r="J13" s="1">
        <f t="shared" si="3"/>
        <v>1.0000000000000002</v>
      </c>
    </row>
    <row r="14" spans="1:10">
      <c r="C14" s="1">
        <v>6</v>
      </c>
      <c r="D14" s="1">
        <f t="shared" si="4"/>
        <v>2</v>
      </c>
      <c r="E14" s="1">
        <f t="shared" si="0"/>
        <v>8</v>
      </c>
      <c r="G14" s="57" t="s">
        <v>303</v>
      </c>
      <c r="H14" s="1">
        <f>SUM(H3:H13)</f>
        <v>36</v>
      </c>
      <c r="I14" s="1">
        <f>SUM(I3:I13)</f>
        <v>1.0000000000000002</v>
      </c>
    </row>
    <row r="15" spans="1:10">
      <c r="C15" s="1">
        <v>1</v>
      </c>
      <c r="D15" s="1">
        <f t="shared" si="4"/>
        <v>3</v>
      </c>
      <c r="E15" s="1">
        <f t="shared" si="0"/>
        <v>4</v>
      </c>
    </row>
    <row r="16" spans="1:10">
      <c r="C16" s="1">
        <v>2</v>
      </c>
      <c r="D16" s="1">
        <f t="shared" si="4"/>
        <v>3</v>
      </c>
      <c r="E16" s="1">
        <f t="shared" si="0"/>
        <v>5</v>
      </c>
    </row>
    <row r="17" spans="3:5">
      <c r="C17" s="1">
        <v>3</v>
      </c>
      <c r="D17" s="1">
        <f t="shared" si="4"/>
        <v>3</v>
      </c>
      <c r="E17" s="1">
        <f t="shared" si="0"/>
        <v>6</v>
      </c>
    </row>
    <row r="18" spans="3:5">
      <c r="C18" s="1">
        <v>4</v>
      </c>
      <c r="D18" s="1">
        <f t="shared" si="4"/>
        <v>3</v>
      </c>
      <c r="E18" s="1">
        <f t="shared" si="0"/>
        <v>7</v>
      </c>
    </row>
    <row r="19" spans="3:5">
      <c r="C19" s="1">
        <v>5</v>
      </c>
      <c r="D19" s="1">
        <f t="shared" si="4"/>
        <v>3</v>
      </c>
      <c r="E19" s="1">
        <f t="shared" si="0"/>
        <v>8</v>
      </c>
    </row>
    <row r="20" spans="3:5">
      <c r="C20" s="1">
        <v>6</v>
      </c>
      <c r="D20" s="1">
        <f t="shared" si="4"/>
        <v>3</v>
      </c>
      <c r="E20" s="1">
        <f t="shared" si="0"/>
        <v>9</v>
      </c>
    </row>
    <row r="21" spans="3:5">
      <c r="C21" s="1">
        <v>1</v>
      </c>
      <c r="D21" s="1">
        <f t="shared" si="4"/>
        <v>4</v>
      </c>
      <c r="E21" s="1">
        <f t="shared" si="0"/>
        <v>5</v>
      </c>
    </row>
    <row r="22" spans="3:5">
      <c r="C22" s="1">
        <v>2</v>
      </c>
      <c r="D22" s="1">
        <f t="shared" si="4"/>
        <v>4</v>
      </c>
      <c r="E22" s="1">
        <f t="shared" si="0"/>
        <v>6</v>
      </c>
    </row>
    <row r="23" spans="3:5">
      <c r="C23" s="1">
        <v>3</v>
      </c>
      <c r="D23" s="1">
        <f t="shared" si="4"/>
        <v>4</v>
      </c>
      <c r="E23" s="1">
        <f t="shared" si="0"/>
        <v>7</v>
      </c>
    </row>
    <row r="24" spans="3:5">
      <c r="C24" s="1">
        <v>4</v>
      </c>
      <c r="D24" s="1">
        <f t="shared" si="4"/>
        <v>4</v>
      </c>
      <c r="E24" s="1">
        <f t="shared" si="0"/>
        <v>8</v>
      </c>
    </row>
    <row r="25" spans="3:5">
      <c r="C25" s="1">
        <v>5</v>
      </c>
      <c r="D25" s="1">
        <f t="shared" si="4"/>
        <v>4</v>
      </c>
      <c r="E25" s="1">
        <f t="shared" si="0"/>
        <v>9</v>
      </c>
    </row>
    <row r="26" spans="3:5">
      <c r="C26" s="1">
        <v>6</v>
      </c>
      <c r="D26" s="1">
        <f t="shared" si="4"/>
        <v>4</v>
      </c>
      <c r="E26" s="1">
        <f t="shared" si="0"/>
        <v>10</v>
      </c>
    </row>
    <row r="27" spans="3:5">
      <c r="C27" s="1">
        <v>1</v>
      </c>
      <c r="D27" s="1">
        <f t="shared" si="4"/>
        <v>5</v>
      </c>
      <c r="E27" s="1">
        <f t="shared" si="0"/>
        <v>6</v>
      </c>
    </row>
    <row r="28" spans="3:5">
      <c r="C28" s="1">
        <v>2</v>
      </c>
      <c r="D28" s="1">
        <f t="shared" si="4"/>
        <v>5</v>
      </c>
      <c r="E28" s="1">
        <f t="shared" si="0"/>
        <v>7</v>
      </c>
    </row>
    <row r="29" spans="3:5">
      <c r="C29" s="1">
        <v>3</v>
      </c>
      <c r="D29" s="1">
        <f t="shared" si="4"/>
        <v>5</v>
      </c>
      <c r="E29" s="1">
        <f t="shared" si="0"/>
        <v>8</v>
      </c>
    </row>
    <row r="30" spans="3:5">
      <c r="C30" s="1">
        <v>4</v>
      </c>
      <c r="D30" s="1">
        <f t="shared" si="4"/>
        <v>5</v>
      </c>
      <c r="E30" s="1">
        <f t="shared" si="0"/>
        <v>9</v>
      </c>
    </row>
    <row r="31" spans="3:5">
      <c r="C31" s="1">
        <v>5</v>
      </c>
      <c r="D31" s="1">
        <f t="shared" si="4"/>
        <v>5</v>
      </c>
      <c r="E31" s="1">
        <f t="shared" si="0"/>
        <v>10</v>
      </c>
    </row>
    <row r="32" spans="3:5">
      <c r="C32" s="1">
        <v>6</v>
      </c>
      <c r="D32" s="1">
        <f t="shared" si="4"/>
        <v>5</v>
      </c>
      <c r="E32" s="1">
        <f t="shared" si="0"/>
        <v>11</v>
      </c>
    </row>
    <row r="33" spans="3:5">
      <c r="C33" s="1">
        <v>1</v>
      </c>
      <c r="D33" s="1">
        <f t="shared" si="4"/>
        <v>6</v>
      </c>
      <c r="E33" s="1">
        <f t="shared" si="0"/>
        <v>7</v>
      </c>
    </row>
    <row r="34" spans="3:5">
      <c r="C34" s="1">
        <v>2</v>
      </c>
      <c r="D34" s="1">
        <f t="shared" si="4"/>
        <v>6</v>
      </c>
      <c r="E34" s="1">
        <f t="shared" si="0"/>
        <v>8</v>
      </c>
    </row>
    <row r="35" spans="3:5">
      <c r="C35" s="1">
        <v>3</v>
      </c>
      <c r="D35" s="1">
        <f t="shared" si="4"/>
        <v>6</v>
      </c>
      <c r="E35" s="1">
        <f t="shared" si="0"/>
        <v>9</v>
      </c>
    </row>
    <row r="36" spans="3:5">
      <c r="C36" s="1">
        <v>4</v>
      </c>
      <c r="D36" s="1">
        <f t="shared" si="4"/>
        <v>6</v>
      </c>
      <c r="E36" s="1">
        <f t="shared" si="0"/>
        <v>10</v>
      </c>
    </row>
    <row r="37" spans="3:5">
      <c r="C37" s="1">
        <v>5</v>
      </c>
      <c r="D37" s="1">
        <f t="shared" si="4"/>
        <v>6</v>
      </c>
      <c r="E37" s="1">
        <f t="shared" si="0"/>
        <v>11</v>
      </c>
    </row>
    <row r="38" spans="3:5">
      <c r="C38" s="1">
        <v>6</v>
      </c>
      <c r="D38" s="1">
        <f t="shared" si="4"/>
        <v>6</v>
      </c>
      <c r="E38" s="1">
        <f t="shared" si="0"/>
        <v>12</v>
      </c>
    </row>
  </sheetData>
  <hyperlinks>
    <hyperlink ref="B1" r:id="rId1" xr:uid="{CAAD832E-19A0-4E49-8A34-2C65323204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6DEE-79E6-1A47-9BCD-8E5E628537FB}">
  <sheetPr>
    <tabColor rgb="FFFF0000"/>
  </sheetPr>
  <dimension ref="A1:F17"/>
  <sheetViews>
    <sheetView workbookViewId="0"/>
  </sheetViews>
  <sheetFormatPr baseColWidth="10" defaultColWidth="10.83203125" defaultRowHeight="26"/>
  <cols>
    <col min="1" max="16384" width="10.83203125" style="31"/>
  </cols>
  <sheetData>
    <row r="1" spans="1:6">
      <c r="A1" s="34" t="s">
        <v>216</v>
      </c>
    </row>
    <row r="2" spans="1:6">
      <c r="A2" s="33" t="s">
        <v>215</v>
      </c>
    </row>
    <row r="5" spans="1:6">
      <c r="D5" s="31" t="s">
        <v>214</v>
      </c>
    </row>
    <row r="6" spans="1:6">
      <c r="C6" s="35" t="s">
        <v>213</v>
      </c>
      <c r="D6" s="34"/>
      <c r="E6" s="34"/>
      <c r="F6" s="34"/>
    </row>
    <row r="7" spans="1:6">
      <c r="B7" s="31" t="s">
        <v>212</v>
      </c>
      <c r="C7" s="33"/>
      <c r="D7" s="32" t="s">
        <v>211</v>
      </c>
      <c r="E7" s="32"/>
      <c r="F7" s="32"/>
    </row>
    <row r="8" spans="1:6">
      <c r="B8" s="31" t="s">
        <v>210</v>
      </c>
      <c r="C8" s="33"/>
      <c r="D8" s="32"/>
      <c r="E8" s="32"/>
      <c r="F8" s="32"/>
    </row>
    <row r="9" spans="1:6">
      <c r="C9" s="33"/>
      <c r="D9" s="32"/>
      <c r="E9" s="32"/>
      <c r="F9" s="32"/>
    </row>
    <row r="12" spans="1:6">
      <c r="C12" s="31" t="s">
        <v>209</v>
      </c>
    </row>
    <row r="13" spans="1:6">
      <c r="C13" s="31" t="s">
        <v>208</v>
      </c>
    </row>
    <row r="14" spans="1:6">
      <c r="C14" s="31" t="s">
        <v>207</v>
      </c>
    </row>
    <row r="15" spans="1:6">
      <c r="C15" s="31" t="s">
        <v>206</v>
      </c>
    </row>
    <row r="17" spans="3:3">
      <c r="C17" s="66" t="s">
        <v>343</v>
      </c>
    </row>
  </sheetData>
  <hyperlinks>
    <hyperlink ref="C17" r:id="rId1" xr:uid="{003531E2-F026-0443-AEE6-78D496DA55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4C60-E72B-BC47-9180-1BF327FE68B7}">
  <sheetPr>
    <tabColor rgb="FFFF0000"/>
  </sheetPr>
  <dimension ref="A2:F13"/>
  <sheetViews>
    <sheetView workbookViewId="0"/>
  </sheetViews>
  <sheetFormatPr baseColWidth="10" defaultColWidth="10.83203125" defaultRowHeight="26"/>
  <cols>
    <col min="1" max="16384" width="10.83203125" style="31"/>
  </cols>
  <sheetData>
    <row r="2" spans="1:6">
      <c r="A2" s="33" t="s">
        <v>215</v>
      </c>
    </row>
    <row r="5" spans="1:6">
      <c r="D5" s="31" t="s">
        <v>219</v>
      </c>
    </row>
    <row r="6" spans="1:6">
      <c r="C6" s="36" t="s">
        <v>218</v>
      </c>
      <c r="D6" s="34"/>
      <c r="E6" s="34"/>
      <c r="F6" s="34"/>
    </row>
    <row r="7" spans="1:6">
      <c r="B7" s="31" t="s">
        <v>212</v>
      </c>
      <c r="C7" s="33"/>
      <c r="D7" s="32" t="s">
        <v>211</v>
      </c>
      <c r="E7" s="32"/>
      <c r="F7" s="32"/>
    </row>
    <row r="8" spans="1:6">
      <c r="B8" s="31" t="s">
        <v>210</v>
      </c>
      <c r="C8" s="33"/>
      <c r="D8" s="32"/>
      <c r="E8" s="32"/>
      <c r="F8" s="32"/>
    </row>
    <row r="9" spans="1:6">
      <c r="C9" s="33"/>
      <c r="D9" s="32"/>
      <c r="E9" s="32"/>
      <c r="F9" s="32"/>
    </row>
    <row r="11" spans="1:6">
      <c r="C11" s="31" t="s">
        <v>217</v>
      </c>
    </row>
    <row r="12" spans="1:6">
      <c r="C12" s="31" t="s">
        <v>209</v>
      </c>
    </row>
    <row r="13" spans="1:6">
      <c r="C13" s="3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9" tint="-0.499984740745262"/>
  </sheetPr>
  <dimension ref="B2:M104"/>
  <sheetViews>
    <sheetView workbookViewId="0"/>
  </sheetViews>
  <sheetFormatPr baseColWidth="10" defaultColWidth="8.83203125" defaultRowHeight="26"/>
  <cols>
    <col min="1" max="1" width="8.83203125" style="7"/>
    <col min="2" max="2" width="19.33203125" style="7" bestFit="1" customWidth="1"/>
    <col min="3" max="3" width="15.5" style="7" bestFit="1" customWidth="1"/>
    <col min="4" max="4" width="16.33203125" style="7" bestFit="1" customWidth="1"/>
    <col min="5" max="6" width="8.83203125" style="7"/>
    <col min="7" max="7" width="18.33203125" style="7" bestFit="1" customWidth="1"/>
    <col min="8" max="13" width="7.1640625" style="8" bestFit="1" customWidth="1"/>
    <col min="14" max="16384" width="8.83203125" style="7"/>
  </cols>
  <sheetData>
    <row r="2" spans="2:13" ht="29">
      <c r="B2" s="6" t="s">
        <v>119</v>
      </c>
    </row>
    <row r="4" spans="2:13">
      <c r="B4" s="7" t="s">
        <v>8</v>
      </c>
      <c r="C4" s="7" t="s">
        <v>9</v>
      </c>
      <c r="D4" s="7" t="s">
        <v>10</v>
      </c>
      <c r="G4" s="7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</row>
    <row r="5" spans="2:13">
      <c r="B5" s="7" t="s">
        <v>18</v>
      </c>
      <c r="C5" s="7" t="s">
        <v>14</v>
      </c>
      <c r="D5" s="7" t="s">
        <v>15</v>
      </c>
      <c r="G5" s="7" t="s">
        <v>12</v>
      </c>
      <c r="H5" s="9">
        <f t="shared" ref="H5:M10" si="0">COUNTIFS(RatingLast,$G5,RatingNow,H$4)</f>
        <v>13</v>
      </c>
      <c r="I5" s="10">
        <f t="shared" si="0"/>
        <v>7</v>
      </c>
      <c r="J5" s="10">
        <f t="shared" si="0"/>
        <v>3</v>
      </c>
      <c r="K5" s="10">
        <f t="shared" si="0"/>
        <v>0</v>
      </c>
      <c r="L5" s="10">
        <f t="shared" si="0"/>
        <v>0</v>
      </c>
      <c r="M5" s="11">
        <f t="shared" si="0"/>
        <v>0</v>
      </c>
    </row>
    <row r="6" spans="2:13">
      <c r="B6" s="7" t="s">
        <v>19</v>
      </c>
      <c r="C6" s="7" t="s">
        <v>12</v>
      </c>
      <c r="D6" s="7" t="s">
        <v>12</v>
      </c>
      <c r="G6" s="7" t="s">
        <v>13</v>
      </c>
      <c r="H6" s="12">
        <f t="shared" si="0"/>
        <v>2</v>
      </c>
      <c r="I6" s="8">
        <f t="shared" si="0"/>
        <v>5</v>
      </c>
      <c r="J6" s="8">
        <f t="shared" si="0"/>
        <v>12</v>
      </c>
      <c r="K6" s="8">
        <f t="shared" si="0"/>
        <v>3</v>
      </c>
      <c r="L6" s="8">
        <f t="shared" si="0"/>
        <v>0</v>
      </c>
      <c r="M6" s="13">
        <f t="shared" si="0"/>
        <v>0</v>
      </c>
    </row>
    <row r="7" spans="2:13">
      <c r="B7" s="7" t="s">
        <v>20</v>
      </c>
      <c r="C7" s="7" t="s">
        <v>13</v>
      </c>
      <c r="D7" s="7" t="s">
        <v>14</v>
      </c>
      <c r="G7" s="7" t="s">
        <v>14</v>
      </c>
      <c r="H7" s="12">
        <f t="shared" si="0"/>
        <v>0</v>
      </c>
      <c r="I7" s="8">
        <f t="shared" si="0"/>
        <v>1</v>
      </c>
      <c r="J7" s="8">
        <f t="shared" si="0"/>
        <v>6</v>
      </c>
      <c r="K7" s="8">
        <f t="shared" si="0"/>
        <v>9</v>
      </c>
      <c r="L7" s="8">
        <f t="shared" si="0"/>
        <v>1</v>
      </c>
      <c r="M7" s="13">
        <f t="shared" si="0"/>
        <v>0</v>
      </c>
    </row>
    <row r="8" spans="2:13">
      <c r="B8" s="7" t="s">
        <v>21</v>
      </c>
      <c r="C8" s="7" t="s">
        <v>13</v>
      </c>
      <c r="D8" s="7" t="s">
        <v>14</v>
      </c>
      <c r="G8" s="7" t="s">
        <v>15</v>
      </c>
      <c r="H8" s="12">
        <f t="shared" si="0"/>
        <v>0</v>
      </c>
      <c r="I8" s="8">
        <f t="shared" si="0"/>
        <v>0</v>
      </c>
      <c r="J8" s="8">
        <f t="shared" si="0"/>
        <v>2</v>
      </c>
      <c r="K8" s="8">
        <f t="shared" si="0"/>
        <v>5</v>
      </c>
      <c r="L8" s="8">
        <f t="shared" si="0"/>
        <v>7</v>
      </c>
      <c r="M8" s="13">
        <f t="shared" si="0"/>
        <v>3</v>
      </c>
    </row>
    <row r="9" spans="2:13">
      <c r="B9" s="7" t="s">
        <v>22</v>
      </c>
      <c r="C9" s="7" t="s">
        <v>12</v>
      </c>
      <c r="D9" s="7" t="s">
        <v>12</v>
      </c>
      <c r="G9" s="7" t="s">
        <v>16</v>
      </c>
      <c r="H9" s="12">
        <f t="shared" si="0"/>
        <v>0</v>
      </c>
      <c r="I9" s="8">
        <f t="shared" si="0"/>
        <v>0</v>
      </c>
      <c r="J9" s="8">
        <f t="shared" si="0"/>
        <v>0</v>
      </c>
      <c r="K9" s="8">
        <f t="shared" si="0"/>
        <v>1</v>
      </c>
      <c r="L9" s="8">
        <f t="shared" si="0"/>
        <v>12</v>
      </c>
      <c r="M9" s="13">
        <f t="shared" si="0"/>
        <v>8</v>
      </c>
    </row>
    <row r="10" spans="2:13">
      <c r="B10" s="7" t="s">
        <v>23</v>
      </c>
      <c r="C10" s="7" t="s">
        <v>14</v>
      </c>
      <c r="D10" s="7" t="s">
        <v>15</v>
      </c>
      <c r="G10" s="7" t="s">
        <v>17</v>
      </c>
      <c r="H10" s="14">
        <f t="shared" si="0"/>
        <v>0</v>
      </c>
      <c r="I10" s="15">
        <f t="shared" si="0"/>
        <v>0</v>
      </c>
      <c r="J10" s="15">
        <f t="shared" si="0"/>
        <v>0</v>
      </c>
      <c r="K10" s="15">
        <f t="shared" si="0"/>
        <v>0</v>
      </c>
      <c r="L10" s="15">
        <f t="shared" si="0"/>
        <v>0</v>
      </c>
      <c r="M10" s="16">
        <f t="shared" si="0"/>
        <v>0</v>
      </c>
    </row>
    <row r="11" spans="2:13">
      <c r="B11" s="7" t="s">
        <v>24</v>
      </c>
      <c r="C11" s="7" t="s">
        <v>16</v>
      </c>
      <c r="D11" s="7" t="s">
        <v>16</v>
      </c>
    </row>
    <row r="12" spans="2:13">
      <c r="B12" s="7" t="s">
        <v>25</v>
      </c>
      <c r="C12" s="7" t="s">
        <v>13</v>
      </c>
      <c r="D12" s="7" t="s">
        <v>12</v>
      </c>
    </row>
    <row r="13" spans="2:13">
      <c r="B13" s="7" t="s">
        <v>26</v>
      </c>
      <c r="C13" s="7" t="s">
        <v>16</v>
      </c>
      <c r="D13" s="7" t="s">
        <v>16</v>
      </c>
    </row>
    <row r="14" spans="2:13">
      <c r="B14" s="7" t="s">
        <v>27</v>
      </c>
      <c r="C14" s="7" t="s">
        <v>14</v>
      </c>
      <c r="D14" s="7" t="s">
        <v>15</v>
      </c>
      <c r="G14" s="7" t="s">
        <v>28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</row>
    <row r="15" spans="2:13">
      <c r="B15" s="7" t="s">
        <v>29</v>
      </c>
      <c r="C15" s="7" t="s">
        <v>16</v>
      </c>
      <c r="D15" s="7" t="s">
        <v>17</v>
      </c>
      <c r="G15" s="7" t="s">
        <v>12</v>
      </c>
      <c r="H15" s="17">
        <f t="array" ref="H15:M15">H5:M5/SUM(H5:M5)</f>
        <v>0.56521739130434778</v>
      </c>
      <c r="I15" s="18">
        <v>0.30434782608695654</v>
      </c>
      <c r="J15" s="18">
        <v>0.13043478260869565</v>
      </c>
      <c r="K15" s="18">
        <v>0</v>
      </c>
      <c r="L15" s="18">
        <v>0</v>
      </c>
      <c r="M15" s="19">
        <v>0</v>
      </c>
    </row>
    <row r="16" spans="2:13">
      <c r="B16" s="7" t="s">
        <v>30</v>
      </c>
      <c r="C16" s="7" t="s">
        <v>14</v>
      </c>
      <c r="D16" s="7" t="s">
        <v>14</v>
      </c>
      <c r="G16" s="7" t="s">
        <v>13</v>
      </c>
      <c r="H16" s="20">
        <f t="array" ref="H16:M16">H6:M6/SUM(H6:M6)</f>
        <v>9.0909090909090912E-2</v>
      </c>
      <c r="I16" s="21">
        <v>0.22727272727272727</v>
      </c>
      <c r="J16" s="21">
        <v>0.54545454545454541</v>
      </c>
      <c r="K16" s="21">
        <v>0.13636363636363635</v>
      </c>
      <c r="L16" s="21">
        <v>0</v>
      </c>
      <c r="M16" s="22">
        <v>0</v>
      </c>
    </row>
    <row r="17" spans="2:13">
      <c r="B17" s="7" t="s">
        <v>31</v>
      </c>
      <c r="C17" s="7" t="s">
        <v>12</v>
      </c>
      <c r="D17" s="7" t="s">
        <v>12</v>
      </c>
      <c r="G17" s="7" t="s">
        <v>14</v>
      </c>
      <c r="H17" s="20">
        <f t="array" ref="H17:M17">H7:M7/SUM(H7:M7)</f>
        <v>0</v>
      </c>
      <c r="I17" s="21">
        <v>5.8823529411764705E-2</v>
      </c>
      <c r="J17" s="21">
        <v>0.35294117647058826</v>
      </c>
      <c r="K17" s="21">
        <v>0.52941176470588236</v>
      </c>
      <c r="L17" s="21">
        <v>5.8823529411764705E-2</v>
      </c>
      <c r="M17" s="22">
        <v>0</v>
      </c>
    </row>
    <row r="18" spans="2:13">
      <c r="B18" s="7" t="s">
        <v>32</v>
      </c>
      <c r="C18" s="7" t="s">
        <v>15</v>
      </c>
      <c r="D18" s="7" t="s">
        <v>15</v>
      </c>
      <c r="G18" s="7" t="s">
        <v>15</v>
      </c>
      <c r="H18" s="20">
        <f t="array" ref="H18:M18">H8:M8/SUM(H8:M8)</f>
        <v>0</v>
      </c>
      <c r="I18" s="21">
        <v>0</v>
      </c>
      <c r="J18" s="21">
        <v>0.11764705882352941</v>
      </c>
      <c r="K18" s="21">
        <v>0.29411764705882354</v>
      </c>
      <c r="L18" s="21">
        <v>0.41176470588235292</v>
      </c>
      <c r="M18" s="22">
        <v>0.17647058823529413</v>
      </c>
    </row>
    <row r="19" spans="2:13">
      <c r="B19" s="7" t="s">
        <v>33</v>
      </c>
      <c r="C19" s="7" t="s">
        <v>12</v>
      </c>
      <c r="D19" s="7" t="s">
        <v>14</v>
      </c>
      <c r="G19" s="7" t="s">
        <v>16</v>
      </c>
      <c r="H19" s="20">
        <f t="array" ref="H19:M19">H9:M9/SUM(H9:M9)</f>
        <v>0</v>
      </c>
      <c r="I19" s="21">
        <v>0</v>
      </c>
      <c r="J19" s="21">
        <v>0</v>
      </c>
      <c r="K19" s="21">
        <v>4.7619047619047616E-2</v>
      </c>
      <c r="L19" s="21">
        <v>0.5714285714285714</v>
      </c>
      <c r="M19" s="22">
        <v>0.38095238095238093</v>
      </c>
    </row>
    <row r="20" spans="2:13">
      <c r="B20" s="7" t="s">
        <v>34</v>
      </c>
      <c r="C20" s="7" t="s">
        <v>14</v>
      </c>
      <c r="D20" s="7" t="s">
        <v>14</v>
      </c>
      <c r="G20" s="7" t="s">
        <v>17</v>
      </c>
      <c r="H20" s="23">
        <f t="array" ref="H20:M20">IFERROR(H10:M10/SUM(H10:M10),0)</f>
        <v>0</v>
      </c>
      <c r="I20" s="24">
        <v>0</v>
      </c>
      <c r="J20" s="24">
        <v>0</v>
      </c>
      <c r="K20" s="24">
        <v>0</v>
      </c>
      <c r="L20" s="24">
        <v>0</v>
      </c>
      <c r="M20" s="25">
        <v>0</v>
      </c>
    </row>
    <row r="21" spans="2:13">
      <c r="B21" s="7" t="s">
        <v>35</v>
      </c>
      <c r="C21" s="7" t="s">
        <v>16</v>
      </c>
      <c r="D21" s="7" t="s">
        <v>15</v>
      </c>
    </row>
    <row r="22" spans="2:13">
      <c r="B22" s="7" t="s">
        <v>36</v>
      </c>
      <c r="C22" s="7" t="s">
        <v>15</v>
      </c>
      <c r="D22" s="7" t="s">
        <v>14</v>
      </c>
    </row>
    <row r="23" spans="2:13">
      <c r="B23" s="7" t="s">
        <v>37</v>
      </c>
      <c r="C23" s="7" t="s">
        <v>13</v>
      </c>
      <c r="D23" s="7" t="s">
        <v>14</v>
      </c>
    </row>
    <row r="24" spans="2:13">
      <c r="B24" s="7" t="s">
        <v>38</v>
      </c>
      <c r="C24" s="7" t="s">
        <v>12</v>
      </c>
      <c r="D24" s="7" t="s">
        <v>13</v>
      </c>
    </row>
    <row r="25" spans="2:13">
      <c r="B25" s="7" t="s">
        <v>39</v>
      </c>
      <c r="C25" s="7" t="s">
        <v>16</v>
      </c>
      <c r="D25" s="7" t="s">
        <v>16</v>
      </c>
    </row>
    <row r="26" spans="2:13">
      <c r="B26" s="7" t="s">
        <v>40</v>
      </c>
      <c r="C26" s="7" t="s">
        <v>13</v>
      </c>
      <c r="D26" s="7" t="s">
        <v>13</v>
      </c>
      <c r="H26" s="21"/>
      <c r="I26" s="21"/>
      <c r="J26" s="21"/>
      <c r="K26" s="21"/>
      <c r="L26" s="21"/>
      <c r="M26" s="21"/>
    </row>
    <row r="27" spans="2:13">
      <c r="B27" s="7" t="s">
        <v>41</v>
      </c>
      <c r="C27" s="7" t="s">
        <v>13</v>
      </c>
      <c r="D27" s="7" t="s">
        <v>14</v>
      </c>
    </row>
    <row r="28" spans="2:13">
      <c r="B28" s="7" t="s">
        <v>42</v>
      </c>
      <c r="C28" s="7" t="s">
        <v>16</v>
      </c>
      <c r="D28" s="7" t="s">
        <v>16</v>
      </c>
      <c r="H28" s="21"/>
      <c r="I28" s="21"/>
      <c r="J28" s="21"/>
      <c r="K28" s="21"/>
      <c r="L28" s="21"/>
      <c r="M28" s="21"/>
    </row>
    <row r="29" spans="2:13">
      <c r="B29" s="7" t="s">
        <v>43</v>
      </c>
      <c r="C29" s="7" t="s">
        <v>12</v>
      </c>
      <c r="D29" s="7" t="s">
        <v>12</v>
      </c>
    </row>
    <row r="30" spans="2:13">
      <c r="B30" s="7" t="s">
        <v>44</v>
      </c>
      <c r="C30" s="7" t="s">
        <v>16</v>
      </c>
      <c r="D30" s="7" t="s">
        <v>17</v>
      </c>
    </row>
    <row r="31" spans="2:13">
      <c r="B31" s="7" t="s">
        <v>45</v>
      </c>
      <c r="C31" s="7" t="s">
        <v>12</v>
      </c>
      <c r="D31" s="7" t="s">
        <v>12</v>
      </c>
    </row>
    <row r="32" spans="2:13">
      <c r="B32" s="7" t="s">
        <v>46</v>
      </c>
      <c r="C32" s="7" t="s">
        <v>12</v>
      </c>
      <c r="D32" s="7" t="s">
        <v>13</v>
      </c>
    </row>
    <row r="33" spans="2:13">
      <c r="B33" s="7" t="s">
        <v>47</v>
      </c>
      <c r="C33" s="7" t="s">
        <v>14</v>
      </c>
      <c r="D33" s="7" t="s">
        <v>15</v>
      </c>
    </row>
    <row r="34" spans="2:13">
      <c r="B34" s="7" t="s">
        <v>48</v>
      </c>
      <c r="C34" s="7" t="s">
        <v>13</v>
      </c>
      <c r="D34" s="7" t="s">
        <v>14</v>
      </c>
      <c r="H34" s="21"/>
      <c r="I34" s="21"/>
      <c r="J34" s="21"/>
      <c r="K34" s="21"/>
      <c r="L34" s="21"/>
      <c r="M34" s="21"/>
    </row>
    <row r="35" spans="2:13">
      <c r="B35" s="7" t="s">
        <v>49</v>
      </c>
      <c r="C35" s="7" t="s">
        <v>16</v>
      </c>
      <c r="D35" s="7" t="s">
        <v>16</v>
      </c>
      <c r="H35" s="21"/>
      <c r="I35" s="21"/>
      <c r="J35" s="21"/>
      <c r="K35" s="21"/>
      <c r="L35" s="21"/>
      <c r="M35" s="21"/>
    </row>
    <row r="36" spans="2:13">
      <c r="B36" s="7" t="s">
        <v>50</v>
      </c>
      <c r="C36" s="7" t="s">
        <v>15</v>
      </c>
      <c r="D36" s="7" t="s">
        <v>15</v>
      </c>
      <c r="H36" s="21"/>
      <c r="I36" s="21"/>
      <c r="J36" s="21"/>
      <c r="K36" s="21"/>
      <c r="L36" s="21"/>
      <c r="M36" s="21"/>
    </row>
    <row r="37" spans="2:13">
      <c r="B37" s="7" t="s">
        <v>51</v>
      </c>
      <c r="C37" s="7" t="s">
        <v>16</v>
      </c>
      <c r="D37" s="7" t="s">
        <v>16</v>
      </c>
      <c r="H37" s="21"/>
      <c r="I37" s="21"/>
      <c r="J37" s="21"/>
      <c r="K37" s="21"/>
      <c r="L37" s="21"/>
      <c r="M37" s="21"/>
    </row>
    <row r="38" spans="2:13">
      <c r="B38" s="7" t="s">
        <v>52</v>
      </c>
      <c r="C38" s="7" t="s">
        <v>13</v>
      </c>
      <c r="D38" s="7" t="s">
        <v>13</v>
      </c>
      <c r="H38" s="21"/>
      <c r="I38" s="21"/>
      <c r="J38" s="21"/>
      <c r="K38" s="21"/>
      <c r="L38" s="21"/>
      <c r="M38" s="21"/>
    </row>
    <row r="39" spans="2:13">
      <c r="B39" s="7" t="s">
        <v>53</v>
      </c>
      <c r="C39" s="7" t="s">
        <v>13</v>
      </c>
      <c r="D39" s="7" t="s">
        <v>13</v>
      </c>
      <c r="H39" s="21"/>
      <c r="I39" s="21"/>
      <c r="J39" s="21"/>
      <c r="K39" s="21"/>
      <c r="L39" s="21"/>
      <c r="M39" s="21"/>
    </row>
    <row r="40" spans="2:13">
      <c r="B40" s="7" t="s">
        <v>54</v>
      </c>
      <c r="C40" s="7" t="s">
        <v>12</v>
      </c>
      <c r="D40" s="7" t="s">
        <v>12</v>
      </c>
    </row>
    <row r="41" spans="2:13">
      <c r="B41" s="7" t="s">
        <v>55</v>
      </c>
      <c r="C41" s="7" t="s">
        <v>15</v>
      </c>
      <c r="D41" s="7" t="s">
        <v>16</v>
      </c>
    </row>
    <row r="42" spans="2:13">
      <c r="B42" s="7" t="s">
        <v>56</v>
      </c>
      <c r="C42" s="7" t="s">
        <v>14</v>
      </c>
      <c r="D42" s="7" t="s">
        <v>15</v>
      </c>
    </row>
    <row r="43" spans="2:13">
      <c r="B43" s="7" t="s">
        <v>57</v>
      </c>
      <c r="C43" s="7" t="s">
        <v>12</v>
      </c>
      <c r="D43" s="7" t="s">
        <v>12</v>
      </c>
    </row>
    <row r="44" spans="2:13">
      <c r="B44" s="7" t="s">
        <v>58</v>
      </c>
      <c r="C44" s="7" t="s">
        <v>16</v>
      </c>
      <c r="D44" s="7" t="s">
        <v>17</v>
      </c>
    </row>
    <row r="45" spans="2:13">
      <c r="B45" s="7" t="s">
        <v>59</v>
      </c>
      <c r="C45" s="7" t="s">
        <v>12</v>
      </c>
      <c r="D45" s="7" t="s">
        <v>13</v>
      </c>
    </row>
    <row r="46" spans="2:13">
      <c r="B46" s="7" t="s">
        <v>60</v>
      </c>
      <c r="C46" s="7" t="s">
        <v>13</v>
      </c>
      <c r="D46" s="7" t="s">
        <v>15</v>
      </c>
    </row>
    <row r="47" spans="2:13">
      <c r="B47" s="7" t="s">
        <v>61</v>
      </c>
      <c r="C47" s="7" t="s">
        <v>15</v>
      </c>
      <c r="D47" s="7" t="s">
        <v>16</v>
      </c>
    </row>
    <row r="48" spans="2:13">
      <c r="B48" s="7" t="s">
        <v>62</v>
      </c>
      <c r="C48" s="7" t="s">
        <v>12</v>
      </c>
      <c r="D48" s="7" t="s">
        <v>14</v>
      </c>
    </row>
    <row r="49" spans="2:4">
      <c r="B49" s="7" t="s">
        <v>63</v>
      </c>
      <c r="C49" s="7" t="s">
        <v>14</v>
      </c>
      <c r="D49" s="7" t="s">
        <v>15</v>
      </c>
    </row>
    <row r="50" spans="2:4">
      <c r="B50" s="7" t="s">
        <v>64</v>
      </c>
      <c r="C50" s="7" t="s">
        <v>14</v>
      </c>
      <c r="D50" s="7" t="s">
        <v>15</v>
      </c>
    </row>
    <row r="51" spans="2:4">
      <c r="B51" s="7" t="s">
        <v>65</v>
      </c>
      <c r="C51" s="7" t="s">
        <v>14</v>
      </c>
      <c r="D51" s="7" t="s">
        <v>15</v>
      </c>
    </row>
    <row r="52" spans="2:4">
      <c r="B52" s="7" t="s">
        <v>66</v>
      </c>
      <c r="C52" s="7" t="s">
        <v>13</v>
      </c>
      <c r="D52" s="7" t="s">
        <v>15</v>
      </c>
    </row>
    <row r="53" spans="2:4">
      <c r="B53" s="7" t="s">
        <v>67</v>
      </c>
      <c r="C53" s="7" t="s">
        <v>15</v>
      </c>
      <c r="D53" s="7" t="s">
        <v>17</v>
      </c>
    </row>
    <row r="54" spans="2:4">
      <c r="B54" s="7" t="s">
        <v>68</v>
      </c>
      <c r="C54" s="7" t="s">
        <v>13</v>
      </c>
      <c r="D54" s="7" t="s">
        <v>14</v>
      </c>
    </row>
    <row r="55" spans="2:4">
      <c r="B55" s="7" t="s">
        <v>69</v>
      </c>
      <c r="C55" s="7" t="s">
        <v>15</v>
      </c>
      <c r="D55" s="7" t="s">
        <v>14</v>
      </c>
    </row>
    <row r="56" spans="2:4">
      <c r="B56" s="7" t="s">
        <v>70</v>
      </c>
      <c r="C56" s="7" t="s">
        <v>13</v>
      </c>
      <c r="D56" s="7" t="s">
        <v>12</v>
      </c>
    </row>
    <row r="57" spans="2:4">
      <c r="B57" s="7" t="s">
        <v>71</v>
      </c>
      <c r="C57" s="7" t="s">
        <v>16</v>
      </c>
      <c r="D57" s="7" t="s">
        <v>16</v>
      </c>
    </row>
    <row r="58" spans="2:4">
      <c r="B58" s="7" t="s">
        <v>72</v>
      </c>
      <c r="C58" s="7" t="s">
        <v>15</v>
      </c>
      <c r="D58" s="7" t="s">
        <v>17</v>
      </c>
    </row>
    <row r="59" spans="2:4">
      <c r="B59" s="7" t="s">
        <v>73</v>
      </c>
      <c r="C59" s="7" t="s">
        <v>16</v>
      </c>
      <c r="D59" s="7" t="s">
        <v>17</v>
      </c>
    </row>
    <row r="60" spans="2:4">
      <c r="B60" s="7" t="s">
        <v>74</v>
      </c>
      <c r="C60" s="7" t="s">
        <v>15</v>
      </c>
      <c r="D60" s="7" t="s">
        <v>16</v>
      </c>
    </row>
    <row r="61" spans="2:4">
      <c r="B61" s="7" t="s">
        <v>75</v>
      </c>
      <c r="C61" s="7" t="s">
        <v>13</v>
      </c>
      <c r="D61" s="7" t="s">
        <v>14</v>
      </c>
    </row>
    <row r="62" spans="2:4">
      <c r="B62" s="7" t="s">
        <v>76</v>
      </c>
      <c r="C62" s="7" t="s">
        <v>14</v>
      </c>
      <c r="D62" s="7" t="s">
        <v>16</v>
      </c>
    </row>
    <row r="63" spans="2:4">
      <c r="B63" s="7" t="s">
        <v>77</v>
      </c>
      <c r="C63" s="7" t="s">
        <v>13</v>
      </c>
      <c r="D63" s="7" t="s">
        <v>15</v>
      </c>
    </row>
    <row r="64" spans="2:4">
      <c r="B64" s="7" t="s">
        <v>78</v>
      </c>
      <c r="C64" s="7" t="s">
        <v>16</v>
      </c>
      <c r="D64" s="7" t="s">
        <v>17</v>
      </c>
    </row>
    <row r="65" spans="2:4">
      <c r="B65" s="7" t="s">
        <v>79</v>
      </c>
      <c r="C65" s="7" t="s">
        <v>16</v>
      </c>
      <c r="D65" s="7" t="s">
        <v>16</v>
      </c>
    </row>
    <row r="66" spans="2:4">
      <c r="B66" s="7" t="s">
        <v>80</v>
      </c>
      <c r="C66" s="7" t="s">
        <v>15</v>
      </c>
      <c r="D66" s="7" t="s">
        <v>17</v>
      </c>
    </row>
    <row r="67" spans="2:4">
      <c r="B67" s="7" t="s">
        <v>81</v>
      </c>
      <c r="C67" s="7" t="s">
        <v>14</v>
      </c>
      <c r="D67" s="7" t="s">
        <v>14</v>
      </c>
    </row>
    <row r="68" spans="2:4">
      <c r="B68" s="7" t="s">
        <v>82</v>
      </c>
      <c r="C68" s="7" t="s">
        <v>15</v>
      </c>
      <c r="D68" s="7" t="s">
        <v>16</v>
      </c>
    </row>
    <row r="69" spans="2:4">
      <c r="B69" s="7" t="s">
        <v>83</v>
      </c>
      <c r="C69" s="7" t="s">
        <v>12</v>
      </c>
      <c r="D69" s="7" t="s">
        <v>12</v>
      </c>
    </row>
    <row r="70" spans="2:4">
      <c r="B70" s="7" t="s">
        <v>84</v>
      </c>
      <c r="C70" s="7" t="s">
        <v>16</v>
      </c>
      <c r="D70" s="7" t="s">
        <v>16</v>
      </c>
    </row>
    <row r="71" spans="2:4">
      <c r="B71" s="7" t="s">
        <v>85</v>
      </c>
      <c r="C71" s="7" t="s">
        <v>14</v>
      </c>
      <c r="D71" s="7" t="s">
        <v>14</v>
      </c>
    </row>
    <row r="72" spans="2:4">
      <c r="B72" s="7" t="s">
        <v>86</v>
      </c>
      <c r="C72" s="7" t="s">
        <v>13</v>
      </c>
      <c r="D72" s="7" t="s">
        <v>14</v>
      </c>
    </row>
    <row r="73" spans="2:4">
      <c r="B73" s="7" t="s">
        <v>87</v>
      </c>
      <c r="C73" s="7" t="s">
        <v>13</v>
      </c>
      <c r="D73" s="7" t="s">
        <v>14</v>
      </c>
    </row>
    <row r="74" spans="2:4">
      <c r="B74" s="7" t="s">
        <v>88</v>
      </c>
      <c r="C74" s="7" t="s">
        <v>15</v>
      </c>
      <c r="D74" s="7" t="s">
        <v>16</v>
      </c>
    </row>
    <row r="75" spans="2:4">
      <c r="B75" s="7" t="s">
        <v>89</v>
      </c>
      <c r="C75" s="7" t="s">
        <v>13</v>
      </c>
      <c r="D75" s="7" t="s">
        <v>14</v>
      </c>
    </row>
    <row r="76" spans="2:4">
      <c r="B76" s="7" t="s">
        <v>90</v>
      </c>
      <c r="C76" s="7" t="s">
        <v>15</v>
      </c>
      <c r="D76" s="7" t="s">
        <v>15</v>
      </c>
    </row>
    <row r="77" spans="2:4">
      <c r="B77" s="7" t="s">
        <v>91</v>
      </c>
      <c r="C77" s="7" t="s">
        <v>12</v>
      </c>
      <c r="D77" s="7" t="s">
        <v>13</v>
      </c>
    </row>
    <row r="78" spans="2:4">
      <c r="B78" s="7" t="s">
        <v>92</v>
      </c>
      <c r="C78" s="7" t="s">
        <v>15</v>
      </c>
      <c r="D78" s="7" t="s">
        <v>16</v>
      </c>
    </row>
    <row r="79" spans="2:4">
      <c r="B79" s="7" t="s">
        <v>93</v>
      </c>
      <c r="C79" s="7" t="s">
        <v>12</v>
      </c>
      <c r="D79" s="7" t="s">
        <v>12</v>
      </c>
    </row>
    <row r="80" spans="2:4">
      <c r="B80" s="7" t="s">
        <v>94</v>
      </c>
      <c r="C80" s="7" t="s">
        <v>16</v>
      </c>
      <c r="D80" s="7" t="s">
        <v>16</v>
      </c>
    </row>
    <row r="81" spans="2:4">
      <c r="B81" s="7" t="s">
        <v>95</v>
      </c>
      <c r="C81" s="7" t="s">
        <v>13</v>
      </c>
      <c r="D81" s="7" t="s">
        <v>13</v>
      </c>
    </row>
    <row r="82" spans="2:4">
      <c r="B82" s="7" t="s">
        <v>96</v>
      </c>
      <c r="C82" s="7" t="s">
        <v>12</v>
      </c>
      <c r="D82" s="7" t="s">
        <v>13</v>
      </c>
    </row>
    <row r="83" spans="2:4">
      <c r="B83" s="7" t="s">
        <v>97</v>
      </c>
      <c r="C83" s="7" t="s">
        <v>14</v>
      </c>
      <c r="D83" s="7" t="s">
        <v>14</v>
      </c>
    </row>
    <row r="84" spans="2:4">
      <c r="B84" s="7" t="s">
        <v>98</v>
      </c>
      <c r="C84" s="7" t="s">
        <v>16</v>
      </c>
      <c r="D84" s="7" t="s">
        <v>17</v>
      </c>
    </row>
    <row r="85" spans="2:4">
      <c r="B85" s="7" t="s">
        <v>99</v>
      </c>
      <c r="C85" s="7" t="s">
        <v>14</v>
      </c>
      <c r="D85" s="7" t="s">
        <v>15</v>
      </c>
    </row>
    <row r="86" spans="2:4">
      <c r="B86" s="7" t="s">
        <v>100</v>
      </c>
      <c r="C86" s="7" t="s">
        <v>15</v>
      </c>
      <c r="D86" s="7" t="s">
        <v>16</v>
      </c>
    </row>
    <row r="87" spans="2:4">
      <c r="B87" s="7" t="s">
        <v>101</v>
      </c>
      <c r="C87" s="7" t="s">
        <v>12</v>
      </c>
      <c r="D87" s="7" t="s">
        <v>13</v>
      </c>
    </row>
    <row r="88" spans="2:4">
      <c r="B88" s="7" t="s">
        <v>102</v>
      </c>
      <c r="C88" s="7" t="s">
        <v>13</v>
      </c>
      <c r="D88" s="7" t="s">
        <v>14</v>
      </c>
    </row>
    <row r="89" spans="2:4">
      <c r="B89" s="7" t="s">
        <v>103</v>
      </c>
      <c r="C89" s="7" t="s">
        <v>15</v>
      </c>
      <c r="D89" s="7" t="s">
        <v>15</v>
      </c>
    </row>
    <row r="90" spans="2:4">
      <c r="B90" s="7" t="s">
        <v>104</v>
      </c>
      <c r="C90" s="7" t="s">
        <v>16</v>
      </c>
      <c r="D90" s="7" t="s">
        <v>16</v>
      </c>
    </row>
    <row r="91" spans="2:4">
      <c r="B91" s="7" t="s">
        <v>105</v>
      </c>
      <c r="C91" s="7" t="s">
        <v>12</v>
      </c>
      <c r="D91" s="7" t="s">
        <v>12</v>
      </c>
    </row>
    <row r="92" spans="2:4">
      <c r="B92" s="7" t="s">
        <v>106</v>
      </c>
      <c r="C92" s="7" t="s">
        <v>14</v>
      </c>
      <c r="D92" s="7" t="s">
        <v>14</v>
      </c>
    </row>
    <row r="93" spans="2:4">
      <c r="B93" s="7" t="s">
        <v>107</v>
      </c>
      <c r="C93" s="7" t="s">
        <v>16</v>
      </c>
      <c r="D93" s="7" t="s">
        <v>17</v>
      </c>
    </row>
    <row r="94" spans="2:4">
      <c r="B94" s="7" t="s">
        <v>108</v>
      </c>
      <c r="C94" s="7" t="s">
        <v>12</v>
      </c>
      <c r="D94" s="7" t="s">
        <v>14</v>
      </c>
    </row>
    <row r="95" spans="2:4">
      <c r="B95" s="7" t="s">
        <v>109</v>
      </c>
      <c r="C95" s="7" t="s">
        <v>12</v>
      </c>
      <c r="D95" s="7" t="s">
        <v>13</v>
      </c>
    </row>
    <row r="96" spans="2:4">
      <c r="B96" s="7" t="s">
        <v>110</v>
      </c>
      <c r="C96" s="7" t="s">
        <v>12</v>
      </c>
      <c r="D96" s="7" t="s">
        <v>12</v>
      </c>
    </row>
    <row r="97" spans="2:4">
      <c r="B97" s="7" t="s">
        <v>111</v>
      </c>
      <c r="C97" s="7" t="s">
        <v>15</v>
      </c>
      <c r="D97" s="7" t="s">
        <v>15</v>
      </c>
    </row>
    <row r="98" spans="2:4">
      <c r="B98" s="7" t="s">
        <v>112</v>
      </c>
      <c r="C98" s="7" t="s">
        <v>12</v>
      </c>
      <c r="D98" s="7" t="s">
        <v>12</v>
      </c>
    </row>
    <row r="99" spans="2:4">
      <c r="B99" s="7" t="s">
        <v>113</v>
      </c>
      <c r="C99" s="7" t="s">
        <v>13</v>
      </c>
      <c r="D99" s="7" t="s">
        <v>14</v>
      </c>
    </row>
    <row r="100" spans="2:4">
      <c r="B100" s="7" t="s">
        <v>114</v>
      </c>
      <c r="C100" s="7" t="s">
        <v>16</v>
      </c>
      <c r="D100" s="7" t="s">
        <v>17</v>
      </c>
    </row>
    <row r="101" spans="2:4">
      <c r="B101" s="7" t="s">
        <v>115</v>
      </c>
      <c r="C101" s="7" t="s">
        <v>13</v>
      </c>
      <c r="D101" s="7" t="s">
        <v>13</v>
      </c>
    </row>
    <row r="102" spans="2:4">
      <c r="B102" s="7" t="s">
        <v>116</v>
      </c>
      <c r="C102" s="7" t="s">
        <v>16</v>
      </c>
      <c r="D102" s="7" t="s">
        <v>16</v>
      </c>
    </row>
    <row r="103" spans="2:4">
      <c r="B103" s="7" t="s">
        <v>117</v>
      </c>
      <c r="C103" s="7" t="s">
        <v>12</v>
      </c>
      <c r="D103" s="7" t="s">
        <v>12</v>
      </c>
    </row>
    <row r="104" spans="2:4">
      <c r="B104" s="7" t="s">
        <v>118</v>
      </c>
      <c r="C104" s="7" t="s">
        <v>14</v>
      </c>
      <c r="D104" s="7" t="s">
        <v>13</v>
      </c>
    </row>
  </sheetData>
  <dataConsolidate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B2:D20"/>
  <sheetViews>
    <sheetView workbookViewId="0"/>
  </sheetViews>
  <sheetFormatPr baseColWidth="10" defaultColWidth="10.83203125" defaultRowHeight="26"/>
  <cols>
    <col min="1" max="2" width="10.83203125" style="1"/>
    <col min="3" max="3" width="13.5" style="1" customWidth="1"/>
    <col min="4" max="16384" width="10.83203125" style="1"/>
  </cols>
  <sheetData>
    <row r="2" spans="2:4">
      <c r="B2" s="1" t="s">
        <v>167</v>
      </c>
    </row>
    <row r="4" spans="2:4">
      <c r="B4" s="1" t="s">
        <v>168</v>
      </c>
    </row>
    <row r="6" spans="2:4">
      <c r="B6" s="1" t="s">
        <v>201</v>
      </c>
    </row>
    <row r="7" spans="2:4">
      <c r="C7" s="1" t="s">
        <v>200</v>
      </c>
    </row>
    <row r="8" spans="2:4">
      <c r="D8" s="1" t="s">
        <v>204</v>
      </c>
    </row>
    <row r="9" spans="2:4">
      <c r="C9" s="1" t="s">
        <v>203</v>
      </c>
    </row>
    <row r="10" spans="2:4">
      <c r="D10" s="29" t="s">
        <v>202</v>
      </c>
    </row>
    <row r="12" spans="2:4">
      <c r="B12" s="1" t="s">
        <v>272</v>
      </c>
    </row>
    <row r="13" spans="2:4">
      <c r="B13" s="53" t="s">
        <v>251</v>
      </c>
      <c r="C13" s="54" t="s">
        <v>252</v>
      </c>
    </row>
    <row r="14" spans="2:4">
      <c r="B14" s="55">
        <v>-3</v>
      </c>
      <c r="C14" s="56">
        <v>1.2999999999999999E-3</v>
      </c>
    </row>
    <row r="15" spans="2:4">
      <c r="B15" s="55">
        <v>-2</v>
      </c>
      <c r="C15" s="56">
        <v>2.2800000000000001E-2</v>
      </c>
    </row>
    <row r="16" spans="2:4">
      <c r="B16" s="55">
        <v>-1</v>
      </c>
      <c r="C16" s="56">
        <v>0.15870000000000001</v>
      </c>
    </row>
    <row r="17" spans="2:3">
      <c r="B17" s="55">
        <v>0</v>
      </c>
      <c r="C17" s="56">
        <v>0.5</v>
      </c>
    </row>
    <row r="18" spans="2:3">
      <c r="B18" s="55">
        <v>1</v>
      </c>
      <c r="C18" s="56">
        <v>0.84130000000000005</v>
      </c>
    </row>
    <row r="19" spans="2:3">
      <c r="B19" s="55">
        <v>2</v>
      </c>
      <c r="C19" s="56">
        <v>0.97719999999999996</v>
      </c>
    </row>
    <row r="20" spans="2:3">
      <c r="B20" s="55">
        <v>3</v>
      </c>
      <c r="C20" s="56">
        <v>0.99870000000000003</v>
      </c>
    </row>
  </sheetData>
  <hyperlinks>
    <hyperlink ref="D10" r:id="rId1" xr:uid="{44A122B0-2AC5-B747-9EFB-6D4D1A59785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FFFF00"/>
  </sheetPr>
  <dimension ref="A2:D11"/>
  <sheetViews>
    <sheetView zoomScaleNormal="100" workbookViewId="0"/>
  </sheetViews>
  <sheetFormatPr baseColWidth="10" defaultColWidth="10.83203125" defaultRowHeight="26"/>
  <cols>
    <col min="1" max="1" width="10.83203125" style="1"/>
    <col min="2" max="2" width="40" style="1" bestFit="1" customWidth="1"/>
    <col min="3" max="3" width="12.6640625" style="1" bestFit="1" customWidth="1"/>
    <col min="4" max="16384" width="10.83203125" style="1"/>
  </cols>
  <sheetData>
    <row r="2" spans="1:4">
      <c r="B2" s="4" t="s">
        <v>4</v>
      </c>
      <c r="C2" s="4" t="s">
        <v>3</v>
      </c>
      <c r="D2" s="4" t="s">
        <v>7</v>
      </c>
    </row>
    <row r="3" spans="1:4">
      <c r="A3" s="1">
        <v>1</v>
      </c>
      <c r="B3" s="3" t="s">
        <v>0</v>
      </c>
      <c r="C3" s="2"/>
      <c r="D3" s="5">
        <v>3</v>
      </c>
    </row>
    <row r="4" spans="1:4">
      <c r="A4" s="1">
        <v>2</v>
      </c>
      <c r="B4" s="3" t="s">
        <v>2</v>
      </c>
      <c r="C4" s="2"/>
      <c r="D4" s="5">
        <v>4</v>
      </c>
    </row>
    <row r="5" spans="1:4">
      <c r="A5" s="1">
        <v>3</v>
      </c>
      <c r="B5" s="3" t="s">
        <v>302</v>
      </c>
      <c r="C5" s="2"/>
      <c r="D5" s="5">
        <v>4</v>
      </c>
    </row>
    <row r="6" spans="1:4">
      <c r="A6" s="1">
        <v>4</v>
      </c>
      <c r="B6" s="1" t="s">
        <v>332</v>
      </c>
      <c r="D6" s="5">
        <v>4</v>
      </c>
    </row>
    <row r="7" spans="1:4">
      <c r="A7" s="1">
        <v>5</v>
      </c>
      <c r="B7" s="1" t="s">
        <v>333</v>
      </c>
      <c r="D7" s="5">
        <v>1</v>
      </c>
    </row>
    <row r="8" spans="1:4">
      <c r="A8" s="1">
        <v>6</v>
      </c>
      <c r="B8" s="1" t="s">
        <v>334</v>
      </c>
      <c r="D8" s="5">
        <v>1</v>
      </c>
    </row>
    <row r="9" spans="1:4">
      <c r="A9" s="1">
        <v>7</v>
      </c>
      <c r="B9" s="1" t="s">
        <v>335</v>
      </c>
      <c r="D9" s="5">
        <v>1</v>
      </c>
    </row>
    <row r="10" spans="1:4">
      <c r="A10" s="1">
        <v>8</v>
      </c>
      <c r="B10" s="1" t="s">
        <v>336</v>
      </c>
      <c r="D10" s="5">
        <v>1</v>
      </c>
    </row>
    <row r="11" spans="1:4">
      <c r="A11" s="1">
        <v>9</v>
      </c>
      <c r="B11" s="1" t="s">
        <v>337</v>
      </c>
      <c r="D11" s="5">
        <v>1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FF00"/>
  </sheetPr>
  <dimension ref="B2:C8"/>
  <sheetViews>
    <sheetView zoomScaleNormal="100" workbookViewId="0"/>
  </sheetViews>
  <sheetFormatPr baseColWidth="10" defaultColWidth="10.83203125" defaultRowHeight="26"/>
  <cols>
    <col min="1" max="1" width="10.83203125" style="1"/>
    <col min="2" max="2" width="3.1640625" style="1" bestFit="1" customWidth="1"/>
    <col min="3" max="3" width="142" style="1" bestFit="1" customWidth="1"/>
    <col min="4" max="16384" width="10.83203125" style="1"/>
  </cols>
  <sheetData>
    <row r="2" spans="2:3">
      <c r="C2" s="1" t="s">
        <v>5</v>
      </c>
    </row>
    <row r="4" spans="2:3">
      <c r="C4" s="1" t="s">
        <v>271</v>
      </c>
    </row>
    <row r="5" spans="2:3">
      <c r="C5" s="1" t="s">
        <v>205</v>
      </c>
    </row>
    <row r="6" spans="2:3" ht="29">
      <c r="B6" s="1">
        <v>1</v>
      </c>
      <c r="C6" s="1" t="s">
        <v>341</v>
      </c>
    </row>
    <row r="7" spans="2:3" ht="30">
      <c r="B7" s="1">
        <v>2</v>
      </c>
      <c r="C7" s="65" t="s">
        <v>342</v>
      </c>
    </row>
    <row r="8" spans="2:3">
      <c r="B8" s="1">
        <v>3</v>
      </c>
      <c r="C8" s="1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FFFF00"/>
  </sheetPr>
  <dimension ref="B2:B6"/>
  <sheetViews>
    <sheetView zoomScaleNormal="100" workbookViewId="0"/>
  </sheetViews>
  <sheetFormatPr baseColWidth="10" defaultColWidth="10.83203125" defaultRowHeight="26"/>
  <cols>
    <col min="1" max="16384" width="10.83203125" style="1"/>
  </cols>
  <sheetData>
    <row r="2" spans="2:2">
      <c r="B2" s="3" t="s">
        <v>2</v>
      </c>
    </row>
    <row r="3" spans="2:2">
      <c r="B3" s="1" t="s">
        <v>185</v>
      </c>
    </row>
    <row r="4" spans="2:2">
      <c r="B4" s="1" t="s">
        <v>6</v>
      </c>
    </row>
    <row r="5" spans="2:2">
      <c r="B5" s="1" t="s">
        <v>186</v>
      </c>
    </row>
    <row r="6" spans="2:2">
      <c r="B6" s="1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2D87-4467-8E48-8253-1A90D997216D}">
  <sheetPr codeName="Sheet9">
    <tabColor rgb="FFFFFF00"/>
  </sheetPr>
  <dimension ref="B2:B10"/>
  <sheetViews>
    <sheetView zoomScaleNormal="100" workbookViewId="0"/>
  </sheetViews>
  <sheetFormatPr baseColWidth="10" defaultColWidth="10.83203125" defaultRowHeight="26"/>
  <cols>
    <col min="1" max="16384" width="10.83203125" style="1"/>
  </cols>
  <sheetData>
    <row r="2" spans="2:2">
      <c r="B2" s="3" t="s">
        <v>270</v>
      </c>
    </row>
    <row r="3" spans="2:2">
      <c r="B3" s="1" t="s">
        <v>169</v>
      </c>
    </row>
    <row r="4" spans="2:2">
      <c r="B4" s="1" t="s">
        <v>170</v>
      </c>
    </row>
    <row r="5" spans="2:2">
      <c r="B5" s="1" t="s">
        <v>189</v>
      </c>
    </row>
    <row r="6" spans="2:2">
      <c r="B6" s="1" t="s">
        <v>188</v>
      </c>
    </row>
    <row r="8" spans="2:2">
      <c r="B8" s="1" t="s">
        <v>191</v>
      </c>
    </row>
    <row r="9" spans="2:2">
      <c r="B9" s="27" t="s">
        <v>190</v>
      </c>
    </row>
    <row r="10" spans="2:2">
      <c r="B10" s="27" t="s">
        <v>192</v>
      </c>
    </row>
  </sheetData>
  <hyperlinks>
    <hyperlink ref="B9" r:id="rId1" xr:uid="{14922323-0E1E-0745-847B-5990A10A99A1}"/>
    <hyperlink ref="B10" r:id="rId2" xr:uid="{A861AA4A-2D40-F245-A285-B9D3B2A34BF4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7ACA-09B6-F640-8014-84B80ADFAEBE}">
  <sheetPr codeName="Sheet10">
    <tabColor rgb="FFFFFF00"/>
  </sheetPr>
  <dimension ref="A1:AL24"/>
  <sheetViews>
    <sheetView workbookViewId="0"/>
  </sheetViews>
  <sheetFormatPr baseColWidth="10" defaultRowHeight="26"/>
  <cols>
    <col min="1" max="16384" width="10.83203125" style="1"/>
  </cols>
  <sheetData>
    <row r="1" spans="1:4">
      <c r="A1" s="1" t="s">
        <v>273</v>
      </c>
      <c r="B1" s="27" t="s">
        <v>274</v>
      </c>
    </row>
    <row r="2" spans="1:4">
      <c r="B2" s="27" t="s">
        <v>281</v>
      </c>
    </row>
    <row r="4" spans="1:4">
      <c r="B4" s="1" t="s">
        <v>280</v>
      </c>
    </row>
    <row r="5" spans="1:4">
      <c r="B5" s="1" t="s">
        <v>275</v>
      </c>
    </row>
    <row r="6" spans="1:4">
      <c r="B6" s="1" t="s">
        <v>276</v>
      </c>
    </row>
    <row r="7" spans="1:4">
      <c r="B7" s="1" t="s">
        <v>277</v>
      </c>
    </row>
    <row r="8" spans="1:4">
      <c r="B8" s="1" t="s">
        <v>278</v>
      </c>
    </row>
    <row r="9" spans="1:4">
      <c r="B9" s="1" t="s">
        <v>279</v>
      </c>
    </row>
    <row r="12" spans="1:4">
      <c r="B12" s="1" t="s">
        <v>255</v>
      </c>
    </row>
    <row r="13" spans="1:4">
      <c r="C13" s="1" t="s">
        <v>256</v>
      </c>
    </row>
    <row r="14" spans="1:4">
      <c r="C14" s="1" t="s">
        <v>257</v>
      </c>
    </row>
    <row r="15" spans="1:4">
      <c r="C15" s="1" t="s">
        <v>258</v>
      </c>
    </row>
    <row r="16" spans="1:4">
      <c r="B16" s="30" t="s">
        <v>259</v>
      </c>
      <c r="D16" s="1" t="s">
        <v>260</v>
      </c>
    </row>
    <row r="17" spans="2:38">
      <c r="B17" s="30" t="s">
        <v>261</v>
      </c>
      <c r="D17" s="1" t="s">
        <v>262</v>
      </c>
    </row>
    <row r="18" spans="2:38">
      <c r="D18" s="1" t="s">
        <v>263</v>
      </c>
    </row>
    <row r="19" spans="2:38">
      <c r="B19" s="30" t="s">
        <v>264</v>
      </c>
      <c r="D19" s="1" t="s">
        <v>265</v>
      </c>
    </row>
    <row r="20" spans="2:38"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  <c r="P20" s="1">
        <v>13</v>
      </c>
      <c r="Q20" s="1">
        <v>14</v>
      </c>
      <c r="R20" s="1">
        <v>15</v>
      </c>
      <c r="S20" s="1">
        <v>16</v>
      </c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>
        <v>25</v>
      </c>
      <c r="AC20" s="1">
        <v>26</v>
      </c>
      <c r="AD20" s="1">
        <v>27</v>
      </c>
      <c r="AE20" s="1">
        <v>28</v>
      </c>
      <c r="AF20" s="1">
        <v>29</v>
      </c>
      <c r="AG20" s="1">
        <v>30</v>
      </c>
      <c r="AH20" s="1">
        <v>31</v>
      </c>
      <c r="AI20" s="1">
        <v>32</v>
      </c>
      <c r="AJ20" s="1">
        <v>33</v>
      </c>
      <c r="AK20" s="1">
        <v>34</v>
      </c>
      <c r="AL20" s="1">
        <v>35</v>
      </c>
    </row>
    <row r="21" spans="2:38">
      <c r="D21" s="52">
        <v>0.01</v>
      </c>
      <c r="E21" s="52">
        <v>1.4142135623730951E-2</v>
      </c>
      <c r="F21" s="52">
        <v>1.7320508075688773E-2</v>
      </c>
      <c r="G21" s="52">
        <v>0.02</v>
      </c>
      <c r="H21" s="52">
        <v>2.2360679774997897E-2</v>
      </c>
      <c r="I21" s="52">
        <v>2.4494897427831779E-2</v>
      </c>
      <c r="J21" s="52">
        <v>2.6457513110645908E-2</v>
      </c>
      <c r="K21" s="52">
        <v>2.8284271247461901E-2</v>
      </c>
      <c r="L21" s="52">
        <v>0.03</v>
      </c>
      <c r="M21" s="52">
        <v>3.1622776601683798E-2</v>
      </c>
      <c r="N21" s="52">
        <v>3.3166247903553998E-2</v>
      </c>
      <c r="O21" s="52">
        <v>3.4641016151377546E-2</v>
      </c>
      <c r="P21" s="52">
        <v>3.605551275463989E-2</v>
      </c>
      <c r="Q21" s="52">
        <v>3.7416573867739417E-2</v>
      </c>
      <c r="R21" s="52">
        <v>3.8729833462074169E-2</v>
      </c>
      <c r="S21" s="52">
        <v>0.04</v>
      </c>
      <c r="T21" s="52">
        <v>4.1231056256176603E-2</v>
      </c>
      <c r="U21" s="52">
        <v>4.2426406871192847E-2</v>
      </c>
      <c r="V21" s="52">
        <v>4.358898943540674E-2</v>
      </c>
      <c r="W21" s="52">
        <v>4.4721359549995794E-2</v>
      </c>
      <c r="X21" s="52">
        <v>4.5825756949558399E-2</v>
      </c>
      <c r="Y21" s="52">
        <v>4.6904157598234297E-2</v>
      </c>
      <c r="Z21" s="52">
        <v>4.7958315233127193E-2</v>
      </c>
      <c r="AA21" s="52">
        <v>4.8989794855663557E-2</v>
      </c>
      <c r="AB21" s="52">
        <v>0.05</v>
      </c>
      <c r="AC21" s="52">
        <v>5.0990195135927847E-2</v>
      </c>
      <c r="AD21" s="52">
        <v>5.1961524227066319E-2</v>
      </c>
      <c r="AE21" s="52">
        <v>5.2915026221291815E-2</v>
      </c>
      <c r="AF21" s="52">
        <v>5.3851648071345036E-2</v>
      </c>
      <c r="AG21" s="52">
        <v>5.4772255750516613E-2</v>
      </c>
      <c r="AH21" s="52">
        <v>5.5677643628300216E-2</v>
      </c>
      <c r="AI21" s="52">
        <v>5.6568542494923803E-2</v>
      </c>
      <c r="AJ21" s="52">
        <v>5.7445626465380289E-2</v>
      </c>
      <c r="AK21" s="52">
        <v>5.8309518948453008E-2</v>
      </c>
      <c r="AL21" s="52">
        <v>5.9160797830996162E-2</v>
      </c>
    </row>
    <row r="22" spans="2:38">
      <c r="B22" s="30"/>
      <c r="D22" s="1" t="s">
        <v>266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</row>
    <row r="23" spans="2:38">
      <c r="B23" s="30" t="s">
        <v>267</v>
      </c>
      <c r="D23" s="52" t="s">
        <v>268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</row>
    <row r="24" spans="2:38">
      <c r="D24" s="1" t="s">
        <v>269</v>
      </c>
    </row>
  </sheetData>
  <hyperlinks>
    <hyperlink ref="B1" r:id="rId1" xr:uid="{DDCFDE3A-2E7B-4B46-B5E0-656AB510064A}"/>
    <hyperlink ref="B2" r:id="rId2" xr:uid="{A8B93AED-7A1D-0E4D-87DB-50050286598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598A-B379-1C43-84DC-C6A43323CE10}">
  <sheetPr>
    <tabColor rgb="FFFFFF00"/>
  </sheetPr>
  <dimension ref="A1:AA18"/>
  <sheetViews>
    <sheetView workbookViewId="0"/>
  </sheetViews>
  <sheetFormatPr baseColWidth="10" defaultRowHeight="26"/>
  <cols>
    <col min="1" max="2" width="10.83203125" style="1"/>
    <col min="3" max="3" width="15.1640625" style="1" customWidth="1"/>
    <col min="4" max="8" width="13" style="1" bestFit="1" customWidth="1"/>
    <col min="9" max="17" width="12.6640625" style="1" bestFit="1" customWidth="1"/>
    <col min="18" max="27" width="13.5" style="1" bestFit="1" customWidth="1"/>
    <col min="28" max="16384" width="10.83203125" style="1"/>
  </cols>
  <sheetData>
    <row r="1" spans="1:27">
      <c r="A1" s="1" t="s">
        <v>273</v>
      </c>
      <c r="B1" s="27" t="s">
        <v>281</v>
      </c>
    </row>
    <row r="2" spans="1:27">
      <c r="B2" s="1" t="s">
        <v>282</v>
      </c>
      <c r="C2" s="1" t="s">
        <v>283</v>
      </c>
    </row>
    <row r="3" spans="1:27">
      <c r="B3" s="1" t="s">
        <v>284</v>
      </c>
      <c r="C3" s="1" t="s">
        <v>285</v>
      </c>
    </row>
    <row r="4" spans="1:27">
      <c r="B4" s="1" t="s">
        <v>286</v>
      </c>
      <c r="C4" s="1" t="s">
        <v>287</v>
      </c>
    </row>
    <row r="5" spans="1:27">
      <c r="B5" s="1" t="s">
        <v>14</v>
      </c>
      <c r="C5" s="1" t="s">
        <v>288</v>
      </c>
    </row>
    <row r="7" spans="1:27">
      <c r="B7" s="57" t="s">
        <v>286</v>
      </c>
      <c r="C7" s="58">
        <v>0.05</v>
      </c>
    </row>
    <row r="10" spans="1:27">
      <c r="B10" s="1" t="s">
        <v>289</v>
      </c>
      <c r="C10" s="1">
        <f t="shared" ref="C10:AA10" si="0">80+C11</f>
        <v>81</v>
      </c>
      <c r="D10" s="1">
        <f t="shared" si="0"/>
        <v>82</v>
      </c>
      <c r="E10" s="1">
        <f t="shared" si="0"/>
        <v>83</v>
      </c>
      <c r="F10" s="1">
        <f t="shared" si="0"/>
        <v>84</v>
      </c>
      <c r="G10" s="1">
        <f t="shared" si="0"/>
        <v>85</v>
      </c>
      <c r="H10" s="1">
        <f t="shared" si="0"/>
        <v>86</v>
      </c>
      <c r="I10" s="1">
        <f t="shared" si="0"/>
        <v>87</v>
      </c>
      <c r="J10" s="1">
        <f t="shared" si="0"/>
        <v>88</v>
      </c>
      <c r="K10" s="1">
        <f t="shared" si="0"/>
        <v>89</v>
      </c>
      <c r="L10" s="1">
        <f t="shared" si="0"/>
        <v>90</v>
      </c>
      <c r="M10" s="1">
        <f t="shared" si="0"/>
        <v>91</v>
      </c>
      <c r="N10" s="1">
        <f t="shared" si="0"/>
        <v>92</v>
      </c>
      <c r="O10" s="1">
        <f t="shared" si="0"/>
        <v>93</v>
      </c>
      <c r="P10" s="1">
        <f t="shared" si="0"/>
        <v>94</v>
      </c>
      <c r="Q10" s="1">
        <f t="shared" si="0"/>
        <v>95</v>
      </c>
      <c r="R10" s="1">
        <f t="shared" si="0"/>
        <v>96</v>
      </c>
      <c r="S10" s="1">
        <f t="shared" si="0"/>
        <v>97</v>
      </c>
      <c r="T10" s="1">
        <f t="shared" si="0"/>
        <v>98</v>
      </c>
      <c r="U10" s="1">
        <f t="shared" si="0"/>
        <v>99</v>
      </c>
      <c r="V10" s="1">
        <f t="shared" si="0"/>
        <v>100</v>
      </c>
      <c r="W10" s="1">
        <f t="shared" si="0"/>
        <v>101</v>
      </c>
      <c r="X10" s="1">
        <f t="shared" si="0"/>
        <v>102</v>
      </c>
      <c r="Y10" s="1">
        <f t="shared" si="0"/>
        <v>103</v>
      </c>
      <c r="Z10" s="1">
        <f t="shared" si="0"/>
        <v>104</v>
      </c>
      <c r="AA10" s="1">
        <f t="shared" si="0"/>
        <v>105</v>
      </c>
    </row>
    <row r="11" spans="1:27">
      <c r="B11" s="1" t="s">
        <v>290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</row>
    <row r="12" spans="1:27">
      <c r="B12" s="1" t="s">
        <v>284</v>
      </c>
      <c r="C12" s="59">
        <v>0.15</v>
      </c>
      <c r="D12" s="59">
        <f t="shared" ref="D12:AA12" si="1">C12+1%</f>
        <v>0.16</v>
      </c>
      <c r="E12" s="59">
        <f t="shared" si="1"/>
        <v>0.17</v>
      </c>
      <c r="F12" s="59">
        <f t="shared" si="1"/>
        <v>0.18000000000000002</v>
      </c>
      <c r="G12" s="59">
        <f t="shared" si="1"/>
        <v>0.19000000000000003</v>
      </c>
      <c r="H12" s="59">
        <f t="shared" si="1"/>
        <v>0.20000000000000004</v>
      </c>
      <c r="I12" s="59">
        <f t="shared" si="1"/>
        <v>0.21000000000000005</v>
      </c>
      <c r="J12" s="59">
        <f t="shared" si="1"/>
        <v>0.22000000000000006</v>
      </c>
      <c r="K12" s="59">
        <f t="shared" si="1"/>
        <v>0.23000000000000007</v>
      </c>
      <c r="L12" s="59">
        <f t="shared" si="1"/>
        <v>0.24000000000000007</v>
      </c>
      <c r="M12" s="59">
        <f t="shared" si="1"/>
        <v>0.25000000000000006</v>
      </c>
      <c r="N12" s="59">
        <f t="shared" si="1"/>
        <v>0.26000000000000006</v>
      </c>
      <c r="O12" s="59">
        <f t="shared" si="1"/>
        <v>0.27000000000000007</v>
      </c>
      <c r="P12" s="59">
        <f t="shared" si="1"/>
        <v>0.28000000000000008</v>
      </c>
      <c r="Q12" s="59">
        <f t="shared" si="1"/>
        <v>0.29000000000000009</v>
      </c>
      <c r="R12" s="59">
        <f t="shared" si="1"/>
        <v>0.3000000000000001</v>
      </c>
      <c r="S12" s="59">
        <f t="shared" si="1"/>
        <v>0.31000000000000011</v>
      </c>
      <c r="T12" s="59">
        <f t="shared" si="1"/>
        <v>0.32000000000000012</v>
      </c>
      <c r="U12" s="59">
        <f t="shared" si="1"/>
        <v>0.33000000000000013</v>
      </c>
      <c r="V12" s="59">
        <f t="shared" si="1"/>
        <v>0.34000000000000014</v>
      </c>
      <c r="W12" s="59">
        <f t="shared" si="1"/>
        <v>0.35000000000000014</v>
      </c>
      <c r="X12" s="59">
        <f t="shared" si="1"/>
        <v>0.36000000000000015</v>
      </c>
      <c r="Y12" s="59">
        <f t="shared" si="1"/>
        <v>0.37000000000000016</v>
      </c>
      <c r="Z12" s="59">
        <f t="shared" si="1"/>
        <v>0.38000000000000017</v>
      </c>
      <c r="AA12" s="59">
        <f t="shared" si="1"/>
        <v>0.39000000000000018</v>
      </c>
    </row>
    <row r="13" spans="1:27">
      <c r="B13" s="1" t="s">
        <v>282</v>
      </c>
      <c r="C13" s="59">
        <f>1-C12</f>
        <v>0.85</v>
      </c>
      <c r="D13" s="59">
        <f t="shared" ref="D13:AA13" si="2">C13*(1-D12)</f>
        <v>0.71399999999999997</v>
      </c>
      <c r="E13" s="59">
        <f t="shared" si="2"/>
        <v>0.59261999999999992</v>
      </c>
      <c r="F13" s="59">
        <f t="shared" si="2"/>
        <v>0.48594839999999989</v>
      </c>
      <c r="G13" s="59">
        <f t="shared" si="2"/>
        <v>0.39361820399999986</v>
      </c>
      <c r="H13" s="59">
        <f t="shared" si="2"/>
        <v>0.31489456319999987</v>
      </c>
      <c r="I13" s="59">
        <f t="shared" si="2"/>
        <v>0.24876670492799988</v>
      </c>
      <c r="J13" s="59">
        <f t="shared" si="2"/>
        <v>0.19403802984383989</v>
      </c>
      <c r="K13" s="59">
        <f t="shared" si="2"/>
        <v>0.1494092829797567</v>
      </c>
      <c r="L13" s="59">
        <f t="shared" si="2"/>
        <v>0.11355105506461508</v>
      </c>
      <c r="M13" s="59">
        <f t="shared" si="2"/>
        <v>8.5163291298461313E-2</v>
      </c>
      <c r="N13" s="59">
        <f t="shared" si="2"/>
        <v>6.3020835560861369E-2</v>
      </c>
      <c r="O13" s="59">
        <f t="shared" si="2"/>
        <v>4.6005209959428799E-2</v>
      </c>
      <c r="P13" s="59">
        <f t="shared" si="2"/>
        <v>3.3123751170788737E-2</v>
      </c>
      <c r="Q13" s="59">
        <f t="shared" si="2"/>
        <v>2.3517863331260002E-2</v>
      </c>
      <c r="R13" s="59">
        <f t="shared" si="2"/>
        <v>1.6462504331882E-2</v>
      </c>
      <c r="S13" s="59">
        <f t="shared" si="2"/>
        <v>1.1359127988998579E-2</v>
      </c>
      <c r="T13" s="59">
        <f t="shared" si="2"/>
        <v>7.7242070325190329E-3</v>
      </c>
      <c r="U13" s="59">
        <f t="shared" si="2"/>
        <v>5.1752187117877517E-3</v>
      </c>
      <c r="V13" s="59">
        <f t="shared" si="2"/>
        <v>3.4156443497799158E-3</v>
      </c>
      <c r="W13" s="59">
        <f t="shared" si="2"/>
        <v>2.2201688273569449E-3</v>
      </c>
      <c r="X13" s="59">
        <f t="shared" si="2"/>
        <v>1.4209080495084445E-3</v>
      </c>
      <c r="Y13" s="59">
        <f t="shared" si="2"/>
        <v>8.9517207119031988E-4</v>
      </c>
      <c r="Z13" s="59">
        <f t="shared" si="2"/>
        <v>5.5500668413799824E-4</v>
      </c>
      <c r="AA13" s="59">
        <f t="shared" si="2"/>
        <v>3.3855407732417888E-4</v>
      </c>
    </row>
    <row r="14" spans="1:27">
      <c r="B14" s="1" t="s">
        <v>291</v>
      </c>
      <c r="C14" s="59">
        <f t="shared" ref="C14:AA14" si="3">(1+r_)^(-t)</f>
        <v>0.95238095238095233</v>
      </c>
      <c r="D14" s="59">
        <f t="shared" si="3"/>
        <v>0.90702947845804982</v>
      </c>
      <c r="E14" s="59">
        <f t="shared" si="3"/>
        <v>0.86383759853147601</v>
      </c>
      <c r="F14" s="59">
        <f t="shared" si="3"/>
        <v>0.82270247479188197</v>
      </c>
      <c r="G14" s="59">
        <f t="shared" si="3"/>
        <v>0.78352616646845896</v>
      </c>
      <c r="H14" s="59">
        <f t="shared" si="3"/>
        <v>0.74621539663662761</v>
      </c>
      <c r="I14" s="59">
        <f t="shared" si="3"/>
        <v>0.71068133013012147</v>
      </c>
      <c r="J14" s="59">
        <f t="shared" si="3"/>
        <v>0.67683936202868722</v>
      </c>
      <c r="K14" s="59">
        <f t="shared" si="3"/>
        <v>0.64460891621779726</v>
      </c>
      <c r="L14" s="59">
        <f t="shared" si="3"/>
        <v>0.61391325354075932</v>
      </c>
      <c r="M14" s="59">
        <f t="shared" si="3"/>
        <v>0.5846792890864374</v>
      </c>
      <c r="N14" s="59">
        <f t="shared" si="3"/>
        <v>0.5568374181775595</v>
      </c>
      <c r="O14" s="59">
        <f t="shared" si="3"/>
        <v>0.53032135064529462</v>
      </c>
      <c r="P14" s="59">
        <f t="shared" si="3"/>
        <v>0.50506795299551888</v>
      </c>
      <c r="Q14" s="59">
        <f t="shared" si="3"/>
        <v>0.48101709809097021</v>
      </c>
      <c r="R14" s="59">
        <f t="shared" si="3"/>
        <v>0.45811152199140021</v>
      </c>
      <c r="S14" s="59">
        <f t="shared" si="3"/>
        <v>0.43629668761085727</v>
      </c>
      <c r="T14" s="59">
        <f t="shared" si="3"/>
        <v>0.41552065486748313</v>
      </c>
      <c r="U14" s="59">
        <f t="shared" si="3"/>
        <v>0.39573395701665059</v>
      </c>
      <c r="V14" s="59">
        <f t="shared" si="3"/>
        <v>0.37688948287300061</v>
      </c>
      <c r="W14" s="59">
        <f t="shared" si="3"/>
        <v>0.35894236464095297</v>
      </c>
      <c r="X14" s="59">
        <f t="shared" si="3"/>
        <v>0.3418498710866219</v>
      </c>
      <c r="Y14" s="59">
        <f t="shared" si="3"/>
        <v>0.32557130579678267</v>
      </c>
      <c r="Z14" s="59">
        <f t="shared" si="3"/>
        <v>0.31006791028265024</v>
      </c>
      <c r="AA14" s="59">
        <f t="shared" si="3"/>
        <v>0.29530277169776209</v>
      </c>
    </row>
    <row r="15" spans="1:27">
      <c r="B15" s="1" t="s">
        <v>14</v>
      </c>
      <c r="C15" s="60">
        <v>50000</v>
      </c>
      <c r="D15" s="60">
        <v>50000</v>
      </c>
      <c r="E15" s="60">
        <v>50000</v>
      </c>
      <c r="F15" s="60">
        <v>50000</v>
      </c>
      <c r="G15" s="60">
        <v>50000</v>
      </c>
      <c r="H15" s="60">
        <v>50000</v>
      </c>
      <c r="I15" s="60">
        <v>50000</v>
      </c>
      <c r="J15" s="60">
        <v>50000</v>
      </c>
      <c r="K15" s="60">
        <v>50000</v>
      </c>
      <c r="L15" s="60">
        <v>50000</v>
      </c>
      <c r="M15" s="60">
        <v>50000</v>
      </c>
      <c r="N15" s="60">
        <v>50000</v>
      </c>
      <c r="O15" s="60">
        <v>50000</v>
      </c>
      <c r="P15" s="60">
        <v>50000</v>
      </c>
      <c r="Q15" s="60">
        <v>50000</v>
      </c>
      <c r="R15" s="60">
        <v>50000</v>
      </c>
      <c r="S15" s="60">
        <v>50000</v>
      </c>
      <c r="T15" s="60">
        <v>50000</v>
      </c>
      <c r="U15" s="60">
        <v>50000</v>
      </c>
      <c r="V15" s="60">
        <v>50000</v>
      </c>
      <c r="W15" s="60">
        <v>50000</v>
      </c>
      <c r="X15" s="60">
        <v>50000</v>
      </c>
      <c r="Y15" s="60">
        <v>50000</v>
      </c>
      <c r="Z15" s="60">
        <v>50000</v>
      </c>
      <c r="AA15" s="60">
        <v>50000</v>
      </c>
    </row>
    <row r="17" spans="2:27">
      <c r="B17" s="1" t="s">
        <v>292</v>
      </c>
      <c r="C17" s="60">
        <f t="shared" ref="C17:AA17" si="4">C_*PV*P_S</f>
        <v>40476.190476190473</v>
      </c>
      <c r="D17" s="60">
        <f t="shared" si="4"/>
        <v>32380.952380952378</v>
      </c>
      <c r="E17" s="60">
        <f t="shared" si="4"/>
        <v>25596.371882086161</v>
      </c>
      <c r="F17" s="60">
        <f t="shared" si="4"/>
        <v>19989.547565057765</v>
      </c>
      <c r="G17" s="60">
        <f t="shared" si="4"/>
        <v>15420.508121615987</v>
      </c>
      <c r="H17" s="60">
        <f t="shared" si="4"/>
        <v>11748.958568850274</v>
      </c>
      <c r="I17" s="60">
        <f t="shared" si="4"/>
        <v>8839.6926375159201</v>
      </c>
      <c r="J17" s="60">
        <f t="shared" si="4"/>
        <v>6566.6288164403977</v>
      </c>
      <c r="K17" s="60">
        <f t="shared" si="4"/>
        <v>4815.5277987229574</v>
      </c>
      <c r="L17" s="60">
        <f t="shared" si="4"/>
        <v>3485.5248828851877</v>
      </c>
      <c r="M17" s="60">
        <f t="shared" si="4"/>
        <v>2489.6606306322769</v>
      </c>
      <c r="N17" s="60">
        <f t="shared" si="4"/>
        <v>1754.6179682551287</v>
      </c>
      <c r="O17" s="60">
        <f t="shared" si="4"/>
        <v>1219.877254120232</v>
      </c>
      <c r="P17" s="60">
        <f t="shared" si="4"/>
        <v>836.48725996815949</v>
      </c>
      <c r="Q17" s="60">
        <f t="shared" si="4"/>
        <v>565.62471864513611</v>
      </c>
      <c r="R17" s="60">
        <f t="shared" si="4"/>
        <v>377.08314576342411</v>
      </c>
      <c r="S17" s="60">
        <f t="shared" si="4"/>
        <v>247.79749578739293</v>
      </c>
      <c r="T17" s="60">
        <f t="shared" si="4"/>
        <v>160.47837822421636</v>
      </c>
      <c r="U17" s="60">
        <f t="shared" si="4"/>
        <v>102.400488962119</v>
      </c>
      <c r="V17" s="60">
        <f t="shared" si="4"/>
        <v>64.36602163333194</v>
      </c>
      <c r="W17" s="60">
        <f t="shared" si="4"/>
        <v>39.845632439681673</v>
      </c>
      <c r="X17" s="60">
        <f t="shared" si="4"/>
        <v>24.286861677520257</v>
      </c>
      <c r="Y17" s="60">
        <f t="shared" si="4"/>
        <v>14.572117006512148</v>
      </c>
      <c r="Z17" s="60">
        <f t="shared" si="4"/>
        <v>8.6044881371786008</v>
      </c>
      <c r="AA17" s="60">
        <f t="shared" si="4"/>
        <v>4.9987978701704243</v>
      </c>
    </row>
    <row r="18" spans="2:27">
      <c r="B18" s="1" t="s">
        <v>293</v>
      </c>
      <c r="C18" s="60">
        <f>SUM(PVCF)</f>
        <v>177230.60438943998</v>
      </c>
    </row>
  </sheetData>
  <hyperlinks>
    <hyperlink ref="B1" r:id="rId1" xr:uid="{1AF4FCC0-955B-2848-90E1-C27936462B9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0BD9-B2C7-904E-A006-40E3B6BD45D2}">
  <sheetPr>
    <tabColor rgb="FFFFFF00"/>
  </sheetPr>
  <dimension ref="B2:E8"/>
  <sheetViews>
    <sheetView workbookViewId="0"/>
  </sheetViews>
  <sheetFormatPr baseColWidth="10" defaultColWidth="10.83203125" defaultRowHeight="26"/>
  <cols>
    <col min="1" max="16384" width="10.83203125" style="1"/>
  </cols>
  <sheetData>
    <row r="2" spans="2:5">
      <c r="B2" s="1" t="s">
        <v>221</v>
      </c>
    </row>
    <row r="3" spans="2:5">
      <c r="B3" s="1" t="s">
        <v>220</v>
      </c>
    </row>
    <row r="5" spans="2:5">
      <c r="C5" s="1">
        <v>1</v>
      </c>
      <c r="D5" s="1">
        <v>2</v>
      </c>
      <c r="E5" s="1">
        <v>3</v>
      </c>
    </row>
    <row r="6" spans="2:5">
      <c r="B6" s="1">
        <v>10</v>
      </c>
      <c r="C6" s="43">
        <f t="shared" ref="C6:E8" si="0">$B6*C$5</f>
        <v>10</v>
      </c>
      <c r="D6" s="42">
        <f t="shared" si="0"/>
        <v>20</v>
      </c>
      <c r="E6" s="41">
        <f t="shared" si="0"/>
        <v>30</v>
      </c>
    </row>
    <row r="7" spans="2:5">
      <c r="B7" s="1">
        <v>20</v>
      </c>
      <c r="C7" s="40">
        <f t="shared" si="0"/>
        <v>20</v>
      </c>
      <c r="D7" s="1">
        <f t="shared" si="0"/>
        <v>40</v>
      </c>
      <c r="E7" s="39">
        <f t="shared" si="0"/>
        <v>60</v>
      </c>
    </row>
    <row r="8" spans="2:5">
      <c r="B8" s="1">
        <v>30</v>
      </c>
      <c r="C8" s="38">
        <f t="shared" si="0"/>
        <v>30</v>
      </c>
      <c r="D8" s="4">
        <f t="shared" si="0"/>
        <v>60</v>
      </c>
      <c r="E8" s="37">
        <f t="shared" si="0"/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1976-EF48-3249-8BCE-E626B9E13608}">
  <sheetPr>
    <tabColor rgb="FFFFFF00"/>
  </sheetPr>
  <dimension ref="B2:C17"/>
  <sheetViews>
    <sheetView workbookViewId="0"/>
  </sheetViews>
  <sheetFormatPr baseColWidth="10" defaultColWidth="10.83203125" defaultRowHeight="26"/>
  <cols>
    <col min="1" max="16384" width="10.83203125" style="1"/>
  </cols>
  <sheetData>
    <row r="2" spans="2:3">
      <c r="B2" s="1" t="s">
        <v>223</v>
      </c>
    </row>
    <row r="5" spans="2:3">
      <c r="B5" s="1" t="s">
        <v>222</v>
      </c>
    </row>
    <row r="7" spans="2:3">
      <c r="C7" s="1">
        <f t="shared" ref="C7:C17" ca="1" si="0">_xlfn.NORM.INV(RAND(),8%,15%)</f>
        <v>4.9476474292602254E-2</v>
      </c>
    </row>
    <row r="8" spans="2:3">
      <c r="B8" s="1">
        <v>1</v>
      </c>
      <c r="C8" s="1">
        <f t="shared" ca="1" si="0"/>
        <v>0.1545327176853262</v>
      </c>
    </row>
    <row r="9" spans="2:3">
      <c r="B9" s="1">
        <v>2</v>
      </c>
      <c r="C9" s="1">
        <f t="shared" ca="1" si="0"/>
        <v>0.20466086480309742</v>
      </c>
    </row>
    <row r="10" spans="2:3">
      <c r="B10" s="1">
        <v>3</v>
      </c>
      <c r="C10" s="1">
        <f t="shared" ca="1" si="0"/>
        <v>0.3279680538944022</v>
      </c>
    </row>
    <row r="11" spans="2:3">
      <c r="B11" s="1">
        <v>4</v>
      </c>
      <c r="C11" s="1">
        <f t="shared" ca="1" si="0"/>
        <v>-5.5825437671597547E-2</v>
      </c>
    </row>
    <row r="12" spans="2:3">
      <c r="B12" s="1">
        <v>5</v>
      </c>
      <c r="C12" s="1">
        <f t="shared" ca="1" si="0"/>
        <v>9.6113741133859371E-2</v>
      </c>
    </row>
    <row r="13" spans="2:3">
      <c r="B13" s="1">
        <v>6</v>
      </c>
      <c r="C13" s="1">
        <f t="shared" ca="1" si="0"/>
        <v>0.1156558267070277</v>
      </c>
    </row>
    <row r="14" spans="2:3">
      <c r="B14" s="1">
        <v>7</v>
      </c>
      <c r="C14" s="1">
        <f t="shared" ca="1" si="0"/>
        <v>4.5857058917331744E-2</v>
      </c>
    </row>
    <row r="15" spans="2:3">
      <c r="B15" s="1">
        <v>8</v>
      </c>
      <c r="C15" s="1">
        <f t="shared" ca="1" si="0"/>
        <v>-3.6511109904568129E-3</v>
      </c>
    </row>
    <row r="16" spans="2:3">
      <c r="B16" s="1">
        <v>9</v>
      </c>
      <c r="C16" s="1">
        <f t="shared" ca="1" si="0"/>
        <v>0.25939090293579448</v>
      </c>
    </row>
    <row r="17" spans="2:3">
      <c r="B17" s="1">
        <v>10</v>
      </c>
      <c r="C17" s="1">
        <f t="shared" ca="1" si="0"/>
        <v>0.17464533196676357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3A9C-B8AB-C945-A0E7-AEEFB91A7E0A}">
  <sheetPr>
    <tabColor rgb="FFFFFF00"/>
  </sheetPr>
  <dimension ref="B2:G16"/>
  <sheetViews>
    <sheetView workbookViewId="0"/>
  </sheetViews>
  <sheetFormatPr baseColWidth="10" defaultColWidth="10.83203125" defaultRowHeight="26"/>
  <cols>
    <col min="1" max="16384" width="10.83203125" style="1"/>
  </cols>
  <sheetData>
    <row r="2" spans="2:7">
      <c r="B2" s="1" t="s">
        <v>226</v>
      </c>
    </row>
    <row r="3" spans="2:7">
      <c r="B3" s="1" t="s">
        <v>225</v>
      </c>
    </row>
    <row r="4" spans="2:7">
      <c r="B4" s="1" t="s">
        <v>224</v>
      </c>
    </row>
    <row r="6" spans="2:7">
      <c r="C6" s="1">
        <f t="shared" ref="C6:G16" ca="1" si="0">_xlfn.NORM.INV(RAND(),8%,15%)</f>
        <v>-0.14782664276165963</v>
      </c>
      <c r="D6" s="1">
        <f t="shared" ca="1" si="0"/>
        <v>0.10620327581211508</v>
      </c>
      <c r="E6" s="1">
        <f t="shared" ca="1" si="0"/>
        <v>0.13908910071974115</v>
      </c>
      <c r="F6" s="1">
        <f t="shared" ca="1" si="0"/>
        <v>0.23952261302108058</v>
      </c>
      <c r="G6" s="1">
        <f t="shared" ca="1" si="0"/>
        <v>2.0655881244127282E-2</v>
      </c>
    </row>
    <row r="7" spans="2:7">
      <c r="B7" s="1">
        <v>1</v>
      </c>
      <c r="C7" s="1">
        <f t="shared" ca="1" si="0"/>
        <v>0.20278926173849018</v>
      </c>
      <c r="D7" s="1">
        <f t="shared" ca="1" si="0"/>
        <v>0.21143876031062492</v>
      </c>
      <c r="E7" s="1">
        <f t="shared" ca="1" si="0"/>
        <v>8.8135802304972144E-2</v>
      </c>
      <c r="F7" s="1">
        <f t="shared" ca="1" si="0"/>
        <v>0.34335484087282503</v>
      </c>
      <c r="G7" s="1">
        <f t="shared" ca="1" si="0"/>
        <v>6.6053566048772619E-2</v>
      </c>
    </row>
    <row r="8" spans="2:7">
      <c r="B8" s="1">
        <v>2</v>
      </c>
      <c r="C8" s="1">
        <f t="shared" ca="1" si="0"/>
        <v>-3.7405114643133827E-2</v>
      </c>
      <c r="D8" s="1">
        <f t="shared" ca="1" si="0"/>
        <v>-5.8107467321706283E-2</v>
      </c>
      <c r="E8" s="1">
        <f t="shared" ca="1" si="0"/>
        <v>-1.2503145263571713E-2</v>
      </c>
      <c r="F8" s="1">
        <f t="shared" ca="1" si="0"/>
        <v>7.3402332624450034E-2</v>
      </c>
      <c r="G8" s="1">
        <f t="shared" ca="1" si="0"/>
        <v>0.26373968142191478</v>
      </c>
    </row>
    <row r="9" spans="2:7">
      <c r="B9" s="1">
        <v>3</v>
      </c>
      <c r="C9" s="1">
        <f t="shared" ca="1" si="0"/>
        <v>-0.17565083903577994</v>
      </c>
      <c r="D9" s="1">
        <f t="shared" ca="1" si="0"/>
        <v>0.10395004647486331</v>
      </c>
      <c r="E9" s="1">
        <f t="shared" ca="1" si="0"/>
        <v>0.2413406022916797</v>
      </c>
      <c r="F9" s="1">
        <f t="shared" ca="1" si="0"/>
        <v>0.21602908724055625</v>
      </c>
      <c r="G9" s="1">
        <f t="shared" ca="1" si="0"/>
        <v>-0.16455837734681567</v>
      </c>
    </row>
    <row r="10" spans="2:7">
      <c r="B10" s="1">
        <v>4</v>
      </c>
      <c r="C10" s="1">
        <f t="shared" ca="1" si="0"/>
        <v>0.13707995756789235</v>
      </c>
      <c r="D10" s="1">
        <f t="shared" ca="1" si="0"/>
        <v>8.5012837545317979E-2</v>
      </c>
      <c r="E10" s="1">
        <f t="shared" ca="1" si="0"/>
        <v>0.26691641965713531</v>
      </c>
      <c r="F10" s="1">
        <f t="shared" ca="1" si="0"/>
        <v>-8.6933602841491861E-2</v>
      </c>
      <c r="G10" s="1">
        <f t="shared" ca="1" si="0"/>
        <v>2.2909214845796E-3</v>
      </c>
    </row>
    <row r="11" spans="2:7">
      <c r="B11" s="1">
        <v>5</v>
      </c>
      <c r="C11" s="1">
        <f t="shared" ca="1" si="0"/>
        <v>7.0228274942020663E-2</v>
      </c>
      <c r="D11" s="1">
        <f t="shared" ca="1" si="0"/>
        <v>0.21303024798758169</v>
      </c>
      <c r="E11" s="1">
        <f t="shared" ca="1" si="0"/>
        <v>6.6268216149452441E-2</v>
      </c>
      <c r="F11" s="1">
        <f t="shared" ca="1" si="0"/>
        <v>-0.20736344291751502</v>
      </c>
      <c r="G11" s="1">
        <f t="shared" ca="1" si="0"/>
        <v>-0.19972939461171646</v>
      </c>
    </row>
    <row r="12" spans="2:7">
      <c r="B12" s="1">
        <v>6</v>
      </c>
      <c r="C12" s="1">
        <f t="shared" ca="1" si="0"/>
        <v>0.27148008255475231</v>
      </c>
      <c r="D12" s="1">
        <f t="shared" ca="1" si="0"/>
        <v>1.1802040730611696E-2</v>
      </c>
      <c r="E12" s="1">
        <f t="shared" ca="1" si="0"/>
        <v>0.31419434096198523</v>
      </c>
      <c r="F12" s="1">
        <f t="shared" ca="1" si="0"/>
        <v>0.15941083540425993</v>
      </c>
      <c r="G12" s="1">
        <f t="shared" ca="1" si="0"/>
        <v>0.16668319263552225</v>
      </c>
    </row>
    <row r="13" spans="2:7">
      <c r="B13" s="1">
        <v>7</v>
      </c>
      <c r="C13" s="1">
        <f t="shared" ca="1" si="0"/>
        <v>0.18506500655989577</v>
      </c>
      <c r="D13" s="1">
        <f t="shared" ca="1" si="0"/>
        <v>-5.7570280141190019E-2</v>
      </c>
      <c r="E13" s="1">
        <f t="shared" ca="1" si="0"/>
        <v>4.4760288592473253E-2</v>
      </c>
      <c r="F13" s="1">
        <f t="shared" ca="1" si="0"/>
        <v>7.2598742406022432E-2</v>
      </c>
      <c r="G13" s="1">
        <f t="shared" ca="1" si="0"/>
        <v>2.4651082950055934E-2</v>
      </c>
    </row>
    <row r="14" spans="2:7">
      <c r="B14" s="1">
        <v>8</v>
      </c>
      <c r="C14" s="1">
        <f t="shared" ca="1" si="0"/>
        <v>0.13028682017077317</v>
      </c>
      <c r="D14" s="1">
        <f t="shared" ca="1" si="0"/>
        <v>-2.3984937224335812E-2</v>
      </c>
      <c r="E14" s="1">
        <f t="shared" ca="1" si="0"/>
        <v>-4.9219399736607647E-2</v>
      </c>
      <c r="F14" s="1">
        <f t="shared" ca="1" si="0"/>
        <v>0.10601820867452119</v>
      </c>
      <c r="G14" s="1">
        <f t="shared" ca="1" si="0"/>
        <v>0.10098906817556773</v>
      </c>
    </row>
    <row r="15" spans="2:7">
      <c r="B15" s="1">
        <v>9</v>
      </c>
      <c r="C15" s="1">
        <f t="shared" ca="1" si="0"/>
        <v>7.8002689214016818E-2</v>
      </c>
      <c r="D15" s="1">
        <f t="shared" ca="1" si="0"/>
        <v>0.10849850400440418</v>
      </c>
      <c r="E15" s="1">
        <f t="shared" ca="1" si="0"/>
        <v>-0.10504885303702076</v>
      </c>
      <c r="F15" s="1">
        <f t="shared" ca="1" si="0"/>
        <v>9.293273563143914E-2</v>
      </c>
      <c r="G15" s="1">
        <f t="shared" ca="1" si="0"/>
        <v>-8.099164706571009E-2</v>
      </c>
    </row>
    <row r="16" spans="2:7">
      <c r="B16" s="1">
        <v>10</v>
      </c>
      <c r="C16" s="1">
        <f t="shared" ca="1" si="0"/>
        <v>0.25610063834097574</v>
      </c>
      <c r="D16" s="1">
        <f t="shared" ca="1" si="0"/>
        <v>-9.9569441924846472E-2</v>
      </c>
      <c r="E16" s="1">
        <f t="shared" ca="1" si="0"/>
        <v>4.9164487061640692E-2</v>
      </c>
      <c r="F16" s="1">
        <f t="shared" ca="1" si="0"/>
        <v>0.41226362419494755</v>
      </c>
      <c r="G16" s="1">
        <f t="shared" ca="1" si="0"/>
        <v>-0.11466519990376618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F643-F2BB-D943-A3DD-5F73487F21B3}">
  <sheetPr>
    <tabColor rgb="FFFFFF00"/>
  </sheetPr>
  <dimension ref="B2:G24"/>
  <sheetViews>
    <sheetView workbookViewId="0"/>
  </sheetViews>
  <sheetFormatPr baseColWidth="10" defaultColWidth="10.83203125" defaultRowHeight="26"/>
  <cols>
    <col min="1" max="2" width="10.83203125" style="1"/>
    <col min="3" max="7" width="13.6640625" style="1" customWidth="1"/>
    <col min="8" max="16384" width="10.83203125" style="1"/>
  </cols>
  <sheetData>
    <row r="2" spans="2:7">
      <c r="B2" s="1" t="s">
        <v>226</v>
      </c>
    </row>
    <row r="3" spans="2:7">
      <c r="B3" s="1" t="s">
        <v>238</v>
      </c>
    </row>
    <row r="6" spans="2:7">
      <c r="B6" s="1" t="s">
        <v>237</v>
      </c>
    </row>
    <row r="7" spans="2:7">
      <c r="B7" s="1" t="s">
        <v>236</v>
      </c>
    </row>
    <row r="8" spans="2:7">
      <c r="B8" s="1" t="s">
        <v>235</v>
      </c>
    </row>
    <row r="9" spans="2:7">
      <c r="B9" s="1" t="s">
        <v>234</v>
      </c>
    </row>
    <row r="10" spans="2:7">
      <c r="B10" s="1" t="s">
        <v>233</v>
      </c>
    </row>
    <row r="11" spans="2:7">
      <c r="B11" s="1" t="s">
        <v>232</v>
      </c>
    </row>
    <row r="13" spans="2:7">
      <c r="C13" s="1">
        <f t="shared" ref="C13:G23" ca="1" si="0">_xlfn.NORM.INV(RAND(),8%,15%)</f>
        <v>-0.16269949715560378</v>
      </c>
      <c r="D13" s="1">
        <f t="shared" ca="1" si="0"/>
        <v>-0.16099421349713033</v>
      </c>
      <c r="E13" s="1">
        <f t="shared" ca="1" si="0"/>
        <v>6.1488915576483477E-2</v>
      </c>
      <c r="F13" s="1">
        <f t="shared" ca="1" si="0"/>
        <v>0.18430758472116548</v>
      </c>
      <c r="G13" s="1">
        <f t="shared" ca="1" si="0"/>
        <v>4.2244596411628386E-2</v>
      </c>
    </row>
    <row r="14" spans="2:7">
      <c r="B14" s="1">
        <v>1</v>
      </c>
      <c r="C14" s="46">
        <f t="shared" ca="1" si="0"/>
        <v>0.34137504704903587</v>
      </c>
      <c r="D14" s="46">
        <f t="shared" ca="1" si="0"/>
        <v>2.9044362280868381E-2</v>
      </c>
      <c r="E14" s="46">
        <f t="shared" ca="1" si="0"/>
        <v>-2.9947506607289065E-4</v>
      </c>
      <c r="F14" s="46">
        <f t="shared" ca="1" si="0"/>
        <v>0.147642946068409</v>
      </c>
      <c r="G14" s="46">
        <f t="shared" ca="1" si="0"/>
        <v>2.8563365536788642E-2</v>
      </c>
    </row>
    <row r="15" spans="2:7">
      <c r="B15" s="1">
        <v>2</v>
      </c>
      <c r="C15" s="45">
        <f t="shared" ca="1" si="0"/>
        <v>9.203493058649552E-2</v>
      </c>
      <c r="D15" s="45">
        <f t="shared" ca="1" si="0"/>
        <v>-0.18600451902092346</v>
      </c>
      <c r="E15" s="45">
        <f t="shared" ca="1" si="0"/>
        <v>0.2721357124147516</v>
      </c>
      <c r="F15" s="45">
        <f t="shared" ca="1" si="0"/>
        <v>-4.7566957655627365E-2</v>
      </c>
      <c r="G15" s="45">
        <f t="shared" ca="1" si="0"/>
        <v>0.15886292168858646</v>
      </c>
    </row>
    <row r="16" spans="2:7">
      <c r="B16" s="1">
        <v>3</v>
      </c>
      <c r="C16" s="45">
        <f t="shared" ca="1" si="0"/>
        <v>0.23371347909209128</v>
      </c>
      <c r="D16" s="45">
        <f t="shared" ca="1" si="0"/>
        <v>0.11728219027520179</v>
      </c>
      <c r="E16" s="45">
        <f t="shared" ca="1" si="0"/>
        <v>0.39132213656377718</v>
      </c>
      <c r="F16" s="45">
        <f t="shared" ca="1" si="0"/>
        <v>6.6422777399498395E-2</v>
      </c>
      <c r="G16" s="45">
        <f t="shared" ca="1" si="0"/>
        <v>2.3499736660546132E-2</v>
      </c>
    </row>
    <row r="17" spans="2:7">
      <c r="B17" s="1">
        <v>4</v>
      </c>
      <c r="C17" s="45">
        <f t="shared" ca="1" si="0"/>
        <v>7.0327034121584142E-2</v>
      </c>
      <c r="D17" s="45">
        <f t="shared" ca="1" si="0"/>
        <v>8.9550440525746206E-2</v>
      </c>
      <c r="E17" s="45">
        <f t="shared" ca="1" si="0"/>
        <v>0.23486362391838378</v>
      </c>
      <c r="F17" s="45">
        <f t="shared" ca="1" si="0"/>
        <v>-5.5377480941642646E-2</v>
      </c>
      <c r="G17" s="45">
        <f t="shared" ca="1" si="0"/>
        <v>-2.1930104540285655E-2</v>
      </c>
    </row>
    <row r="18" spans="2:7">
      <c r="B18" s="1">
        <v>5</v>
      </c>
      <c r="C18" s="45">
        <f t="shared" ca="1" si="0"/>
        <v>-4.5974748740121266E-2</v>
      </c>
      <c r="D18" s="45">
        <f t="shared" ca="1" si="0"/>
        <v>2.4901453794050177E-2</v>
      </c>
      <c r="E18" s="45">
        <f t="shared" ca="1" si="0"/>
        <v>0.14102756177112849</v>
      </c>
      <c r="F18" s="45">
        <f t="shared" ca="1" si="0"/>
        <v>-3.7896723198671683E-2</v>
      </c>
      <c r="G18" s="45">
        <f t="shared" ca="1" si="0"/>
        <v>2.5014380055833896E-3</v>
      </c>
    </row>
    <row r="19" spans="2:7">
      <c r="B19" s="1">
        <v>6</v>
      </c>
      <c r="C19" s="45">
        <f t="shared" ca="1" si="0"/>
        <v>7.8980150965700449E-2</v>
      </c>
      <c r="D19" s="45">
        <f t="shared" ca="1" si="0"/>
        <v>0.12350572285391698</v>
      </c>
      <c r="E19" s="45">
        <f t="shared" ca="1" si="0"/>
        <v>-0.11738769358336983</v>
      </c>
      <c r="F19" s="45">
        <f t="shared" ca="1" si="0"/>
        <v>-2.8538880281880036E-2</v>
      </c>
      <c r="G19" s="45">
        <f t="shared" ca="1" si="0"/>
        <v>-5.4816505662279733E-2</v>
      </c>
    </row>
    <row r="20" spans="2:7">
      <c r="B20" s="1">
        <v>7</v>
      </c>
      <c r="C20" s="45">
        <f t="shared" ca="1" si="0"/>
        <v>0.18404166781546494</v>
      </c>
      <c r="D20" s="45">
        <f t="shared" ca="1" si="0"/>
        <v>0.18365835371835632</v>
      </c>
      <c r="E20" s="45">
        <f t="shared" ca="1" si="0"/>
        <v>-2.3844572976501999E-2</v>
      </c>
      <c r="F20" s="45">
        <f t="shared" ca="1" si="0"/>
        <v>-0.10586410970987024</v>
      </c>
      <c r="G20" s="45">
        <f t="shared" ca="1" si="0"/>
        <v>0.18390554495011413</v>
      </c>
    </row>
    <row r="21" spans="2:7">
      <c r="B21" s="1">
        <v>8</v>
      </c>
      <c r="C21" s="45">
        <f t="shared" ca="1" si="0"/>
        <v>0.12247120602880981</v>
      </c>
      <c r="D21" s="45">
        <f t="shared" ca="1" si="0"/>
        <v>1.6473866353821823E-2</v>
      </c>
      <c r="E21" s="45">
        <f t="shared" ca="1" si="0"/>
        <v>6.5943903815007254E-3</v>
      </c>
      <c r="F21" s="45">
        <f t="shared" ca="1" si="0"/>
        <v>0.25477187334177864</v>
      </c>
      <c r="G21" s="45">
        <f t="shared" ca="1" si="0"/>
        <v>0.23200824262986253</v>
      </c>
    </row>
    <row r="22" spans="2:7">
      <c r="B22" s="1">
        <v>9</v>
      </c>
      <c r="C22" s="45">
        <f t="shared" ca="1" si="0"/>
        <v>-0.10103280620333728</v>
      </c>
      <c r="D22" s="45">
        <f t="shared" ca="1" si="0"/>
        <v>-1.9719091687008847E-2</v>
      </c>
      <c r="E22" s="45">
        <f t="shared" ca="1" si="0"/>
        <v>0.27353933871581992</v>
      </c>
      <c r="F22" s="45">
        <f t="shared" ca="1" si="0"/>
        <v>0.22086650030933408</v>
      </c>
      <c r="G22" s="45">
        <f t="shared" ca="1" si="0"/>
        <v>-0.1077704723865119</v>
      </c>
    </row>
    <row r="23" spans="2:7">
      <c r="B23" s="1">
        <v>10</v>
      </c>
      <c r="C23" s="44">
        <f t="shared" ca="1" si="0"/>
        <v>0.11639074832528608</v>
      </c>
      <c r="D23" s="44">
        <f t="shared" ca="1" si="0"/>
        <v>-7.4762443142236887E-2</v>
      </c>
      <c r="E23" s="44">
        <f t="shared" ca="1" si="0"/>
        <v>0.26533179078015823</v>
      </c>
      <c r="F23" s="44">
        <f t="shared" ca="1" si="0"/>
        <v>-0.13037735976502346</v>
      </c>
      <c r="G23" s="44">
        <f t="shared" ca="1" si="0"/>
        <v>-0.24841959778316669</v>
      </c>
    </row>
    <row r="24" spans="2:7">
      <c r="C24" s="1" t="s">
        <v>231</v>
      </c>
      <c r="D24" s="1" t="s">
        <v>230</v>
      </c>
      <c r="E24" s="1" t="s">
        <v>229</v>
      </c>
      <c r="F24" s="1" t="s">
        <v>228</v>
      </c>
      <c r="G24" s="1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B3B6-37E4-7440-8C50-0935C6405E37}">
  <sheetPr>
    <tabColor rgb="FFFFFF00"/>
  </sheetPr>
  <dimension ref="B2:G17"/>
  <sheetViews>
    <sheetView workbookViewId="0"/>
  </sheetViews>
  <sheetFormatPr baseColWidth="10" defaultColWidth="10.83203125" defaultRowHeight="26"/>
  <cols>
    <col min="1" max="2" width="10.83203125" style="1"/>
    <col min="3" max="7" width="13.33203125" style="1" customWidth="1"/>
    <col min="8" max="16384" width="10.83203125" style="1"/>
  </cols>
  <sheetData>
    <row r="2" spans="2:7">
      <c r="B2" s="1" t="s">
        <v>226</v>
      </c>
    </row>
    <row r="3" spans="2:7">
      <c r="B3" s="1" t="s">
        <v>239</v>
      </c>
    </row>
    <row r="6" spans="2:7">
      <c r="C6" s="1">
        <f t="shared" ref="C6:G16" ca="1" si="0">_xlfn.NORM.INV(RAND(),8%,15%)</f>
        <v>0.19027357881570822</v>
      </c>
      <c r="D6" s="1">
        <f t="shared" ca="1" si="0"/>
        <v>0.13548673611546669</v>
      </c>
      <c r="E6" s="1">
        <f t="shared" ca="1" si="0"/>
        <v>0.12347786228848931</v>
      </c>
      <c r="F6" s="1">
        <f t="shared" ca="1" si="0"/>
        <v>2.391532915794034E-2</v>
      </c>
      <c r="G6" s="1">
        <f t="shared" ca="1" si="0"/>
        <v>0.22626163406351252</v>
      </c>
    </row>
    <row r="7" spans="2:7">
      <c r="B7" s="1">
        <v>1</v>
      </c>
      <c r="C7" s="46">
        <f t="shared" ca="1" si="0"/>
        <v>9.7663989111827831E-2</v>
      </c>
      <c r="D7" s="46">
        <f t="shared" ca="1" si="0"/>
        <v>0.27839329097791349</v>
      </c>
      <c r="E7" s="46">
        <f t="shared" ca="1" si="0"/>
        <v>6.2752930886789807E-2</v>
      </c>
      <c r="F7" s="46">
        <f t="shared" ca="1" si="0"/>
        <v>1.53044746479922E-2</v>
      </c>
      <c r="G7" s="46">
        <f t="shared" ca="1" si="0"/>
        <v>0.33552833712031027</v>
      </c>
    </row>
    <row r="8" spans="2:7">
      <c r="B8" s="1">
        <v>2</v>
      </c>
      <c r="C8" s="45">
        <f t="shared" ca="1" si="0"/>
        <v>6.3774800735771534E-2</v>
      </c>
      <c r="D8" s="45">
        <f t="shared" ca="1" si="0"/>
        <v>6.0354598618389127E-3</v>
      </c>
      <c r="E8" s="45">
        <f t="shared" ca="1" si="0"/>
        <v>0.12626066461649599</v>
      </c>
      <c r="F8" s="45">
        <f t="shared" ca="1" si="0"/>
        <v>8.2177979771141801E-3</v>
      </c>
      <c r="G8" s="45">
        <f t="shared" ca="1" si="0"/>
        <v>0.34788620236693207</v>
      </c>
    </row>
    <row r="9" spans="2:7">
      <c r="B9" s="1">
        <v>3</v>
      </c>
      <c r="C9" s="45">
        <f t="shared" ca="1" si="0"/>
        <v>-0.12327384173659446</v>
      </c>
      <c r="D9" s="45">
        <f t="shared" ca="1" si="0"/>
        <v>0.17573041453398913</v>
      </c>
      <c r="E9" s="45">
        <f t="shared" ca="1" si="0"/>
        <v>0.22716047842758741</v>
      </c>
      <c r="F9" s="45">
        <f t="shared" ca="1" si="0"/>
        <v>0.19744427824584734</v>
      </c>
      <c r="G9" s="45">
        <f t="shared" ca="1" si="0"/>
        <v>0.16693810980129864</v>
      </c>
    </row>
    <row r="10" spans="2:7">
      <c r="B10" s="1">
        <v>4</v>
      </c>
      <c r="C10" s="45">
        <f t="shared" ca="1" si="0"/>
        <v>5.9654063652841538E-2</v>
      </c>
      <c r="D10" s="45">
        <f t="shared" ca="1" si="0"/>
        <v>0.35092104352139253</v>
      </c>
      <c r="E10" s="45">
        <f t="shared" ca="1" si="0"/>
        <v>1.2440290097053719E-2</v>
      </c>
      <c r="F10" s="45">
        <f t="shared" ca="1" si="0"/>
        <v>4.901494483008776E-2</v>
      </c>
      <c r="G10" s="45">
        <f t="shared" ca="1" si="0"/>
        <v>-7.9897801901606322E-2</v>
      </c>
    </row>
    <row r="11" spans="2:7">
      <c r="B11" s="1">
        <v>5</v>
      </c>
      <c r="C11" s="45">
        <f t="shared" ca="1" si="0"/>
        <v>-0.21798519679686695</v>
      </c>
      <c r="D11" s="45">
        <f t="shared" ca="1" si="0"/>
        <v>-0.20703528543059008</v>
      </c>
      <c r="E11" s="45">
        <f t="shared" ca="1" si="0"/>
        <v>-2.5186759477543091E-2</v>
      </c>
      <c r="F11" s="45">
        <f t="shared" ca="1" si="0"/>
        <v>5.7293961907042709E-2</v>
      </c>
      <c r="G11" s="45">
        <f t="shared" ca="1" si="0"/>
        <v>6.0790444009711717E-2</v>
      </c>
    </row>
    <row r="12" spans="2:7">
      <c r="B12" s="1">
        <v>6</v>
      </c>
      <c r="C12" s="45">
        <f t="shared" ca="1" si="0"/>
        <v>0.28582375832775098</v>
      </c>
      <c r="D12" s="45">
        <f t="shared" ca="1" si="0"/>
        <v>0.20435829127695576</v>
      </c>
      <c r="E12" s="45">
        <f t="shared" ca="1" si="0"/>
        <v>0.17587365999954857</v>
      </c>
      <c r="F12" s="45">
        <f t="shared" ca="1" si="0"/>
        <v>-0.17801803226563623</v>
      </c>
      <c r="G12" s="45">
        <f t="shared" ca="1" si="0"/>
        <v>6.851584739666676E-2</v>
      </c>
    </row>
    <row r="13" spans="2:7">
      <c r="B13" s="1">
        <v>7</v>
      </c>
      <c r="C13" s="45">
        <f t="shared" ca="1" si="0"/>
        <v>-0.16290097235854861</v>
      </c>
      <c r="D13" s="45">
        <f t="shared" ca="1" si="0"/>
        <v>-6.0929251162804718E-2</v>
      </c>
      <c r="E13" s="45">
        <f t="shared" ca="1" si="0"/>
        <v>9.0099239868949632E-2</v>
      </c>
      <c r="F13" s="45">
        <f t="shared" ca="1" si="0"/>
        <v>0.16974348047530186</v>
      </c>
      <c r="G13" s="45">
        <f t="shared" ca="1" si="0"/>
        <v>8.5488538033444278E-3</v>
      </c>
    </row>
    <row r="14" spans="2:7">
      <c r="B14" s="1">
        <v>8</v>
      </c>
      <c r="C14" s="45">
        <f t="shared" ca="1" si="0"/>
        <v>1.8904855584702666E-2</v>
      </c>
      <c r="D14" s="45">
        <f t="shared" ca="1" si="0"/>
        <v>-7.4529489572384186E-2</v>
      </c>
      <c r="E14" s="45">
        <f t="shared" ca="1" si="0"/>
        <v>0.10125018372450745</v>
      </c>
      <c r="F14" s="45">
        <f t="shared" ca="1" si="0"/>
        <v>0.11667045775991783</v>
      </c>
      <c r="G14" s="45">
        <f t="shared" ca="1" si="0"/>
        <v>1.4208169876731638E-2</v>
      </c>
    </row>
    <row r="15" spans="2:7">
      <c r="B15" s="1">
        <v>9</v>
      </c>
      <c r="C15" s="45">
        <f t="shared" ca="1" si="0"/>
        <v>2.8015261589818971E-2</v>
      </c>
      <c r="D15" s="45">
        <f t="shared" ca="1" si="0"/>
        <v>0.24261723102871652</v>
      </c>
      <c r="E15" s="45">
        <f t="shared" ca="1" si="0"/>
        <v>0.12989917754615121</v>
      </c>
      <c r="F15" s="45">
        <f t="shared" ca="1" si="0"/>
        <v>-0.13233368829888242</v>
      </c>
      <c r="G15" s="45">
        <f t="shared" ca="1" si="0"/>
        <v>8.2884951623824754E-3</v>
      </c>
    </row>
    <row r="16" spans="2:7">
      <c r="B16" s="1">
        <v>10</v>
      </c>
      <c r="C16" s="44">
        <f t="shared" ca="1" si="0"/>
        <v>0.13108959517538191</v>
      </c>
      <c r="D16" s="44">
        <f t="shared" ca="1" si="0"/>
        <v>0.16128904896426358</v>
      </c>
      <c r="E16" s="44">
        <f t="shared" ca="1" si="0"/>
        <v>-6.1040290048484089E-2</v>
      </c>
      <c r="F16" s="44">
        <f t="shared" ca="1" si="0"/>
        <v>0.35586204657936238</v>
      </c>
      <c r="G16" s="44">
        <f t="shared" ca="1" si="0"/>
        <v>0.25566927450884203</v>
      </c>
    </row>
    <row r="17" spans="3:7">
      <c r="C17" s="1" t="s">
        <v>231</v>
      </c>
      <c r="D17" s="1" t="s">
        <v>230</v>
      </c>
      <c r="E17" s="1" t="s">
        <v>229</v>
      </c>
      <c r="F17" s="1" t="s">
        <v>228</v>
      </c>
      <c r="G17" s="1" t="s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2:B5"/>
  <sheetViews>
    <sheetView workbookViewId="0"/>
  </sheetViews>
  <sheetFormatPr baseColWidth="10" defaultColWidth="10.83203125" defaultRowHeight="26"/>
  <cols>
    <col min="1" max="16384" width="10.83203125" style="1"/>
  </cols>
  <sheetData>
    <row r="2" spans="2:2">
      <c r="B2" s="1" t="s">
        <v>155</v>
      </c>
    </row>
    <row r="3" spans="2:2">
      <c r="B3" s="1" t="s">
        <v>156</v>
      </c>
    </row>
    <row r="4" spans="2:2">
      <c r="B4" s="1" t="s">
        <v>157</v>
      </c>
    </row>
    <row r="5" spans="2:2">
      <c r="B5" s="1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B2:E41"/>
  <sheetViews>
    <sheetView workbookViewId="0"/>
  </sheetViews>
  <sheetFormatPr baseColWidth="10" defaultColWidth="10.83203125" defaultRowHeight="26"/>
  <cols>
    <col min="1" max="16384" width="10.83203125" style="1"/>
  </cols>
  <sheetData>
    <row r="2" spans="2:5">
      <c r="B2" s="1" t="s">
        <v>120</v>
      </c>
    </row>
    <row r="3" spans="2:5">
      <c r="C3" s="1" t="s">
        <v>121</v>
      </c>
    </row>
    <row r="4" spans="2:5">
      <c r="D4" s="1" t="s">
        <v>122</v>
      </c>
      <c r="E4" s="1" t="s">
        <v>123</v>
      </c>
    </row>
    <row r="5" spans="2:5">
      <c r="D5" s="1">
        <v>10</v>
      </c>
      <c r="E5" s="1" t="s">
        <v>124</v>
      </c>
    </row>
    <row r="6" spans="2:5">
      <c r="D6" s="1">
        <v>10</v>
      </c>
      <c r="E6" s="1" t="s">
        <v>125</v>
      </c>
    </row>
    <row r="7" spans="2:5">
      <c r="D7" s="1">
        <v>10</v>
      </c>
      <c r="E7" s="1" t="s">
        <v>126</v>
      </c>
    </row>
    <row r="8" spans="2:5">
      <c r="D8" s="1">
        <v>30</v>
      </c>
      <c r="E8" s="1" t="s">
        <v>127</v>
      </c>
    </row>
    <row r="9" spans="2:5">
      <c r="D9" s="1">
        <v>20</v>
      </c>
      <c r="E9" s="1" t="s">
        <v>128</v>
      </c>
    </row>
    <row r="10" spans="2:5">
      <c r="D10" s="1">
        <v>10</v>
      </c>
      <c r="E10" s="1" t="s">
        <v>129</v>
      </c>
    </row>
    <row r="11" spans="2:5">
      <c r="D11" s="1">
        <v>20</v>
      </c>
      <c r="E11" s="1" t="s">
        <v>130</v>
      </c>
    </row>
    <row r="13" spans="2:5">
      <c r="B13" s="1" t="s">
        <v>131</v>
      </c>
    </row>
    <row r="14" spans="2:5">
      <c r="C14" s="1" t="s">
        <v>132</v>
      </c>
    </row>
    <row r="15" spans="2:5">
      <c r="C15" s="1" t="s">
        <v>133</v>
      </c>
    </row>
    <row r="16" spans="2:5">
      <c r="C16" s="1" t="s">
        <v>134</v>
      </c>
    </row>
    <row r="17" spans="2:3">
      <c r="C17" s="1" t="s">
        <v>135</v>
      </c>
    </row>
    <row r="18" spans="2:3">
      <c r="C18" s="1" t="s">
        <v>136</v>
      </c>
    </row>
    <row r="20" spans="2:3">
      <c r="B20" s="1" t="s">
        <v>137</v>
      </c>
    </row>
    <row r="21" spans="2:3">
      <c r="C21" s="1" t="s">
        <v>133</v>
      </c>
    </row>
    <row r="23" spans="2:3">
      <c r="B23" s="1" t="s">
        <v>138</v>
      </c>
    </row>
    <row r="24" spans="2:3">
      <c r="C24" s="1" t="s">
        <v>139</v>
      </c>
    </row>
    <row r="25" spans="2:3">
      <c r="C25" s="1" t="s">
        <v>140</v>
      </c>
    </row>
    <row r="27" spans="2:3">
      <c r="B27" s="1" t="s">
        <v>141</v>
      </c>
    </row>
    <row r="28" spans="2:3">
      <c r="C28" s="1" t="s">
        <v>142</v>
      </c>
    </row>
    <row r="29" spans="2:3">
      <c r="C29" s="1" t="s">
        <v>143</v>
      </c>
    </row>
    <row r="30" spans="2:3">
      <c r="C30" s="1" t="s">
        <v>144</v>
      </c>
    </row>
    <row r="31" spans="2:3">
      <c r="C31" s="1" t="s">
        <v>145</v>
      </c>
    </row>
    <row r="32" spans="2:3">
      <c r="C32" s="1" t="s">
        <v>146</v>
      </c>
    </row>
    <row r="34" spans="2:3">
      <c r="B34" s="1" t="s">
        <v>147</v>
      </c>
    </row>
    <row r="35" spans="2:3">
      <c r="C35" s="1" t="s">
        <v>148</v>
      </c>
    </row>
    <row r="36" spans="2:3">
      <c r="C36" s="1" t="s">
        <v>149</v>
      </c>
    </row>
    <row r="37" spans="2:3">
      <c r="C37" s="1" t="s">
        <v>150</v>
      </c>
    </row>
    <row r="38" spans="2:3">
      <c r="C38" s="1" t="s">
        <v>151</v>
      </c>
    </row>
    <row r="39" spans="2:3">
      <c r="C39" s="1" t="s">
        <v>152</v>
      </c>
    </row>
    <row r="40" spans="2:3">
      <c r="C40" s="1" t="s">
        <v>153</v>
      </c>
    </row>
    <row r="41" spans="2:3">
      <c r="C41" s="1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9EC3-2EE4-4824-BA9A-DAB9A9D91E86}">
  <sheetPr codeName="Sheet13"/>
  <dimension ref="B2:B9"/>
  <sheetViews>
    <sheetView workbookViewId="0"/>
  </sheetViews>
  <sheetFormatPr baseColWidth="10" defaultColWidth="9" defaultRowHeight="26"/>
  <cols>
    <col min="1" max="16384" width="9" style="1"/>
  </cols>
  <sheetData>
    <row r="2" spans="2:2">
      <c r="B2" s="1" t="s">
        <v>193</v>
      </c>
    </row>
    <row r="3" spans="2:2">
      <c r="B3" s="1" t="s">
        <v>194</v>
      </c>
    </row>
    <row r="5" spans="2:2">
      <c r="B5" s="1" t="s">
        <v>195</v>
      </c>
    </row>
    <row r="6" spans="2:2">
      <c r="B6" s="1" t="s">
        <v>196</v>
      </c>
    </row>
    <row r="7" spans="2:2">
      <c r="B7" s="1" t="s">
        <v>197</v>
      </c>
    </row>
    <row r="9" spans="2:2">
      <c r="B9" s="1" t="s">
        <v>199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C38D-CB87-4CF8-BD96-8D40B28CE758}">
  <sheetPr codeName="Sheet14"/>
  <dimension ref="A1"/>
  <sheetViews>
    <sheetView workbookViewId="0"/>
  </sheetViews>
  <sheetFormatPr baseColWidth="10" defaultColWidth="9" defaultRowHeight="16"/>
  <cols>
    <col min="1" max="16384" width="9" style="28"/>
  </cols>
  <sheetData>
    <row r="1" spans="1:1">
      <c r="A1" s="28" t="s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18</vt:i4>
      </vt:variant>
    </vt:vector>
  </HeadingPairs>
  <TitlesOfParts>
    <vt:vector size="43" baseType="lpstr">
      <vt:lpstr>Today</vt:lpstr>
      <vt:lpstr>GeometricSeries</vt:lpstr>
      <vt:lpstr>Normal</vt:lpstr>
      <vt:lpstr>CDF</vt:lpstr>
      <vt:lpstr>Events</vt:lpstr>
      <vt:lpstr>Dice</vt:lpstr>
      <vt:lpstr>Datatable_2d</vt:lpstr>
      <vt:lpstr>Datatable_1d</vt:lpstr>
      <vt:lpstr>NextClass_TMatrix</vt:lpstr>
      <vt:lpstr>PreWork4NextClass</vt:lpstr>
      <vt:lpstr>ClassWork</vt:lpstr>
      <vt:lpstr>1_GeoSeries</vt:lpstr>
      <vt:lpstr>2_PMT</vt:lpstr>
      <vt:lpstr>3_Dice</vt:lpstr>
      <vt:lpstr>4_LifeAnnuity_Intro</vt:lpstr>
      <vt:lpstr>4_LIfeAnnuity</vt:lpstr>
      <vt:lpstr>5_DT1</vt:lpstr>
      <vt:lpstr>6_DT2</vt:lpstr>
      <vt:lpstr>7_DT3</vt:lpstr>
      <vt:lpstr>8_DT4</vt:lpstr>
      <vt:lpstr>9_DT5</vt:lpstr>
      <vt:lpstr>FinalExamReview</vt:lpstr>
      <vt:lpstr>ClassPolicy</vt:lpstr>
      <vt:lpstr>Programming</vt:lpstr>
      <vt:lpstr>ProgrammingAnswer_R</vt:lpstr>
      <vt:lpstr>Age</vt:lpstr>
      <vt:lpstr>'4_LIfeAnnuity'!C_</vt:lpstr>
      <vt:lpstr>CDF</vt:lpstr>
      <vt:lpstr>Count</vt:lpstr>
      <vt:lpstr>die1_</vt:lpstr>
      <vt:lpstr>die2_</vt:lpstr>
      <vt:lpstr>i</vt:lpstr>
      <vt:lpstr>P_D</vt:lpstr>
      <vt:lpstr>P_S</vt:lpstr>
      <vt:lpstr>Dice!PDF</vt:lpstr>
      <vt:lpstr>Pij</vt:lpstr>
      <vt:lpstr>'4_LIfeAnnuity'!PV</vt:lpstr>
      <vt:lpstr>PVCF</vt:lpstr>
      <vt:lpstr>'4_LIfeAnnuity'!r_</vt:lpstr>
      <vt:lpstr>NextClass_TMatrix!RatingLast</vt:lpstr>
      <vt:lpstr>NextClass_TMatrix!RatingNow</vt:lpstr>
      <vt:lpstr>Dice!sum</vt:lpstr>
      <vt:lpstr>'4_LIfeAnnuity'!t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2017-10-18T14:43:14Z</dcterms:created>
  <dcterms:modified xsi:type="dcterms:W3CDTF">2025-09-13T23:35:24Z</dcterms:modified>
</cp:coreProperties>
</file>