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30"/>
  <workbookPr codeName="ThisWorkbook"/>
  <mc:AlternateContent xmlns:mc="http://schemas.openxmlformats.org/markup-compatibility/2006">
    <mc:Choice Requires="x15">
      <x15ac:absPath xmlns:x15ac="http://schemas.microsoft.com/office/spreadsheetml/2010/11/ac" url="/Users/davidromoff/Downloads/temp123/iQRM/"/>
    </mc:Choice>
  </mc:AlternateContent>
  <xr:revisionPtr revIDLastSave="0" documentId="13_ncr:1_{6C800B58-0853-DF44-8E5C-1680D9954FF6}" xr6:coauthVersionLast="47" xr6:coauthVersionMax="47" xr10:uidLastSave="{00000000-0000-0000-0000-000000000000}"/>
  <bookViews>
    <workbookView xWindow="0" yWindow="0" windowWidth="28800" windowHeight="16200" tabRatio="776" xr2:uid="{00000000-000D-0000-FFFF-FFFF00000000}"/>
  </bookViews>
  <sheets>
    <sheet name="Today" sheetId="17" r:id="rId1"/>
    <sheet name="Normal" sheetId="24" r:id="rId2"/>
    <sheet name="Normal_Excel" sheetId="25" r:id="rId3"/>
    <sheet name="Intuition1" sheetId="18" r:id="rId4"/>
    <sheet name="Intuition2" sheetId="41" r:id="rId5"/>
    <sheet name="Intuition3" sheetId="43" r:id="rId6"/>
    <sheet name="Methods1" sheetId="21" r:id="rId7"/>
    <sheet name="Methods2" sheetId="22" r:id="rId8"/>
    <sheet name="Calcs_Mean1" sheetId="30" r:id="rId9"/>
    <sheet name="Calcs_Mean2" sheetId="31" r:id="rId10"/>
    <sheet name="Calcs_MeanDiff" sheetId="32" r:id="rId11"/>
    <sheet name="Calcs_VarianceDiff" sheetId="33" r:id="rId12"/>
    <sheet name="NextClass" sheetId="13" r:id="rId13"/>
    <sheet name="PreWork4NextClass" sheetId="12" r:id="rId14"/>
    <sheet name="Drills" sheetId="26" r:id="rId15"/>
    <sheet name="ClassWork" sheetId="1" r:id="rId16"/>
    <sheet name="1_Stats" sheetId="44" r:id="rId17"/>
    <sheet name="2_MeanSigmaKnown" sheetId="35" r:id="rId18"/>
    <sheet name="3_MeanSigmaUnknown" sheetId="38" r:id="rId19"/>
    <sheet name="4_TwoMeans" sheetId="40" r:id="rId20"/>
    <sheet name="5_BacktestMean" sheetId="39" r:id="rId21"/>
    <sheet name="FinalExamReview" sheetId="15" r:id="rId22"/>
    <sheet name="ClassPolicy" sheetId="16" r:id="rId23"/>
    <sheet name="Programming" sheetId="27" r:id="rId24"/>
    <sheet name="ProgrammingAnswer_R" sheetId="29" r:id="rId25"/>
  </sheets>
  <externalReferences>
    <externalReference r:id="rId26"/>
    <externalReference r:id="rId27"/>
    <externalReference r:id="rId28"/>
  </externalReferences>
  <definedNames>
    <definedName name="_2_10_2017" localSheetId="16">#REF!</definedName>
    <definedName name="_2_10_2017">#REF!</definedName>
    <definedName name="_2_11_2017" localSheetId="16">#REF!</definedName>
    <definedName name="_2_11_2017">#REF!</definedName>
    <definedName name="_2_12_2017" localSheetId="16">#REF!</definedName>
    <definedName name="_2_12_2017">#REF!</definedName>
    <definedName name="_2_13_2017" localSheetId="16">#REF!</definedName>
    <definedName name="_2_13_2017">#REF!</definedName>
    <definedName name="_2_14_2017" localSheetId="16">#REF!</definedName>
    <definedName name="_2_14_2017">#REF!</definedName>
    <definedName name="_2_15_2017" localSheetId="16">#REF!</definedName>
    <definedName name="_2_15_2017">#REF!</definedName>
    <definedName name="_2_3_2017" localSheetId="16">#REF!</definedName>
    <definedName name="_2_3_2017">#REF!</definedName>
    <definedName name="_2_4_2017" localSheetId="16">#REF!</definedName>
    <definedName name="_2_4_2017">#REF!</definedName>
    <definedName name="_2_5_2017" localSheetId="16">#REF!</definedName>
    <definedName name="_2_5_2017">#REF!</definedName>
    <definedName name="_2_6_2017" localSheetId="16">#REF!</definedName>
    <definedName name="_2_6_2017">#REF!</definedName>
    <definedName name="_2_7_2017" localSheetId="16">#REF!</definedName>
    <definedName name="_2_7_2017">#REF!</definedName>
    <definedName name="_2_8_2017" localSheetId="16">#REF!</definedName>
    <definedName name="_2_8_2017">#REF!</definedName>
    <definedName name="_2_9_2017" localSheetId="16">#REF!</definedName>
    <definedName name="_2_9_2017">#REF!</definedName>
    <definedName name="a">[1]Copula3!$J$8:$K$8</definedName>
    <definedName name="b">[1]Copula3!$J$9:$K$9</definedName>
    <definedName name="Bins" localSheetId="16">#REF!</definedName>
    <definedName name="bins" localSheetId="8">Calcs_Mean1!$I$10:$I$30</definedName>
    <definedName name="bins" localSheetId="10">Calcs_MeanDiff!$J$10:$J$30</definedName>
    <definedName name="bins" localSheetId="11">Calcs_VarianceDiff!$J$23:$J$43</definedName>
    <definedName name="bins">Calcs_Mean2!$I$10:$I$30</definedName>
    <definedName name="CDF" localSheetId="8">Calcs_Mean1!$J$10:$J$30</definedName>
    <definedName name="CDF" localSheetId="10">Calcs_MeanDiff!$K$10:$K$30</definedName>
    <definedName name="CDF" localSheetId="11">Calcs_VarianceDiff!$K$23:$K$43</definedName>
    <definedName name="CDF">Calcs_Mean2!$J$10:$J$30</definedName>
    <definedName name="change1" localSheetId="16">#REF!</definedName>
    <definedName name="change1">#REF!</definedName>
    <definedName name="change2" localSheetId="16">#REF!</definedName>
    <definedName name="change2">#REF!</definedName>
    <definedName name="change3" localSheetId="16">#REF!</definedName>
    <definedName name="change3">#REF!</definedName>
    <definedName name="change4" localSheetId="16">#REF!</definedName>
    <definedName name="change4">#REF!</definedName>
    <definedName name="change5" localSheetId="16">#REF!</definedName>
    <definedName name="change5">#REF!</definedName>
    <definedName name="CI" localSheetId="16">#REF!</definedName>
    <definedName name="CI">#REF!</definedName>
    <definedName name="CI_lo" localSheetId="16">#REF!</definedName>
    <definedName name="CI_lo">#REF!</definedName>
    <definedName name="corrmat" localSheetId="16">#REF!</definedName>
    <definedName name="corrmat">#REF!</definedName>
    <definedName name="covmat" localSheetId="16">#REF!</definedName>
    <definedName name="covmat">#REF!</definedName>
    <definedName name="covmat_calc" localSheetId="16">#REF!</definedName>
    <definedName name="covmat_calc">#REF!</definedName>
    <definedName name="d1_" localSheetId="16">#REF!</definedName>
    <definedName name="d1_">#REF!</definedName>
    <definedName name="d2_" localSheetId="16">#REF!</definedName>
    <definedName name="d2_">#REF!</definedName>
    <definedName name="F">[2]CentralLimitTheorem!$E$3</definedName>
    <definedName name="F_Draw">[2]FnS!$B$7:$B$106</definedName>
    <definedName name="F_Row">[2]CentralLimitTheorem!$E$5:$P$5</definedName>
    <definedName name="Heights" localSheetId="8">Calcs_Mean1!$C$10:$C$109</definedName>
    <definedName name="Heights" localSheetId="10">Calcs_MeanDiff!$C$10:$C$109</definedName>
    <definedName name="Heights" localSheetId="11">Calcs_VarianceDiff!$C$23:$C$122</definedName>
    <definedName name="Heights">Calcs_Mean2!$C$10:$C$109</definedName>
    <definedName name="Heights1" localSheetId="11">Calcs_VarianceDiff!$C$23:$C$122</definedName>
    <definedName name="Heights1">Calcs_MeanDiff!$C$10:$C$109</definedName>
    <definedName name="Heights2" localSheetId="11">Calcs_VarianceDiff!$D$23:$D$122</definedName>
    <definedName name="Heights2">Calcs_MeanDiff!$D$10:$D$109</definedName>
    <definedName name="LN_Sim" localSheetId="16">#REF!</definedName>
    <definedName name="LN_Sim">#REF!</definedName>
    <definedName name="loss" localSheetId="16">#REF!</definedName>
    <definedName name="loss">#REF!</definedName>
    <definedName name="loss_30" localSheetId="16">#REF!</definedName>
    <definedName name="loss_30">#REF!</definedName>
    <definedName name="loss_t" localSheetId="16">#REF!</definedName>
    <definedName name="loss_t">#REF!</definedName>
    <definedName name="max" localSheetId="16">#REF!</definedName>
    <definedName name="max" localSheetId="8">Calcs_Mean1!$F$11</definedName>
    <definedName name="max" localSheetId="10">Calcs_MeanDiff!$G$11</definedName>
    <definedName name="max" localSheetId="11">Calcs_VarianceDiff!$G$24</definedName>
    <definedName name="max">Calcs_Mean2!$F$11</definedName>
    <definedName name="Mean" localSheetId="16">#REF!</definedName>
    <definedName name="Mean">#REF!</definedName>
    <definedName name="min" localSheetId="16">#REF!</definedName>
    <definedName name="min" localSheetId="8">Calcs_Mean1!$F$10</definedName>
    <definedName name="min" localSheetId="10">Calcs_MeanDiff!$G$10</definedName>
    <definedName name="min" localSheetId="11">Calcs_VarianceDiff!$G$23</definedName>
    <definedName name="min">Calcs_Mean2!$F$10</definedName>
    <definedName name="mu" localSheetId="16">#REF!</definedName>
    <definedName name="mu" localSheetId="8">Calcs_Mean1!$O$23</definedName>
    <definedName name="mu" localSheetId="10">Calcs_MeanDiff!$R$24</definedName>
    <definedName name="mu" localSheetId="11">Calcs_VarianceDiff!$R$37</definedName>
    <definedName name="mu">Calcs_Mean2!$O$23</definedName>
    <definedName name="MyBank">[1]Cor_N_Cov!$G$14:$G$35</definedName>
    <definedName name="MyBankDeposits">[1]Cor_N_Cov!$D$14:$D$35</definedName>
    <definedName name="MyFriendsBank">[1]Cor_N_Cov!$H$14:$H$35</definedName>
    <definedName name="MyFriendsDeposits">[1]Cor_N_Cov!$E$14:$E$35</definedName>
    <definedName name="n" localSheetId="8">Calcs_Mean1!$O$19</definedName>
    <definedName name="n" localSheetId="10">Calcs_MeanDiff!$R$19</definedName>
    <definedName name="n" localSheetId="11">Calcs_VarianceDiff!$R$32</definedName>
    <definedName name="n">Calcs_Mean2!$O$19</definedName>
    <definedName name="n1_" localSheetId="11">Calcs_VarianceDiff!$E$15</definedName>
    <definedName name="n1_">Calcs_MeanDiff!$R$19</definedName>
    <definedName name="n2_" localSheetId="11">Calcs_VarianceDiff!$E$16</definedName>
    <definedName name="n2_">Calcs_MeanDiff!$R$20</definedName>
    <definedName name="PDF" localSheetId="8">Calcs_Mean1!$K$10:$K$30</definedName>
    <definedName name="PDF" localSheetId="10">Calcs_MeanDiff!$L$10:$L$30</definedName>
    <definedName name="PDF" localSheetId="11">Calcs_VarianceDiff!$L$23:$L$43</definedName>
    <definedName name="PDF">Calcs_Mean2!$K$10:$K$30</definedName>
    <definedName name="price1" localSheetId="16">#REF!</definedName>
    <definedName name="price1">#REF!</definedName>
    <definedName name="price2" localSheetId="16">#REF!</definedName>
    <definedName name="price2">#REF!</definedName>
    <definedName name="price3" localSheetId="16">#REF!</definedName>
    <definedName name="price3">#REF!</definedName>
    <definedName name="price4" localSheetId="16">#REF!</definedName>
    <definedName name="price4">#REF!</definedName>
    <definedName name="price5" localSheetId="16">#REF!</definedName>
    <definedName name="price5">#REF!</definedName>
    <definedName name="Probability1">[1]Copula3!$E$13:$E$62</definedName>
    <definedName name="Probability2">[1]Copula3!$F$13:$F$62</definedName>
    <definedName name="Pvalue">Calcs_VarianceDiff!$E$18</definedName>
    <definedName name="q" localSheetId="16">#REF!</definedName>
    <definedName name="q">#REF!</definedName>
    <definedName name="r_" localSheetId="16">#REF!</definedName>
    <definedName name="r_">#REF!</definedName>
    <definedName name="range" localSheetId="16">#REF!</definedName>
    <definedName name="range" localSheetId="8">Calcs_Mean1!$F$12</definedName>
    <definedName name="range" localSheetId="10">Calcs_MeanDiff!$G$12</definedName>
    <definedName name="range" localSheetId="11">Calcs_VarianceDiff!$G$25</definedName>
    <definedName name="range">Calcs_Mean2!$F$12</definedName>
    <definedName name="RatingLast">[3]CreditMatrix!$D$10:$D$109</definedName>
    <definedName name="RatingNow">[3]CreditMatrix!$E$10:$E$109</definedName>
    <definedName name="ratingsTbl">[3]CreditMatrix!$B$2:$C$7</definedName>
    <definedName name="Ratio">Calcs_VarianceDiff!$E$17</definedName>
    <definedName name="risk1" localSheetId="16">#REF!</definedName>
    <definedName name="risk1">#REF!</definedName>
    <definedName name="risk2" localSheetId="16">#REF!</definedName>
    <definedName name="risk2">#REF!</definedName>
    <definedName name="risk3" localSheetId="16">#REF!</definedName>
    <definedName name="risk3">#REF!</definedName>
    <definedName name="s" localSheetId="16">#REF!</definedName>
    <definedName name="s">#REF!</definedName>
    <definedName name="S0" localSheetId="16">#REF!</definedName>
    <definedName name="S0">#REF!</definedName>
    <definedName name="SampleVar1">Calcs_VarianceDiff!$E$13</definedName>
    <definedName name="SampleVar2">Calcs_VarianceDiff!$E$14</definedName>
    <definedName name="SD" localSheetId="16">#REF!</definedName>
    <definedName name="SD" localSheetId="8">Calcs_Mean1!$O$21</definedName>
    <definedName name="SD" localSheetId="10">Calcs_MeanDiff!$R$22</definedName>
    <definedName name="SD" localSheetId="11">Calcs_VarianceDiff!$R$35</definedName>
    <definedName name="SD">Calcs_Mean2!$O$21</definedName>
    <definedName name="SD_xbar" localSheetId="8">Calcs_Mean1!$O$28</definedName>
    <definedName name="SD_xbar" localSheetId="10">Calcs_MeanDiff!$R$28</definedName>
    <definedName name="SD_xbar" localSheetId="11">Calcs_VarianceDiff!$R$41</definedName>
    <definedName name="SD_xbar">Calcs_Mean2!$O$28</definedName>
    <definedName name="Shares" localSheetId="16">#REF!</definedName>
    <definedName name="Shares">#REF!</definedName>
    <definedName name="sigma" localSheetId="16">#REF!</definedName>
    <definedName name="sigma">Calcs_Mean1!$O$21</definedName>
    <definedName name="sigma_average">Calcs_Mean1!$O$28</definedName>
    <definedName name="sims" localSheetId="16">#REF!</definedName>
    <definedName name="sims_a" localSheetId="16">#REF!</definedName>
    <definedName name="sims_a">#REF!</definedName>
    <definedName name="sims_h" localSheetId="16">#REF!</definedName>
    <definedName name="sims_h">#REF!</definedName>
    <definedName name="stdev" localSheetId="16">#REF!</definedName>
    <definedName name="stdev">#REF!</definedName>
    <definedName name="Sum">[2]CentralLimitTheorem!$C$7:$C$106</definedName>
    <definedName name="t" localSheetId="16">#REF!</definedName>
    <definedName name="t">#REF!</definedName>
    <definedName name="Time" localSheetId="16">#REF!</definedName>
    <definedName name="Time">#REF!</definedName>
    <definedName name="TotalValue" localSheetId="16">#REF!</definedName>
    <definedName name="TotalValue">#REF!</definedName>
    <definedName name="Value" localSheetId="16">#REF!</definedName>
    <definedName name="Value">#REF!</definedName>
    <definedName name="value_lo" localSheetId="16">#REF!</definedName>
    <definedName name="value_lo">#REF!</definedName>
    <definedName name="Variance" localSheetId="16">#REF!</definedName>
    <definedName name="Variance">#REF!</definedName>
    <definedName name="Variance_calc" localSheetId="16">#REF!</definedName>
    <definedName name="Variance_calc">#REF!</definedName>
    <definedName name="Volatility" localSheetId="16">#REF!</definedName>
    <definedName name="Volatility">#REF!</definedName>
    <definedName name="Volatility_calc" localSheetId="16">#REF!</definedName>
    <definedName name="Volatility_calc">#REF!</definedName>
    <definedName name="volmat" localSheetId="16">#REF!</definedName>
    <definedName name="volmat">#REF!</definedName>
    <definedName name="vols" localSheetId="16">#REF!</definedName>
    <definedName name="vols">#REF!</definedName>
    <definedName name="vols_" localSheetId="16">#REF!</definedName>
    <definedName name="vols_">#REF!</definedName>
    <definedName name="weight">[3]CreditMatrix_Weighted!$F$10:$F$109</definedName>
    <definedName name="weights" localSheetId="16">#REF!</definedName>
    <definedName name="weights">#REF!</definedName>
    <definedName name="X" localSheetId="16">#REF!</definedName>
    <definedName name="X">#REF!</definedName>
    <definedName name="xbar" localSheetId="8">Calcs_Mean1!$O$20</definedName>
    <definedName name="xbar" localSheetId="10">Calcs_MeanDiff!$R$21</definedName>
    <definedName name="xbar" localSheetId="11">Calcs_VarianceDiff!$R$34</definedName>
    <definedName name="xbar">Calcs_Mean2!$O$20</definedName>
    <definedName name="xbar_mu" localSheetId="8">Calcs_Mean1!$O$24</definedName>
    <definedName name="xbar_mu" localSheetId="10">Calcs_MeanDiff!$R$25</definedName>
    <definedName name="xbar_mu" localSheetId="11">Calcs_VarianceDiff!$R$38</definedName>
    <definedName name="xbar_mu">Calcs_Mean2!$O$24</definedName>
    <definedName name="xbar_mu__sigma_average">Calcs_Mean1!$O$29</definedName>
    <definedName name="xbar1" localSheetId="11">Calcs_VarianceDiff!$R$34</definedName>
    <definedName name="xbar1">Calcs_MeanDiff!$R$21</definedName>
    <definedName name="xbar2" localSheetId="11">Calcs_VarianceDiff!$R$35</definedName>
    <definedName name="xbar2">Calcs_MeanDiff!$R$22</definedName>
    <definedName name="Y" localSheetId="16">#REF!</definedName>
    <definedName name="Y">#REF!</definedName>
  </definedNames>
  <calcPr calcId="191029" calcMode="autoNoTable" iterate="1" iterateCount="100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39" l="1"/>
  <c r="B4" i="39" s="1"/>
  <c r="B5" i="39" s="1"/>
  <c r="B6" i="39" s="1"/>
  <c r="B7" i="39" s="1"/>
  <c r="B8" i="39" s="1"/>
  <c r="B9" i="39" s="1"/>
  <c r="B10" i="39" s="1"/>
  <c r="B11" i="39" s="1"/>
  <c r="B12" i="39" s="1"/>
  <c r="B13" i="39" s="1"/>
  <c r="B14" i="39" s="1"/>
  <c r="B15" i="39" s="1"/>
  <c r="B16" i="39" s="1"/>
  <c r="B17" i="39" s="1"/>
  <c r="B18" i="39" s="1"/>
  <c r="B19" i="39" s="1"/>
  <c r="B20" i="39" s="1"/>
  <c r="B21" i="39" s="1"/>
  <c r="B22" i="39" s="1"/>
  <c r="B23" i="39" s="1"/>
  <c r="B24" i="39" s="1"/>
  <c r="B25" i="39" s="1"/>
  <c r="B26" i="39" s="1"/>
  <c r="B27" i="39" s="1"/>
  <c r="B28" i="39" s="1"/>
  <c r="B29" i="39" s="1"/>
  <c r="B30" i="39" s="1"/>
  <c r="B31" i="39" s="1"/>
  <c r="B32" i="39" s="1"/>
  <c r="B33" i="39" s="1"/>
  <c r="B34" i="39" s="1"/>
  <c r="B35" i="39" s="1"/>
  <c r="B36" i="39" s="1"/>
  <c r="B37" i="39" s="1"/>
  <c r="B38" i="39" s="1"/>
  <c r="B39" i="39" s="1"/>
  <c r="B40" i="39" s="1"/>
  <c r="B41" i="39" s="1"/>
  <c r="B42" i="39" s="1"/>
  <c r="B43" i="39" s="1"/>
  <c r="B44" i="39" s="1"/>
  <c r="B45" i="39" s="1"/>
  <c r="B46" i="39" s="1"/>
  <c r="B47" i="39" s="1"/>
  <c r="B48" i="39" s="1"/>
  <c r="B49" i="39" s="1"/>
  <c r="B50" i="39" s="1"/>
  <c r="B51" i="39" s="1"/>
  <c r="B52" i="39" s="1"/>
  <c r="B53" i="39" s="1"/>
  <c r="B54" i="39" s="1"/>
  <c r="B55" i="39" s="1"/>
  <c r="B56" i="39" s="1"/>
  <c r="B57" i="39" s="1"/>
  <c r="B58" i="39" s="1"/>
  <c r="B59" i="39" s="1"/>
  <c r="B60" i="39" s="1"/>
  <c r="B61" i="39" s="1"/>
  <c r="B62" i="39" s="1"/>
  <c r="B63" i="39" s="1"/>
  <c r="B64" i="39" s="1"/>
  <c r="B65" i="39" s="1"/>
  <c r="B66" i="39" s="1"/>
  <c r="B67" i="39" s="1"/>
  <c r="B68" i="39" s="1"/>
  <c r="B69" i="39" s="1"/>
  <c r="B70" i="39" s="1"/>
  <c r="B71" i="39" s="1"/>
  <c r="B72" i="39" s="1"/>
  <c r="B73" i="39" s="1"/>
  <c r="B74" i="39" s="1"/>
  <c r="B75" i="39" s="1"/>
  <c r="B76" i="39" s="1"/>
  <c r="B77" i="39" s="1"/>
  <c r="B78" i="39" s="1"/>
  <c r="B79" i="39" s="1"/>
  <c r="B80" i="39" s="1"/>
  <c r="B81" i="39" s="1"/>
  <c r="B82" i="39" s="1"/>
  <c r="B83" i="39" s="1"/>
  <c r="B84" i="39" s="1"/>
  <c r="B85" i="39" s="1"/>
  <c r="B86" i="39" s="1"/>
  <c r="B87" i="39" s="1"/>
  <c r="B88" i="39" s="1"/>
  <c r="B89" i="39" s="1"/>
  <c r="B90" i="39" s="1"/>
  <c r="B91" i="39" s="1"/>
  <c r="B92" i="39" s="1"/>
  <c r="B93" i="39" s="1"/>
  <c r="B94" i="39" s="1"/>
  <c r="B95" i="39" s="1"/>
  <c r="B96" i="39" s="1"/>
  <c r="B97" i="39" s="1"/>
  <c r="B98" i="39" s="1"/>
  <c r="B99" i="39" s="1"/>
  <c r="B100" i="39" s="1"/>
  <c r="B101" i="39" s="1"/>
  <c r="B102" i="39" s="1"/>
  <c r="B103" i="39" s="1"/>
  <c r="B104" i="39" s="1"/>
  <c r="B105" i="39" s="1"/>
  <c r="B106" i="39" s="1"/>
  <c r="B107" i="39" s="1"/>
  <c r="B108" i="39" s="1"/>
  <c r="B109" i="39" s="1"/>
  <c r="B110" i="39" s="1"/>
  <c r="B111" i="39" s="1"/>
  <c r="B112" i="39" s="1"/>
  <c r="B113" i="39" s="1"/>
  <c r="B114" i="39" s="1"/>
  <c r="B115" i="39" s="1"/>
  <c r="B116" i="39" s="1"/>
  <c r="B117" i="39" s="1"/>
  <c r="B118" i="39" s="1"/>
  <c r="B119" i="39" s="1"/>
  <c r="B120" i="39" s="1"/>
  <c r="B121" i="39" s="1"/>
  <c r="B122" i="39" s="1"/>
  <c r="B123" i="39" s="1"/>
  <c r="B124" i="39" s="1"/>
  <c r="B125" i="39" s="1"/>
  <c r="B126" i="39" s="1"/>
  <c r="B127" i="39" s="1"/>
  <c r="B128" i="39" s="1"/>
  <c r="B129" i="39" s="1"/>
  <c r="B130" i="39" s="1"/>
  <c r="B131" i="39" s="1"/>
  <c r="B132" i="39" s="1"/>
  <c r="B133" i="39" s="1"/>
  <c r="B134" i="39" s="1"/>
  <c r="B135" i="39" s="1"/>
  <c r="B136" i="39" s="1"/>
  <c r="B137" i="39" s="1"/>
  <c r="B138" i="39" s="1"/>
  <c r="B139" i="39" s="1"/>
  <c r="B140" i="39" s="1"/>
  <c r="B141" i="39" s="1"/>
  <c r="B142" i="39" s="1"/>
  <c r="B143" i="39" s="1"/>
  <c r="B144" i="39" s="1"/>
  <c r="B145" i="39" s="1"/>
  <c r="B146" i="39" s="1"/>
  <c r="B147" i="39" s="1"/>
  <c r="B148" i="39" s="1"/>
  <c r="B149" i="39" s="1"/>
  <c r="B150" i="39" s="1"/>
  <c r="B151" i="39" s="1"/>
  <c r="B152" i="39" s="1"/>
  <c r="B153" i="39" s="1"/>
  <c r="B154" i="39" s="1"/>
  <c r="B155" i="39" s="1"/>
  <c r="B156" i="39" s="1"/>
  <c r="B157" i="39" s="1"/>
  <c r="B158" i="39" s="1"/>
  <c r="B159" i="39" s="1"/>
  <c r="B160" i="39" s="1"/>
  <c r="B161" i="39" s="1"/>
  <c r="B162" i="39" s="1"/>
  <c r="B163" i="39" s="1"/>
  <c r="B164" i="39" s="1"/>
  <c r="B165" i="39" s="1"/>
  <c r="B166" i="39" s="1"/>
  <c r="B167" i="39" s="1"/>
  <c r="B168" i="39" s="1"/>
  <c r="B169" i="39" s="1"/>
  <c r="B170" i="39" s="1"/>
  <c r="B171" i="39" s="1"/>
  <c r="B172" i="39" s="1"/>
  <c r="B173" i="39" s="1"/>
  <c r="B174" i="39" s="1"/>
  <c r="B175" i="39" s="1"/>
  <c r="B176" i="39" s="1"/>
  <c r="B177" i="39" s="1"/>
  <c r="B178" i="39" s="1"/>
  <c r="B179" i="39" s="1"/>
  <c r="B180" i="39" s="1"/>
  <c r="B181" i="39" s="1"/>
  <c r="B182" i="39" s="1"/>
  <c r="B183" i="39" s="1"/>
  <c r="B184" i="39" s="1"/>
  <c r="B185" i="39" s="1"/>
  <c r="B186" i="39" s="1"/>
  <c r="B187" i="39" s="1"/>
  <c r="B188" i="39" s="1"/>
  <c r="B189" i="39" s="1"/>
  <c r="B190" i="39" s="1"/>
  <c r="B191" i="39" s="1"/>
  <c r="B192" i="39" s="1"/>
  <c r="B193" i="39" s="1"/>
  <c r="B194" i="39" s="1"/>
  <c r="B195" i="39" s="1"/>
  <c r="B196" i="39" s="1"/>
  <c r="B197" i="39" s="1"/>
  <c r="B198" i="39" s="1"/>
  <c r="B199" i="39" s="1"/>
  <c r="B200" i="39" s="1"/>
  <c r="B201" i="39" s="1"/>
  <c r="B202" i="39" s="1"/>
  <c r="B203" i="39" s="1"/>
  <c r="B204" i="39" s="1"/>
  <c r="B205" i="39" s="1"/>
  <c r="B206" i="39" s="1"/>
  <c r="B207" i="39" s="1"/>
  <c r="B208" i="39" s="1"/>
  <c r="B209" i="39" s="1"/>
  <c r="B210" i="39" s="1"/>
  <c r="B211" i="39" s="1"/>
  <c r="B212" i="39" s="1"/>
  <c r="B213" i="39" s="1"/>
  <c r="B214" i="39" s="1"/>
  <c r="B215" i="39" s="1"/>
  <c r="B216" i="39" s="1"/>
  <c r="B217" i="39" s="1"/>
  <c r="B218" i="39" s="1"/>
  <c r="B219" i="39" s="1"/>
  <c r="B220" i="39" s="1"/>
  <c r="B221" i="39" s="1"/>
  <c r="B222" i="39" s="1"/>
  <c r="B223" i="39" s="1"/>
  <c r="B224" i="39" s="1"/>
  <c r="B225" i="39" s="1"/>
  <c r="B226" i="39" s="1"/>
  <c r="B227" i="39" s="1"/>
  <c r="B228" i="39" s="1"/>
  <c r="B229" i="39" s="1"/>
  <c r="B230" i="39" s="1"/>
  <c r="B231" i="39" s="1"/>
  <c r="B232" i="39" s="1"/>
  <c r="B233" i="39" s="1"/>
  <c r="B234" i="39" s="1"/>
  <c r="B235" i="39" s="1"/>
  <c r="B236" i="39" s="1"/>
  <c r="B237" i="39" s="1"/>
  <c r="B238" i="39" s="1"/>
  <c r="B239" i="39" s="1"/>
  <c r="B240" i="39" s="1"/>
  <c r="B241" i="39" s="1"/>
  <c r="B242" i="39" s="1"/>
  <c r="B243" i="39" s="1"/>
  <c r="B244" i="39" s="1"/>
  <c r="B245" i="39" s="1"/>
  <c r="B246" i="39" s="1"/>
  <c r="B247" i="39" s="1"/>
  <c r="B248" i="39" s="1"/>
  <c r="B249" i="39" s="1"/>
  <c r="B250" i="39" s="1"/>
  <c r="B251" i="39" s="1"/>
  <c r="B252" i="39" s="1"/>
  <c r="B253" i="39" s="1"/>
  <c r="B254" i="39" s="1"/>
  <c r="B255" i="39" s="1"/>
  <c r="D12" i="43"/>
  <c r="D13" i="43" s="1"/>
  <c r="D24" i="43"/>
  <c r="D25" i="43" s="1"/>
  <c r="D26" i="43" s="1"/>
  <c r="D37" i="43"/>
  <c r="F37" i="43"/>
  <c r="D38" i="43"/>
  <c r="D39" i="43" s="1"/>
  <c r="D50" i="43"/>
  <c r="D51" i="43" s="1"/>
  <c r="D52" i="43" s="1"/>
  <c r="F50" i="43"/>
  <c r="D27" i="43" l="1"/>
  <c r="C27" i="43"/>
  <c r="D53" i="43"/>
  <c r="C53" i="43"/>
  <c r="C40" i="43"/>
  <c r="D40" i="43"/>
  <c r="D14" i="43"/>
  <c r="C14" i="43"/>
  <c r="C23" i="33"/>
  <c r="D23" i="33"/>
  <c r="C24" i="33"/>
  <c r="D24" i="33"/>
  <c r="C25" i="33"/>
  <c r="D25" i="33"/>
  <c r="G25" i="33"/>
  <c r="J24" i="33" s="1"/>
  <c r="C26" i="33"/>
  <c r="D26" i="33"/>
  <c r="C27" i="33"/>
  <c r="D27" i="33"/>
  <c r="C28" i="33"/>
  <c r="D28" i="33"/>
  <c r="C29" i="33"/>
  <c r="D29" i="33"/>
  <c r="C30" i="33"/>
  <c r="D30" i="33"/>
  <c r="C31" i="33"/>
  <c r="D31" i="33"/>
  <c r="C32" i="33"/>
  <c r="D32" i="33"/>
  <c r="C33" i="33"/>
  <c r="D33" i="33"/>
  <c r="C34" i="33"/>
  <c r="D34" i="33"/>
  <c r="C35" i="33"/>
  <c r="D35" i="33"/>
  <c r="C36" i="33"/>
  <c r="D36" i="33"/>
  <c r="C37" i="33"/>
  <c r="D37" i="33"/>
  <c r="C38" i="33"/>
  <c r="D38" i="33"/>
  <c r="C39" i="33"/>
  <c r="D39" i="33"/>
  <c r="C40" i="33"/>
  <c r="D40" i="33"/>
  <c r="C41" i="33"/>
  <c r="D41" i="33"/>
  <c r="C42" i="33"/>
  <c r="D42" i="33"/>
  <c r="C43" i="33"/>
  <c r="D43" i="33"/>
  <c r="C44" i="33"/>
  <c r="D44" i="33"/>
  <c r="C45" i="33"/>
  <c r="D45" i="33"/>
  <c r="C46" i="33"/>
  <c r="D46" i="33"/>
  <c r="C47" i="33"/>
  <c r="D47" i="33"/>
  <c r="C48" i="33"/>
  <c r="D48" i="33"/>
  <c r="C49" i="33"/>
  <c r="D49" i="33"/>
  <c r="C50" i="33"/>
  <c r="D50" i="33"/>
  <c r="C51" i="33"/>
  <c r="D51" i="33"/>
  <c r="C52" i="33"/>
  <c r="D52" i="33"/>
  <c r="C53" i="33"/>
  <c r="D53" i="33"/>
  <c r="C54" i="33"/>
  <c r="D54" i="33"/>
  <c r="C55" i="33"/>
  <c r="D55" i="33"/>
  <c r="C56" i="33"/>
  <c r="D56" i="33"/>
  <c r="C57" i="33"/>
  <c r="D57" i="33"/>
  <c r="C58" i="33"/>
  <c r="D58" i="33"/>
  <c r="C59" i="33"/>
  <c r="D59" i="33"/>
  <c r="C60" i="33"/>
  <c r="D60" i="33"/>
  <c r="C61" i="33"/>
  <c r="D61" i="33"/>
  <c r="C62" i="33"/>
  <c r="D62" i="33"/>
  <c r="C63" i="33"/>
  <c r="D63" i="33"/>
  <c r="C64" i="33"/>
  <c r="D64" i="33"/>
  <c r="C65" i="33"/>
  <c r="D65" i="33"/>
  <c r="C66" i="33"/>
  <c r="D66" i="33"/>
  <c r="C67" i="33"/>
  <c r="D67" i="33"/>
  <c r="C68" i="33"/>
  <c r="D68" i="33"/>
  <c r="C69" i="33"/>
  <c r="D69" i="33"/>
  <c r="C70" i="33"/>
  <c r="D70" i="33"/>
  <c r="C71" i="33"/>
  <c r="D71" i="33"/>
  <c r="C72" i="33"/>
  <c r="D72" i="33"/>
  <c r="C73" i="33"/>
  <c r="D73" i="33"/>
  <c r="C74" i="33"/>
  <c r="D74" i="33"/>
  <c r="C75" i="33"/>
  <c r="D75" i="33"/>
  <c r="C76" i="33"/>
  <c r="D76" i="33"/>
  <c r="C77" i="33"/>
  <c r="D77" i="33"/>
  <c r="C78" i="33"/>
  <c r="D78" i="33"/>
  <c r="C79" i="33"/>
  <c r="D79" i="33"/>
  <c r="C80" i="33"/>
  <c r="D80" i="33"/>
  <c r="C81" i="33"/>
  <c r="D81" i="33"/>
  <c r="C82" i="33"/>
  <c r="D82" i="33"/>
  <c r="C83" i="33"/>
  <c r="D83" i="33"/>
  <c r="C84" i="33"/>
  <c r="D84" i="33"/>
  <c r="C85" i="33"/>
  <c r="D85" i="33"/>
  <c r="C86" i="33"/>
  <c r="D86" i="33"/>
  <c r="C87" i="33"/>
  <c r="D87" i="33"/>
  <c r="C88" i="33"/>
  <c r="D88" i="33"/>
  <c r="C89" i="33"/>
  <c r="D89" i="33"/>
  <c r="C90" i="33"/>
  <c r="D90" i="33"/>
  <c r="C91" i="33"/>
  <c r="D91" i="33"/>
  <c r="C92" i="33"/>
  <c r="D92" i="33"/>
  <c r="C93" i="33"/>
  <c r="D93" i="33"/>
  <c r="C94" i="33"/>
  <c r="D94" i="33"/>
  <c r="C95" i="33"/>
  <c r="D95" i="33"/>
  <c r="C96" i="33"/>
  <c r="D96" i="33"/>
  <c r="C97" i="33"/>
  <c r="D97" i="33"/>
  <c r="C98" i="33"/>
  <c r="D98" i="33"/>
  <c r="C99" i="33"/>
  <c r="D99" i="33"/>
  <c r="C100" i="33"/>
  <c r="D100" i="33"/>
  <c r="C101" i="33"/>
  <c r="D101" i="33"/>
  <c r="C102" i="33"/>
  <c r="D102" i="33"/>
  <c r="C103" i="33"/>
  <c r="D103" i="33"/>
  <c r="C104" i="33"/>
  <c r="D104" i="33"/>
  <c r="C105" i="33"/>
  <c r="D105" i="33"/>
  <c r="C106" i="33"/>
  <c r="D106" i="33"/>
  <c r="C107" i="33"/>
  <c r="D107" i="33"/>
  <c r="C108" i="33"/>
  <c r="D108" i="33"/>
  <c r="C109" i="33"/>
  <c r="D109" i="33"/>
  <c r="C110" i="33"/>
  <c r="D110" i="33"/>
  <c r="C111" i="33"/>
  <c r="D111" i="33"/>
  <c r="C112" i="33"/>
  <c r="D112" i="33"/>
  <c r="C113" i="33"/>
  <c r="D113" i="33"/>
  <c r="C114" i="33"/>
  <c r="D114" i="33"/>
  <c r="C115" i="33"/>
  <c r="D115" i="33"/>
  <c r="C116" i="33"/>
  <c r="D116" i="33"/>
  <c r="C117" i="33"/>
  <c r="D117" i="33"/>
  <c r="C118" i="33"/>
  <c r="D118" i="33"/>
  <c r="C119" i="33"/>
  <c r="D119" i="33"/>
  <c r="C120" i="33"/>
  <c r="D120" i="33"/>
  <c r="C121" i="33"/>
  <c r="D121" i="33"/>
  <c r="C122" i="33"/>
  <c r="D122" i="33"/>
  <c r="C10" i="32"/>
  <c r="D10" i="32"/>
  <c r="C11" i="32"/>
  <c r="D11" i="32"/>
  <c r="C12" i="32"/>
  <c r="D12" i="32"/>
  <c r="G12" i="32"/>
  <c r="J11" i="32" s="1"/>
  <c r="C13" i="32"/>
  <c r="D13" i="32"/>
  <c r="C14" i="32"/>
  <c r="D14" i="32"/>
  <c r="C15" i="32"/>
  <c r="D15" i="32"/>
  <c r="C16" i="32"/>
  <c r="D16" i="32"/>
  <c r="C17" i="32"/>
  <c r="D17" i="32"/>
  <c r="C18" i="32"/>
  <c r="D18" i="32"/>
  <c r="C19" i="32"/>
  <c r="D19" i="32"/>
  <c r="C20" i="32"/>
  <c r="D20" i="32"/>
  <c r="C21" i="32"/>
  <c r="D21" i="32"/>
  <c r="C22" i="32"/>
  <c r="D22" i="32"/>
  <c r="C23" i="32"/>
  <c r="D23" i="32"/>
  <c r="C24" i="32"/>
  <c r="D24" i="32"/>
  <c r="C25" i="32"/>
  <c r="D25" i="32"/>
  <c r="C26" i="32"/>
  <c r="D26" i="32"/>
  <c r="C27" i="32"/>
  <c r="D27" i="32"/>
  <c r="C28" i="32"/>
  <c r="D28" i="32"/>
  <c r="C29" i="32"/>
  <c r="D29" i="32"/>
  <c r="C30" i="32"/>
  <c r="D30" i="32"/>
  <c r="C31" i="32"/>
  <c r="D31" i="32"/>
  <c r="C32" i="32"/>
  <c r="D32" i="32"/>
  <c r="C33" i="32"/>
  <c r="D33" i="32"/>
  <c r="C34" i="32"/>
  <c r="D34" i="32"/>
  <c r="C35" i="32"/>
  <c r="D35" i="32"/>
  <c r="C36" i="32"/>
  <c r="D36" i="32"/>
  <c r="C37" i="32"/>
  <c r="D37" i="32"/>
  <c r="C38" i="32"/>
  <c r="D38" i="32"/>
  <c r="C39" i="32"/>
  <c r="D39" i="32"/>
  <c r="C40" i="32"/>
  <c r="D40" i="32"/>
  <c r="C41" i="32"/>
  <c r="D41" i="32"/>
  <c r="C42" i="32"/>
  <c r="D42" i="32"/>
  <c r="C43" i="32"/>
  <c r="D43" i="32"/>
  <c r="C44" i="32"/>
  <c r="D44" i="32"/>
  <c r="C45" i="32"/>
  <c r="D45" i="32"/>
  <c r="C46" i="32"/>
  <c r="D46" i="32"/>
  <c r="C47" i="32"/>
  <c r="D47" i="32"/>
  <c r="C48" i="32"/>
  <c r="D48" i="32"/>
  <c r="C49" i="32"/>
  <c r="D49" i="32"/>
  <c r="C50" i="32"/>
  <c r="D50" i="32"/>
  <c r="C51" i="32"/>
  <c r="D51" i="32"/>
  <c r="C52" i="32"/>
  <c r="D52" i="32"/>
  <c r="C53" i="32"/>
  <c r="D53" i="32"/>
  <c r="C54" i="32"/>
  <c r="D54" i="32"/>
  <c r="C55" i="32"/>
  <c r="D55" i="32"/>
  <c r="C56" i="32"/>
  <c r="D56" i="32"/>
  <c r="C57" i="32"/>
  <c r="D57" i="32"/>
  <c r="C58" i="32"/>
  <c r="D58" i="32"/>
  <c r="C59" i="32"/>
  <c r="D59" i="32"/>
  <c r="C60" i="32"/>
  <c r="D60" i="32"/>
  <c r="C61" i="32"/>
  <c r="D61" i="32"/>
  <c r="C62" i="32"/>
  <c r="D62" i="32"/>
  <c r="C63" i="32"/>
  <c r="D63" i="32"/>
  <c r="C64" i="32"/>
  <c r="D64" i="32"/>
  <c r="C65" i="32"/>
  <c r="D65" i="32"/>
  <c r="C66" i="32"/>
  <c r="D66" i="32"/>
  <c r="C67" i="32"/>
  <c r="D67" i="32"/>
  <c r="C68" i="32"/>
  <c r="D68" i="32"/>
  <c r="C69" i="32"/>
  <c r="D69" i="32"/>
  <c r="C70" i="32"/>
  <c r="D70" i="32"/>
  <c r="C71" i="32"/>
  <c r="D71" i="32"/>
  <c r="C72" i="32"/>
  <c r="D72" i="32"/>
  <c r="C73" i="32"/>
  <c r="D73" i="32"/>
  <c r="C74" i="32"/>
  <c r="D74" i="32"/>
  <c r="C75" i="32"/>
  <c r="D75" i="32"/>
  <c r="C76" i="32"/>
  <c r="D76" i="32"/>
  <c r="C77" i="32"/>
  <c r="D77" i="32"/>
  <c r="C78" i="32"/>
  <c r="D78" i="32"/>
  <c r="C79" i="32"/>
  <c r="D79" i="32"/>
  <c r="C80" i="32"/>
  <c r="D80" i="32"/>
  <c r="C81" i="32"/>
  <c r="D81" i="32"/>
  <c r="C82" i="32"/>
  <c r="D82" i="32"/>
  <c r="C83" i="32"/>
  <c r="D83" i="32"/>
  <c r="C84" i="32"/>
  <c r="D84" i="32"/>
  <c r="C85" i="32"/>
  <c r="D85" i="32"/>
  <c r="C86" i="32"/>
  <c r="D86" i="32"/>
  <c r="C87" i="32"/>
  <c r="D87" i="32"/>
  <c r="C88" i="32"/>
  <c r="D88" i="32"/>
  <c r="C89" i="32"/>
  <c r="D89" i="32"/>
  <c r="C90" i="32"/>
  <c r="D90" i="32"/>
  <c r="C91" i="32"/>
  <c r="D91" i="32"/>
  <c r="C92" i="32"/>
  <c r="D92" i="32"/>
  <c r="C93" i="32"/>
  <c r="D93" i="32"/>
  <c r="C94" i="32"/>
  <c r="D94" i="32"/>
  <c r="C95" i="32"/>
  <c r="D95" i="32"/>
  <c r="C96" i="32"/>
  <c r="D96" i="32"/>
  <c r="C97" i="32"/>
  <c r="D97" i="32"/>
  <c r="C98" i="32"/>
  <c r="D98" i="32"/>
  <c r="C99" i="32"/>
  <c r="D99" i="32"/>
  <c r="C100" i="32"/>
  <c r="D100" i="32"/>
  <c r="C101" i="32"/>
  <c r="D101" i="32"/>
  <c r="C102" i="32"/>
  <c r="D102" i="32"/>
  <c r="C103" i="32"/>
  <c r="D103" i="32"/>
  <c r="C104" i="32"/>
  <c r="D104" i="32"/>
  <c r="C105" i="32"/>
  <c r="D105" i="32"/>
  <c r="C106" i="32"/>
  <c r="D106" i="32"/>
  <c r="C107" i="32"/>
  <c r="D107" i="32"/>
  <c r="C108" i="32"/>
  <c r="D108" i="32"/>
  <c r="C109" i="32"/>
  <c r="D109" i="32"/>
  <c r="C10" i="31"/>
  <c r="C11" i="31"/>
  <c r="C12" i="31"/>
  <c r="F12" i="31"/>
  <c r="I10" i="31" s="1"/>
  <c r="C13" i="31"/>
  <c r="C14" i="31"/>
  <c r="C15" i="31"/>
  <c r="C16" i="31"/>
  <c r="C17" i="31"/>
  <c r="C18" i="31"/>
  <c r="C19" i="31"/>
  <c r="C20" i="31"/>
  <c r="C21" i="31"/>
  <c r="C22" i="31"/>
  <c r="C23" i="31"/>
  <c r="C24" i="31"/>
  <c r="C25" i="31"/>
  <c r="C26" i="31"/>
  <c r="C27" i="31"/>
  <c r="C28" i="31"/>
  <c r="C29" i="31"/>
  <c r="C30" i="31"/>
  <c r="C31" i="31"/>
  <c r="C32" i="31"/>
  <c r="C33" i="31"/>
  <c r="C34" i="31"/>
  <c r="C35" i="31"/>
  <c r="C36" i="31"/>
  <c r="C37" i="31"/>
  <c r="C38" i="31"/>
  <c r="C39" i="31"/>
  <c r="C40" i="31"/>
  <c r="C41" i="31"/>
  <c r="C42" i="31"/>
  <c r="C43" i="31"/>
  <c r="C44" i="31"/>
  <c r="C45" i="31"/>
  <c r="C46" i="31"/>
  <c r="C47" i="31"/>
  <c r="C48" i="31"/>
  <c r="C49" i="31"/>
  <c r="C50" i="31"/>
  <c r="C51" i="31"/>
  <c r="C52" i="31"/>
  <c r="C53" i="31"/>
  <c r="C54" i="31"/>
  <c r="C55" i="31"/>
  <c r="C56" i="31"/>
  <c r="C57" i="31"/>
  <c r="C58" i="31"/>
  <c r="C59" i="31"/>
  <c r="C60" i="31"/>
  <c r="C61" i="31"/>
  <c r="C62" i="31"/>
  <c r="C63" i="31"/>
  <c r="C64" i="31"/>
  <c r="C65" i="31"/>
  <c r="C66" i="31"/>
  <c r="C67" i="31"/>
  <c r="C68" i="31"/>
  <c r="C69" i="31"/>
  <c r="C70" i="31"/>
  <c r="C71" i="31"/>
  <c r="C72" i="31"/>
  <c r="C73" i="31"/>
  <c r="C74" i="31"/>
  <c r="C75" i="31"/>
  <c r="C76" i="31"/>
  <c r="C77" i="31"/>
  <c r="C78" i="31"/>
  <c r="C79" i="31"/>
  <c r="C80" i="31"/>
  <c r="C81" i="31"/>
  <c r="C82" i="31"/>
  <c r="C83" i="31"/>
  <c r="C84" i="31"/>
  <c r="C85" i="31"/>
  <c r="C86" i="31"/>
  <c r="C87" i="31"/>
  <c r="C88" i="31"/>
  <c r="C89" i="31"/>
  <c r="C90" i="31"/>
  <c r="C91" i="31"/>
  <c r="C92" i="31"/>
  <c r="C93" i="31"/>
  <c r="C94" i="31"/>
  <c r="C95" i="31"/>
  <c r="C96" i="31"/>
  <c r="C97" i="31"/>
  <c r="C98" i="31"/>
  <c r="C99" i="31"/>
  <c r="C100" i="31"/>
  <c r="C101" i="31"/>
  <c r="C102" i="31"/>
  <c r="C103" i="31"/>
  <c r="C104" i="31"/>
  <c r="C105" i="31"/>
  <c r="C106" i="31"/>
  <c r="C107" i="31"/>
  <c r="C108" i="31"/>
  <c r="C109" i="31"/>
  <c r="C10" i="30"/>
  <c r="C11" i="30"/>
  <c r="C12" i="30"/>
  <c r="F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I10" i="30" l="1"/>
  <c r="I17" i="30"/>
  <c r="I21" i="30"/>
  <c r="I25" i="30"/>
  <c r="I29" i="30"/>
  <c r="I18" i="30"/>
  <c r="I22" i="30"/>
  <c r="I26" i="30"/>
  <c r="I30" i="30"/>
  <c r="I19" i="30"/>
  <c r="I23" i="30"/>
  <c r="I27" i="30"/>
  <c r="J27" i="30" s="1"/>
  <c r="I20" i="30"/>
  <c r="I24" i="30"/>
  <c r="I28" i="30"/>
  <c r="J21" i="32"/>
  <c r="M21" i="32" s="1"/>
  <c r="J13" i="32"/>
  <c r="J29" i="32"/>
  <c r="I21" i="31"/>
  <c r="J21" i="31" s="1"/>
  <c r="J25" i="32"/>
  <c r="K25" i="32" s="1"/>
  <c r="J17" i="32"/>
  <c r="K17" i="32" s="1"/>
  <c r="J24" i="32"/>
  <c r="K24" i="32" s="1"/>
  <c r="J16" i="32"/>
  <c r="J28" i="32"/>
  <c r="K28" i="32" s="1"/>
  <c r="J20" i="32"/>
  <c r="J12" i="32"/>
  <c r="J24" i="30"/>
  <c r="J42" i="33"/>
  <c r="K42" i="33" s="1"/>
  <c r="J20" i="30"/>
  <c r="I13" i="30"/>
  <c r="I27" i="31"/>
  <c r="J27" i="31" s="1"/>
  <c r="I25" i="31"/>
  <c r="J25" i="31" s="1"/>
  <c r="I19" i="31"/>
  <c r="I16" i="31"/>
  <c r="J16" i="31" s="1"/>
  <c r="I29" i="31"/>
  <c r="J29" i="31" s="1"/>
  <c r="I22" i="31"/>
  <c r="J30" i="32"/>
  <c r="M30" i="32" s="1"/>
  <c r="J26" i="32"/>
  <c r="M26" i="32" s="1"/>
  <c r="J22" i="32"/>
  <c r="K22" i="32" s="1"/>
  <c r="J18" i="32"/>
  <c r="M18" i="32" s="1"/>
  <c r="J14" i="32"/>
  <c r="M14" i="32" s="1"/>
  <c r="J10" i="32"/>
  <c r="K10" i="32" s="1"/>
  <c r="L10" i="32" s="1"/>
  <c r="J30" i="33"/>
  <c r="K30" i="33" s="1"/>
  <c r="I26" i="31"/>
  <c r="J26" i="31" s="1"/>
  <c r="I24" i="31"/>
  <c r="L24" i="31" s="1"/>
  <c r="I20" i="31"/>
  <c r="L20" i="31" s="1"/>
  <c r="I15" i="31"/>
  <c r="J15" i="31" s="1"/>
  <c r="I12" i="31"/>
  <c r="J12" i="31" s="1"/>
  <c r="J27" i="32"/>
  <c r="M27" i="32" s="1"/>
  <c r="J23" i="32"/>
  <c r="K23" i="32" s="1"/>
  <c r="J19" i="32"/>
  <c r="M19" i="32" s="1"/>
  <c r="J15" i="32"/>
  <c r="K15" i="32" s="1"/>
  <c r="J26" i="33"/>
  <c r="K26" i="33" s="1"/>
  <c r="K16" i="32"/>
  <c r="E16" i="33"/>
  <c r="K12" i="32"/>
  <c r="E14" i="33"/>
  <c r="R19" i="32"/>
  <c r="R21" i="32"/>
  <c r="K13" i="32"/>
  <c r="K29" i="32"/>
  <c r="O20" i="31"/>
  <c r="O19" i="31"/>
  <c r="O21" i="31"/>
  <c r="K30" i="32"/>
  <c r="M28" i="32"/>
  <c r="K21" i="32"/>
  <c r="K20" i="32"/>
  <c r="M20" i="32"/>
  <c r="M16" i="32"/>
  <c r="M12" i="32"/>
  <c r="K11" i="32"/>
  <c r="K24" i="33"/>
  <c r="M24" i="33"/>
  <c r="J10" i="31"/>
  <c r="K10" i="31" s="1"/>
  <c r="M17" i="32"/>
  <c r="R20" i="32"/>
  <c r="R22" i="32"/>
  <c r="M29" i="32"/>
  <c r="M11" i="32"/>
  <c r="J22" i="31"/>
  <c r="J19" i="31"/>
  <c r="M13" i="32"/>
  <c r="E13" i="33"/>
  <c r="J43" i="33"/>
  <c r="R35" i="33"/>
  <c r="R34" i="33"/>
  <c r="R33" i="33"/>
  <c r="R32" i="33"/>
  <c r="J31" i="33"/>
  <c r="J27" i="33"/>
  <c r="E15" i="33"/>
  <c r="J22" i="30"/>
  <c r="I30" i="31"/>
  <c r="I28" i="31"/>
  <c r="I23" i="31"/>
  <c r="I18" i="31"/>
  <c r="I14" i="31"/>
  <c r="I11" i="31"/>
  <c r="J36" i="33"/>
  <c r="J35" i="33"/>
  <c r="J34" i="33"/>
  <c r="J33" i="33"/>
  <c r="J32" i="33"/>
  <c r="J28" i="33"/>
  <c r="J23" i="33"/>
  <c r="I17" i="31"/>
  <c r="L16" i="31" s="1"/>
  <c r="I13" i="31"/>
  <c r="J41" i="33"/>
  <c r="J40" i="33"/>
  <c r="J39" i="33"/>
  <c r="J38" i="33"/>
  <c r="J37" i="33"/>
  <c r="J29" i="33"/>
  <c r="J25" i="33"/>
  <c r="J30" i="30"/>
  <c r="J28" i="30"/>
  <c r="J25" i="30"/>
  <c r="I16" i="30"/>
  <c r="J16" i="30" s="1"/>
  <c r="I14" i="30"/>
  <c r="J29" i="30"/>
  <c r="L26" i="30"/>
  <c r="J17" i="30"/>
  <c r="I15" i="30"/>
  <c r="J15" i="30" s="1"/>
  <c r="I12" i="30"/>
  <c r="O19" i="30"/>
  <c r="O28" i="30" s="1"/>
  <c r="J10" i="30"/>
  <c r="K10" i="30" s="1"/>
  <c r="O20" i="30"/>
  <c r="J13" i="30"/>
  <c r="I11" i="30"/>
  <c r="L12" i="31" l="1"/>
  <c r="M25" i="32"/>
  <c r="N26" i="32" s="1"/>
  <c r="L15" i="31"/>
  <c r="M10" i="32"/>
  <c r="N10" i="32" s="1"/>
  <c r="K26" i="32"/>
  <c r="L26" i="32" s="1"/>
  <c r="M23" i="32"/>
  <c r="J20" i="31"/>
  <c r="K20" i="31" s="1"/>
  <c r="L19" i="31"/>
  <c r="L23" i="30"/>
  <c r="K18" i="32"/>
  <c r="M24" i="32"/>
  <c r="K19" i="32"/>
  <c r="L20" i="32" s="1"/>
  <c r="N29" i="32"/>
  <c r="M26" i="33"/>
  <c r="M42" i="33"/>
  <c r="M15" i="32"/>
  <c r="N16" i="32" s="1"/>
  <c r="K27" i="32"/>
  <c r="J24" i="31"/>
  <c r="K25" i="31" s="1"/>
  <c r="L19" i="30"/>
  <c r="K14" i="32"/>
  <c r="L14" i="32" s="1"/>
  <c r="L20" i="30"/>
  <c r="K17" i="30"/>
  <c r="L17" i="32"/>
  <c r="J23" i="30"/>
  <c r="K23" i="30" s="1"/>
  <c r="L30" i="32"/>
  <c r="L29" i="31"/>
  <c r="M22" i="32"/>
  <c r="M30" i="33"/>
  <c r="L16" i="30"/>
  <c r="K16" i="31"/>
  <c r="L26" i="31"/>
  <c r="L25" i="31"/>
  <c r="R38" i="33"/>
  <c r="K22" i="31"/>
  <c r="L29" i="32"/>
  <c r="J19" i="30"/>
  <c r="K20" i="30" s="1"/>
  <c r="L30" i="30"/>
  <c r="L29" i="30"/>
  <c r="J26" i="30"/>
  <c r="K26" i="30" s="1"/>
  <c r="L13" i="32"/>
  <c r="N17" i="32"/>
  <c r="N13" i="32"/>
  <c r="E17" i="33"/>
  <c r="E18" i="33" s="1"/>
  <c r="F18" i="33" s="1"/>
  <c r="L25" i="32"/>
  <c r="N19" i="32"/>
  <c r="N20" i="32"/>
  <c r="O28" i="31"/>
  <c r="O29" i="31" s="1"/>
  <c r="O30" i="31" s="1"/>
  <c r="L11" i="32"/>
  <c r="L21" i="32"/>
  <c r="L23" i="32"/>
  <c r="R25" i="32"/>
  <c r="K29" i="33"/>
  <c r="L30" i="33" s="1"/>
  <c r="M29" i="33"/>
  <c r="K40" i="33"/>
  <c r="M40" i="33"/>
  <c r="M23" i="33"/>
  <c r="N23" i="33" s="1"/>
  <c r="K23" i="33"/>
  <c r="L23" i="33" s="1"/>
  <c r="M34" i="33"/>
  <c r="K34" i="33"/>
  <c r="L11" i="31"/>
  <c r="J11" i="31"/>
  <c r="K11" i="31" s="1"/>
  <c r="L28" i="31"/>
  <c r="J28" i="31"/>
  <c r="K28" i="31" s="1"/>
  <c r="L27" i="31"/>
  <c r="K38" i="33"/>
  <c r="M38" i="33"/>
  <c r="J13" i="31"/>
  <c r="K13" i="31" s="1"/>
  <c r="L13" i="31"/>
  <c r="M32" i="33"/>
  <c r="K32" i="33"/>
  <c r="M36" i="33"/>
  <c r="K36" i="33"/>
  <c r="L18" i="31"/>
  <c r="J18" i="31"/>
  <c r="R37" i="33"/>
  <c r="N27" i="32"/>
  <c r="L24" i="32"/>
  <c r="L22" i="32"/>
  <c r="K29" i="30"/>
  <c r="K25" i="33"/>
  <c r="L25" i="33" s="1"/>
  <c r="M25" i="33"/>
  <c r="N25" i="33" s="1"/>
  <c r="K39" i="33"/>
  <c r="M39" i="33"/>
  <c r="J17" i="31"/>
  <c r="K17" i="31" s="1"/>
  <c r="L17" i="31"/>
  <c r="M33" i="33"/>
  <c r="K33" i="33"/>
  <c r="L23" i="31"/>
  <c r="J23" i="31"/>
  <c r="K23" i="31" s="1"/>
  <c r="L22" i="31"/>
  <c r="K31" i="33"/>
  <c r="L31" i="33" s="1"/>
  <c r="M31" i="33"/>
  <c r="L12" i="32"/>
  <c r="L10" i="31"/>
  <c r="N21" i="32"/>
  <c r="N28" i="32"/>
  <c r="O25" i="31"/>
  <c r="O26" i="31" s="1"/>
  <c r="O24" i="31"/>
  <c r="K27" i="31"/>
  <c r="R24" i="32"/>
  <c r="N30" i="32"/>
  <c r="M43" i="33"/>
  <c r="K43" i="33"/>
  <c r="L43" i="33" s="1"/>
  <c r="N18" i="32"/>
  <c r="J21" i="30"/>
  <c r="K22" i="30" s="1"/>
  <c r="K37" i="33"/>
  <c r="M37" i="33"/>
  <c r="K41" i="33"/>
  <c r="M41" i="33"/>
  <c r="M28" i="33"/>
  <c r="K28" i="33"/>
  <c r="M35" i="33"/>
  <c r="K35" i="33"/>
  <c r="L14" i="31"/>
  <c r="J14" i="31"/>
  <c r="L30" i="31"/>
  <c r="J30" i="31"/>
  <c r="K30" i="31" s="1"/>
  <c r="M27" i="33"/>
  <c r="K27" i="33"/>
  <c r="L27" i="33" s="1"/>
  <c r="K26" i="31"/>
  <c r="L16" i="32"/>
  <c r="N12" i="32"/>
  <c r="N14" i="32"/>
  <c r="K28" i="30"/>
  <c r="J14" i="30"/>
  <c r="K15" i="30" s="1"/>
  <c r="L14" i="30"/>
  <c r="L15" i="30"/>
  <c r="L28" i="30"/>
  <c r="L12" i="30"/>
  <c r="J12" i="30"/>
  <c r="K13" i="30" s="1"/>
  <c r="J18" i="30"/>
  <c r="K18" i="30" s="1"/>
  <c r="L18" i="30"/>
  <c r="L22" i="30"/>
  <c r="K16" i="30"/>
  <c r="L27" i="30"/>
  <c r="L25" i="30"/>
  <c r="L13" i="30"/>
  <c r="L24" i="30"/>
  <c r="O25" i="30"/>
  <c r="O26" i="30" s="1"/>
  <c r="O24" i="30"/>
  <c r="O29" i="30"/>
  <c r="O30" i="30" s="1"/>
  <c r="L11" i="30"/>
  <c r="J11" i="30"/>
  <c r="L10" i="30"/>
  <c r="K30" i="30"/>
  <c r="K25" i="30"/>
  <c r="L27" i="32" l="1"/>
  <c r="N11" i="32"/>
  <c r="K21" i="31"/>
  <c r="N23" i="32"/>
  <c r="N24" i="32"/>
  <c r="N25" i="32"/>
  <c r="L19" i="32"/>
  <c r="L18" i="32"/>
  <c r="L28" i="32"/>
  <c r="N15" i="32"/>
  <c r="N27" i="33"/>
  <c r="L15" i="32"/>
  <c r="N43" i="33"/>
  <c r="K27" i="30"/>
  <c r="N22" i="32"/>
  <c r="K24" i="30"/>
  <c r="R39" i="33"/>
  <c r="R40" i="33" s="1"/>
  <c r="N30" i="33"/>
  <c r="N31" i="33"/>
  <c r="K21" i="30"/>
  <c r="N24" i="33"/>
  <c r="K12" i="31"/>
  <c r="R26" i="32"/>
  <c r="R27" i="32" s="1"/>
  <c r="L37" i="33"/>
  <c r="L35" i="33"/>
  <c r="N41" i="33"/>
  <c r="N26" i="33"/>
  <c r="K29" i="31"/>
  <c r="N33" i="33"/>
  <c r="L39" i="33"/>
  <c r="L24" i="33"/>
  <c r="N37" i="33"/>
  <c r="L32" i="33"/>
  <c r="N38" i="33"/>
  <c r="N34" i="33"/>
  <c r="L40" i="33"/>
  <c r="N28" i="33"/>
  <c r="K18" i="31"/>
  <c r="L33" i="33"/>
  <c r="N39" i="33"/>
  <c r="K24" i="31"/>
  <c r="N32" i="33"/>
  <c r="L38" i="33"/>
  <c r="N29" i="33"/>
  <c r="K19" i="31"/>
  <c r="N35" i="33"/>
  <c r="L41" i="33"/>
  <c r="L26" i="33"/>
  <c r="L36" i="33"/>
  <c r="L29" i="33"/>
  <c r="K14" i="31"/>
  <c r="K15" i="31"/>
  <c r="L28" i="33"/>
  <c r="N42" i="33"/>
  <c r="L42" i="33"/>
  <c r="N36" i="33"/>
  <c r="L34" i="33"/>
  <c r="N40" i="33"/>
  <c r="K14" i="30"/>
  <c r="K19" i="30"/>
  <c r="K11" i="30"/>
  <c r="L17" i="30" s="1"/>
  <c r="K12" i="30"/>
  <c r="L21" i="30" l="1"/>
  <c r="L21" i="31"/>
  <c r="D16" i="25" l="1"/>
  <c r="D7" i="25"/>
  <c r="D8" i="25"/>
  <c r="D9" i="25"/>
  <c r="D10" i="25"/>
  <c r="D11" i="25"/>
  <c r="D12" i="25"/>
  <c r="D6" i="25"/>
  <c r="E11" i="13" l="1"/>
  <c r="E12" i="13"/>
  <c r="E13" i="13"/>
  <c r="E10" i="13"/>
</calcChain>
</file>

<file path=xl/sharedStrings.xml><?xml version="1.0" encoding="utf-8"?>
<sst xmlns="http://schemas.openxmlformats.org/spreadsheetml/2006/main" count="451" uniqueCount="336">
  <si>
    <t>Task</t>
  </si>
  <si>
    <t>Points</t>
  </si>
  <si>
    <t>Normal</t>
  </si>
  <si>
    <t>Normal models value of a sample mean (sigma known)</t>
  </si>
  <si>
    <t>Normal models the difference between sample means (sigma known)</t>
  </si>
  <si>
    <t>Chi Square</t>
  </si>
  <si>
    <t>Chi Square models the variance of a standard normal</t>
  </si>
  <si>
    <t>F</t>
  </si>
  <si>
    <t>F models the ratio of two standard normal variances</t>
  </si>
  <si>
    <t>t</t>
  </si>
  <si>
    <t>t models the value of a sample mean (sigma unknown)</t>
  </si>
  <si>
    <t>t models the difference in values between sample means (sigma unknown)</t>
  </si>
  <si>
    <t>Memorize the following:</t>
  </si>
  <si>
    <t>Hypothesis Testing</t>
  </si>
  <si>
    <t>Confidence  Intervals</t>
  </si>
  <si>
    <t>Page 137-138</t>
  </si>
  <si>
    <t>Page 139-142</t>
  </si>
  <si>
    <t>VaR</t>
  </si>
  <si>
    <t>Page 142-144</t>
  </si>
  <si>
    <t>Ignore the sample problem.</t>
  </si>
  <si>
    <t>Chapter 7</t>
  </si>
  <si>
    <t>Questions 1,2,3,5,6,7</t>
  </si>
  <si>
    <t>Reading</t>
  </si>
  <si>
    <t>Memorize</t>
  </si>
  <si>
    <t>Class Organization</t>
  </si>
  <si>
    <t>Classes will usually follow this pattern:</t>
  </si>
  <si>
    <t>Time</t>
  </si>
  <si>
    <t>Topic</t>
  </si>
  <si>
    <t>Quiz</t>
  </si>
  <si>
    <t>Quiz Review</t>
  </si>
  <si>
    <t>Review of last in-class project</t>
  </si>
  <si>
    <t>Lecture</t>
  </si>
  <si>
    <t>Introduction to next class PreWork</t>
  </si>
  <si>
    <t>Introduction to in-class project</t>
  </si>
  <si>
    <t>In-class project</t>
  </si>
  <si>
    <t>Homework</t>
  </si>
  <si>
    <t>Don't get stuck on the homework.  Reach out with questions.</t>
  </si>
  <si>
    <t>If you miss a homework or quiz, the final exam counts more.</t>
  </si>
  <si>
    <t>Office hours can help with the homework.</t>
  </si>
  <si>
    <t>Two questions are selected randomly for grading.</t>
  </si>
  <si>
    <t>You must show your calculations and work for credit.</t>
  </si>
  <si>
    <t>Quizzes</t>
  </si>
  <si>
    <t>Office Hours</t>
  </si>
  <si>
    <t>Office hours are for you.</t>
  </si>
  <si>
    <t>Don't say the class is too hard if you aren't going to office hours.</t>
  </si>
  <si>
    <t>In-Class Work</t>
  </si>
  <si>
    <t>Please do not race through the in-class projects; they are due two days after the class.</t>
  </si>
  <si>
    <t>Use class time to ask questions about the projects.</t>
  </si>
  <si>
    <t>Please learn from each other when working on the in-class projects.</t>
  </si>
  <si>
    <t>You will need to understand what the group has done in order to describe it in the final.</t>
  </si>
  <si>
    <t>For the final exam, you can prepare by writing up the main idea of each question.</t>
  </si>
  <si>
    <t>The Final Exam</t>
  </si>
  <si>
    <t>Short answer questions will be based on the quiz questions.</t>
  </si>
  <si>
    <t>Essays will be based on the projects.</t>
  </si>
  <si>
    <t>The final exam will require that you truly understand the material.</t>
  </si>
  <si>
    <t>There is no review for the final; please use office hours and learn as you go.</t>
  </si>
  <si>
    <t>There are no notes or calculators in the exam.</t>
  </si>
  <si>
    <t>There are review questions at the end of each module to help you prepare.</t>
  </si>
  <si>
    <t>There is no further guidance on the final.</t>
  </si>
  <si>
    <t>What are the major hypothesis testing distributions?</t>
  </si>
  <si>
    <t>What decisions are made with the hypothesis testing distributions?</t>
  </si>
  <si>
    <t>How can all the hypothesis testing distributions be derived from the normal distrbution?</t>
  </si>
  <si>
    <t>What is the variance of an average of iid random variables each with constant variance?</t>
  </si>
  <si>
    <t>Calculate the expectation of a Bernoulli random variable.</t>
  </si>
  <si>
    <t>Start</t>
  </si>
  <si>
    <t>Homework Review</t>
  </si>
  <si>
    <t>Last Project Review</t>
  </si>
  <si>
    <t>Lecture for Today</t>
  </si>
  <si>
    <t>Lecture for Next Class</t>
  </si>
  <si>
    <t>In Class Project</t>
  </si>
  <si>
    <t>Class Survey</t>
  </si>
  <si>
    <t>A claim is scientific if it is falsifyable.</t>
  </si>
  <si>
    <t>A scientific claim is fragile in the sense that it is easily proved false.</t>
  </si>
  <si>
    <t>If it survives scrutiny, then we humbly assume that it is not false and proceed with it as an assumption.</t>
  </si>
  <si>
    <t>What is the philosophy of hypothesis testing?</t>
  </si>
  <si>
    <t>Confidence intervals</t>
  </si>
  <si>
    <t>Confidence Intervals</t>
  </si>
  <si>
    <t>When the distribution of a process is known, confidence intervals can express the range of possibilities.</t>
  </si>
  <si>
    <t>A confidence interval can be specified by probabilities.</t>
  </si>
  <si>
    <t>e.g. the 2.5% value of a distribution and the 97.5% value of a distribution.</t>
  </si>
  <si>
    <t>Under a normal distribution, these values are achieved by counting in standard deviations.</t>
  </si>
  <si>
    <t>Deviations</t>
  </si>
  <si>
    <t>Probability</t>
  </si>
  <si>
    <t>Notice how -2 to +2 standard deviations approximate the 2.5% to 97.% percent range.</t>
  </si>
  <si>
    <t>Value at Risk</t>
  </si>
  <si>
    <t>Value at risk can be thought of as the confidence interval for values.</t>
  </si>
  <si>
    <t>The VaR number is some lower percentile, say 5%, of a value distribution.</t>
  </si>
  <si>
    <t>Or, the number would be a 95th percentile of a loss distribution.</t>
  </si>
  <si>
    <t>These are different ways of expressing the same thing.</t>
  </si>
  <si>
    <r>
      <t>Philosophically, VaR(</t>
    </r>
    <r>
      <rPr>
        <sz val="20"/>
        <color theme="1"/>
        <rFont val="Symbol"/>
        <charset val="2"/>
      </rPr>
      <t>a</t>
    </r>
    <r>
      <rPr>
        <sz val="20"/>
        <color theme="1"/>
        <rFont val="Calibri"/>
        <family val="2"/>
        <scheme val="minor"/>
      </rPr>
      <t>) is the value which we infer based on the past,</t>
    </r>
  </si>
  <si>
    <t>tVaR</t>
  </si>
  <si>
    <r>
      <t>Notice that VaR does not tell you what happens if losses are greater than VaR(</t>
    </r>
    <r>
      <rPr>
        <sz val="20"/>
        <color theme="1"/>
        <rFont val="Symbol"/>
        <charset val="2"/>
      </rPr>
      <t>a</t>
    </r>
    <r>
      <rPr>
        <sz val="20"/>
        <color theme="1"/>
        <rFont val="Calibri"/>
        <family val="2"/>
        <scheme val="minor"/>
      </rPr>
      <t>).</t>
    </r>
  </si>
  <si>
    <r>
      <t>tVaR is the average of all losses greater than VaR(</t>
    </r>
    <r>
      <rPr>
        <sz val="20"/>
        <color theme="1"/>
        <rFont val="Symbol"/>
        <charset val="2"/>
      </rPr>
      <t>a</t>
    </r>
    <r>
      <rPr>
        <sz val="20"/>
        <color theme="1"/>
        <rFont val="Calibri"/>
        <family val="2"/>
        <scheme val="minor"/>
      </rPr>
      <t>).</t>
    </r>
  </si>
  <si>
    <t>It is the average of losses in the tail, hence the name tail var.</t>
  </si>
  <si>
    <t>Textbook page 142</t>
  </si>
  <si>
    <t>Textbook page 150</t>
  </si>
  <si>
    <t>Textbook page 139</t>
  </si>
  <si>
    <t>Textbook page 137</t>
  </si>
  <si>
    <t>What is VaR</t>
  </si>
  <si>
    <t>What is tVaR</t>
  </si>
  <si>
    <t>Question1 Data</t>
  </si>
  <si>
    <t>Question 2 Data</t>
  </si>
  <si>
    <t>For convenience, here are the data sets for the textbook questions.</t>
  </si>
  <si>
    <t>If the new result is so unlikely under the null hypothesis distribution, that it did not occur by chance,</t>
  </si>
  <si>
    <t>we then reject the previous assumption about the world and proceed with the alternative hypothesis from our study.</t>
  </si>
  <si>
    <t>Here are the major ways this can occur.</t>
  </si>
  <si>
    <t>So, you get a big sample from that population and observe its sample mean.</t>
  </si>
  <si>
    <t>Is this difference just random error?</t>
  </si>
  <si>
    <t>You assume the normal distribution.</t>
  </si>
  <si>
    <t>You believe the average of a population is the value mu.</t>
  </si>
  <si>
    <t>You can use the hypothesis testing distributions to see if an alternative is significantly different from a null hypothesis.</t>
  </si>
  <si>
    <t>Propositions about variances.</t>
  </si>
  <si>
    <t>Propositions about means.</t>
  </si>
  <si>
    <t>Does a mean equal some value?</t>
  </si>
  <si>
    <t>Does a variance equal some value?</t>
  </si>
  <si>
    <t>Are two variances equal?</t>
  </si>
  <si>
    <t>You now check to see if the difference is statistically significant.</t>
  </si>
  <si>
    <t>mu - xbar</t>
  </si>
  <si>
    <t>SD(xbar)</t>
  </si>
  <si>
    <t>You calculate the difference between the observed sample mean, xbar, and your hypothesized value, mu.</t>
  </si>
  <si>
    <t>You need a distribution assumption in order to check that.</t>
  </si>
  <si>
    <t>You observe the distance between mu and xbar:</t>
  </si>
  <si>
    <t>So we standardize the difference by divided by the standard deviation of our subject matter.</t>
  </si>
  <si>
    <t>Our subject matter is 'the average value of X'.</t>
  </si>
  <si>
    <t>That's just because that's what our null hypothesis is about.</t>
  </si>
  <si>
    <t>Propositions about means</t>
  </si>
  <si>
    <t>This distance needs to be put in standard terms so we can see if it is small or large.</t>
  </si>
  <si>
    <t>sqrt(SampleVariance(X)/n)</t>
  </si>
  <si>
    <t>So the calculation is</t>
  </si>
  <si>
    <r>
      <t>√(S</t>
    </r>
    <r>
      <rPr>
        <vertAlign val="superscript"/>
        <sz val="20"/>
        <color theme="1"/>
        <rFont val="Calibri (Body)"/>
      </rPr>
      <t>2</t>
    </r>
    <r>
      <rPr>
        <sz val="20"/>
        <color theme="1"/>
        <rFont val="Calibri"/>
        <family val="2"/>
        <scheme val="minor"/>
      </rPr>
      <t>/n)</t>
    </r>
  </si>
  <si>
    <t>The result will be a value on the standard normal distribution.</t>
  </si>
  <si>
    <t>We can then used the standard normal to determine whether the value of (mu - xbar) is so large that is not just a chance occurrence.</t>
  </si>
  <si>
    <t>And what is the standard deviation of xbar?</t>
  </si>
  <si>
    <t>Normal Distribution Properties</t>
  </si>
  <si>
    <t>Quantiles</t>
  </si>
  <si>
    <t>Simulation</t>
  </si>
  <si>
    <t>Variance Calculations</t>
  </si>
  <si>
    <t>NORM.DIST(q,0,1,TRUE)</t>
  </si>
  <si>
    <t>q</t>
  </si>
  <si>
    <t>NORM.INV(RAND(),0,1)</t>
  </si>
  <si>
    <t>Drills (Optional)</t>
  </si>
  <si>
    <t>A distribution must be put forward as part of the null hypothesis.</t>
  </si>
  <si>
    <t>Interest rates are at 10%:</t>
  </si>
  <si>
    <t>How much principal do I need to generate $10 per year forever?</t>
  </si>
  <si>
    <t>How much principal do I need to generate $20 per year forever?</t>
  </si>
  <si>
    <t>How much principal do I need to generate $30 per year forever?</t>
  </si>
  <si>
    <t>Interest rates are at 5%:</t>
  </si>
  <si>
    <t>Interest rates are at 20%:</t>
  </si>
  <si>
    <t>How many years does it take for me to double my money?</t>
  </si>
  <si>
    <t>Interest rates are at 30%:</t>
  </si>
  <si>
    <t>How many years does it take for me to quadruple my money?</t>
  </si>
  <si>
    <t>A daily volatility of an interest rate is 1%.  Approximately what is the annualized volatilty?</t>
  </si>
  <si>
    <t>A daily volatility of an interest rate is 1.5%.  Approximately what is the annualized volatilty?</t>
  </si>
  <si>
    <t>A daily volatility of an interest rate is 2%.  Approximately what is the annualized volatilty?</t>
  </si>
  <si>
    <t>A daily volatility of an interest rate is .75%.  Approximately what is the annualized volatilty?</t>
  </si>
  <si>
    <t>The annual volatility of an interest rate is 16%.  Approximately what is the daily volatilty?</t>
  </si>
  <si>
    <t>The annual volatility of an interest rate is 24%.  Approximately what is the daily volatilty?</t>
  </si>
  <si>
    <t>The annual volatility of an interest rate is 32%.  Approximately what is the daily volatilty?</t>
  </si>
  <si>
    <t>The annual volatility of an interest rate is 12%.  Approximately what is the daily volatilty?</t>
  </si>
  <si>
    <t>Manually construct the distributions in questions 1 to 5.</t>
  </si>
  <si>
    <t>Compare with built-in simulations from your programming language of choice.</t>
  </si>
  <si>
    <t>Plot overlapping histograms or densities to confirm.</t>
  </si>
  <si>
    <t>Pvalue</t>
  </si>
  <si>
    <t>(xbar-mu)/sigma_avg</t>
  </si>
  <si>
    <t>sigma_avg</t>
  </si>
  <si>
    <t>(xbar-mu)/sigma</t>
  </si>
  <si>
    <t>xbar-mu</t>
  </si>
  <si>
    <t>mu</t>
  </si>
  <si>
    <t>sigma</t>
  </si>
  <si>
    <t>xbar</t>
  </si>
  <si>
    <t>n</t>
  </si>
  <si>
    <t>range</t>
  </si>
  <si>
    <t>max</t>
  </si>
  <si>
    <t>min</t>
  </si>
  <si>
    <t>PDF</t>
  </si>
  <si>
    <t>CDF</t>
  </si>
  <si>
    <t>bins</t>
  </si>
  <si>
    <t>Heights</t>
  </si>
  <si>
    <t>Is this a statistically significant difference?</t>
  </si>
  <si>
    <t>When you take your survey, you observe a mean of 68.</t>
  </si>
  <si>
    <t>You read in a science magazine that the variance for human height is 4 inches (and, of course, a 2 inch standard deviation).</t>
  </si>
  <si>
    <t>You want to check this, so you survey 100 people.</t>
  </si>
  <si>
    <t>Everyone believes that average height of people in your building is 70 inches.</t>
  </si>
  <si>
    <t>(xbar-mu)/SD_xbar</t>
  </si>
  <si>
    <t>SD_xbar</t>
  </si>
  <si>
    <t>(xbar-mu)/SD</t>
  </si>
  <si>
    <t>SD</t>
  </si>
  <si>
    <t>You don't know the population variance and need to infer it from the data.</t>
  </si>
  <si>
    <t>xbar1-xbar2 / SD_pool</t>
  </si>
  <si>
    <t>SD_pool</t>
  </si>
  <si>
    <t>xbar1-xbar2</t>
  </si>
  <si>
    <t>xbar2</t>
  </si>
  <si>
    <t>xbar1</t>
  </si>
  <si>
    <t>n2</t>
  </si>
  <si>
    <t>n1</t>
  </si>
  <si>
    <t>PDF2</t>
  </si>
  <si>
    <t>CDF2</t>
  </si>
  <si>
    <t>PDF1</t>
  </si>
  <si>
    <t>CDF1</t>
  </si>
  <si>
    <t>Heights2</t>
  </si>
  <si>
    <t>Heights1</t>
  </si>
  <si>
    <t>When you take your survey, you observe a mean of 68 for your building and a mean of 70 for the other building.</t>
  </si>
  <si>
    <t>You don't know the population variance for either building and need to infer it from the data.</t>
  </si>
  <si>
    <t>You want to check this, so you survey 100 people in each building.  (Note that you could sample different amounts of people in different buildings).</t>
  </si>
  <si>
    <t>Everyone believes that average height of people in your building is the same as the average height of people in another building.</t>
  </si>
  <si>
    <t>Ratio</t>
  </si>
  <si>
    <t>SampleVar2</t>
  </si>
  <si>
    <t>SampleVar1</t>
  </si>
  <si>
    <t>When you pool the variances, you need to determine if the two populations have the same variance.</t>
  </si>
  <si>
    <t>But wait!!!</t>
  </si>
  <si>
    <t>mean</t>
  </si>
  <si>
    <t>Originally, a particular crane weights 85 tons on average.</t>
  </si>
  <si>
    <t>Due to rust, after about 10 years, a crane is believed to weight 86 tons.</t>
  </si>
  <si>
    <t>Should the assumed weight of 86 tons be updated?</t>
  </si>
  <si>
    <t>However, after weighing 25 of them, an average weight of 87 tons has been observed.</t>
  </si>
  <si>
    <t>A service provider claims to have the best prices.</t>
  </si>
  <si>
    <t>Your company uses this service provider for 20000 hours of work per year, do you have any recommendations?</t>
  </si>
  <si>
    <t>Price</t>
  </si>
  <si>
    <t>The data below is one year of daily prices of a stock.</t>
  </si>
  <si>
    <t>Daily volatily of price changes is assumed to be 1.8%</t>
  </si>
  <si>
    <t>Note: In Finance 'volatility' means 'standard deviation'</t>
  </si>
  <si>
    <t>1)</t>
  </si>
  <si>
    <t>Randomly grab samples of 20 days</t>
  </si>
  <si>
    <t>2)</t>
  </si>
  <si>
    <t>3)</t>
  </si>
  <si>
    <t>4)</t>
  </si>
  <si>
    <t>5)</t>
  </si>
  <si>
    <t>When this occurs, let's call this an exception.</t>
  </si>
  <si>
    <t>A company produces widgets in the Spring and in the Fall.</t>
  </si>
  <si>
    <t>The widgets are supposed to perform exactly the same way.</t>
  </si>
  <si>
    <t>However, you observe that the average amount of production from these widgets differs.</t>
  </si>
  <si>
    <t>Here are the numbers</t>
  </si>
  <si>
    <t>Fall</t>
  </si>
  <si>
    <t>Spring</t>
  </si>
  <si>
    <t>Count</t>
  </si>
  <si>
    <t>stdev</t>
  </si>
  <si>
    <t>Are the two average levels of productions from the machines statistically different?</t>
  </si>
  <si>
    <t>Difference from Hypothesized Mean with Sigma Known</t>
  </si>
  <si>
    <t>Difference from Hypothesized Mean with Sigma Inferred</t>
  </si>
  <si>
    <t>Difference between observed Means</t>
  </si>
  <si>
    <t>Backtesting</t>
  </si>
  <si>
    <t>Given this sample size, are the variances the same for Spring and Fall?</t>
  </si>
  <si>
    <t>3. X ~ N(mu, sigma^2) so Z ~ N(0,1)</t>
  </si>
  <si>
    <t>1. X = 40, mu = 30, sigma = 10</t>
  </si>
  <si>
    <t>In this case</t>
  </si>
  <si>
    <t>3. Assume a distribution</t>
  </si>
  <si>
    <t>2. Standardize the values</t>
  </si>
  <si>
    <t>1. Observe the values</t>
  </si>
  <si>
    <t>Notice the steps involved in identifying how likely an observation is.</t>
  </si>
  <si>
    <t>You go back to the guide and find that alien height is indeed normally distributed.</t>
  </si>
  <si>
    <t>Not until you assume a distribution.</t>
  </si>
  <si>
    <t>No!!</t>
  </si>
  <si>
    <t>You go back the the all-knowing Hitchhiker’s Guide and it tells you the population variance is 100 ft.</t>
  </si>
  <si>
    <t>But, is this particular alien very tall or just a little tall.</t>
  </si>
  <si>
    <t>You pull out your copy of A Hitchhiker’s Guide to the Galaxy to look up the average height of these aliens.</t>
  </si>
  <si>
    <t>You visit another planet and you see an alien is 40 ft tall and you think to yourself, “That’s a tall alien!”.</t>
  </si>
  <si>
    <t>Generally, Hypothesis testing distributions derive from the normal distribution.</t>
  </si>
  <si>
    <t>Theory can help you select appropriate distributions.</t>
  </si>
  <si>
    <t>ratio</t>
  </si>
  <si>
    <t>Values can be standardized by creating metric-less measures:</t>
  </si>
  <si>
    <t>Note that sd = standard deviation of the concept being measured</t>
  </si>
  <si>
    <t>(x-xbar)/sd</t>
  </si>
  <si>
    <t>Values can be standardized by normalizing:</t>
  </si>
  <si>
    <t>Z</t>
  </si>
  <si>
    <t>sigmaSq</t>
  </si>
  <si>
    <t>&lt;- Sample mean</t>
  </si>
  <si>
    <t>Xbar</t>
  </si>
  <si>
    <t>&lt;- Observation Count</t>
  </si>
  <si>
    <t>The average of this sample of aliens is 40.</t>
  </si>
  <si>
    <t>They are all 40 ft tall.</t>
  </si>
  <si>
    <t>You see n-1 aliens join the first.  So there are n aliens.</t>
  </si>
  <si>
    <t>You see a third alien walk up to the first.</t>
  </si>
  <si>
    <t>&lt;- Variance of a sample mean of size 2</t>
  </si>
  <si>
    <t>They are both 40 ft tall.</t>
  </si>
  <si>
    <t>You see a second alien walk up to the first.</t>
  </si>
  <si>
    <t>X</t>
  </si>
  <si>
    <t>If the guide is right, the probability of observing an alien that tall or taller is.</t>
  </si>
  <si>
    <t>When you saw the first alien …</t>
  </si>
  <si>
    <t>As you see more and more tall aliens, you start to wonder if the guide is wrong about the average alien height.</t>
  </si>
  <si>
    <t>It could be outdated.</t>
  </si>
  <si>
    <t>So, it turns out your copy of the Hitchhiker's Guide to the Galaxy is at least a thousand years old.</t>
  </si>
  <si>
    <t>…</t>
  </si>
  <si>
    <t>Generally, here are the steps to solve:</t>
  </si>
  <si>
    <t>Normal Distribution</t>
  </si>
  <si>
    <t>HT: Intuition</t>
  </si>
  <si>
    <t>HT: Method</t>
  </si>
  <si>
    <t>HT: Calculations</t>
  </si>
  <si>
    <t>2. Z = 1</t>
  </si>
  <si>
    <t>You observed an 84th percentile in height alien.</t>
  </si>
  <si>
    <t>What is the average return of the 20 returns? (Just calculate the average and not a compound return.)</t>
  </si>
  <si>
    <t>Assuming a normal distribuion, what would the 5th percentile be?</t>
  </si>
  <si>
    <t>What should the volatility of a 20 day sample mean be if you believe vol for single return observations to be 1.8%?</t>
  </si>
  <si>
    <t>This approach was stated by Karl Popper.</t>
  </si>
  <si>
    <t>To determine if there is a statistically significant difference, you perform the study below (Scroll down to see).</t>
  </si>
  <si>
    <t>Intuition</t>
  </si>
  <si>
    <t>Intuition_SampleMean</t>
  </si>
  <si>
    <t>Method1</t>
  </si>
  <si>
    <t>Method2</t>
  </si>
  <si>
    <t>Calc_Means1</t>
  </si>
  <si>
    <t>Calc_Means2</t>
  </si>
  <si>
    <t>Calc_MeansDiff</t>
  </si>
  <si>
    <t>Q1</t>
  </si>
  <si>
    <t>Q2</t>
  </si>
  <si>
    <t>Q3</t>
  </si>
  <si>
    <t>Q4</t>
  </si>
  <si>
    <t>Billing varies for different projects and customers varies so you can't be sure that the price you are given is good or bad.</t>
  </si>
  <si>
    <t>The provider bills you at 865 dollars per hour.</t>
  </si>
  <si>
    <t>Gathering data is difficult.</t>
  </si>
  <si>
    <t>Given the data you get below, does your service provider provide a statistically signficantly different rate from the mean?</t>
  </si>
  <si>
    <t>The variance of crane weight at the time of manufacture is known to be 4 tons.</t>
  </si>
  <si>
    <t>Stats</t>
  </si>
  <si>
    <t>Use a data table to re-simulate the sample mean 1000 times.</t>
  </si>
  <si>
    <r>
      <t xml:space="preserve">that losses will not exceed </t>
    </r>
    <r>
      <rPr>
        <sz val="20"/>
        <color theme="1"/>
        <rFont val="Symbol"/>
        <charset val="2"/>
      </rPr>
      <t>a</t>
    </r>
    <r>
      <rPr>
        <sz val="20"/>
        <color theme="1"/>
        <rFont val="Calibri"/>
        <family val="2"/>
        <scheme val="minor"/>
      </rPr>
      <t>% of the time.</t>
    </r>
  </si>
  <si>
    <t>To do that you check if the ratio of the two sample variances behaves the same way that the ratio of two variances that are the same do.</t>
  </si>
  <si>
    <t>So, the null hypothesis distribution, is the distribution of two variances of standard normally distributed data sets.</t>
  </si>
  <si>
    <t>Date</t>
  </si>
  <si>
    <t>%Change</t>
  </si>
  <si>
    <t>What is the daily volatility for the whole year?  Does it exactly match the assumption of 1.8% (Yes or No)?</t>
  </si>
  <si>
    <t>You can use VLOOKUP and RANDBETWEEN(1,n) where n is the number or days.</t>
  </si>
  <si>
    <t>Day</t>
  </si>
  <si>
    <t>Using the binomial distribution, what is the probability of the number of exceptions you have observed?</t>
  </si>
  <si>
    <t>How many times is the average return less then the 10th percentile return?</t>
  </si>
  <si>
    <t>That is, what is the probabily of observing as many exceptions as have you have observed?</t>
  </si>
  <si>
    <t>Continuing with the binomial, at what point is there 97.5% probability, of having observed all of these exceptions.</t>
  </si>
  <si>
    <t>6)</t>
  </si>
  <si>
    <t>Continuing with the binomial, at what point is there 2.5% probability, of having observed all of these exceptions.</t>
  </si>
  <si>
    <t>7)</t>
  </si>
  <si>
    <t>How would you interpret if the number of observed exceptions were fewer than the 2.5% probability value?</t>
  </si>
  <si>
    <t>Statistically, we do this with the following definistions.</t>
  </si>
  <si>
    <t>The null hypothesis is the original theory assumed to be true.</t>
  </si>
  <si>
    <t>The alternative hypothesis is a new alternative that is proposed or simply observed.</t>
  </si>
  <si>
    <t>It turns out that the average height of an alien is 30 ft.</t>
  </si>
  <si>
    <t>So now do you know how relatively tall the alien is?</t>
  </si>
  <si>
    <t>You observe that there is a small difference.</t>
  </si>
  <si>
    <t>SD('Subject Matter')</t>
  </si>
  <si>
    <t>To at least get a little data, you reach out to 16 people and find per hour billing they have incurred for similar service.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</si>
</sst>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E+00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vertAlign val="superscript"/>
      <sz val="20"/>
      <color theme="1"/>
      <name val="Calibri (Body)"/>
    </font>
    <font>
      <sz val="20"/>
      <color theme="1"/>
      <name val="Symbol"/>
      <charset val="2"/>
    </font>
    <font>
      <u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1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1">
    <xf numFmtId="0" fontId="0" fillId="0" borderId="0" xfId="0"/>
    <xf numFmtId="0" fontId="2" fillId="2" borderId="0" xfId="0" applyFont="1" applyFill="1"/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2" fillId="2" borderId="1" xfId="0" applyFont="1" applyFill="1" applyBorder="1"/>
    <xf numFmtId="0" fontId="2" fillId="2" borderId="0" xfId="0" applyFont="1" applyFill="1" applyAlignment="1">
      <alignment horizontal="center"/>
    </xf>
    <xf numFmtId="0" fontId="9" fillId="2" borderId="0" xfId="0" applyFont="1" applyFill="1"/>
    <xf numFmtId="0" fontId="10" fillId="2" borderId="0" xfId="0" applyFont="1" applyFill="1"/>
    <xf numFmtId="0" fontId="10" fillId="2" borderId="2" xfId="0" applyFont="1" applyFill="1" applyBorder="1"/>
    <xf numFmtId="0" fontId="10" fillId="2" borderId="3" xfId="0" applyFont="1" applyFill="1" applyBorder="1"/>
    <xf numFmtId="0" fontId="10" fillId="2" borderId="4" xfId="0" applyFont="1" applyFill="1" applyBorder="1"/>
    <xf numFmtId="0" fontId="10" fillId="2" borderId="5" xfId="0" applyFont="1" applyFill="1" applyBorder="1"/>
    <xf numFmtId="0" fontId="10" fillId="2" borderId="6" xfId="0" applyFont="1" applyFill="1" applyBorder="1"/>
    <xf numFmtId="9" fontId="10" fillId="2" borderId="0" xfId="2" applyFont="1" applyFill="1" applyBorder="1"/>
    <xf numFmtId="0" fontId="10" fillId="2" borderId="7" xfId="0" applyFont="1" applyFill="1" applyBorder="1"/>
    <xf numFmtId="0" fontId="10" fillId="2" borderId="1" xfId="0" applyFont="1" applyFill="1" applyBorder="1"/>
    <xf numFmtId="9" fontId="10" fillId="2" borderId="1" xfId="2" applyFont="1" applyFill="1" applyBorder="1"/>
    <xf numFmtId="0" fontId="10" fillId="2" borderId="8" xfId="0" applyFont="1" applyFill="1" applyBorder="1"/>
    <xf numFmtId="0" fontId="2" fillId="2" borderId="1" xfId="0" applyFont="1" applyFill="1" applyBorder="1" applyAlignment="1">
      <alignment horizontal="center"/>
    </xf>
    <xf numFmtId="10" fontId="2" fillId="2" borderId="0" xfId="2" applyNumberFormat="1" applyFont="1" applyFill="1"/>
    <xf numFmtId="0" fontId="9" fillId="2" borderId="0" xfId="0" applyFont="1" applyFill="1" applyAlignment="1">
      <alignment horizontal="right"/>
    </xf>
    <xf numFmtId="10" fontId="9" fillId="2" borderId="0" xfId="2" applyNumberFormat="1" applyFont="1" applyFill="1"/>
    <xf numFmtId="0" fontId="2" fillId="4" borderId="0" xfId="0" applyFont="1" applyFill="1"/>
    <xf numFmtId="0" fontId="2" fillId="2" borderId="0" xfId="0" applyFont="1" applyFill="1" applyAlignment="1">
      <alignment horizontal="right"/>
    </xf>
    <xf numFmtId="2" fontId="2" fillId="2" borderId="0" xfId="0" applyNumberFormat="1" applyFont="1" applyFill="1"/>
    <xf numFmtId="0" fontId="2" fillId="2" borderId="8" xfId="0" applyFont="1" applyFill="1" applyBorder="1"/>
    <xf numFmtId="0" fontId="2" fillId="2" borderId="7" xfId="0" applyFont="1" applyFill="1" applyBorder="1"/>
    <xf numFmtId="0" fontId="2" fillId="2" borderId="6" xfId="0" applyFont="1" applyFill="1" applyBorder="1"/>
    <xf numFmtId="0" fontId="2" fillId="2" borderId="5" xfId="0" applyFont="1" applyFill="1" applyBorder="1"/>
    <xf numFmtId="0" fontId="11" fillId="2" borderId="0" xfId="0" applyFont="1" applyFill="1"/>
    <xf numFmtId="164" fontId="2" fillId="2" borderId="0" xfId="0" applyNumberFormat="1" applyFont="1" applyFill="1"/>
    <xf numFmtId="0" fontId="2" fillId="2" borderId="4" xfId="0" applyFont="1" applyFill="1" applyBorder="1"/>
    <xf numFmtId="0" fontId="2" fillId="2" borderId="3" xfId="0" applyFont="1" applyFill="1" applyBorder="1"/>
    <xf numFmtId="0" fontId="2" fillId="2" borderId="2" xfId="0" applyFont="1" applyFill="1" applyBorder="1"/>
    <xf numFmtId="44" fontId="2" fillId="4" borderId="0" xfId="1" applyFont="1" applyFill="1"/>
    <xf numFmtId="0" fontId="2" fillId="5" borderId="0" xfId="0" applyFont="1" applyFill="1"/>
    <xf numFmtId="0" fontId="12" fillId="4" borderId="0" xfId="0" applyFont="1" applyFill="1"/>
    <xf numFmtId="0" fontId="5" fillId="2" borderId="0" xfId="10" applyFill="1"/>
    <xf numFmtId="0" fontId="5" fillId="4" borderId="0" xfId="10" applyFill="1"/>
    <xf numFmtId="14" fontId="2" fillId="4" borderId="0" xfId="0" applyNumberFormat="1" applyFont="1" applyFill="1"/>
    <xf numFmtId="0" fontId="2" fillId="4" borderId="0" xfId="0" applyFont="1" applyFill="1" applyAlignment="1">
      <alignment horizontal="right"/>
    </xf>
  </cellXfs>
  <cellStyles count="11">
    <cellStyle name="Currency" xfId="1" builtinId="4"/>
    <cellStyle name="Followed Hyperlink" xfId="5" builtinId="9" hidden="1"/>
    <cellStyle name="Followed Hyperlink" xfId="7" builtinId="9" hidden="1"/>
    <cellStyle name="Followed Hyperlink" xfId="9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/>
    <cellStyle name="Normal" xfId="0" builtinId="0"/>
    <cellStyle name="Normal 2" xfId="3" xr:uid="{00000000-0005-0000-0000-000008000000}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Calcs_Mean1!$K$9</c:f>
              <c:strCache>
                <c:ptCount val="1"/>
                <c:pt idx="0">
                  <c:v>PDF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Calcs_Mean1!$I$10:$I$30</c:f>
              <c:numCache>
                <c:formatCode>General</c:formatCode>
                <c:ptCount val="21"/>
                <c:pt idx="0">
                  <c:v>62</c:v>
                </c:pt>
                <c:pt idx="1">
                  <c:v>62.7</c:v>
                </c:pt>
                <c:pt idx="2">
                  <c:v>63.4</c:v>
                </c:pt>
                <c:pt idx="3">
                  <c:v>64.099999999999994</c:v>
                </c:pt>
                <c:pt idx="4">
                  <c:v>64.8</c:v>
                </c:pt>
                <c:pt idx="5">
                  <c:v>65.5</c:v>
                </c:pt>
                <c:pt idx="6">
                  <c:v>66.2</c:v>
                </c:pt>
                <c:pt idx="7">
                  <c:v>66.900000000000006</c:v>
                </c:pt>
                <c:pt idx="8">
                  <c:v>67.599999999999994</c:v>
                </c:pt>
                <c:pt idx="9">
                  <c:v>68.3</c:v>
                </c:pt>
                <c:pt idx="10">
                  <c:v>69</c:v>
                </c:pt>
                <c:pt idx="11">
                  <c:v>69.7</c:v>
                </c:pt>
                <c:pt idx="12">
                  <c:v>70.400000000000006</c:v>
                </c:pt>
                <c:pt idx="13">
                  <c:v>71.099999999999994</c:v>
                </c:pt>
                <c:pt idx="14">
                  <c:v>71.8</c:v>
                </c:pt>
                <c:pt idx="15">
                  <c:v>72.5</c:v>
                </c:pt>
                <c:pt idx="16">
                  <c:v>73.2</c:v>
                </c:pt>
                <c:pt idx="17">
                  <c:v>73.900000000000006</c:v>
                </c:pt>
                <c:pt idx="18">
                  <c:v>74.599999999999994</c:v>
                </c:pt>
                <c:pt idx="19">
                  <c:v>75.3</c:v>
                </c:pt>
                <c:pt idx="20">
                  <c:v>76</c:v>
                </c:pt>
              </c:numCache>
            </c:numRef>
          </c:cat>
          <c:val>
            <c:numRef>
              <c:f>Calcs_Mean1!$K$10:$K$30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16</c:v>
                </c:pt>
                <c:pt idx="10">
                  <c:v>17</c:v>
                </c:pt>
                <c:pt idx="11">
                  <c:v>10</c:v>
                </c:pt>
                <c:pt idx="12">
                  <c:v>4</c:v>
                </c:pt>
                <c:pt idx="13">
                  <c:v>7</c:v>
                </c:pt>
                <c:pt idx="14">
                  <c:v>3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B-0040-B458-DE3373252B7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Calcs_Mean1!$L$10:$L$30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B-0040-B458-DE3373252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82340528"/>
        <c:axId val="-1582333360"/>
      </c:barChart>
      <c:catAx>
        <c:axId val="-1582340528"/>
        <c:scaling>
          <c:orientation val="minMax"/>
        </c:scaling>
        <c:delete val="0"/>
        <c:axPos val="b"/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2333360"/>
        <c:crosses val="autoZero"/>
        <c:auto val="1"/>
        <c:lblAlgn val="ctr"/>
        <c:lblOffset val="100"/>
        <c:noMultiLvlLbl val="0"/>
      </c:catAx>
      <c:valAx>
        <c:axId val="-158233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234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Calcs_Mean2!$K$9</c:f>
              <c:strCache>
                <c:ptCount val="1"/>
                <c:pt idx="0">
                  <c:v>PDF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Calcs_Mean2!$I$10:$I$30</c:f>
              <c:numCache>
                <c:formatCode>General</c:formatCode>
                <c:ptCount val="21"/>
                <c:pt idx="0">
                  <c:v>62</c:v>
                </c:pt>
                <c:pt idx="1">
                  <c:v>62.7</c:v>
                </c:pt>
                <c:pt idx="2">
                  <c:v>63.4</c:v>
                </c:pt>
                <c:pt idx="3">
                  <c:v>64.099999999999994</c:v>
                </c:pt>
                <c:pt idx="4">
                  <c:v>64.8</c:v>
                </c:pt>
                <c:pt idx="5">
                  <c:v>65.5</c:v>
                </c:pt>
                <c:pt idx="6">
                  <c:v>66.2</c:v>
                </c:pt>
                <c:pt idx="7">
                  <c:v>66.900000000000006</c:v>
                </c:pt>
                <c:pt idx="8">
                  <c:v>67.599999999999994</c:v>
                </c:pt>
                <c:pt idx="9">
                  <c:v>68.3</c:v>
                </c:pt>
                <c:pt idx="10">
                  <c:v>69</c:v>
                </c:pt>
                <c:pt idx="11">
                  <c:v>69.7</c:v>
                </c:pt>
                <c:pt idx="12">
                  <c:v>70.400000000000006</c:v>
                </c:pt>
                <c:pt idx="13">
                  <c:v>71.099999999999994</c:v>
                </c:pt>
                <c:pt idx="14">
                  <c:v>71.8</c:v>
                </c:pt>
                <c:pt idx="15">
                  <c:v>72.5</c:v>
                </c:pt>
                <c:pt idx="16">
                  <c:v>73.2</c:v>
                </c:pt>
                <c:pt idx="17">
                  <c:v>73.900000000000006</c:v>
                </c:pt>
                <c:pt idx="18">
                  <c:v>74.599999999999994</c:v>
                </c:pt>
                <c:pt idx="19">
                  <c:v>75.3</c:v>
                </c:pt>
                <c:pt idx="20">
                  <c:v>76</c:v>
                </c:pt>
              </c:numCache>
            </c:numRef>
          </c:cat>
          <c:val>
            <c:numRef>
              <c:f>Calcs_Mean2!$K$10:$K$30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7</c:v>
                </c:pt>
                <c:pt idx="7">
                  <c:v>12</c:v>
                </c:pt>
                <c:pt idx="8">
                  <c:v>14</c:v>
                </c:pt>
                <c:pt idx="9">
                  <c:v>13</c:v>
                </c:pt>
                <c:pt idx="10">
                  <c:v>11</c:v>
                </c:pt>
                <c:pt idx="11">
                  <c:v>14</c:v>
                </c:pt>
                <c:pt idx="12">
                  <c:v>12</c:v>
                </c:pt>
                <c:pt idx="13">
                  <c:v>5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D-8C47-AF40-F09E0884DD9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Calcs_Mean2!$L$10:$L$30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BD-8C47-AF40-F09E0884D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67401968"/>
        <c:axId val="-1168249104"/>
      </c:barChart>
      <c:catAx>
        <c:axId val="-1167401968"/>
        <c:scaling>
          <c:orientation val="minMax"/>
        </c:scaling>
        <c:delete val="0"/>
        <c:axPos val="b"/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8249104"/>
        <c:crosses val="autoZero"/>
        <c:auto val="1"/>
        <c:lblAlgn val="ctr"/>
        <c:lblOffset val="100"/>
        <c:noMultiLvlLbl val="0"/>
      </c:catAx>
      <c:valAx>
        <c:axId val="-116824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740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Calcs_MeanDiff!$L$9</c:f>
              <c:strCache>
                <c:ptCount val="1"/>
                <c:pt idx="0">
                  <c:v>PDF1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Calcs_MeanDiff!$J$10:$J$30</c:f>
              <c:numCache>
                <c:formatCode>General</c:formatCode>
                <c:ptCount val="21"/>
                <c:pt idx="0">
                  <c:v>62</c:v>
                </c:pt>
                <c:pt idx="1">
                  <c:v>62.7</c:v>
                </c:pt>
                <c:pt idx="2">
                  <c:v>63.4</c:v>
                </c:pt>
                <c:pt idx="3">
                  <c:v>64.099999999999994</c:v>
                </c:pt>
                <c:pt idx="4">
                  <c:v>64.8</c:v>
                </c:pt>
                <c:pt idx="5">
                  <c:v>65.5</c:v>
                </c:pt>
                <c:pt idx="6">
                  <c:v>66.2</c:v>
                </c:pt>
                <c:pt idx="7">
                  <c:v>66.900000000000006</c:v>
                </c:pt>
                <c:pt idx="8">
                  <c:v>67.599999999999994</c:v>
                </c:pt>
                <c:pt idx="9">
                  <c:v>68.3</c:v>
                </c:pt>
                <c:pt idx="10">
                  <c:v>69</c:v>
                </c:pt>
                <c:pt idx="11">
                  <c:v>69.7</c:v>
                </c:pt>
                <c:pt idx="12">
                  <c:v>70.400000000000006</c:v>
                </c:pt>
                <c:pt idx="13">
                  <c:v>71.099999999999994</c:v>
                </c:pt>
                <c:pt idx="14">
                  <c:v>71.8</c:v>
                </c:pt>
                <c:pt idx="15">
                  <c:v>72.5</c:v>
                </c:pt>
                <c:pt idx="16">
                  <c:v>73.2</c:v>
                </c:pt>
                <c:pt idx="17">
                  <c:v>73.900000000000006</c:v>
                </c:pt>
                <c:pt idx="18">
                  <c:v>74.599999999999994</c:v>
                </c:pt>
                <c:pt idx="19">
                  <c:v>75.3</c:v>
                </c:pt>
                <c:pt idx="20">
                  <c:v>76</c:v>
                </c:pt>
              </c:numCache>
            </c:numRef>
          </c:cat>
          <c:val>
            <c:numRef>
              <c:f>Calcs_MeanDiff!$L$10:$L$30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13</c:v>
                </c:pt>
                <c:pt idx="7">
                  <c:v>11</c:v>
                </c:pt>
                <c:pt idx="8">
                  <c:v>11</c:v>
                </c:pt>
                <c:pt idx="9">
                  <c:v>13</c:v>
                </c:pt>
                <c:pt idx="10">
                  <c:v>10</c:v>
                </c:pt>
                <c:pt idx="11">
                  <c:v>13</c:v>
                </c:pt>
                <c:pt idx="12">
                  <c:v>12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12-2742-96DA-E02AD62F35ED}"/>
            </c:ext>
          </c:extLst>
        </c:ser>
        <c:ser>
          <c:idx val="3"/>
          <c:order val="1"/>
          <c:tx>
            <c:strRef>
              <c:f>Calcs_MeanDiff!$N$9</c:f>
              <c:strCache>
                <c:ptCount val="1"/>
                <c:pt idx="0">
                  <c:v>PDF2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Calcs_MeanDiff!$J$10:$J$30</c:f>
              <c:numCache>
                <c:formatCode>General</c:formatCode>
                <c:ptCount val="21"/>
                <c:pt idx="0">
                  <c:v>62</c:v>
                </c:pt>
                <c:pt idx="1">
                  <c:v>62.7</c:v>
                </c:pt>
                <c:pt idx="2">
                  <c:v>63.4</c:v>
                </c:pt>
                <c:pt idx="3">
                  <c:v>64.099999999999994</c:v>
                </c:pt>
                <c:pt idx="4">
                  <c:v>64.8</c:v>
                </c:pt>
                <c:pt idx="5">
                  <c:v>65.5</c:v>
                </c:pt>
                <c:pt idx="6">
                  <c:v>66.2</c:v>
                </c:pt>
                <c:pt idx="7">
                  <c:v>66.900000000000006</c:v>
                </c:pt>
                <c:pt idx="8">
                  <c:v>67.599999999999994</c:v>
                </c:pt>
                <c:pt idx="9">
                  <c:v>68.3</c:v>
                </c:pt>
                <c:pt idx="10">
                  <c:v>69</c:v>
                </c:pt>
                <c:pt idx="11">
                  <c:v>69.7</c:v>
                </c:pt>
                <c:pt idx="12">
                  <c:v>70.400000000000006</c:v>
                </c:pt>
                <c:pt idx="13">
                  <c:v>71.099999999999994</c:v>
                </c:pt>
                <c:pt idx="14">
                  <c:v>71.8</c:v>
                </c:pt>
                <c:pt idx="15">
                  <c:v>72.5</c:v>
                </c:pt>
                <c:pt idx="16">
                  <c:v>73.2</c:v>
                </c:pt>
                <c:pt idx="17">
                  <c:v>73.900000000000006</c:v>
                </c:pt>
                <c:pt idx="18">
                  <c:v>74.599999999999994</c:v>
                </c:pt>
                <c:pt idx="19">
                  <c:v>75.3</c:v>
                </c:pt>
                <c:pt idx="20">
                  <c:v>76</c:v>
                </c:pt>
              </c:numCache>
            </c:numRef>
          </c:cat>
          <c:val>
            <c:numRef>
              <c:f>Calcs_MeanDiff!$N$10:$N$30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6</c:v>
                </c:pt>
                <c:pt idx="10">
                  <c:v>12</c:v>
                </c:pt>
                <c:pt idx="11">
                  <c:v>8</c:v>
                </c:pt>
                <c:pt idx="12">
                  <c:v>16</c:v>
                </c:pt>
                <c:pt idx="13">
                  <c:v>19</c:v>
                </c:pt>
                <c:pt idx="14">
                  <c:v>15</c:v>
                </c:pt>
                <c:pt idx="15">
                  <c:v>9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12-2742-96DA-E02AD62F3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82725520"/>
        <c:axId val="-1582723744"/>
      </c:barChart>
      <c:catAx>
        <c:axId val="-158272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2723744"/>
        <c:crosses val="autoZero"/>
        <c:auto val="1"/>
        <c:lblAlgn val="ctr"/>
        <c:lblOffset val="100"/>
        <c:noMultiLvlLbl val="0"/>
      </c:catAx>
      <c:valAx>
        <c:axId val="-158272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272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Calcs_VarianceDiff!$L$22</c:f>
              <c:strCache>
                <c:ptCount val="1"/>
                <c:pt idx="0">
                  <c:v>PDF1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Calcs_VarianceDiff!$J$23:$J$43</c:f>
              <c:numCache>
                <c:formatCode>General</c:formatCode>
                <c:ptCount val="21"/>
                <c:pt idx="0">
                  <c:v>62</c:v>
                </c:pt>
                <c:pt idx="1">
                  <c:v>62.7</c:v>
                </c:pt>
                <c:pt idx="2">
                  <c:v>63.4</c:v>
                </c:pt>
                <c:pt idx="3">
                  <c:v>64.099999999999994</c:v>
                </c:pt>
                <c:pt idx="4">
                  <c:v>64.8</c:v>
                </c:pt>
                <c:pt idx="5">
                  <c:v>65.5</c:v>
                </c:pt>
                <c:pt idx="6">
                  <c:v>66.2</c:v>
                </c:pt>
                <c:pt idx="7">
                  <c:v>66.900000000000006</c:v>
                </c:pt>
                <c:pt idx="8">
                  <c:v>67.599999999999994</c:v>
                </c:pt>
                <c:pt idx="9">
                  <c:v>68.3</c:v>
                </c:pt>
                <c:pt idx="10">
                  <c:v>69</c:v>
                </c:pt>
                <c:pt idx="11">
                  <c:v>69.7</c:v>
                </c:pt>
                <c:pt idx="12">
                  <c:v>70.400000000000006</c:v>
                </c:pt>
                <c:pt idx="13">
                  <c:v>71.099999999999994</c:v>
                </c:pt>
                <c:pt idx="14">
                  <c:v>71.8</c:v>
                </c:pt>
                <c:pt idx="15">
                  <c:v>72.5</c:v>
                </c:pt>
                <c:pt idx="16">
                  <c:v>73.2</c:v>
                </c:pt>
                <c:pt idx="17">
                  <c:v>73.900000000000006</c:v>
                </c:pt>
                <c:pt idx="18">
                  <c:v>74.599999999999994</c:v>
                </c:pt>
                <c:pt idx="19">
                  <c:v>75.3</c:v>
                </c:pt>
                <c:pt idx="20">
                  <c:v>76</c:v>
                </c:pt>
              </c:numCache>
            </c:numRef>
          </c:cat>
          <c:val>
            <c:numRef>
              <c:f>Calcs_VarianceDiff!$L$23:$L$43</c:f>
              <c:numCache>
                <c:formatCode>General</c:formatCode>
                <c:ptCount val="21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8</c:v>
                </c:pt>
                <c:pt idx="7">
                  <c:v>15</c:v>
                </c:pt>
                <c:pt idx="8">
                  <c:v>13</c:v>
                </c:pt>
                <c:pt idx="9">
                  <c:v>19</c:v>
                </c:pt>
                <c:pt idx="10">
                  <c:v>15</c:v>
                </c:pt>
                <c:pt idx="11">
                  <c:v>8</c:v>
                </c:pt>
                <c:pt idx="12">
                  <c:v>7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F3-8E44-BB6F-CC763475616D}"/>
            </c:ext>
          </c:extLst>
        </c:ser>
        <c:ser>
          <c:idx val="3"/>
          <c:order val="1"/>
          <c:tx>
            <c:strRef>
              <c:f>Calcs_VarianceDiff!$N$22</c:f>
              <c:strCache>
                <c:ptCount val="1"/>
                <c:pt idx="0">
                  <c:v>PDF2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Calcs_VarianceDiff!$J$23:$J$43</c:f>
              <c:numCache>
                <c:formatCode>General</c:formatCode>
                <c:ptCount val="21"/>
                <c:pt idx="0">
                  <c:v>62</c:v>
                </c:pt>
                <c:pt idx="1">
                  <c:v>62.7</c:v>
                </c:pt>
                <c:pt idx="2">
                  <c:v>63.4</c:v>
                </c:pt>
                <c:pt idx="3">
                  <c:v>64.099999999999994</c:v>
                </c:pt>
                <c:pt idx="4">
                  <c:v>64.8</c:v>
                </c:pt>
                <c:pt idx="5">
                  <c:v>65.5</c:v>
                </c:pt>
                <c:pt idx="6">
                  <c:v>66.2</c:v>
                </c:pt>
                <c:pt idx="7">
                  <c:v>66.900000000000006</c:v>
                </c:pt>
                <c:pt idx="8">
                  <c:v>67.599999999999994</c:v>
                </c:pt>
                <c:pt idx="9">
                  <c:v>68.3</c:v>
                </c:pt>
                <c:pt idx="10">
                  <c:v>69</c:v>
                </c:pt>
                <c:pt idx="11">
                  <c:v>69.7</c:v>
                </c:pt>
                <c:pt idx="12">
                  <c:v>70.400000000000006</c:v>
                </c:pt>
                <c:pt idx="13">
                  <c:v>71.099999999999994</c:v>
                </c:pt>
                <c:pt idx="14">
                  <c:v>71.8</c:v>
                </c:pt>
                <c:pt idx="15">
                  <c:v>72.5</c:v>
                </c:pt>
                <c:pt idx="16">
                  <c:v>73.2</c:v>
                </c:pt>
                <c:pt idx="17">
                  <c:v>73.900000000000006</c:v>
                </c:pt>
                <c:pt idx="18">
                  <c:v>74.599999999999994</c:v>
                </c:pt>
                <c:pt idx="19">
                  <c:v>75.3</c:v>
                </c:pt>
                <c:pt idx="20">
                  <c:v>76</c:v>
                </c:pt>
              </c:numCache>
            </c:numRef>
          </c:cat>
          <c:val>
            <c:numRef>
              <c:f>Calcs_VarianceDiff!$N$23:$N$43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3</c:v>
                </c:pt>
                <c:pt idx="11">
                  <c:v>7</c:v>
                </c:pt>
                <c:pt idx="12">
                  <c:v>6</c:v>
                </c:pt>
                <c:pt idx="13">
                  <c:v>11</c:v>
                </c:pt>
                <c:pt idx="14">
                  <c:v>3</c:v>
                </c:pt>
                <c:pt idx="15">
                  <c:v>7</c:v>
                </c:pt>
                <c:pt idx="16">
                  <c:v>4</c:v>
                </c:pt>
                <c:pt idx="17">
                  <c:v>7</c:v>
                </c:pt>
                <c:pt idx="18">
                  <c:v>5</c:v>
                </c:pt>
                <c:pt idx="19">
                  <c:v>5</c:v>
                </c:pt>
                <c:pt idx="2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F3-8E44-BB6F-CC7634756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05099856"/>
        <c:axId val="-1185818736"/>
      </c:barChart>
      <c:catAx>
        <c:axId val="-120509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5818736"/>
        <c:crosses val="autoZero"/>
        <c:auto val="1"/>
        <c:lblAlgn val="ctr"/>
        <c:lblOffset val="100"/>
        <c:noMultiLvlLbl val="0"/>
      </c:catAx>
      <c:valAx>
        <c:axId val="-118581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509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tif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19</xdr:col>
      <xdr:colOff>42853</xdr:colOff>
      <xdr:row>26</xdr:row>
      <xdr:rowOff>254000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8C6307-3CE1-DF4C-A5A8-4F5E03DF5B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0999" y="1651000"/>
          <a:ext cx="14901853" cy="71882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9</xdr:row>
      <xdr:rowOff>0</xdr:rowOff>
    </xdr:from>
    <xdr:to>
      <xdr:col>9</xdr:col>
      <xdr:colOff>317500</xdr:colOff>
      <xdr:row>21</xdr:row>
      <xdr:rowOff>88900</xdr:rowOff>
    </xdr:to>
    <xdr:pic>
      <xdr:nvPicPr>
        <xdr:cNvPr id="2" name="Picture 1" descr="Related image">
          <a:extLst>
            <a:ext uri="{FF2B5EF4-FFF2-40B4-BE49-F238E27FC236}">
              <a16:creationId xmlns:a16="http://schemas.microsoft.com/office/drawing/2014/main" id="{14CF6946-C2C6-6F4D-9615-7917F1EA88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68700" y="2971800"/>
          <a:ext cx="4445000" cy="405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50800</xdr:colOff>
      <xdr:row>0</xdr:row>
      <xdr:rowOff>228600</xdr:rowOff>
    </xdr:from>
    <xdr:ext cx="4572000" cy="14871700"/>
    <xdr:pic>
      <xdr:nvPicPr>
        <xdr:cNvPr id="2" name="Picture 1">
          <a:extLst>
            <a:ext uri="{FF2B5EF4-FFF2-40B4-BE49-F238E27FC236}">
              <a16:creationId xmlns:a16="http://schemas.microsoft.com/office/drawing/2014/main" id="{BCA8D03E-7074-CF43-AC2F-CF1E342C38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33300" y="203200"/>
          <a:ext cx="4572000" cy="1487170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33</xdr:row>
      <xdr:rowOff>0</xdr:rowOff>
    </xdr:from>
    <xdr:ext cx="1188720" cy="2651760"/>
    <xdr:pic>
      <xdr:nvPicPr>
        <xdr:cNvPr id="2" name="Picture 1">
          <a:extLst>
            <a:ext uri="{FF2B5EF4-FFF2-40B4-BE49-F238E27FC236}">
              <a16:creationId xmlns:a16="http://schemas.microsoft.com/office/drawing/2014/main" id="{7CE2AA4C-7B5E-9C45-A5C5-E5874804F767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0500" y="6705600"/>
          <a:ext cx="1188720" cy="2651760"/>
        </a:xfrm>
        <a:prstGeom prst="rect">
          <a:avLst/>
        </a:prstGeom>
      </xdr:spPr>
    </xdr:pic>
    <xdr:clientData/>
  </xdr:oneCellAnchor>
  <xdr:oneCellAnchor>
    <xdr:from>
      <xdr:col>12</xdr:col>
      <xdr:colOff>393700</xdr:colOff>
      <xdr:row>33</xdr:row>
      <xdr:rowOff>0</xdr:rowOff>
    </xdr:from>
    <xdr:ext cx="1188720" cy="2651760"/>
    <xdr:pic>
      <xdr:nvPicPr>
        <xdr:cNvPr id="3" name="Picture 2">
          <a:extLst>
            <a:ext uri="{FF2B5EF4-FFF2-40B4-BE49-F238E27FC236}">
              <a16:creationId xmlns:a16="http://schemas.microsoft.com/office/drawing/2014/main" id="{EF244739-A5E5-0F4D-B4D0-346F8DA586F8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99700" y="6705600"/>
          <a:ext cx="1188720" cy="2651760"/>
        </a:xfrm>
        <a:prstGeom prst="rect">
          <a:avLst/>
        </a:prstGeom>
      </xdr:spPr>
    </xdr:pic>
    <xdr:clientData/>
  </xdr:oneCellAnchor>
  <xdr:oneCellAnchor>
    <xdr:from>
      <xdr:col>13</xdr:col>
      <xdr:colOff>774700</xdr:colOff>
      <xdr:row>33</xdr:row>
      <xdr:rowOff>0</xdr:rowOff>
    </xdr:from>
    <xdr:ext cx="1188720" cy="2651760"/>
    <xdr:pic>
      <xdr:nvPicPr>
        <xdr:cNvPr id="4" name="Picture 3">
          <a:extLst>
            <a:ext uri="{FF2B5EF4-FFF2-40B4-BE49-F238E27FC236}">
              <a16:creationId xmlns:a16="http://schemas.microsoft.com/office/drawing/2014/main" id="{0D6411D3-AF79-CE4B-BDF4-7909E148F92A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06200" y="6705600"/>
          <a:ext cx="1188720" cy="2651760"/>
        </a:xfrm>
        <a:prstGeom prst="rect">
          <a:avLst/>
        </a:prstGeom>
      </xdr:spPr>
    </xdr:pic>
    <xdr:clientData/>
  </xdr:oneCellAnchor>
  <xdr:oneCellAnchor>
    <xdr:from>
      <xdr:col>11</xdr:col>
      <xdr:colOff>0</xdr:colOff>
      <xdr:row>20</xdr:row>
      <xdr:rowOff>0</xdr:rowOff>
    </xdr:from>
    <xdr:ext cx="1188720" cy="2651760"/>
    <xdr:pic>
      <xdr:nvPicPr>
        <xdr:cNvPr id="5" name="Picture 4">
          <a:extLst>
            <a:ext uri="{FF2B5EF4-FFF2-40B4-BE49-F238E27FC236}">
              <a16:creationId xmlns:a16="http://schemas.microsoft.com/office/drawing/2014/main" id="{4410D9B5-7D2A-8C48-802C-C69BF9F173E7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0500" y="4064000"/>
          <a:ext cx="1188720" cy="2651760"/>
        </a:xfrm>
        <a:prstGeom prst="rect">
          <a:avLst/>
        </a:prstGeom>
      </xdr:spPr>
    </xdr:pic>
    <xdr:clientData/>
  </xdr:oneCellAnchor>
  <xdr:oneCellAnchor>
    <xdr:from>
      <xdr:col>12</xdr:col>
      <xdr:colOff>393700</xdr:colOff>
      <xdr:row>20</xdr:row>
      <xdr:rowOff>0</xdr:rowOff>
    </xdr:from>
    <xdr:ext cx="1188720" cy="2651760"/>
    <xdr:pic>
      <xdr:nvPicPr>
        <xdr:cNvPr id="6" name="Picture 5">
          <a:extLst>
            <a:ext uri="{FF2B5EF4-FFF2-40B4-BE49-F238E27FC236}">
              <a16:creationId xmlns:a16="http://schemas.microsoft.com/office/drawing/2014/main" id="{45A19445-104E-3347-B820-1F8050A64948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99700" y="4064000"/>
          <a:ext cx="1188720" cy="2651760"/>
        </a:xfrm>
        <a:prstGeom prst="rect">
          <a:avLst/>
        </a:prstGeom>
      </xdr:spPr>
    </xdr:pic>
    <xdr:clientData/>
  </xdr:oneCellAnchor>
  <xdr:oneCellAnchor>
    <xdr:from>
      <xdr:col>11</xdr:col>
      <xdr:colOff>0</xdr:colOff>
      <xdr:row>8</xdr:row>
      <xdr:rowOff>0</xdr:rowOff>
    </xdr:from>
    <xdr:ext cx="1188720" cy="2651760"/>
    <xdr:pic>
      <xdr:nvPicPr>
        <xdr:cNvPr id="7" name="Picture 6">
          <a:extLst>
            <a:ext uri="{FF2B5EF4-FFF2-40B4-BE49-F238E27FC236}">
              <a16:creationId xmlns:a16="http://schemas.microsoft.com/office/drawing/2014/main" id="{AC63982B-10AF-F246-A9E3-1ADBAF8843DB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0500" y="1625600"/>
          <a:ext cx="1188720" cy="2651760"/>
        </a:xfrm>
        <a:prstGeom prst="rect">
          <a:avLst/>
        </a:prstGeom>
      </xdr:spPr>
    </xdr:pic>
    <xdr:clientData/>
  </xdr:oneCellAnchor>
  <xdr:twoCellAnchor editAs="oneCell">
    <xdr:from>
      <xdr:col>11</xdr:col>
      <xdr:colOff>0</xdr:colOff>
      <xdr:row>46</xdr:row>
      <xdr:rowOff>0</xdr:rowOff>
    </xdr:from>
    <xdr:to>
      <xdr:col>20</xdr:col>
      <xdr:colOff>342900</xdr:colOff>
      <xdr:row>67</xdr:row>
      <xdr:rowOff>38100</xdr:rowOff>
    </xdr:to>
    <xdr:pic>
      <xdr:nvPicPr>
        <xdr:cNvPr id="8" name="Picture 7" descr="12,500+ Green Alien Stock Photos, Pictures &amp; Royalty-Free Images - iStock | Green  alien hand, Little green alien, Green alien planet">
          <a:extLst>
            <a:ext uri="{FF2B5EF4-FFF2-40B4-BE49-F238E27FC236}">
              <a16:creationId xmlns:a16="http://schemas.microsoft.com/office/drawing/2014/main" id="{8C247EAA-BA64-EFE3-010B-3EB40790F0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9900" y="15189200"/>
          <a:ext cx="7772400" cy="697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800100</xdr:colOff>
      <xdr:row>8</xdr:row>
      <xdr:rowOff>298450</xdr:rowOff>
    </xdr:from>
    <xdr:to>
      <xdr:col>18</xdr:col>
      <xdr:colOff>419100</xdr:colOff>
      <xdr:row>17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C621C9-D77D-9F47-9BEB-574776D16C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800100</xdr:colOff>
      <xdr:row>8</xdr:row>
      <xdr:rowOff>298450</xdr:rowOff>
    </xdr:from>
    <xdr:to>
      <xdr:col>18</xdr:col>
      <xdr:colOff>419100</xdr:colOff>
      <xdr:row>17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20FE5B-81F5-3A4E-A32E-C5AA6BAEE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546100</xdr:colOff>
      <xdr:row>8</xdr:row>
      <xdr:rowOff>101600</xdr:rowOff>
    </xdr:from>
    <xdr:to>
      <xdr:col>18</xdr:col>
      <xdr:colOff>990600</xdr:colOff>
      <xdr:row>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C5F21-3095-F345-A14F-727C330B7E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546100</xdr:colOff>
      <xdr:row>21</xdr:row>
      <xdr:rowOff>101600</xdr:rowOff>
    </xdr:from>
    <xdr:to>
      <xdr:col>18</xdr:col>
      <xdr:colOff>990600</xdr:colOff>
      <xdr:row>30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89510E-6FFD-C245-A33B-4B55A6B1A8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809625</xdr:colOff>
      <xdr:row>1</xdr:row>
      <xdr:rowOff>295274</xdr:rowOff>
    </xdr:from>
    <xdr:to>
      <xdr:col>17</xdr:col>
      <xdr:colOff>771525</xdr:colOff>
      <xdr:row>27</xdr:row>
      <xdr:rowOff>241299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2425DE6-BE9A-1044-A826-4F645EF9B3EF}"/>
            </a:ext>
          </a:extLst>
        </xdr:cNvPr>
        <xdr:cNvSpPr txBox="1"/>
      </xdr:nvSpPr>
      <xdr:spPr>
        <a:xfrm>
          <a:off x="809625" y="409574"/>
          <a:ext cx="13995400" cy="5280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Everyone believes that average height of people in your building is 67 inches.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You want to check this, so you survey 100 people.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You read in a science magazine that the variance for human height is 4 inches (and, of course, a 2 inch standard deviation).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you take your survey, you observe a mean of 68.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this a statistically significant difference?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What's the pvalue</a:t>
          </a:r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  <a:endParaRPr lang="en-US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Everyone believes that average height of people in your building is 67 inches.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You want to check this, so you survey 100 people.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You don't know the population variance and need to infer it from the data.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you take your survey, you observe a mean of 68.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You observe a sample variance of 4.</a:t>
          </a:r>
        </a:p>
        <a:p>
          <a:pPr eaLnBrk="1" fontAlgn="auto" latinLnBrk="0" hangingPunct="1"/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this a statistically significant difference?</a:t>
          </a:r>
          <a:endParaRPr lang="en-US" sz="1400">
            <a:effectLst/>
          </a:endParaRPr>
        </a:p>
        <a:p>
          <a:pPr eaLnBrk="1" fontAlgn="auto" latinLnBrk="0" hangingPunct="1"/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What's the pvalue</a:t>
          </a:r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  <a:endParaRPr lang="en-US" sz="14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Everyone believes that average height of people in your building is the same as the average height of people in another building.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You want to check this, so you survey 100 people in each building.  (Note that you could sample different amounts of people in different buildings).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You don't know the population variance for either building and need to infer it from the data.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you take your survey, you observe a mean of 68 for your building and a mean of 70 for the other building.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You observe a sample variance of 4 in your building and 5 in the</a:t>
          </a:r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other building</a:t>
          </a: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eaLnBrk="1" fontAlgn="auto" latinLnBrk="0" hangingPunct="1"/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this a statistically significant difference?</a:t>
          </a:r>
          <a:endParaRPr lang="en-US" sz="1400">
            <a:effectLst/>
          </a:endParaRPr>
        </a:p>
        <a:p>
          <a:pPr eaLnBrk="1" fontAlgn="auto" latinLnBrk="0" hangingPunct="1"/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What's the pvalue</a:t>
          </a:r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pPr eaLnBrk="1" fontAlgn="auto" latinLnBrk="0" hangingPunct="1"/>
          <a:endParaRPr lang="en-US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Everyone believes that average height of people in your building is the same as the average height of people in another building.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You want to check this, so you survey 100 people in each building.  (Note that you could sample different amounts of people in different buildings).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You don't know the population variance for either building and need to infer it from the data.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you take your survey, you observe a mean of 68 and sample standard deviation of 3 for your building;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a mean of 70 and sample standard deviation of 5 for the other building.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you pool the variances, you need to determine if the two populations have the same variance.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do that you check if the ratio of the two sample variances behaves the way that ratio usually behaves.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Are these two sample statistically different?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What's the pvalue</a:t>
          </a:r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  <a:endParaRPr lang="en-US" sz="14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25426</xdr:colOff>
      <xdr:row>6</xdr:row>
      <xdr:rowOff>266700</xdr:rowOff>
    </xdr:from>
    <xdr:to>
      <xdr:col>7</xdr:col>
      <xdr:colOff>730077</xdr:colOff>
      <xdr:row>27</xdr:row>
      <xdr:rowOff>99060</xdr:rowOff>
    </xdr:to>
    <xdr:pic>
      <xdr:nvPicPr>
        <xdr:cNvPr id="2" name="Picture 1" descr="Image result for crane">
          <a:extLst>
            <a:ext uri="{FF2B5EF4-FFF2-40B4-BE49-F238E27FC236}">
              <a16:creationId xmlns:a16="http://schemas.microsoft.com/office/drawing/2014/main" id="{296D5A47-A2BE-9442-83E0-8366BDC3A1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0926" y="1917700"/>
          <a:ext cx="5657651" cy="6766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vid/Google%20Drive/iQRM/SubjectFiles/Probability_IQR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vidromoff/Google%20Drive/FRM/Fall17/Subjects/Distribution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vidromoff/Google%20Drive/FRM/Class/FRM_Class5/FRM_2_Credit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pula3"/>
      <sheetName val="Cor_N_Cov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entralLimitTheorem"/>
      <sheetName val="FnS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editMatrix"/>
      <sheetName val="CreditMatrix_Weighted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drive.google.com/open?id=1v_wevAOk4oq6Mwznc7JbiWB8zoB0hF3x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drive.google.com/open?id=1Obciw7qSoYxd3PfHl63JUlnALTZVT5vj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hyperlink" Target="https://drive.google.com/open?id=1vTn0CIWnBDONsde7oT_OjDydM2ihke5Q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hyperlink" Target="https://drive.google.com/open?id=1cvweIIUlYTVdwQjjimJOXXod5qbVqt9B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rive.google.com/open?id=1qEbsDpB_hvD50vk6Qdway4gkKsYXq42A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open?id=1-vUCHaQhhzeXjEG3JKwzhLKxfdzK_wxa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open?id=1TZ3uO-uMNHmr621Juv8DOIgd2O7kKGIl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drive.google.com/open?id=1BTG-vItlUOhnttstjN77V98zLr3-yZvX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drive.google.com/open?id=18xA2lnlZNK7EdmuXKkX2h09jjrxAmxah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open?id=1IB_HC7lZI9WgiBUzymZqZEBsJyfWVXOb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open?id=17EfempemqsP1hT6IjlUCBPaXyzKwrJgt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drive.google.com/open?id=151pI-32etVI2Cbmq6t-eMhjv7V0Rj1W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C31"/>
  <sheetViews>
    <sheetView tabSelected="1" workbookViewId="0"/>
  </sheetViews>
  <sheetFormatPr baseColWidth="10" defaultColWidth="10.33203125" defaultRowHeight="26" x14ac:dyDescent="0.3"/>
  <cols>
    <col min="1" max="1" width="10.33203125" style="1"/>
    <col min="2" max="2" width="10.33203125" style="6"/>
    <col min="3" max="3" width="53.6640625" style="1" bestFit="1" customWidth="1"/>
    <col min="4" max="16384" width="10.33203125" style="1"/>
  </cols>
  <sheetData>
    <row r="2" spans="2:3" x14ac:dyDescent="0.3">
      <c r="B2" s="6" t="s">
        <v>64</v>
      </c>
    </row>
    <row r="3" spans="2:3" x14ac:dyDescent="0.3">
      <c r="C3" s="1" t="s">
        <v>65</v>
      </c>
    </row>
    <row r="4" spans="2:3" x14ac:dyDescent="0.3">
      <c r="C4" s="1" t="s">
        <v>28</v>
      </c>
    </row>
    <row r="5" spans="2:3" x14ac:dyDescent="0.3">
      <c r="C5" s="1" t="s">
        <v>66</v>
      </c>
    </row>
    <row r="7" spans="2:3" x14ac:dyDescent="0.3">
      <c r="B7" s="6" t="s">
        <v>67</v>
      </c>
    </row>
    <row r="8" spans="2:3" x14ac:dyDescent="0.3">
      <c r="B8" s="1"/>
      <c r="C8" s="1" t="s">
        <v>283</v>
      </c>
    </row>
    <row r="9" spans="2:3" x14ac:dyDescent="0.3">
      <c r="C9" s="1" t="s">
        <v>13</v>
      </c>
    </row>
    <row r="10" spans="2:3" x14ac:dyDescent="0.3">
      <c r="C10" s="1" t="s">
        <v>284</v>
      </c>
    </row>
    <row r="11" spans="2:3" x14ac:dyDescent="0.3">
      <c r="C11" s="1" t="s">
        <v>285</v>
      </c>
    </row>
    <row r="12" spans="2:3" x14ac:dyDescent="0.3">
      <c r="C12" s="1" t="s">
        <v>286</v>
      </c>
    </row>
    <row r="13" spans="2:3" x14ac:dyDescent="0.3">
      <c r="C13" s="1" t="s">
        <v>240</v>
      </c>
    </row>
    <row r="14" spans="2:3" x14ac:dyDescent="0.3">
      <c r="C14" s="1" t="s">
        <v>17</v>
      </c>
    </row>
    <row r="15" spans="2:3" x14ac:dyDescent="0.3">
      <c r="C15" s="1" t="s">
        <v>136</v>
      </c>
    </row>
    <row r="16" spans="2:3" x14ac:dyDescent="0.3">
      <c r="C16" s="1" t="s">
        <v>140</v>
      </c>
    </row>
    <row r="19" spans="2:3" x14ac:dyDescent="0.3">
      <c r="B19" s="6" t="s">
        <v>68</v>
      </c>
    </row>
    <row r="20" spans="2:3" x14ac:dyDescent="0.3">
      <c r="C20" s="1" t="s">
        <v>75</v>
      </c>
    </row>
    <row r="21" spans="2:3" x14ac:dyDescent="0.3">
      <c r="B21" s="1"/>
    </row>
    <row r="22" spans="2:3" x14ac:dyDescent="0.3">
      <c r="B22" s="6" t="s">
        <v>69</v>
      </c>
    </row>
    <row r="23" spans="2:3" x14ac:dyDescent="0.3">
      <c r="C23" s="3" t="s">
        <v>237</v>
      </c>
    </row>
    <row r="24" spans="2:3" x14ac:dyDescent="0.3">
      <c r="C24" s="3" t="s">
        <v>238</v>
      </c>
    </row>
    <row r="25" spans="2:3" x14ac:dyDescent="0.3">
      <c r="C25" s="3" t="s">
        <v>239</v>
      </c>
    </row>
    <row r="26" spans="2:3" x14ac:dyDescent="0.3">
      <c r="C26" s="3" t="s">
        <v>240</v>
      </c>
    </row>
    <row r="31" spans="2:3" x14ac:dyDescent="0.3">
      <c r="B31" s="6" t="s">
        <v>70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E6BE9-17A4-B949-8437-C392FAB425C5}">
  <sheetPr codeName="Sheet10">
    <tabColor rgb="FFFF0000"/>
  </sheetPr>
  <dimension ref="A1:O109"/>
  <sheetViews>
    <sheetView workbookViewId="0"/>
  </sheetViews>
  <sheetFormatPr baseColWidth="10" defaultRowHeight="26" x14ac:dyDescent="0.3"/>
  <cols>
    <col min="1" max="1" width="2.83203125" style="1" customWidth="1"/>
    <col min="2" max="13" width="10.83203125" style="1"/>
    <col min="14" max="14" width="30.1640625" style="1" customWidth="1"/>
    <col min="15" max="16" width="13.1640625" style="1" bestFit="1" customWidth="1"/>
    <col min="17" max="16384" width="10.83203125" style="1"/>
  </cols>
  <sheetData>
    <row r="1" spans="1:12" x14ac:dyDescent="0.3">
      <c r="A1" s="37" t="s">
        <v>299</v>
      </c>
    </row>
    <row r="2" spans="1:12" x14ac:dyDescent="0.3">
      <c r="C2" s="1" t="s">
        <v>182</v>
      </c>
    </row>
    <row r="3" spans="1:12" x14ac:dyDescent="0.3">
      <c r="C3" s="1" t="s">
        <v>181</v>
      </c>
    </row>
    <row r="4" spans="1:12" x14ac:dyDescent="0.3">
      <c r="C4" s="1" t="s">
        <v>187</v>
      </c>
    </row>
    <row r="5" spans="1:12" x14ac:dyDescent="0.3">
      <c r="C5" s="1" t="s">
        <v>179</v>
      </c>
    </row>
    <row r="6" spans="1:12" x14ac:dyDescent="0.3">
      <c r="C6" s="1" t="s">
        <v>178</v>
      </c>
    </row>
    <row r="9" spans="1:12" s="23" customFormat="1" x14ac:dyDescent="0.3">
      <c r="C9" s="23" t="s">
        <v>177</v>
      </c>
      <c r="I9" s="23" t="s">
        <v>176</v>
      </c>
      <c r="J9" s="23" t="s">
        <v>175</v>
      </c>
      <c r="K9" s="23" t="s">
        <v>174</v>
      </c>
      <c r="L9" s="23" t="s">
        <v>167</v>
      </c>
    </row>
    <row r="10" spans="1:12" x14ac:dyDescent="0.3">
      <c r="B10" s="1">
        <v>1</v>
      </c>
      <c r="C10" s="1">
        <f t="shared" ref="C10:C41" ca="1" si="0">_xlfn.NORM.INV(RAND(),68,2)</f>
        <v>67.600574454480679</v>
      </c>
      <c r="E10" s="1" t="s">
        <v>173</v>
      </c>
      <c r="F10" s="1">
        <v>62</v>
      </c>
      <c r="H10" s="1">
        <v>0</v>
      </c>
      <c r="I10" s="1">
        <f t="shared" ref="I10:I30" si="1">min+H10*range</f>
        <v>62</v>
      </c>
      <c r="J10" s="1">
        <f t="shared" ref="J10:J30" ca="1" si="2">COUNTIFS(Heights,"&lt;=" &amp; I10)</f>
        <v>0</v>
      </c>
      <c r="K10" s="1">
        <f ca="1">J10</f>
        <v>0</v>
      </c>
      <c r="L10" s="23" t="str">
        <f t="shared" ref="L10:L30" si="3">IF(AND(I10&lt;70,I11&gt;=70),MAX(PDF),"x")</f>
        <v>x</v>
      </c>
    </row>
    <row r="11" spans="1:12" x14ac:dyDescent="0.3">
      <c r="B11" s="1">
        <v>2</v>
      </c>
      <c r="C11" s="1">
        <f t="shared" ca="1" si="0"/>
        <v>69.842735932308869</v>
      </c>
      <c r="E11" s="1" t="s">
        <v>172</v>
      </c>
      <c r="F11" s="1">
        <v>76</v>
      </c>
      <c r="H11" s="1">
        <v>0.05</v>
      </c>
      <c r="I11" s="1">
        <f t="shared" si="1"/>
        <v>62.7</v>
      </c>
      <c r="J11" s="1">
        <f t="shared" ca="1" si="2"/>
        <v>0</v>
      </c>
      <c r="K11" s="1">
        <f t="shared" ref="K11:K30" ca="1" si="4">J11-J10</f>
        <v>0</v>
      </c>
      <c r="L11" s="23" t="str">
        <f t="shared" si="3"/>
        <v>x</v>
      </c>
    </row>
    <row r="12" spans="1:12" x14ac:dyDescent="0.3">
      <c r="B12" s="1">
        <v>3</v>
      </c>
      <c r="C12" s="1">
        <f t="shared" ca="1" si="0"/>
        <v>67.754507479591666</v>
      </c>
      <c r="E12" s="1" t="s">
        <v>171</v>
      </c>
      <c r="F12" s="1">
        <f>max-min</f>
        <v>14</v>
      </c>
      <c r="H12" s="1">
        <v>0.1</v>
      </c>
      <c r="I12" s="1">
        <f t="shared" si="1"/>
        <v>63.4</v>
      </c>
      <c r="J12" s="1">
        <f t="shared" ca="1" si="2"/>
        <v>0</v>
      </c>
      <c r="K12" s="1">
        <f t="shared" ca="1" si="4"/>
        <v>0</v>
      </c>
      <c r="L12" s="23" t="str">
        <f t="shared" si="3"/>
        <v>x</v>
      </c>
    </row>
    <row r="13" spans="1:12" x14ac:dyDescent="0.3">
      <c r="B13" s="1">
        <v>4</v>
      </c>
      <c r="C13" s="1">
        <f t="shared" ca="1" si="0"/>
        <v>65.727445134350816</v>
      </c>
      <c r="H13" s="1">
        <v>0.15</v>
      </c>
      <c r="I13" s="1">
        <f t="shared" si="1"/>
        <v>64.099999999999994</v>
      </c>
      <c r="J13" s="1">
        <f t="shared" ca="1" si="2"/>
        <v>3</v>
      </c>
      <c r="K13" s="1">
        <f t="shared" ca="1" si="4"/>
        <v>3</v>
      </c>
      <c r="L13" s="23" t="str">
        <f t="shared" si="3"/>
        <v>x</v>
      </c>
    </row>
    <row r="14" spans="1:12" x14ac:dyDescent="0.3">
      <c r="B14" s="1">
        <v>5</v>
      </c>
      <c r="C14" s="1">
        <f t="shared" ca="1" si="0"/>
        <v>67.915837313888815</v>
      </c>
      <c r="H14" s="1">
        <v>0.2</v>
      </c>
      <c r="I14" s="1">
        <f t="shared" si="1"/>
        <v>64.8</v>
      </c>
      <c r="J14" s="1">
        <f t="shared" ca="1" si="2"/>
        <v>5</v>
      </c>
      <c r="K14" s="1">
        <f t="shared" ca="1" si="4"/>
        <v>2</v>
      </c>
      <c r="L14" s="23" t="str">
        <f t="shared" si="3"/>
        <v>x</v>
      </c>
    </row>
    <row r="15" spans="1:12" x14ac:dyDescent="0.3">
      <c r="B15" s="1">
        <v>6</v>
      </c>
      <c r="C15" s="1">
        <f t="shared" ca="1" si="0"/>
        <v>63.594546278225984</v>
      </c>
      <c r="H15" s="1">
        <v>0.25</v>
      </c>
      <c r="I15" s="1">
        <f t="shared" si="1"/>
        <v>65.5</v>
      </c>
      <c r="J15" s="1">
        <f t="shared" ca="1" si="2"/>
        <v>7</v>
      </c>
      <c r="K15" s="1">
        <f t="shared" ca="1" si="4"/>
        <v>2</v>
      </c>
      <c r="L15" s="23" t="str">
        <f t="shared" si="3"/>
        <v>x</v>
      </c>
    </row>
    <row r="16" spans="1:12" x14ac:dyDescent="0.3">
      <c r="B16" s="1">
        <v>7</v>
      </c>
      <c r="C16" s="1">
        <f t="shared" ca="1" si="0"/>
        <v>69.290084666439213</v>
      </c>
      <c r="H16" s="1">
        <v>0.3</v>
      </c>
      <c r="I16" s="1">
        <f t="shared" si="1"/>
        <v>66.2</v>
      </c>
      <c r="J16" s="1">
        <f t="shared" ca="1" si="2"/>
        <v>14</v>
      </c>
      <c r="K16" s="1">
        <f t="shared" ca="1" si="4"/>
        <v>7</v>
      </c>
      <c r="L16" s="23" t="str">
        <f t="shared" si="3"/>
        <v>x</v>
      </c>
    </row>
    <row r="17" spans="2:15" x14ac:dyDescent="0.3">
      <c r="B17" s="1">
        <v>8</v>
      </c>
      <c r="C17" s="1">
        <f t="shared" ca="1" si="0"/>
        <v>66.856647215425738</v>
      </c>
      <c r="H17" s="1">
        <v>0.35</v>
      </c>
      <c r="I17" s="1">
        <f t="shared" si="1"/>
        <v>66.900000000000006</v>
      </c>
      <c r="J17" s="1">
        <f t="shared" ca="1" si="2"/>
        <v>26</v>
      </c>
      <c r="K17" s="1">
        <f t="shared" ca="1" si="4"/>
        <v>12</v>
      </c>
      <c r="L17" s="23" t="str">
        <f t="shared" si="3"/>
        <v>x</v>
      </c>
    </row>
    <row r="18" spans="2:15" x14ac:dyDescent="0.3">
      <c r="B18" s="1">
        <v>9</v>
      </c>
      <c r="C18" s="1">
        <f t="shared" ca="1" si="0"/>
        <v>65.063030399186118</v>
      </c>
      <c r="H18" s="1">
        <v>0.4</v>
      </c>
      <c r="I18" s="1">
        <f t="shared" si="1"/>
        <v>67.599999999999994</v>
      </c>
      <c r="J18" s="1">
        <f t="shared" ca="1" si="2"/>
        <v>40</v>
      </c>
      <c r="K18" s="1">
        <f t="shared" ca="1" si="4"/>
        <v>14</v>
      </c>
      <c r="L18" s="23" t="str">
        <f t="shared" si="3"/>
        <v>x</v>
      </c>
    </row>
    <row r="19" spans="2:15" x14ac:dyDescent="0.3">
      <c r="B19" s="1">
        <v>10</v>
      </c>
      <c r="C19" s="1">
        <f t="shared" ca="1" si="0"/>
        <v>72.567067675020297</v>
      </c>
      <c r="H19" s="1">
        <v>0.45</v>
      </c>
      <c r="I19" s="1">
        <f t="shared" si="1"/>
        <v>68.3</v>
      </c>
      <c r="J19" s="1">
        <f t="shared" ca="1" si="2"/>
        <v>53</v>
      </c>
      <c r="K19" s="1">
        <f t="shared" ca="1" si="4"/>
        <v>13</v>
      </c>
      <c r="L19" s="23" t="str">
        <f t="shared" si="3"/>
        <v>x</v>
      </c>
      <c r="N19" s="1" t="s">
        <v>170</v>
      </c>
      <c r="O19" s="1">
        <f ca="1">COUNT(Heights)</f>
        <v>100</v>
      </c>
    </row>
    <row r="20" spans="2:15" x14ac:dyDescent="0.3">
      <c r="B20" s="1">
        <v>11</v>
      </c>
      <c r="C20" s="1">
        <f t="shared" ca="1" si="0"/>
        <v>70.104755944335352</v>
      </c>
      <c r="H20" s="1">
        <v>0.5</v>
      </c>
      <c r="I20" s="1">
        <f t="shared" si="1"/>
        <v>69</v>
      </c>
      <c r="J20" s="1">
        <f t="shared" ca="1" si="2"/>
        <v>64</v>
      </c>
      <c r="K20" s="1">
        <f t="shared" ca="1" si="4"/>
        <v>11</v>
      </c>
      <c r="L20" s="23" t="str">
        <f t="shared" si="3"/>
        <v>x</v>
      </c>
      <c r="N20" s="1" t="s">
        <v>169</v>
      </c>
      <c r="O20" s="1">
        <f ca="1">AVERAGE(Heights)</f>
        <v>68.153033359626846</v>
      </c>
    </row>
    <row r="21" spans="2:15" x14ac:dyDescent="0.3">
      <c r="B21" s="1">
        <v>12</v>
      </c>
      <c r="C21" s="1">
        <f t="shared" ca="1" si="0"/>
        <v>65.99002638243563</v>
      </c>
      <c r="H21" s="1">
        <v>0.55000000000000004</v>
      </c>
      <c r="I21" s="1">
        <f t="shared" si="1"/>
        <v>69.7</v>
      </c>
      <c r="J21" s="1">
        <f t="shared" ca="1" si="2"/>
        <v>78</v>
      </c>
      <c r="K21" s="1">
        <f t="shared" ca="1" si="4"/>
        <v>14</v>
      </c>
      <c r="L21" s="23">
        <f t="shared" ca="1" si="3"/>
        <v>14</v>
      </c>
      <c r="N21" s="1" t="s">
        <v>186</v>
      </c>
      <c r="O21" s="1">
        <f ca="1">_xlfn.STDEV.S(Heights)</f>
        <v>1.9867058354563767</v>
      </c>
    </row>
    <row r="22" spans="2:15" x14ac:dyDescent="0.3">
      <c r="B22" s="1">
        <v>13</v>
      </c>
      <c r="C22" s="1">
        <f t="shared" ca="1" si="0"/>
        <v>65.993216489430509</v>
      </c>
      <c r="H22" s="1">
        <v>0.6</v>
      </c>
      <c r="I22" s="1">
        <f t="shared" si="1"/>
        <v>70.400000000000006</v>
      </c>
      <c r="J22" s="1">
        <f t="shared" ca="1" si="2"/>
        <v>90</v>
      </c>
      <c r="K22" s="1">
        <f t="shared" ca="1" si="4"/>
        <v>12</v>
      </c>
      <c r="L22" s="23" t="str">
        <f t="shared" si="3"/>
        <v>x</v>
      </c>
    </row>
    <row r="23" spans="2:15" x14ac:dyDescent="0.3">
      <c r="B23" s="1">
        <v>14</v>
      </c>
      <c r="C23" s="1">
        <f t="shared" ca="1" si="0"/>
        <v>67.993548462688935</v>
      </c>
      <c r="H23" s="1">
        <v>0.65</v>
      </c>
      <c r="I23" s="1">
        <f t="shared" si="1"/>
        <v>71.099999999999994</v>
      </c>
      <c r="J23" s="1">
        <f t="shared" ca="1" si="2"/>
        <v>95</v>
      </c>
      <c r="K23" s="1">
        <f t="shared" ca="1" si="4"/>
        <v>5</v>
      </c>
      <c r="L23" s="23" t="str">
        <f t="shared" si="3"/>
        <v>x</v>
      </c>
      <c r="N23" s="1" t="s">
        <v>167</v>
      </c>
      <c r="O23" s="1">
        <v>70</v>
      </c>
    </row>
    <row r="24" spans="2:15" x14ac:dyDescent="0.3">
      <c r="B24" s="1">
        <v>15</v>
      </c>
      <c r="C24" s="1">
        <f t="shared" ca="1" si="0"/>
        <v>67.838298257311251</v>
      </c>
      <c r="H24" s="1">
        <v>0.7</v>
      </c>
      <c r="I24" s="1">
        <f t="shared" si="1"/>
        <v>71.8</v>
      </c>
      <c r="J24" s="1">
        <f t="shared" ca="1" si="2"/>
        <v>96</v>
      </c>
      <c r="K24" s="1">
        <f t="shared" ca="1" si="4"/>
        <v>1</v>
      </c>
      <c r="L24" s="23" t="str">
        <f t="shared" si="3"/>
        <v>x</v>
      </c>
      <c r="N24" s="1" t="s">
        <v>166</v>
      </c>
      <c r="O24" s="1">
        <f ca="1">xbar-mu</f>
        <v>-1.8469666403731537</v>
      </c>
    </row>
    <row r="25" spans="2:15" x14ac:dyDescent="0.3">
      <c r="B25" s="1">
        <v>16</v>
      </c>
      <c r="C25" s="1">
        <f t="shared" ca="1" si="0"/>
        <v>68.513343136350059</v>
      </c>
      <c r="H25" s="1">
        <v>0.75</v>
      </c>
      <c r="I25" s="1">
        <f t="shared" si="1"/>
        <v>72.5</v>
      </c>
      <c r="J25" s="1">
        <f t="shared" ca="1" si="2"/>
        <v>98</v>
      </c>
      <c r="K25" s="1">
        <f t="shared" ca="1" si="4"/>
        <v>2</v>
      </c>
      <c r="L25" s="23" t="str">
        <f t="shared" si="3"/>
        <v>x</v>
      </c>
      <c r="N25" s="1" t="s">
        <v>185</v>
      </c>
      <c r="O25" s="1">
        <f ca="1">(xbar-mu)/SD</f>
        <v>-0.92966286574020018</v>
      </c>
    </row>
    <row r="26" spans="2:15" x14ac:dyDescent="0.3">
      <c r="B26" s="1">
        <v>17</v>
      </c>
      <c r="C26" s="1">
        <f t="shared" ca="1" si="0"/>
        <v>68.702197156147875</v>
      </c>
      <c r="H26" s="1">
        <v>0.8</v>
      </c>
      <c r="I26" s="1">
        <f t="shared" si="1"/>
        <v>73.2</v>
      </c>
      <c r="J26" s="1">
        <f t="shared" ca="1" si="2"/>
        <v>99</v>
      </c>
      <c r="K26" s="1">
        <f t="shared" ca="1" si="4"/>
        <v>1</v>
      </c>
      <c r="L26" s="23" t="str">
        <f t="shared" si="3"/>
        <v>x</v>
      </c>
      <c r="N26" s="1" t="s">
        <v>162</v>
      </c>
      <c r="O26" s="1">
        <f ca="1">_xlfn.T.DIST(O25,n-1,1)</f>
        <v>0.17740349107819925</v>
      </c>
    </row>
    <row r="27" spans="2:15" x14ac:dyDescent="0.3">
      <c r="B27" s="1">
        <v>18</v>
      </c>
      <c r="C27" s="1">
        <f t="shared" ca="1" si="0"/>
        <v>66.209810773581694</v>
      </c>
      <c r="H27" s="1">
        <v>0.85</v>
      </c>
      <c r="I27" s="1">
        <f t="shared" si="1"/>
        <v>73.900000000000006</v>
      </c>
      <c r="J27" s="1">
        <f t="shared" ca="1" si="2"/>
        <v>99</v>
      </c>
      <c r="K27" s="1">
        <f t="shared" ca="1" si="4"/>
        <v>0</v>
      </c>
      <c r="L27" s="23" t="str">
        <f t="shared" si="3"/>
        <v>x</v>
      </c>
    </row>
    <row r="28" spans="2:15" x14ac:dyDescent="0.3">
      <c r="B28" s="1">
        <v>19</v>
      </c>
      <c r="C28" s="1">
        <f t="shared" ca="1" si="0"/>
        <v>69.785967317108401</v>
      </c>
      <c r="H28" s="1">
        <v>0.9</v>
      </c>
      <c r="I28" s="1">
        <f t="shared" si="1"/>
        <v>74.599999999999994</v>
      </c>
      <c r="J28" s="1">
        <f t="shared" ca="1" si="2"/>
        <v>99</v>
      </c>
      <c r="K28" s="1">
        <f t="shared" ca="1" si="4"/>
        <v>0</v>
      </c>
      <c r="L28" s="23" t="str">
        <f t="shared" si="3"/>
        <v>x</v>
      </c>
      <c r="N28" s="1" t="s">
        <v>184</v>
      </c>
      <c r="O28" s="1">
        <f ca="1">SD/SQRT(n)</f>
        <v>0.19867058354563766</v>
      </c>
    </row>
    <row r="29" spans="2:15" x14ac:dyDescent="0.3">
      <c r="B29" s="1">
        <v>20</v>
      </c>
      <c r="C29" s="1">
        <f t="shared" ca="1" si="0"/>
        <v>67.702047251482341</v>
      </c>
      <c r="H29" s="1">
        <v>0.95</v>
      </c>
      <c r="I29" s="1">
        <f t="shared" si="1"/>
        <v>75.3</v>
      </c>
      <c r="J29" s="1">
        <f t="shared" ca="1" si="2"/>
        <v>100</v>
      </c>
      <c r="K29" s="1">
        <f t="shared" ca="1" si="4"/>
        <v>1</v>
      </c>
      <c r="L29" s="23" t="str">
        <f t="shared" si="3"/>
        <v>x</v>
      </c>
      <c r="N29" s="1" t="s">
        <v>183</v>
      </c>
      <c r="O29" s="1">
        <f ca="1">(xbar-mu)/SD_xbar</f>
        <v>-9.2966286574020014</v>
      </c>
    </row>
    <row r="30" spans="2:15" x14ac:dyDescent="0.3">
      <c r="B30" s="1">
        <v>21</v>
      </c>
      <c r="C30" s="1">
        <f t="shared" ca="1" si="0"/>
        <v>69.852533995192474</v>
      </c>
      <c r="H30" s="1">
        <v>1</v>
      </c>
      <c r="I30" s="1">
        <f t="shared" si="1"/>
        <v>76</v>
      </c>
      <c r="J30" s="1">
        <f t="shared" ca="1" si="2"/>
        <v>100</v>
      </c>
      <c r="K30" s="1">
        <f t="shared" ca="1" si="4"/>
        <v>0</v>
      </c>
      <c r="L30" s="23" t="str">
        <f t="shared" si="3"/>
        <v>x</v>
      </c>
      <c r="N30" s="1" t="s">
        <v>162</v>
      </c>
      <c r="O30" s="1">
        <f ca="1">_xlfn.T.DIST(O29,n-1,1)</f>
        <v>1.8720006954454993E-15</v>
      </c>
    </row>
    <row r="31" spans="2:15" x14ac:dyDescent="0.3">
      <c r="B31" s="1">
        <v>22</v>
      </c>
      <c r="C31" s="1">
        <f t="shared" ca="1" si="0"/>
        <v>69.246053995845159</v>
      </c>
    </row>
    <row r="32" spans="2:15" x14ac:dyDescent="0.3">
      <c r="B32" s="1">
        <v>23</v>
      </c>
      <c r="C32" s="1">
        <f t="shared" ca="1" si="0"/>
        <v>66.691847861505337</v>
      </c>
    </row>
    <row r="33" spans="2:3" x14ac:dyDescent="0.3">
      <c r="B33" s="1">
        <v>24</v>
      </c>
      <c r="C33" s="1">
        <f t="shared" ca="1" si="0"/>
        <v>66.961373646421265</v>
      </c>
    </row>
    <row r="34" spans="2:3" x14ac:dyDescent="0.3">
      <c r="B34" s="1">
        <v>25</v>
      </c>
      <c r="C34" s="1">
        <f t="shared" ca="1" si="0"/>
        <v>69.713687283776025</v>
      </c>
    </row>
    <row r="35" spans="2:3" x14ac:dyDescent="0.3">
      <c r="B35" s="1">
        <v>26</v>
      </c>
      <c r="C35" s="1">
        <f t="shared" ca="1" si="0"/>
        <v>69.956467841431575</v>
      </c>
    </row>
    <row r="36" spans="2:3" x14ac:dyDescent="0.3">
      <c r="B36" s="1">
        <v>27</v>
      </c>
      <c r="C36" s="1">
        <f t="shared" ca="1" si="0"/>
        <v>70.555124439984624</v>
      </c>
    </row>
    <row r="37" spans="2:3" x14ac:dyDescent="0.3">
      <c r="B37" s="1">
        <v>28</v>
      </c>
      <c r="C37" s="1">
        <f t="shared" ca="1" si="0"/>
        <v>66.354908745730626</v>
      </c>
    </row>
    <row r="38" spans="2:3" x14ac:dyDescent="0.3">
      <c r="B38" s="1">
        <v>29</v>
      </c>
      <c r="C38" s="1">
        <f t="shared" ca="1" si="0"/>
        <v>70.306539218181427</v>
      </c>
    </row>
    <row r="39" spans="2:3" x14ac:dyDescent="0.3">
      <c r="B39" s="1">
        <v>30</v>
      </c>
      <c r="C39" s="1">
        <f t="shared" ca="1" si="0"/>
        <v>69.367876334969793</v>
      </c>
    </row>
    <row r="40" spans="2:3" x14ac:dyDescent="0.3">
      <c r="B40" s="1">
        <v>31</v>
      </c>
      <c r="C40" s="1">
        <f t="shared" ca="1" si="0"/>
        <v>70.175623008213492</v>
      </c>
    </row>
    <row r="41" spans="2:3" x14ac:dyDescent="0.3">
      <c r="B41" s="1">
        <v>32</v>
      </c>
      <c r="C41" s="1">
        <f t="shared" ca="1" si="0"/>
        <v>67.199750633658496</v>
      </c>
    </row>
    <row r="42" spans="2:3" x14ac:dyDescent="0.3">
      <c r="B42" s="1">
        <v>33</v>
      </c>
      <c r="C42" s="1">
        <f t="shared" ref="C42:C73" ca="1" si="5">_xlfn.NORM.INV(RAND(),68,2)</f>
        <v>67.084132559412581</v>
      </c>
    </row>
    <row r="43" spans="2:3" x14ac:dyDescent="0.3">
      <c r="B43" s="1">
        <v>34</v>
      </c>
      <c r="C43" s="1">
        <f t="shared" ca="1" si="5"/>
        <v>70.049039379867182</v>
      </c>
    </row>
    <row r="44" spans="2:3" x14ac:dyDescent="0.3">
      <c r="B44" s="1">
        <v>35</v>
      </c>
      <c r="C44" s="1">
        <f t="shared" ca="1" si="5"/>
        <v>70.509584943737821</v>
      </c>
    </row>
    <row r="45" spans="2:3" x14ac:dyDescent="0.3">
      <c r="B45" s="1">
        <v>36</v>
      </c>
      <c r="C45" s="1">
        <f t="shared" ca="1" si="5"/>
        <v>66.383358618318439</v>
      </c>
    </row>
    <row r="46" spans="2:3" x14ac:dyDescent="0.3">
      <c r="B46" s="1">
        <v>37</v>
      </c>
      <c r="C46" s="1">
        <f t="shared" ca="1" si="5"/>
        <v>67.378813771078896</v>
      </c>
    </row>
    <row r="47" spans="2:3" x14ac:dyDescent="0.3">
      <c r="B47" s="1">
        <v>38</v>
      </c>
      <c r="C47" s="1">
        <f t="shared" ca="1" si="5"/>
        <v>69.403740555091275</v>
      </c>
    </row>
    <row r="48" spans="2:3" x14ac:dyDescent="0.3">
      <c r="B48" s="1">
        <v>39</v>
      </c>
      <c r="C48" s="1">
        <f t="shared" ca="1" si="5"/>
        <v>69.39522466709127</v>
      </c>
    </row>
    <row r="49" spans="2:3" x14ac:dyDescent="0.3">
      <c r="B49" s="1">
        <v>40</v>
      </c>
      <c r="C49" s="1">
        <f t="shared" ca="1" si="5"/>
        <v>68.195432400105815</v>
      </c>
    </row>
    <row r="50" spans="2:3" x14ac:dyDescent="0.3">
      <c r="B50" s="1">
        <v>41</v>
      </c>
      <c r="C50" s="1">
        <f t="shared" ca="1" si="5"/>
        <v>68.816287850996247</v>
      </c>
    </row>
    <row r="51" spans="2:3" x14ac:dyDescent="0.3">
      <c r="B51" s="1">
        <v>42</v>
      </c>
      <c r="C51" s="1">
        <f t="shared" ca="1" si="5"/>
        <v>68.870546685964101</v>
      </c>
    </row>
    <row r="52" spans="2:3" x14ac:dyDescent="0.3">
      <c r="B52" s="1">
        <v>43</v>
      </c>
      <c r="C52" s="1">
        <f t="shared" ca="1" si="5"/>
        <v>67.067033019574737</v>
      </c>
    </row>
    <row r="53" spans="2:3" x14ac:dyDescent="0.3">
      <c r="B53" s="1">
        <v>44</v>
      </c>
      <c r="C53" s="1">
        <f t="shared" ca="1" si="5"/>
        <v>68.511910517888495</v>
      </c>
    </row>
    <row r="54" spans="2:3" x14ac:dyDescent="0.3">
      <c r="B54" s="1">
        <v>45</v>
      </c>
      <c r="C54" s="1">
        <f t="shared" ca="1" si="5"/>
        <v>63.625500845586998</v>
      </c>
    </row>
    <row r="55" spans="2:3" x14ac:dyDescent="0.3">
      <c r="B55" s="1">
        <v>46</v>
      </c>
      <c r="C55" s="1">
        <f t="shared" ca="1" si="5"/>
        <v>67.306423650625206</v>
      </c>
    </row>
    <row r="56" spans="2:3" x14ac:dyDescent="0.3">
      <c r="B56" s="1">
        <v>47</v>
      </c>
      <c r="C56" s="1">
        <f t="shared" ca="1" si="5"/>
        <v>69.039366125970005</v>
      </c>
    </row>
    <row r="57" spans="2:3" x14ac:dyDescent="0.3">
      <c r="B57" s="1">
        <v>48</v>
      </c>
      <c r="C57" s="1">
        <f t="shared" ca="1" si="5"/>
        <v>64.651104856897717</v>
      </c>
    </row>
    <row r="58" spans="2:3" x14ac:dyDescent="0.3">
      <c r="B58" s="1">
        <v>49</v>
      </c>
      <c r="C58" s="1">
        <f t="shared" ca="1" si="5"/>
        <v>67.093710341535029</v>
      </c>
    </row>
    <row r="59" spans="2:3" x14ac:dyDescent="0.3">
      <c r="B59" s="1">
        <v>50</v>
      </c>
      <c r="C59" s="1">
        <f t="shared" ca="1" si="5"/>
        <v>68.657733448616909</v>
      </c>
    </row>
    <row r="60" spans="2:3" x14ac:dyDescent="0.3">
      <c r="B60" s="1">
        <v>51</v>
      </c>
      <c r="C60" s="1">
        <f t="shared" ca="1" si="5"/>
        <v>69.321132221421323</v>
      </c>
    </row>
    <row r="61" spans="2:3" x14ac:dyDescent="0.3">
      <c r="B61" s="1">
        <v>52</v>
      </c>
      <c r="C61" s="1">
        <f t="shared" ca="1" si="5"/>
        <v>68.396851555588512</v>
      </c>
    </row>
    <row r="62" spans="2:3" x14ac:dyDescent="0.3">
      <c r="B62" s="1">
        <v>53</v>
      </c>
      <c r="C62" s="1">
        <f t="shared" ca="1" si="5"/>
        <v>70.210910037640048</v>
      </c>
    </row>
    <row r="63" spans="2:3" x14ac:dyDescent="0.3">
      <c r="B63" s="1">
        <v>54</v>
      </c>
      <c r="C63" s="1">
        <f t="shared" ca="1" si="5"/>
        <v>68.448255619662433</v>
      </c>
    </row>
    <row r="64" spans="2:3" x14ac:dyDescent="0.3">
      <c r="B64" s="1">
        <v>55</v>
      </c>
      <c r="C64" s="1">
        <f t="shared" ca="1" si="5"/>
        <v>68.007995754851351</v>
      </c>
    </row>
    <row r="65" spans="2:3" x14ac:dyDescent="0.3">
      <c r="B65" s="1">
        <v>56</v>
      </c>
      <c r="C65" s="1">
        <f t="shared" ca="1" si="5"/>
        <v>66.280151649564516</v>
      </c>
    </row>
    <row r="66" spans="2:3" x14ac:dyDescent="0.3">
      <c r="B66" s="1">
        <v>57</v>
      </c>
      <c r="C66" s="1">
        <f t="shared" ca="1" si="5"/>
        <v>65.543753086112801</v>
      </c>
    </row>
    <row r="67" spans="2:3" x14ac:dyDescent="0.3">
      <c r="B67" s="1">
        <v>58</v>
      </c>
      <c r="C67" s="1">
        <f t="shared" ca="1" si="5"/>
        <v>67.423854068725291</v>
      </c>
    </row>
    <row r="68" spans="2:3" x14ac:dyDescent="0.3">
      <c r="B68" s="1">
        <v>59</v>
      </c>
      <c r="C68" s="1">
        <f t="shared" ca="1" si="5"/>
        <v>69.692753901637857</v>
      </c>
    </row>
    <row r="69" spans="2:3" x14ac:dyDescent="0.3">
      <c r="B69" s="1">
        <v>60</v>
      </c>
      <c r="C69" s="1">
        <f t="shared" ca="1" si="5"/>
        <v>71.928423537207891</v>
      </c>
    </row>
    <row r="70" spans="2:3" x14ac:dyDescent="0.3">
      <c r="B70" s="1">
        <v>61</v>
      </c>
      <c r="C70" s="1">
        <f t="shared" ca="1" si="5"/>
        <v>69.92528354834262</v>
      </c>
    </row>
    <row r="71" spans="2:3" x14ac:dyDescent="0.3">
      <c r="B71" s="1">
        <v>62</v>
      </c>
      <c r="C71" s="1">
        <f t="shared" ca="1" si="5"/>
        <v>69.689660185202328</v>
      </c>
    </row>
    <row r="72" spans="2:3" x14ac:dyDescent="0.3">
      <c r="B72" s="1">
        <v>63</v>
      </c>
      <c r="C72" s="1">
        <f t="shared" ca="1" si="5"/>
        <v>66.075103898886923</v>
      </c>
    </row>
    <row r="73" spans="2:3" x14ac:dyDescent="0.3">
      <c r="B73" s="1">
        <v>64</v>
      </c>
      <c r="C73" s="1">
        <f t="shared" ca="1" si="5"/>
        <v>66.844934649869899</v>
      </c>
    </row>
    <row r="74" spans="2:3" x14ac:dyDescent="0.3">
      <c r="B74" s="1">
        <v>65</v>
      </c>
      <c r="C74" s="1">
        <f t="shared" ref="C74:C109" ca="1" si="6">_xlfn.NORM.INV(RAND(),68,2)</f>
        <v>66.163789193897912</v>
      </c>
    </row>
    <row r="75" spans="2:3" x14ac:dyDescent="0.3">
      <c r="B75" s="1">
        <v>66</v>
      </c>
      <c r="C75" s="1">
        <f t="shared" ca="1" si="6"/>
        <v>66.781905579081098</v>
      </c>
    </row>
    <row r="76" spans="2:3" x14ac:dyDescent="0.3">
      <c r="B76" s="1">
        <v>67</v>
      </c>
      <c r="C76" s="1">
        <f t="shared" ca="1" si="6"/>
        <v>67.032600760474779</v>
      </c>
    </row>
    <row r="77" spans="2:3" x14ac:dyDescent="0.3">
      <c r="B77" s="1">
        <v>68</v>
      </c>
      <c r="C77" s="1">
        <f t="shared" ca="1" si="6"/>
        <v>69.325406552954618</v>
      </c>
    </row>
    <row r="78" spans="2:3" x14ac:dyDescent="0.3">
      <c r="B78" s="1">
        <v>69</v>
      </c>
      <c r="C78" s="1">
        <f t="shared" ca="1" si="6"/>
        <v>67.887435669492348</v>
      </c>
    </row>
    <row r="79" spans="2:3" x14ac:dyDescent="0.3">
      <c r="B79" s="1">
        <v>70</v>
      </c>
      <c r="C79" s="1">
        <f t="shared" ca="1" si="6"/>
        <v>63.837024866588003</v>
      </c>
    </row>
    <row r="80" spans="2:3" x14ac:dyDescent="0.3">
      <c r="B80" s="1">
        <v>71</v>
      </c>
      <c r="C80" s="1">
        <f t="shared" ca="1" si="6"/>
        <v>71.816848506807617</v>
      </c>
    </row>
    <row r="81" spans="2:3" x14ac:dyDescent="0.3">
      <c r="B81" s="1">
        <v>72</v>
      </c>
      <c r="C81" s="1">
        <f t="shared" ca="1" si="6"/>
        <v>67.554782967537747</v>
      </c>
    </row>
    <row r="82" spans="2:3" x14ac:dyDescent="0.3">
      <c r="B82" s="1">
        <v>73</v>
      </c>
      <c r="C82" s="1">
        <f t="shared" ca="1" si="6"/>
        <v>68.675250372536041</v>
      </c>
    </row>
    <row r="83" spans="2:3" x14ac:dyDescent="0.3">
      <c r="B83" s="1">
        <v>74</v>
      </c>
      <c r="C83" s="1">
        <f t="shared" ca="1" si="6"/>
        <v>67.135888401674535</v>
      </c>
    </row>
    <row r="84" spans="2:3" x14ac:dyDescent="0.3">
      <c r="B84" s="1">
        <v>75</v>
      </c>
      <c r="C84" s="1">
        <f t="shared" ca="1" si="6"/>
        <v>70.054003807493942</v>
      </c>
    </row>
    <row r="85" spans="2:3" x14ac:dyDescent="0.3">
      <c r="B85" s="1">
        <v>76</v>
      </c>
      <c r="C85" s="1">
        <f t="shared" ca="1" si="6"/>
        <v>68.324406279824075</v>
      </c>
    </row>
    <row r="86" spans="2:3" x14ac:dyDescent="0.3">
      <c r="B86" s="1">
        <v>77</v>
      </c>
      <c r="C86" s="1">
        <f t="shared" ca="1" si="6"/>
        <v>69.684089198933293</v>
      </c>
    </row>
    <row r="87" spans="2:3" x14ac:dyDescent="0.3">
      <c r="B87" s="1">
        <v>78</v>
      </c>
      <c r="C87" s="1">
        <f t="shared" ca="1" si="6"/>
        <v>67.916838522296842</v>
      </c>
    </row>
    <row r="88" spans="2:3" x14ac:dyDescent="0.3">
      <c r="B88" s="1">
        <v>79</v>
      </c>
      <c r="C88" s="1">
        <f t="shared" ca="1" si="6"/>
        <v>68.125816573973609</v>
      </c>
    </row>
    <row r="89" spans="2:3" x14ac:dyDescent="0.3">
      <c r="B89" s="1">
        <v>80</v>
      </c>
      <c r="C89" s="1">
        <f t="shared" ca="1" si="6"/>
        <v>69.429210522887601</v>
      </c>
    </row>
    <row r="90" spans="2:3" x14ac:dyDescent="0.3">
      <c r="B90" s="1">
        <v>81</v>
      </c>
      <c r="C90" s="1">
        <f t="shared" ca="1" si="6"/>
        <v>67.131989879894277</v>
      </c>
    </row>
    <row r="91" spans="2:3" x14ac:dyDescent="0.3">
      <c r="B91" s="1">
        <v>82</v>
      </c>
      <c r="C91" s="1">
        <f t="shared" ca="1" si="6"/>
        <v>64.830386120284743</v>
      </c>
    </row>
    <row r="92" spans="2:3" x14ac:dyDescent="0.3">
      <c r="B92" s="1">
        <v>83</v>
      </c>
      <c r="C92" s="1">
        <f t="shared" ca="1" si="6"/>
        <v>66.343711962699984</v>
      </c>
    </row>
    <row r="93" spans="2:3" x14ac:dyDescent="0.3">
      <c r="B93" s="1">
        <v>84</v>
      </c>
      <c r="C93" s="1">
        <f t="shared" ca="1" si="6"/>
        <v>70.486215029033673</v>
      </c>
    </row>
    <row r="94" spans="2:3" x14ac:dyDescent="0.3">
      <c r="B94" s="1">
        <v>85</v>
      </c>
      <c r="C94" s="1">
        <f t="shared" ca="1" si="6"/>
        <v>67.313204609691539</v>
      </c>
    </row>
    <row r="95" spans="2:3" x14ac:dyDescent="0.3">
      <c r="B95" s="1">
        <v>86</v>
      </c>
      <c r="C95" s="1">
        <f t="shared" ca="1" si="6"/>
        <v>64.426186343897513</v>
      </c>
    </row>
    <row r="96" spans="2:3" x14ac:dyDescent="0.3">
      <c r="B96" s="1">
        <v>87</v>
      </c>
      <c r="C96" s="1">
        <f t="shared" ca="1" si="6"/>
        <v>67.719388705014921</v>
      </c>
    </row>
    <row r="97" spans="2:3" x14ac:dyDescent="0.3">
      <c r="B97" s="1">
        <v>88</v>
      </c>
      <c r="C97" s="1">
        <f t="shared" ca="1" si="6"/>
        <v>69.638691958966831</v>
      </c>
    </row>
    <row r="98" spans="2:3" x14ac:dyDescent="0.3">
      <c r="B98" s="1">
        <v>89</v>
      </c>
      <c r="C98" s="1">
        <f t="shared" ca="1" si="6"/>
        <v>68.703619541891953</v>
      </c>
    </row>
    <row r="99" spans="2:3" x14ac:dyDescent="0.3">
      <c r="B99" s="1">
        <v>90</v>
      </c>
      <c r="C99" s="1">
        <f t="shared" ca="1" si="6"/>
        <v>66.402172135399013</v>
      </c>
    </row>
    <row r="100" spans="2:3" x14ac:dyDescent="0.3">
      <c r="B100" s="1">
        <v>91</v>
      </c>
      <c r="C100" s="1">
        <f t="shared" ca="1" si="6"/>
        <v>67.360246273996452</v>
      </c>
    </row>
    <row r="101" spans="2:3" x14ac:dyDescent="0.3">
      <c r="B101" s="1">
        <v>92</v>
      </c>
      <c r="C101" s="1">
        <f t="shared" ca="1" si="6"/>
        <v>67.971168818127325</v>
      </c>
    </row>
    <row r="102" spans="2:3" x14ac:dyDescent="0.3">
      <c r="B102" s="1">
        <v>93</v>
      </c>
      <c r="C102" s="1">
        <f t="shared" ca="1" si="6"/>
        <v>65.798431287079396</v>
      </c>
    </row>
    <row r="103" spans="2:3" x14ac:dyDescent="0.3">
      <c r="B103" s="1">
        <v>94</v>
      </c>
      <c r="C103" s="1">
        <f t="shared" ca="1" si="6"/>
        <v>70.946268857809983</v>
      </c>
    </row>
    <row r="104" spans="2:3" x14ac:dyDescent="0.3">
      <c r="B104" s="1">
        <v>95</v>
      </c>
      <c r="C104" s="1">
        <f t="shared" ca="1" si="6"/>
        <v>74.700136631782655</v>
      </c>
    </row>
    <row r="105" spans="2:3" x14ac:dyDescent="0.3">
      <c r="B105" s="1">
        <v>96</v>
      </c>
      <c r="C105" s="1">
        <f t="shared" ca="1" si="6"/>
        <v>71.701332225990313</v>
      </c>
    </row>
    <row r="106" spans="2:3" x14ac:dyDescent="0.3">
      <c r="B106" s="1">
        <v>97</v>
      </c>
      <c r="C106" s="1">
        <f t="shared" ca="1" si="6"/>
        <v>70.637611416904676</v>
      </c>
    </row>
    <row r="107" spans="2:3" x14ac:dyDescent="0.3">
      <c r="B107" s="1">
        <v>98</v>
      </c>
      <c r="C107" s="1">
        <f t="shared" ca="1" si="6"/>
        <v>66.237044192966238</v>
      </c>
    </row>
    <row r="108" spans="2:3" x14ac:dyDescent="0.3">
      <c r="B108" s="1">
        <v>99</v>
      </c>
      <c r="C108" s="1">
        <f t="shared" ca="1" si="6"/>
        <v>69.502687235100012</v>
      </c>
    </row>
    <row r="109" spans="2:3" x14ac:dyDescent="0.3">
      <c r="B109" s="1">
        <v>100</v>
      </c>
      <c r="C109" s="1">
        <f t="shared" ca="1" si="6"/>
        <v>66.452062281926757</v>
      </c>
    </row>
  </sheetData>
  <hyperlinks>
    <hyperlink ref="A1" r:id="rId1" xr:uid="{7DBAAA6C-E1A9-4247-BBBC-888E98B4633D}"/>
  </hyperlinks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6022A-E8AB-0E4E-9F23-B2D448D7E987}">
  <sheetPr codeName="Sheet11">
    <tabColor rgb="FFFF0000"/>
  </sheetPr>
  <dimension ref="A1:R109"/>
  <sheetViews>
    <sheetView workbookViewId="0"/>
  </sheetViews>
  <sheetFormatPr baseColWidth="10" defaultRowHeight="26" x14ac:dyDescent="0.3"/>
  <cols>
    <col min="1" max="1" width="2.83203125" style="1" customWidth="1"/>
    <col min="2" max="3" width="10.83203125" style="1"/>
    <col min="4" max="4" width="19.83203125" style="1" bestFit="1" customWidth="1"/>
    <col min="5" max="8" width="10.83203125" style="1"/>
    <col min="9" max="14" width="8.33203125" style="1" customWidth="1"/>
    <col min="15" max="16" width="10.83203125" style="1"/>
    <col min="17" max="17" width="31.5" style="1" customWidth="1"/>
    <col min="18" max="19" width="13.1640625" style="1" bestFit="1" customWidth="1"/>
    <col min="20" max="16384" width="10.83203125" style="1"/>
  </cols>
  <sheetData>
    <row r="1" spans="1:15" x14ac:dyDescent="0.3">
      <c r="A1" s="37" t="s">
        <v>300</v>
      </c>
    </row>
    <row r="2" spans="1:15" x14ac:dyDescent="0.3">
      <c r="C2" s="1" t="s">
        <v>204</v>
      </c>
    </row>
    <row r="3" spans="1:15" x14ac:dyDescent="0.3">
      <c r="C3" s="1" t="s">
        <v>203</v>
      </c>
    </row>
    <row r="4" spans="1:15" x14ac:dyDescent="0.3">
      <c r="C4" s="1" t="s">
        <v>202</v>
      </c>
    </row>
    <row r="5" spans="1:15" x14ac:dyDescent="0.3">
      <c r="C5" s="1" t="s">
        <v>201</v>
      </c>
    </row>
    <row r="6" spans="1:15" x14ac:dyDescent="0.3">
      <c r="C6" s="1" t="s">
        <v>178</v>
      </c>
    </row>
    <row r="9" spans="1:15" s="23" customFormat="1" x14ac:dyDescent="0.3">
      <c r="C9" s="23" t="s">
        <v>200</v>
      </c>
      <c r="D9" s="23" t="s">
        <v>199</v>
      </c>
      <c r="J9" s="23" t="s">
        <v>176</v>
      </c>
      <c r="K9" s="23" t="s">
        <v>198</v>
      </c>
      <c r="L9" s="23" t="s">
        <v>197</v>
      </c>
      <c r="M9" s="23" t="s">
        <v>196</v>
      </c>
      <c r="N9" s="23" t="s">
        <v>195</v>
      </c>
    </row>
    <row r="10" spans="1:15" x14ac:dyDescent="0.3">
      <c r="B10" s="1">
        <v>1</v>
      </c>
      <c r="C10" s="1">
        <f t="shared" ref="C10:C41" ca="1" si="0">_xlfn.NORM.INV(RAND(),68,2)</f>
        <v>71.42977138265887</v>
      </c>
      <c r="D10" s="24">
        <f t="shared" ref="D10:D41" ca="1" si="1">_xlfn.NORM.INV(RAND(),70,2)</f>
        <v>70.129141807575621</v>
      </c>
      <c r="F10" s="1" t="s">
        <v>173</v>
      </c>
      <c r="G10" s="1">
        <v>62</v>
      </c>
      <c r="I10" s="1">
        <v>0</v>
      </c>
      <c r="J10" s="1">
        <f t="shared" ref="J10:J30" si="2">min+I10*range</f>
        <v>62</v>
      </c>
      <c r="K10" s="1">
        <f t="shared" ref="K10:K30" ca="1" si="3">COUNTIFS(Heights1,"&lt;=" &amp; J10)</f>
        <v>0</v>
      </c>
      <c r="L10" s="1">
        <f ca="1">K10</f>
        <v>0</v>
      </c>
      <c r="M10" s="1">
        <f t="shared" ref="M10:M30" ca="1" si="4">COUNTIFS(Heights2,"&lt;=" &amp; J10)</f>
        <v>0</v>
      </c>
      <c r="N10" s="1">
        <f ca="1">M10</f>
        <v>0</v>
      </c>
      <c r="O10" s="23"/>
    </row>
    <row r="11" spans="1:15" x14ac:dyDescent="0.3">
      <c r="B11" s="1">
        <v>2</v>
      </c>
      <c r="C11" s="1">
        <f t="shared" ca="1" si="0"/>
        <v>69.461302992418538</v>
      </c>
      <c r="D11" s="24">
        <f t="shared" ca="1" si="1"/>
        <v>69.234677729824554</v>
      </c>
      <c r="F11" s="1" t="s">
        <v>172</v>
      </c>
      <c r="G11" s="1">
        <v>76</v>
      </c>
      <c r="I11" s="1">
        <v>0.05</v>
      </c>
      <c r="J11" s="1">
        <f t="shared" si="2"/>
        <v>62.7</v>
      </c>
      <c r="K11" s="1">
        <f t="shared" ca="1" si="3"/>
        <v>0</v>
      </c>
      <c r="L11" s="1">
        <f t="shared" ref="L11:L30" ca="1" si="5">K11-K10</f>
        <v>0</v>
      </c>
      <c r="M11" s="1">
        <f t="shared" ca="1" si="4"/>
        <v>0</v>
      </c>
      <c r="N11" s="1">
        <f t="shared" ref="N11:N30" ca="1" si="6">M11-M10</f>
        <v>0</v>
      </c>
      <c r="O11" s="23"/>
    </row>
    <row r="12" spans="1:15" x14ac:dyDescent="0.3">
      <c r="B12" s="1">
        <v>3</v>
      </c>
      <c r="C12" s="1">
        <f t="shared" ca="1" si="0"/>
        <v>66.779183402305677</v>
      </c>
      <c r="D12" s="24">
        <f t="shared" ca="1" si="1"/>
        <v>71.169760948689969</v>
      </c>
      <c r="F12" s="1" t="s">
        <v>171</v>
      </c>
      <c r="G12" s="1">
        <f>max-min</f>
        <v>14</v>
      </c>
      <c r="I12" s="1">
        <v>0.1</v>
      </c>
      <c r="J12" s="1">
        <f t="shared" si="2"/>
        <v>63.4</v>
      </c>
      <c r="K12" s="1">
        <f t="shared" ca="1" si="3"/>
        <v>0</v>
      </c>
      <c r="L12" s="1">
        <f t="shared" ca="1" si="5"/>
        <v>0</v>
      </c>
      <c r="M12" s="1">
        <f t="shared" ca="1" si="4"/>
        <v>0</v>
      </c>
      <c r="N12" s="1">
        <f t="shared" ca="1" si="6"/>
        <v>0</v>
      </c>
      <c r="O12" s="23"/>
    </row>
    <row r="13" spans="1:15" x14ac:dyDescent="0.3">
      <c r="B13" s="1">
        <v>4</v>
      </c>
      <c r="C13" s="1">
        <f t="shared" ca="1" si="0"/>
        <v>63.77866743440859</v>
      </c>
      <c r="D13" s="24">
        <f t="shared" ca="1" si="1"/>
        <v>70.303767377646707</v>
      </c>
      <c r="I13" s="1">
        <v>0.15</v>
      </c>
      <c r="J13" s="1">
        <f t="shared" si="2"/>
        <v>64.099999999999994</v>
      </c>
      <c r="K13" s="1">
        <f t="shared" ca="1" si="3"/>
        <v>3</v>
      </c>
      <c r="L13" s="1">
        <f t="shared" ca="1" si="5"/>
        <v>3</v>
      </c>
      <c r="M13" s="1">
        <f t="shared" ca="1" si="4"/>
        <v>0</v>
      </c>
      <c r="N13" s="1">
        <f t="shared" ca="1" si="6"/>
        <v>0</v>
      </c>
      <c r="O13" s="23"/>
    </row>
    <row r="14" spans="1:15" x14ac:dyDescent="0.3">
      <c r="B14" s="1">
        <v>5</v>
      </c>
      <c r="C14" s="1">
        <f t="shared" ca="1" si="0"/>
        <v>65.805986148743088</v>
      </c>
      <c r="D14" s="24">
        <f t="shared" ca="1" si="1"/>
        <v>66.125866634537743</v>
      </c>
      <c r="I14" s="1">
        <v>0.2</v>
      </c>
      <c r="J14" s="1">
        <f t="shared" si="2"/>
        <v>64.8</v>
      </c>
      <c r="K14" s="1">
        <f t="shared" ca="1" si="3"/>
        <v>5</v>
      </c>
      <c r="L14" s="1">
        <f t="shared" ca="1" si="5"/>
        <v>2</v>
      </c>
      <c r="M14" s="1">
        <f t="shared" ca="1" si="4"/>
        <v>0</v>
      </c>
      <c r="N14" s="1">
        <f t="shared" ca="1" si="6"/>
        <v>0</v>
      </c>
      <c r="O14" s="23"/>
    </row>
    <row r="15" spans="1:15" x14ac:dyDescent="0.3">
      <c r="B15" s="1">
        <v>6</v>
      </c>
      <c r="C15" s="1">
        <f t="shared" ca="1" si="0"/>
        <v>66.97036021243369</v>
      </c>
      <c r="D15" s="24">
        <f t="shared" ca="1" si="1"/>
        <v>68.98676424805052</v>
      </c>
      <c r="I15" s="1">
        <v>0.25</v>
      </c>
      <c r="J15" s="1">
        <f t="shared" si="2"/>
        <v>65.5</v>
      </c>
      <c r="K15" s="1">
        <f t="shared" ca="1" si="3"/>
        <v>8</v>
      </c>
      <c r="L15" s="1">
        <f t="shared" ca="1" si="5"/>
        <v>3</v>
      </c>
      <c r="M15" s="1">
        <f t="shared" ca="1" si="4"/>
        <v>1</v>
      </c>
      <c r="N15" s="1">
        <f t="shared" ca="1" si="6"/>
        <v>1</v>
      </c>
      <c r="O15" s="23"/>
    </row>
    <row r="16" spans="1:15" x14ac:dyDescent="0.3">
      <c r="B16" s="1">
        <v>7</v>
      </c>
      <c r="C16" s="1">
        <f t="shared" ca="1" si="0"/>
        <v>65.32678926228067</v>
      </c>
      <c r="D16" s="24">
        <f t="shared" ca="1" si="1"/>
        <v>71.182438554827797</v>
      </c>
      <c r="I16" s="1">
        <v>0.3</v>
      </c>
      <c r="J16" s="1">
        <f t="shared" si="2"/>
        <v>66.2</v>
      </c>
      <c r="K16" s="1">
        <f t="shared" ca="1" si="3"/>
        <v>21</v>
      </c>
      <c r="L16" s="1">
        <f t="shared" ca="1" si="5"/>
        <v>13</v>
      </c>
      <c r="M16" s="1">
        <f t="shared" ca="1" si="4"/>
        <v>4</v>
      </c>
      <c r="N16" s="1">
        <f t="shared" ca="1" si="6"/>
        <v>3</v>
      </c>
      <c r="O16" s="23"/>
    </row>
    <row r="17" spans="2:18" x14ac:dyDescent="0.3">
      <c r="B17" s="1">
        <v>8</v>
      </c>
      <c r="C17" s="1">
        <f t="shared" ca="1" si="0"/>
        <v>67.22298845042198</v>
      </c>
      <c r="D17" s="24">
        <f t="shared" ca="1" si="1"/>
        <v>68.908377362058133</v>
      </c>
      <c r="I17" s="1">
        <v>0.35</v>
      </c>
      <c r="J17" s="1">
        <f t="shared" si="2"/>
        <v>66.900000000000006</v>
      </c>
      <c r="K17" s="1">
        <f t="shared" ca="1" si="3"/>
        <v>32</v>
      </c>
      <c r="L17" s="1">
        <f t="shared" ca="1" si="5"/>
        <v>11</v>
      </c>
      <c r="M17" s="1">
        <f t="shared" ca="1" si="4"/>
        <v>6</v>
      </c>
      <c r="N17" s="1">
        <f t="shared" ca="1" si="6"/>
        <v>2</v>
      </c>
      <c r="O17" s="23"/>
    </row>
    <row r="18" spans="2:18" x14ac:dyDescent="0.3">
      <c r="B18" s="1">
        <v>9</v>
      </c>
      <c r="C18" s="1">
        <f t="shared" ca="1" si="0"/>
        <v>71.52845653445857</v>
      </c>
      <c r="D18" s="24">
        <f t="shared" ca="1" si="1"/>
        <v>70.548391913018051</v>
      </c>
      <c r="I18" s="1">
        <v>0.4</v>
      </c>
      <c r="J18" s="1">
        <f t="shared" si="2"/>
        <v>67.599999999999994</v>
      </c>
      <c r="K18" s="1">
        <f t="shared" ca="1" si="3"/>
        <v>43</v>
      </c>
      <c r="L18" s="1">
        <f t="shared" ca="1" si="5"/>
        <v>11</v>
      </c>
      <c r="M18" s="1">
        <f t="shared" ca="1" si="4"/>
        <v>9</v>
      </c>
      <c r="N18" s="1">
        <f t="shared" ca="1" si="6"/>
        <v>3</v>
      </c>
      <c r="O18" s="23"/>
    </row>
    <row r="19" spans="2:18" x14ac:dyDescent="0.3">
      <c r="B19" s="1">
        <v>10</v>
      </c>
      <c r="C19" s="1">
        <f t="shared" ca="1" si="0"/>
        <v>66.959664228767238</v>
      </c>
      <c r="D19" s="24">
        <f t="shared" ca="1" si="1"/>
        <v>72.728100846702077</v>
      </c>
      <c r="I19" s="1">
        <v>0.45</v>
      </c>
      <c r="J19" s="1">
        <f t="shared" si="2"/>
        <v>68.3</v>
      </c>
      <c r="K19" s="1">
        <f t="shared" ca="1" si="3"/>
        <v>56</v>
      </c>
      <c r="L19" s="1">
        <f t="shared" ca="1" si="5"/>
        <v>13</v>
      </c>
      <c r="M19" s="1">
        <f t="shared" ca="1" si="4"/>
        <v>15</v>
      </c>
      <c r="N19" s="1">
        <f t="shared" ca="1" si="6"/>
        <v>6</v>
      </c>
      <c r="O19" s="23"/>
      <c r="Q19" s="1" t="s">
        <v>194</v>
      </c>
      <c r="R19" s="1">
        <f ca="1">COUNT(Heights1)</f>
        <v>100</v>
      </c>
    </row>
    <row r="20" spans="2:18" x14ac:dyDescent="0.3">
      <c r="B20" s="1">
        <v>11</v>
      </c>
      <c r="C20" s="1">
        <f t="shared" ca="1" si="0"/>
        <v>66.055343663235419</v>
      </c>
      <c r="D20" s="24">
        <f t="shared" ca="1" si="1"/>
        <v>70.995052675552074</v>
      </c>
      <c r="I20" s="1">
        <v>0.5</v>
      </c>
      <c r="J20" s="1">
        <f t="shared" si="2"/>
        <v>69</v>
      </c>
      <c r="K20" s="1">
        <f t="shared" ca="1" si="3"/>
        <v>66</v>
      </c>
      <c r="L20" s="1">
        <f t="shared" ca="1" si="5"/>
        <v>10</v>
      </c>
      <c r="M20" s="1">
        <f t="shared" ca="1" si="4"/>
        <v>27</v>
      </c>
      <c r="N20" s="1">
        <f t="shared" ca="1" si="6"/>
        <v>12</v>
      </c>
      <c r="O20" s="23"/>
      <c r="Q20" s="1" t="s">
        <v>193</v>
      </c>
      <c r="R20" s="1">
        <f ca="1">COUNT(Heights2)</f>
        <v>100</v>
      </c>
    </row>
    <row r="21" spans="2:18" x14ac:dyDescent="0.3">
      <c r="B21" s="1">
        <v>12</v>
      </c>
      <c r="C21" s="1">
        <f t="shared" ca="1" si="0"/>
        <v>65.693884719598231</v>
      </c>
      <c r="D21" s="24">
        <f t="shared" ca="1" si="1"/>
        <v>69.957873427497987</v>
      </c>
      <c r="I21" s="1">
        <v>0.55000000000000004</v>
      </c>
      <c r="J21" s="1">
        <f t="shared" si="2"/>
        <v>69.7</v>
      </c>
      <c r="K21" s="1">
        <f t="shared" ca="1" si="3"/>
        <v>79</v>
      </c>
      <c r="L21" s="1">
        <f t="shared" ca="1" si="5"/>
        <v>13</v>
      </c>
      <c r="M21" s="1">
        <f t="shared" ca="1" si="4"/>
        <v>35</v>
      </c>
      <c r="N21" s="1">
        <f t="shared" ca="1" si="6"/>
        <v>8</v>
      </c>
      <c r="O21" s="23"/>
      <c r="Q21" s="1" t="s">
        <v>192</v>
      </c>
      <c r="R21" s="1">
        <f ca="1">AVERAGE(Heights1)</f>
        <v>68.055934302484118</v>
      </c>
    </row>
    <row r="22" spans="2:18" x14ac:dyDescent="0.3">
      <c r="B22" s="1">
        <v>13</v>
      </c>
      <c r="C22" s="1">
        <f t="shared" ca="1" si="0"/>
        <v>67.700571087226876</v>
      </c>
      <c r="D22" s="24">
        <f t="shared" ca="1" si="1"/>
        <v>71.698205873406337</v>
      </c>
      <c r="I22" s="1">
        <v>0.6</v>
      </c>
      <c r="J22" s="1">
        <f t="shared" si="2"/>
        <v>70.400000000000006</v>
      </c>
      <c r="K22" s="1">
        <f t="shared" ca="1" si="3"/>
        <v>91</v>
      </c>
      <c r="L22" s="1">
        <f t="shared" ca="1" si="5"/>
        <v>12</v>
      </c>
      <c r="M22" s="1">
        <f t="shared" ca="1" si="4"/>
        <v>51</v>
      </c>
      <c r="N22" s="1">
        <f t="shared" ca="1" si="6"/>
        <v>16</v>
      </c>
      <c r="O22" s="23"/>
      <c r="Q22" s="1" t="s">
        <v>191</v>
      </c>
      <c r="R22" s="1">
        <f ca="1">AVERAGE(Heights2)</f>
        <v>70.088192905358568</v>
      </c>
    </row>
    <row r="23" spans="2:18" x14ac:dyDescent="0.3">
      <c r="B23" s="1">
        <v>14</v>
      </c>
      <c r="C23" s="1">
        <f t="shared" ca="1" si="0"/>
        <v>69.393435424570455</v>
      </c>
      <c r="D23" s="24">
        <f t="shared" ca="1" si="1"/>
        <v>69.965172579523838</v>
      </c>
      <c r="I23" s="1">
        <v>0.65</v>
      </c>
      <c r="J23" s="1">
        <f t="shared" si="2"/>
        <v>71.099999999999994</v>
      </c>
      <c r="K23" s="1">
        <f t="shared" ca="1" si="3"/>
        <v>93</v>
      </c>
      <c r="L23" s="1">
        <f t="shared" ca="1" si="5"/>
        <v>2</v>
      </c>
      <c r="M23" s="1">
        <f t="shared" ca="1" si="4"/>
        <v>70</v>
      </c>
      <c r="N23" s="1">
        <f t="shared" ca="1" si="6"/>
        <v>19</v>
      </c>
      <c r="O23" s="23"/>
    </row>
    <row r="24" spans="2:18" x14ac:dyDescent="0.3">
      <c r="B24" s="1">
        <v>15</v>
      </c>
      <c r="C24" s="1">
        <f t="shared" ca="1" si="0"/>
        <v>66.690581868996034</v>
      </c>
      <c r="D24" s="24">
        <f t="shared" ca="1" si="1"/>
        <v>68.147736542115595</v>
      </c>
      <c r="I24" s="1">
        <v>0.7</v>
      </c>
      <c r="J24" s="1">
        <f t="shared" si="2"/>
        <v>71.8</v>
      </c>
      <c r="K24" s="1">
        <f t="shared" ca="1" si="3"/>
        <v>95</v>
      </c>
      <c r="L24" s="1">
        <f t="shared" ca="1" si="5"/>
        <v>2</v>
      </c>
      <c r="M24" s="1">
        <f t="shared" ca="1" si="4"/>
        <v>85</v>
      </c>
      <c r="N24" s="1">
        <f t="shared" ca="1" si="6"/>
        <v>15</v>
      </c>
      <c r="O24" s="23"/>
      <c r="Q24" s="1" t="s">
        <v>190</v>
      </c>
      <c r="R24" s="1">
        <f ca="1">xbar1-xbar2</f>
        <v>-2.0322586028744496</v>
      </c>
    </row>
    <row r="25" spans="2:18" x14ac:dyDescent="0.3">
      <c r="B25" s="1">
        <v>16</v>
      </c>
      <c r="C25" s="1">
        <f t="shared" ca="1" si="0"/>
        <v>69.964034460343981</v>
      </c>
      <c r="D25" s="24">
        <f t="shared" ca="1" si="1"/>
        <v>71.75928164664316</v>
      </c>
      <c r="I25" s="1">
        <v>0.75</v>
      </c>
      <c r="J25" s="1">
        <f t="shared" si="2"/>
        <v>72.5</v>
      </c>
      <c r="K25" s="1">
        <f t="shared" ca="1" si="3"/>
        <v>96</v>
      </c>
      <c r="L25" s="1">
        <f t="shared" ca="1" si="5"/>
        <v>1</v>
      </c>
      <c r="M25" s="1">
        <f t="shared" ca="1" si="4"/>
        <v>94</v>
      </c>
      <c r="N25" s="1">
        <f t="shared" ca="1" si="6"/>
        <v>9</v>
      </c>
      <c r="O25" s="23"/>
      <c r="Q25" s="1" t="s">
        <v>189</v>
      </c>
      <c r="R25" s="1">
        <f ca="1">SQRT(_xlfn.VAR.S(Heights1)/n1_+_xlfn.VAR.S(Heights2)/n2_)</f>
        <v>0.27908186626257259</v>
      </c>
    </row>
    <row r="26" spans="2:18" x14ac:dyDescent="0.3">
      <c r="B26" s="1">
        <v>17</v>
      </c>
      <c r="C26" s="1">
        <f t="shared" ca="1" si="0"/>
        <v>68.142892910513652</v>
      </c>
      <c r="D26" s="24">
        <f t="shared" ca="1" si="1"/>
        <v>68.808569698055351</v>
      </c>
      <c r="I26" s="1">
        <v>0.8</v>
      </c>
      <c r="J26" s="1">
        <f t="shared" si="2"/>
        <v>73.2</v>
      </c>
      <c r="K26" s="1">
        <f t="shared" ca="1" si="3"/>
        <v>98</v>
      </c>
      <c r="L26" s="1">
        <f t="shared" ca="1" si="5"/>
        <v>2</v>
      </c>
      <c r="M26" s="1">
        <f t="shared" ca="1" si="4"/>
        <v>96</v>
      </c>
      <c r="N26" s="1">
        <f t="shared" ca="1" si="6"/>
        <v>2</v>
      </c>
      <c r="O26" s="23"/>
      <c r="Q26" s="1" t="s">
        <v>188</v>
      </c>
      <c r="R26" s="1">
        <f ca="1">R24/R25</f>
        <v>-7.2819442914374477</v>
      </c>
    </row>
    <row r="27" spans="2:18" x14ac:dyDescent="0.3">
      <c r="B27" s="1">
        <v>18</v>
      </c>
      <c r="C27" s="1">
        <f t="shared" ca="1" si="0"/>
        <v>68.589507587323496</v>
      </c>
      <c r="D27" s="24">
        <f t="shared" ca="1" si="1"/>
        <v>72.583315016425772</v>
      </c>
      <c r="I27" s="1">
        <v>0.85</v>
      </c>
      <c r="J27" s="1">
        <f t="shared" si="2"/>
        <v>73.900000000000006</v>
      </c>
      <c r="K27" s="1">
        <f t="shared" ca="1" si="3"/>
        <v>100</v>
      </c>
      <c r="L27" s="1">
        <f t="shared" ca="1" si="5"/>
        <v>2</v>
      </c>
      <c r="M27" s="1">
        <f t="shared" ca="1" si="4"/>
        <v>98</v>
      </c>
      <c r="N27" s="1">
        <f t="shared" ca="1" si="6"/>
        <v>2</v>
      </c>
      <c r="O27" s="23"/>
      <c r="Q27" s="1" t="s">
        <v>162</v>
      </c>
      <c r="R27" s="1">
        <f ca="1">_xlfn.T.DIST(R26,n-1,1)</f>
        <v>3.9987238476119135E-11</v>
      </c>
    </row>
    <row r="28" spans="2:18" x14ac:dyDescent="0.3">
      <c r="B28" s="1">
        <v>19</v>
      </c>
      <c r="C28" s="1">
        <f t="shared" ca="1" si="0"/>
        <v>65.88407316412578</v>
      </c>
      <c r="D28" s="24">
        <f t="shared" ca="1" si="1"/>
        <v>72.186884545563089</v>
      </c>
      <c r="I28" s="1">
        <v>0.9</v>
      </c>
      <c r="J28" s="1">
        <f t="shared" si="2"/>
        <v>74.599999999999994</v>
      </c>
      <c r="K28" s="1">
        <f t="shared" ca="1" si="3"/>
        <v>100</v>
      </c>
      <c r="L28" s="1">
        <f t="shared" ca="1" si="5"/>
        <v>0</v>
      </c>
      <c r="M28" s="1">
        <f t="shared" ca="1" si="4"/>
        <v>100</v>
      </c>
      <c r="N28" s="1">
        <f t="shared" ca="1" si="6"/>
        <v>2</v>
      </c>
      <c r="O28" s="23"/>
    </row>
    <row r="29" spans="2:18" x14ac:dyDescent="0.3">
      <c r="B29" s="1">
        <v>20</v>
      </c>
      <c r="C29" s="1">
        <f t="shared" ca="1" si="0"/>
        <v>67.952661216862793</v>
      </c>
      <c r="D29" s="24">
        <f t="shared" ca="1" si="1"/>
        <v>70.154551231463429</v>
      </c>
      <c r="I29" s="1">
        <v>0.95</v>
      </c>
      <c r="J29" s="1">
        <f t="shared" si="2"/>
        <v>75.3</v>
      </c>
      <c r="K29" s="1">
        <f t="shared" ca="1" si="3"/>
        <v>100</v>
      </c>
      <c r="L29" s="1">
        <f t="shared" ca="1" si="5"/>
        <v>0</v>
      </c>
      <c r="M29" s="1">
        <f t="shared" ca="1" si="4"/>
        <v>100</v>
      </c>
      <c r="N29" s="1">
        <f t="shared" ca="1" si="6"/>
        <v>0</v>
      </c>
      <c r="O29" s="23"/>
    </row>
    <row r="30" spans="2:18" x14ac:dyDescent="0.3">
      <c r="B30" s="1">
        <v>21</v>
      </c>
      <c r="C30" s="1">
        <f t="shared" ca="1" si="0"/>
        <v>66.037609488158651</v>
      </c>
      <c r="D30" s="24">
        <f t="shared" ca="1" si="1"/>
        <v>67.970708295523266</v>
      </c>
      <c r="I30" s="1">
        <v>1</v>
      </c>
      <c r="J30" s="1">
        <f t="shared" si="2"/>
        <v>76</v>
      </c>
      <c r="K30" s="1">
        <f t="shared" ca="1" si="3"/>
        <v>100</v>
      </c>
      <c r="L30" s="1">
        <f t="shared" ca="1" si="5"/>
        <v>0</v>
      </c>
      <c r="M30" s="1">
        <f t="shared" ca="1" si="4"/>
        <v>100</v>
      </c>
      <c r="N30" s="1">
        <f t="shared" ca="1" si="6"/>
        <v>0</v>
      </c>
      <c r="O30" s="23"/>
    </row>
    <row r="31" spans="2:18" x14ac:dyDescent="0.3">
      <c r="B31" s="1">
        <v>22</v>
      </c>
      <c r="C31" s="1">
        <f t="shared" ca="1" si="0"/>
        <v>69.102860317700205</v>
      </c>
      <c r="D31" s="24">
        <f t="shared" ca="1" si="1"/>
        <v>71.077454379925399</v>
      </c>
    </row>
    <row r="32" spans="2:18" x14ac:dyDescent="0.3">
      <c r="B32" s="1">
        <v>23</v>
      </c>
      <c r="C32" s="1">
        <f t="shared" ca="1" si="0"/>
        <v>65.144087577451344</v>
      </c>
      <c r="D32" s="24">
        <f t="shared" ca="1" si="1"/>
        <v>69.942117054281169</v>
      </c>
    </row>
    <row r="33" spans="2:4" x14ac:dyDescent="0.3">
      <c r="B33" s="1">
        <v>24</v>
      </c>
      <c r="C33" s="1">
        <f t="shared" ca="1" si="0"/>
        <v>69.409701783516809</v>
      </c>
      <c r="D33" s="24">
        <f t="shared" ca="1" si="1"/>
        <v>73.831229855606935</v>
      </c>
    </row>
    <row r="34" spans="2:4" x14ac:dyDescent="0.3">
      <c r="B34" s="1">
        <v>25</v>
      </c>
      <c r="C34" s="1">
        <f t="shared" ca="1" si="0"/>
        <v>69.014298660740806</v>
      </c>
      <c r="D34" s="24">
        <f t="shared" ca="1" si="1"/>
        <v>71.212191890928992</v>
      </c>
    </row>
    <row r="35" spans="2:4" x14ac:dyDescent="0.3">
      <c r="B35" s="1">
        <v>26</v>
      </c>
      <c r="C35" s="1">
        <f t="shared" ca="1" si="0"/>
        <v>67.042763023788069</v>
      </c>
      <c r="D35" s="24">
        <f t="shared" ca="1" si="1"/>
        <v>70.488238310771109</v>
      </c>
    </row>
    <row r="36" spans="2:4" x14ac:dyDescent="0.3">
      <c r="B36" s="1">
        <v>27</v>
      </c>
      <c r="C36" s="1">
        <f t="shared" ca="1" si="0"/>
        <v>64.337339233005196</v>
      </c>
      <c r="D36" s="24">
        <f t="shared" ca="1" si="1"/>
        <v>70.523594555180679</v>
      </c>
    </row>
    <row r="37" spans="2:4" x14ac:dyDescent="0.3">
      <c r="B37" s="1">
        <v>28</v>
      </c>
      <c r="C37" s="1">
        <f t="shared" ca="1" si="0"/>
        <v>67.421130717441983</v>
      </c>
      <c r="D37" s="24">
        <f t="shared" ca="1" si="1"/>
        <v>70.571639756484061</v>
      </c>
    </row>
    <row r="38" spans="2:4" x14ac:dyDescent="0.3">
      <c r="B38" s="1">
        <v>29</v>
      </c>
      <c r="C38" s="1">
        <f t="shared" ca="1" si="0"/>
        <v>66.526802983321474</v>
      </c>
      <c r="D38" s="24">
        <f t="shared" ca="1" si="1"/>
        <v>70.033681106229238</v>
      </c>
    </row>
    <row r="39" spans="2:4" x14ac:dyDescent="0.3">
      <c r="B39" s="1">
        <v>30</v>
      </c>
      <c r="C39" s="1">
        <f t="shared" ca="1" si="0"/>
        <v>69.187509147466983</v>
      </c>
      <c r="D39" s="24">
        <f t="shared" ca="1" si="1"/>
        <v>70.456593236678017</v>
      </c>
    </row>
    <row r="40" spans="2:4" x14ac:dyDescent="0.3">
      <c r="B40" s="1">
        <v>31</v>
      </c>
      <c r="C40" s="1">
        <f t="shared" ca="1" si="0"/>
        <v>68.715811817480912</v>
      </c>
      <c r="D40" s="24">
        <f t="shared" ca="1" si="1"/>
        <v>72.093330800933671</v>
      </c>
    </row>
    <row r="41" spans="2:4" x14ac:dyDescent="0.3">
      <c r="B41" s="1">
        <v>32</v>
      </c>
      <c r="C41" s="1">
        <f t="shared" ca="1" si="0"/>
        <v>68.119159272641511</v>
      </c>
      <c r="D41" s="24">
        <f t="shared" ca="1" si="1"/>
        <v>70.99544655533856</v>
      </c>
    </row>
    <row r="42" spans="2:4" x14ac:dyDescent="0.3">
      <c r="B42" s="1">
        <v>33</v>
      </c>
      <c r="C42" s="1">
        <f t="shared" ref="C42:C73" ca="1" si="7">_xlfn.NORM.INV(RAND(),68,2)</f>
        <v>66.401430131728787</v>
      </c>
      <c r="D42" s="24">
        <f t="shared" ref="D42:D73" ca="1" si="8">_xlfn.NORM.INV(RAND(),70,2)</f>
        <v>67.511661439619203</v>
      </c>
    </row>
    <row r="43" spans="2:4" x14ac:dyDescent="0.3">
      <c r="B43" s="1">
        <v>34</v>
      </c>
      <c r="C43" s="1">
        <f t="shared" ca="1" si="7"/>
        <v>68.152959320972172</v>
      </c>
      <c r="D43" s="24">
        <f t="shared" ca="1" si="8"/>
        <v>70.155621336381628</v>
      </c>
    </row>
    <row r="44" spans="2:4" x14ac:dyDescent="0.3">
      <c r="B44" s="1">
        <v>35</v>
      </c>
      <c r="C44" s="1">
        <f t="shared" ca="1" si="7"/>
        <v>70.363107600553974</v>
      </c>
      <c r="D44" s="24">
        <f t="shared" ca="1" si="8"/>
        <v>70.083141333784781</v>
      </c>
    </row>
    <row r="45" spans="2:4" x14ac:dyDescent="0.3">
      <c r="B45" s="1">
        <v>36</v>
      </c>
      <c r="C45" s="1">
        <f t="shared" ca="1" si="7"/>
        <v>68.041700448880732</v>
      </c>
      <c r="D45" s="24">
        <f t="shared" ca="1" si="8"/>
        <v>71.382696902163516</v>
      </c>
    </row>
    <row r="46" spans="2:4" x14ac:dyDescent="0.3">
      <c r="B46" s="1">
        <v>37</v>
      </c>
      <c r="C46" s="1">
        <f t="shared" ca="1" si="7"/>
        <v>69.568825813925983</v>
      </c>
      <c r="D46" s="24">
        <f t="shared" ca="1" si="8"/>
        <v>69.246298090497973</v>
      </c>
    </row>
    <row r="47" spans="2:4" x14ac:dyDescent="0.3">
      <c r="B47" s="1">
        <v>38</v>
      </c>
      <c r="C47" s="1">
        <f t="shared" ca="1" si="7"/>
        <v>67.045466374128523</v>
      </c>
      <c r="D47" s="24">
        <f t="shared" ca="1" si="8"/>
        <v>71.745729106445538</v>
      </c>
    </row>
    <row r="48" spans="2:4" x14ac:dyDescent="0.3">
      <c r="B48" s="1">
        <v>39</v>
      </c>
      <c r="C48" s="1">
        <f t="shared" ca="1" si="7"/>
        <v>73.399822597623668</v>
      </c>
      <c r="D48" s="24">
        <f t="shared" ca="1" si="8"/>
        <v>70.493317544387111</v>
      </c>
    </row>
    <row r="49" spans="2:4" x14ac:dyDescent="0.3">
      <c r="B49" s="1">
        <v>40</v>
      </c>
      <c r="C49" s="1">
        <f t="shared" ca="1" si="7"/>
        <v>66.347063457400409</v>
      </c>
      <c r="D49" s="24">
        <f t="shared" ca="1" si="8"/>
        <v>71.263514052126524</v>
      </c>
    </row>
    <row r="50" spans="2:4" x14ac:dyDescent="0.3">
      <c r="B50" s="1">
        <v>41</v>
      </c>
      <c r="C50" s="1">
        <f t="shared" ca="1" si="7"/>
        <v>69.647896957291323</v>
      </c>
      <c r="D50" s="24">
        <f t="shared" ca="1" si="8"/>
        <v>70.731917854375979</v>
      </c>
    </row>
    <row r="51" spans="2:4" x14ac:dyDescent="0.3">
      <c r="B51" s="1">
        <v>42</v>
      </c>
      <c r="C51" s="1">
        <f t="shared" ca="1" si="7"/>
        <v>66.691193998495649</v>
      </c>
      <c r="D51" s="24">
        <f t="shared" ca="1" si="8"/>
        <v>72.209313546008005</v>
      </c>
    </row>
    <row r="52" spans="2:4" x14ac:dyDescent="0.3">
      <c r="B52" s="1">
        <v>43</v>
      </c>
      <c r="C52" s="1">
        <f t="shared" ca="1" si="7"/>
        <v>69.380559804643255</v>
      </c>
      <c r="D52" s="24">
        <f t="shared" ca="1" si="8"/>
        <v>71.745455424771265</v>
      </c>
    </row>
    <row r="53" spans="2:4" x14ac:dyDescent="0.3">
      <c r="B53" s="1">
        <v>44</v>
      </c>
      <c r="C53" s="1">
        <f t="shared" ca="1" si="7"/>
        <v>69.867244283368322</v>
      </c>
      <c r="D53" s="24">
        <f t="shared" ca="1" si="8"/>
        <v>71.465279938589504</v>
      </c>
    </row>
    <row r="54" spans="2:4" x14ac:dyDescent="0.3">
      <c r="B54" s="1">
        <v>45</v>
      </c>
      <c r="C54" s="1">
        <f t="shared" ca="1" si="7"/>
        <v>66.070758124944476</v>
      </c>
      <c r="D54" s="24">
        <f t="shared" ca="1" si="8"/>
        <v>74.017608116818352</v>
      </c>
    </row>
    <row r="55" spans="2:4" x14ac:dyDescent="0.3">
      <c r="B55" s="1">
        <v>46</v>
      </c>
      <c r="C55" s="1">
        <f t="shared" ca="1" si="7"/>
        <v>69.324879082382139</v>
      </c>
      <c r="D55" s="24">
        <f t="shared" ca="1" si="8"/>
        <v>69.874529580259463</v>
      </c>
    </row>
    <row r="56" spans="2:4" x14ac:dyDescent="0.3">
      <c r="B56" s="1">
        <v>47</v>
      </c>
      <c r="C56" s="1">
        <f t="shared" ca="1" si="7"/>
        <v>67.98102036029141</v>
      </c>
      <c r="D56" s="24">
        <f t="shared" ca="1" si="8"/>
        <v>68.987569089840846</v>
      </c>
    </row>
    <row r="57" spans="2:4" x14ac:dyDescent="0.3">
      <c r="B57" s="1">
        <v>48</v>
      </c>
      <c r="C57" s="1">
        <f t="shared" ca="1" si="7"/>
        <v>66.406560851887292</v>
      </c>
      <c r="D57" s="24">
        <f t="shared" ca="1" si="8"/>
        <v>71.87606184578533</v>
      </c>
    </row>
    <row r="58" spans="2:4" x14ac:dyDescent="0.3">
      <c r="B58" s="1">
        <v>49</v>
      </c>
      <c r="C58" s="1">
        <f t="shared" ca="1" si="7"/>
        <v>67.318483794967975</v>
      </c>
      <c r="D58" s="24">
        <f t="shared" ca="1" si="8"/>
        <v>71.85120342889546</v>
      </c>
    </row>
    <row r="59" spans="2:4" x14ac:dyDescent="0.3">
      <c r="B59" s="1">
        <v>50</v>
      </c>
      <c r="C59" s="1">
        <f t="shared" ca="1" si="7"/>
        <v>67.697793127091558</v>
      </c>
      <c r="D59" s="24">
        <f t="shared" ca="1" si="8"/>
        <v>68.901189773275803</v>
      </c>
    </row>
    <row r="60" spans="2:4" x14ac:dyDescent="0.3">
      <c r="B60" s="1">
        <v>51</v>
      </c>
      <c r="C60" s="1">
        <f t="shared" ca="1" si="7"/>
        <v>68.20833168644991</v>
      </c>
      <c r="D60" s="24">
        <f t="shared" ca="1" si="8"/>
        <v>70.946362739234999</v>
      </c>
    </row>
    <row r="61" spans="2:4" x14ac:dyDescent="0.3">
      <c r="B61" s="1">
        <v>52</v>
      </c>
      <c r="C61" s="1">
        <f t="shared" ca="1" si="7"/>
        <v>70.021937035109374</v>
      </c>
      <c r="D61" s="24">
        <f t="shared" ca="1" si="8"/>
        <v>69.131196379917569</v>
      </c>
    </row>
    <row r="62" spans="2:4" x14ac:dyDescent="0.3">
      <c r="B62" s="1">
        <v>53</v>
      </c>
      <c r="C62" s="1">
        <f t="shared" ca="1" si="7"/>
        <v>65.717597878212075</v>
      </c>
      <c r="D62" s="24">
        <f t="shared" ca="1" si="8"/>
        <v>70.936398076364199</v>
      </c>
    </row>
    <row r="63" spans="2:4" x14ac:dyDescent="0.3">
      <c r="B63" s="1">
        <v>54</v>
      </c>
      <c r="C63" s="1">
        <f t="shared" ca="1" si="7"/>
        <v>66.465555131013247</v>
      </c>
      <c r="D63" s="24">
        <f t="shared" ca="1" si="8"/>
        <v>69.332441970594218</v>
      </c>
    </row>
    <row r="64" spans="2:4" x14ac:dyDescent="0.3">
      <c r="B64" s="1">
        <v>55</v>
      </c>
      <c r="C64" s="1">
        <f t="shared" ca="1" si="7"/>
        <v>68.900736347697489</v>
      </c>
      <c r="D64" s="24">
        <f t="shared" ca="1" si="8"/>
        <v>66.361442278991163</v>
      </c>
    </row>
    <row r="65" spans="2:4" x14ac:dyDescent="0.3">
      <c r="B65" s="1">
        <v>56</v>
      </c>
      <c r="C65" s="1">
        <f t="shared" ca="1" si="7"/>
        <v>63.968981993903732</v>
      </c>
      <c r="D65" s="24">
        <f t="shared" ca="1" si="8"/>
        <v>69.947829284236263</v>
      </c>
    </row>
    <row r="66" spans="2:4" x14ac:dyDescent="0.3">
      <c r="B66" s="1">
        <v>57</v>
      </c>
      <c r="C66" s="1">
        <f t="shared" ca="1" si="7"/>
        <v>65.882818879189358</v>
      </c>
      <c r="D66" s="24">
        <f t="shared" ca="1" si="8"/>
        <v>69.417042896641533</v>
      </c>
    </row>
    <row r="67" spans="2:4" x14ac:dyDescent="0.3">
      <c r="B67" s="1">
        <v>58</v>
      </c>
      <c r="C67" s="1">
        <f t="shared" ca="1" si="7"/>
        <v>67.861760507823405</v>
      </c>
      <c r="D67" s="24">
        <f t="shared" ca="1" si="8"/>
        <v>71.21242246889183</v>
      </c>
    </row>
    <row r="68" spans="2:4" x14ac:dyDescent="0.3">
      <c r="B68" s="1">
        <v>59</v>
      </c>
      <c r="C68" s="1">
        <f t="shared" ca="1" si="7"/>
        <v>66.842411432626463</v>
      </c>
      <c r="D68" s="24">
        <f t="shared" ca="1" si="8"/>
        <v>70.053849864079439</v>
      </c>
    </row>
    <row r="69" spans="2:4" x14ac:dyDescent="0.3">
      <c r="B69" s="1">
        <v>60</v>
      </c>
      <c r="C69" s="1">
        <f t="shared" ca="1" si="7"/>
        <v>69.978173275387874</v>
      </c>
      <c r="D69" s="24">
        <f t="shared" ca="1" si="8"/>
        <v>71.477729473895181</v>
      </c>
    </row>
    <row r="70" spans="2:4" x14ac:dyDescent="0.3">
      <c r="B70" s="1">
        <v>61</v>
      </c>
      <c r="C70" s="1">
        <f t="shared" ca="1" si="7"/>
        <v>65.767969351966684</v>
      </c>
      <c r="D70" s="24">
        <f t="shared" ca="1" si="8"/>
        <v>69.06281911275866</v>
      </c>
    </row>
    <row r="71" spans="2:4" x14ac:dyDescent="0.3">
      <c r="B71" s="1">
        <v>62</v>
      </c>
      <c r="C71" s="1">
        <f t="shared" ca="1" si="7"/>
        <v>68.390795508432376</v>
      </c>
      <c r="D71" s="24">
        <f t="shared" ca="1" si="8"/>
        <v>70.397242588712444</v>
      </c>
    </row>
    <row r="72" spans="2:4" x14ac:dyDescent="0.3">
      <c r="B72" s="1">
        <v>63</v>
      </c>
      <c r="C72" s="1">
        <f t="shared" ca="1" si="7"/>
        <v>64.514929234007269</v>
      </c>
      <c r="D72" s="24">
        <f t="shared" ca="1" si="8"/>
        <v>69.909563226923112</v>
      </c>
    </row>
    <row r="73" spans="2:4" x14ac:dyDescent="0.3">
      <c r="B73" s="1">
        <v>64</v>
      </c>
      <c r="C73" s="1">
        <f t="shared" ca="1" si="7"/>
        <v>69.915821606087974</v>
      </c>
      <c r="D73" s="24">
        <f t="shared" ca="1" si="8"/>
        <v>68.740663216311873</v>
      </c>
    </row>
    <row r="74" spans="2:4" x14ac:dyDescent="0.3">
      <c r="B74" s="1">
        <v>65</v>
      </c>
      <c r="C74" s="1">
        <f t="shared" ref="C74:C109" ca="1" si="9">_xlfn.NORM.INV(RAND(),68,2)</f>
        <v>68.601137198712465</v>
      </c>
      <c r="D74" s="24">
        <f t="shared" ref="D74:D109" ca="1" si="10">_xlfn.NORM.INV(RAND(),70,2)</f>
        <v>68.636044770913571</v>
      </c>
    </row>
    <row r="75" spans="2:4" x14ac:dyDescent="0.3">
      <c r="B75" s="1">
        <v>66</v>
      </c>
      <c r="C75" s="1">
        <f t="shared" ca="1" si="9"/>
        <v>66.094127929634311</v>
      </c>
      <c r="D75" s="24">
        <f t="shared" ca="1" si="10"/>
        <v>66.215283727775784</v>
      </c>
    </row>
    <row r="76" spans="2:4" x14ac:dyDescent="0.3">
      <c r="B76" s="1">
        <v>67</v>
      </c>
      <c r="C76" s="1">
        <f t="shared" ca="1" si="9"/>
        <v>65.924001599037183</v>
      </c>
      <c r="D76" s="24">
        <f t="shared" ca="1" si="10"/>
        <v>67.221954574043906</v>
      </c>
    </row>
    <row r="77" spans="2:4" x14ac:dyDescent="0.3">
      <c r="B77" s="1">
        <v>68</v>
      </c>
      <c r="C77" s="1">
        <f t="shared" ca="1" si="9"/>
        <v>70.960485004152687</v>
      </c>
      <c r="D77" s="24">
        <f t="shared" ca="1" si="10"/>
        <v>70.439198899904113</v>
      </c>
    </row>
    <row r="78" spans="2:4" x14ac:dyDescent="0.3">
      <c r="B78" s="1">
        <v>69</v>
      </c>
      <c r="C78" s="1">
        <f t="shared" ca="1" si="9"/>
        <v>70.178195162666995</v>
      </c>
      <c r="D78" s="24">
        <f t="shared" ca="1" si="10"/>
        <v>67.765679269227221</v>
      </c>
    </row>
    <row r="79" spans="2:4" x14ac:dyDescent="0.3">
      <c r="B79" s="1">
        <v>70</v>
      </c>
      <c r="C79" s="1">
        <f t="shared" ca="1" si="9"/>
        <v>68.986386751163252</v>
      </c>
      <c r="D79" s="24">
        <f t="shared" ca="1" si="10"/>
        <v>69.478513364495512</v>
      </c>
    </row>
    <row r="80" spans="2:4" x14ac:dyDescent="0.3">
      <c r="B80" s="1">
        <v>71</v>
      </c>
      <c r="C80" s="1">
        <f t="shared" ca="1" si="9"/>
        <v>66.470241469564897</v>
      </c>
      <c r="D80" s="24">
        <f t="shared" ca="1" si="10"/>
        <v>67.404954896425863</v>
      </c>
    </row>
    <row r="81" spans="2:4" x14ac:dyDescent="0.3">
      <c r="B81" s="1">
        <v>72</v>
      </c>
      <c r="C81" s="1">
        <f t="shared" ca="1" si="9"/>
        <v>68.957903892483316</v>
      </c>
      <c r="D81" s="24">
        <f t="shared" ca="1" si="10"/>
        <v>70.700881026845991</v>
      </c>
    </row>
    <row r="82" spans="2:4" x14ac:dyDescent="0.3">
      <c r="B82" s="1">
        <v>73</v>
      </c>
      <c r="C82" s="1">
        <f t="shared" ca="1" si="9"/>
        <v>73.742946071811673</v>
      </c>
      <c r="D82" s="24">
        <f t="shared" ca="1" si="10"/>
        <v>72.034952428592391</v>
      </c>
    </row>
    <row r="83" spans="2:4" x14ac:dyDescent="0.3">
      <c r="B83" s="1">
        <v>74</v>
      </c>
      <c r="C83" s="1">
        <f t="shared" ca="1" si="9"/>
        <v>66.503772883238213</v>
      </c>
      <c r="D83" s="24">
        <f t="shared" ca="1" si="10"/>
        <v>72.467166403574311</v>
      </c>
    </row>
    <row r="84" spans="2:4" x14ac:dyDescent="0.3">
      <c r="B84" s="1">
        <v>75</v>
      </c>
      <c r="C84" s="1">
        <f t="shared" ca="1" si="9"/>
        <v>72.564705456896192</v>
      </c>
      <c r="D84" s="24">
        <f t="shared" ca="1" si="10"/>
        <v>70.472398229946307</v>
      </c>
    </row>
    <row r="85" spans="2:4" x14ac:dyDescent="0.3">
      <c r="B85" s="1">
        <v>76</v>
      </c>
      <c r="C85" s="1">
        <f t="shared" ca="1" si="9"/>
        <v>67.560611707812399</v>
      </c>
      <c r="D85" s="24">
        <f t="shared" ca="1" si="10"/>
        <v>71.440850713079641</v>
      </c>
    </row>
    <row r="86" spans="2:4" x14ac:dyDescent="0.3">
      <c r="B86" s="1">
        <v>77</v>
      </c>
      <c r="C86" s="1">
        <f t="shared" ca="1" si="9"/>
        <v>63.476549705512852</v>
      </c>
      <c r="D86" s="24">
        <f t="shared" ca="1" si="10"/>
        <v>67.708451518205095</v>
      </c>
    </row>
    <row r="87" spans="2:4" x14ac:dyDescent="0.3">
      <c r="B87" s="1">
        <v>78</v>
      </c>
      <c r="C87" s="1">
        <f t="shared" ca="1" si="9"/>
        <v>66.163374579227138</v>
      </c>
      <c r="D87" s="24">
        <f t="shared" ca="1" si="10"/>
        <v>70.473807768933881</v>
      </c>
    </row>
    <row r="88" spans="2:4" x14ac:dyDescent="0.3">
      <c r="B88" s="1">
        <v>79</v>
      </c>
      <c r="C88" s="1">
        <f t="shared" ca="1" si="9"/>
        <v>67.742644565751206</v>
      </c>
      <c r="D88" s="24">
        <f t="shared" ca="1" si="10"/>
        <v>64.829751213306778</v>
      </c>
    </row>
    <row r="89" spans="2:4" x14ac:dyDescent="0.3">
      <c r="B89" s="1">
        <v>80</v>
      </c>
      <c r="C89" s="1">
        <f t="shared" ca="1" si="9"/>
        <v>67.423169169904256</v>
      </c>
      <c r="D89" s="24">
        <f t="shared" ca="1" si="10"/>
        <v>69.226429808830204</v>
      </c>
    </row>
    <row r="90" spans="2:4" x14ac:dyDescent="0.3">
      <c r="B90" s="1">
        <v>81</v>
      </c>
      <c r="C90" s="1">
        <f t="shared" ca="1" si="9"/>
        <v>72.586878530978183</v>
      </c>
      <c r="D90" s="24">
        <f t="shared" ca="1" si="10"/>
        <v>70.6084564612527</v>
      </c>
    </row>
    <row r="91" spans="2:4" x14ac:dyDescent="0.3">
      <c r="B91" s="1">
        <v>82</v>
      </c>
      <c r="C91" s="1">
        <f t="shared" ca="1" si="9"/>
        <v>69.740085405602684</v>
      </c>
      <c r="D91" s="24">
        <f t="shared" ca="1" si="10"/>
        <v>74.55992981327374</v>
      </c>
    </row>
    <row r="92" spans="2:4" x14ac:dyDescent="0.3">
      <c r="B92" s="1">
        <v>83</v>
      </c>
      <c r="C92" s="1">
        <f t="shared" ca="1" si="9"/>
        <v>69.423115475952855</v>
      </c>
      <c r="D92" s="24">
        <f t="shared" ca="1" si="10"/>
        <v>69.715680631505123</v>
      </c>
    </row>
    <row r="93" spans="2:4" x14ac:dyDescent="0.3">
      <c r="B93" s="1">
        <v>84</v>
      </c>
      <c r="C93" s="1">
        <f t="shared" ca="1" si="9"/>
        <v>69.977244314614111</v>
      </c>
      <c r="D93" s="24">
        <f t="shared" ca="1" si="10"/>
        <v>70.666518205303021</v>
      </c>
    </row>
    <row r="94" spans="2:4" x14ac:dyDescent="0.3">
      <c r="B94" s="1">
        <v>85</v>
      </c>
      <c r="C94" s="1">
        <f t="shared" ca="1" si="9"/>
        <v>70.182446963974201</v>
      </c>
      <c r="D94" s="24">
        <f t="shared" ca="1" si="10"/>
        <v>68.712884544394882</v>
      </c>
    </row>
    <row r="95" spans="2:4" x14ac:dyDescent="0.3">
      <c r="B95" s="1">
        <v>86</v>
      </c>
      <c r="C95" s="1">
        <f t="shared" ca="1" si="9"/>
        <v>65.021881561431343</v>
      </c>
      <c r="D95" s="24">
        <f t="shared" ca="1" si="10"/>
        <v>71.471797155120456</v>
      </c>
    </row>
    <row r="96" spans="2:4" x14ac:dyDescent="0.3">
      <c r="B96" s="1">
        <v>87</v>
      </c>
      <c r="C96" s="1">
        <f t="shared" ca="1" si="9"/>
        <v>69.173718998956957</v>
      </c>
      <c r="D96" s="24">
        <f t="shared" ca="1" si="10"/>
        <v>71.271758294978596</v>
      </c>
    </row>
    <row r="97" spans="2:4" x14ac:dyDescent="0.3">
      <c r="B97" s="1">
        <v>88</v>
      </c>
      <c r="C97" s="1">
        <f t="shared" ca="1" si="9"/>
        <v>67.694280118206791</v>
      </c>
      <c r="D97" s="24">
        <f t="shared" ca="1" si="10"/>
        <v>68.920006595012325</v>
      </c>
    </row>
    <row r="98" spans="2:4" x14ac:dyDescent="0.3">
      <c r="B98" s="1">
        <v>89</v>
      </c>
      <c r="C98" s="1">
        <f t="shared" ca="1" si="9"/>
        <v>65.853548842615282</v>
      </c>
      <c r="D98" s="24">
        <f t="shared" ca="1" si="10"/>
        <v>68.250336589586155</v>
      </c>
    </row>
    <row r="99" spans="2:4" x14ac:dyDescent="0.3">
      <c r="B99" s="1">
        <v>90</v>
      </c>
      <c r="C99" s="1">
        <f t="shared" ca="1" si="9"/>
        <v>70.261475534850405</v>
      </c>
      <c r="D99" s="24">
        <f t="shared" ca="1" si="10"/>
        <v>67.631553072698864</v>
      </c>
    </row>
    <row r="100" spans="2:4" x14ac:dyDescent="0.3">
      <c r="B100" s="1">
        <v>91</v>
      </c>
      <c r="C100" s="1">
        <f t="shared" ca="1" si="9"/>
        <v>67.396524403210719</v>
      </c>
      <c r="D100" s="24">
        <f t="shared" ca="1" si="10"/>
        <v>73.868956450321022</v>
      </c>
    </row>
    <row r="101" spans="2:4" x14ac:dyDescent="0.3">
      <c r="B101" s="1">
        <v>92</v>
      </c>
      <c r="C101" s="1">
        <f t="shared" ca="1" si="9"/>
        <v>68.592581334604844</v>
      </c>
      <c r="D101" s="24">
        <f t="shared" ca="1" si="10"/>
        <v>70.882092105286318</v>
      </c>
    </row>
    <row r="102" spans="2:4" x14ac:dyDescent="0.3">
      <c r="B102" s="1">
        <v>93</v>
      </c>
      <c r="C102" s="1">
        <f t="shared" ca="1" si="9"/>
        <v>72.027250247630718</v>
      </c>
      <c r="D102" s="24">
        <f t="shared" ca="1" si="10"/>
        <v>65.551126143523916</v>
      </c>
    </row>
    <row r="103" spans="2:4" x14ac:dyDescent="0.3">
      <c r="B103" s="1">
        <v>94</v>
      </c>
      <c r="C103" s="1">
        <f t="shared" ca="1" si="9"/>
        <v>67.71709758784452</v>
      </c>
      <c r="D103" s="24">
        <f t="shared" ca="1" si="10"/>
        <v>71.895727307044751</v>
      </c>
    </row>
    <row r="104" spans="2:4" x14ac:dyDescent="0.3">
      <c r="B104" s="1">
        <v>95</v>
      </c>
      <c r="C104" s="1">
        <f t="shared" ca="1" si="9"/>
        <v>68.913841156331458</v>
      </c>
      <c r="D104" s="24">
        <f t="shared" ca="1" si="10"/>
        <v>68.519943795496502</v>
      </c>
    </row>
    <row r="105" spans="2:4" x14ac:dyDescent="0.3">
      <c r="B105" s="1">
        <v>96</v>
      </c>
      <c r="C105" s="1">
        <f t="shared" ca="1" si="9"/>
        <v>70.248752011687628</v>
      </c>
      <c r="D105" s="24">
        <f t="shared" ca="1" si="10"/>
        <v>71.880901406696026</v>
      </c>
    </row>
    <row r="106" spans="2:4" x14ac:dyDescent="0.3">
      <c r="B106" s="1">
        <v>97</v>
      </c>
      <c r="C106" s="1">
        <f t="shared" ca="1" si="9"/>
        <v>66.967021251463535</v>
      </c>
      <c r="D106" s="24">
        <f t="shared" ca="1" si="10"/>
        <v>68.524405210354175</v>
      </c>
    </row>
    <row r="107" spans="2:4" x14ac:dyDescent="0.3">
      <c r="B107" s="1">
        <v>98</v>
      </c>
      <c r="C107" s="1">
        <f t="shared" ca="1" si="9"/>
        <v>70.56826012302308</v>
      </c>
      <c r="D107" s="24">
        <f t="shared" ca="1" si="10"/>
        <v>68.422177312353483</v>
      </c>
    </row>
    <row r="108" spans="2:4" x14ac:dyDescent="0.3">
      <c r="B108" s="1">
        <v>99</v>
      </c>
      <c r="C108" s="1">
        <f t="shared" ca="1" si="9"/>
        <v>69.618246786056133</v>
      </c>
      <c r="D108" s="24">
        <f t="shared" ca="1" si="10"/>
        <v>70.008996188866305</v>
      </c>
    </row>
    <row r="109" spans="2:4" x14ac:dyDescent="0.3">
      <c r="B109" s="1">
        <v>100</v>
      </c>
      <c r="C109" s="1">
        <f t="shared" ca="1" si="9"/>
        <v>68.745110278917366</v>
      </c>
      <c r="D109" s="24">
        <f t="shared" ca="1" si="10"/>
        <v>65.700456200049089</v>
      </c>
    </row>
  </sheetData>
  <hyperlinks>
    <hyperlink ref="A1" r:id="rId1" xr:uid="{EAEE7E7F-4525-1043-96D8-F314C930BA21}"/>
  </hyperlinks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80F03-0A6E-0A4A-BBB5-C2167EA2FD00}">
  <sheetPr codeName="Sheet12">
    <tabColor rgb="FFFF0000"/>
  </sheetPr>
  <dimension ref="B2:R122"/>
  <sheetViews>
    <sheetView workbookViewId="0"/>
  </sheetViews>
  <sheetFormatPr baseColWidth="10" defaultRowHeight="26" x14ac:dyDescent="0.3"/>
  <cols>
    <col min="1" max="1" width="2.83203125" style="1" customWidth="1"/>
    <col min="2" max="3" width="10.83203125" style="1"/>
    <col min="4" max="4" width="19.83203125" style="1" bestFit="1" customWidth="1"/>
    <col min="5" max="5" width="19.6640625" style="1" bestFit="1" customWidth="1"/>
    <col min="6" max="8" width="10.83203125" style="1"/>
    <col min="9" max="14" width="8.33203125" style="1" customWidth="1"/>
    <col min="15" max="16" width="10.83203125" style="1"/>
    <col min="17" max="17" width="31.5" style="1" customWidth="1"/>
    <col min="18" max="19" width="13.1640625" style="1" bestFit="1" customWidth="1"/>
    <col min="20" max="16384" width="10.83203125" style="1"/>
  </cols>
  <sheetData>
    <row r="2" spans="3:14" x14ac:dyDescent="0.3">
      <c r="C2" s="1" t="s">
        <v>204</v>
      </c>
    </row>
    <row r="3" spans="3:14" x14ac:dyDescent="0.3">
      <c r="C3" s="1" t="s">
        <v>203</v>
      </c>
    </row>
    <row r="4" spans="3:14" x14ac:dyDescent="0.3">
      <c r="C4" s="1" t="s">
        <v>202</v>
      </c>
    </row>
    <row r="5" spans="3:14" x14ac:dyDescent="0.3">
      <c r="C5" s="1" t="s">
        <v>201</v>
      </c>
    </row>
    <row r="6" spans="3:14" x14ac:dyDescent="0.3">
      <c r="C6" s="1" t="s">
        <v>293</v>
      </c>
    </row>
    <row r="7" spans="3:14" x14ac:dyDescent="0.3">
      <c r="C7" s="1" t="s">
        <v>209</v>
      </c>
    </row>
    <row r="8" spans="3:14" x14ac:dyDescent="0.3">
      <c r="C8" s="1" t="s">
        <v>208</v>
      </c>
    </row>
    <row r="9" spans="3:14" x14ac:dyDescent="0.3">
      <c r="C9" s="1" t="s">
        <v>313</v>
      </c>
    </row>
    <row r="10" spans="3:14" x14ac:dyDescent="0.3">
      <c r="C10" s="1" t="s">
        <v>314</v>
      </c>
    </row>
    <row r="12" spans="3:14" x14ac:dyDescent="0.3">
      <c r="C12" s="33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1"/>
    </row>
    <row r="13" spans="3:14" x14ac:dyDescent="0.3">
      <c r="C13" s="28"/>
      <c r="D13" s="1" t="s">
        <v>207</v>
      </c>
      <c r="E13" s="24">
        <f ca="1">_xlfn.VAR.S(Heights1)</f>
        <v>3.1363489472728525</v>
      </c>
      <c r="N13" s="27"/>
    </row>
    <row r="14" spans="3:14" x14ac:dyDescent="0.3">
      <c r="C14" s="28"/>
      <c r="D14" s="1" t="s">
        <v>206</v>
      </c>
      <c r="E14" s="24">
        <f ca="1">_xlfn.VAR.S(Heights2)</f>
        <v>16.633623771778147</v>
      </c>
      <c r="N14" s="27"/>
    </row>
    <row r="15" spans="3:14" x14ac:dyDescent="0.3">
      <c r="C15" s="28"/>
      <c r="D15" s="1" t="s">
        <v>194</v>
      </c>
      <c r="E15" s="1">
        <f ca="1">COUNT(Heights1)</f>
        <v>100</v>
      </c>
      <c r="N15" s="27"/>
    </row>
    <row r="16" spans="3:14" x14ac:dyDescent="0.3">
      <c r="C16" s="28"/>
      <c r="D16" s="1" t="s">
        <v>193</v>
      </c>
      <c r="E16" s="1">
        <f ca="1">COUNT(Heights2)</f>
        <v>100</v>
      </c>
      <c r="N16" s="27"/>
    </row>
    <row r="17" spans="2:18" x14ac:dyDescent="0.3">
      <c r="C17" s="28"/>
      <c r="D17" s="1" t="s">
        <v>205</v>
      </c>
      <c r="E17" s="24">
        <f ca="1">SampleVar1/SampleVar2</f>
        <v>0.18855476054437501</v>
      </c>
      <c r="N17" s="27"/>
    </row>
    <row r="18" spans="2:18" x14ac:dyDescent="0.3">
      <c r="C18" s="28"/>
      <c r="D18" s="1" t="s">
        <v>162</v>
      </c>
      <c r="E18" s="30">
        <f ca="1">_xlfn.F.DIST(Ratio,n1_-1,n2_-1,1)</f>
        <v>1.8714811976439714E-15</v>
      </c>
      <c r="F18" s="29" t="str">
        <f ca="1">IF(Pvalue&lt;5%,"Variances are significantly different","Variances are not significantly different")</f>
        <v>Variances are significantly different</v>
      </c>
      <c r="N18" s="27"/>
    </row>
    <row r="19" spans="2:18" x14ac:dyDescent="0.3">
      <c r="C19" s="28"/>
      <c r="N19" s="27"/>
    </row>
    <row r="20" spans="2:18" x14ac:dyDescent="0.3">
      <c r="C20" s="26"/>
      <c r="D20" s="4"/>
      <c r="E20" s="4"/>
      <c r="F20" s="4"/>
      <c r="G20" s="4"/>
      <c r="H20" s="4"/>
      <c r="I20" s="4"/>
      <c r="J20" s="4"/>
      <c r="K20" s="4"/>
      <c r="L20" s="4"/>
      <c r="M20" s="4"/>
      <c r="N20" s="25"/>
    </row>
    <row r="22" spans="2:18" s="23" customFormat="1" x14ac:dyDescent="0.3">
      <c r="C22" s="23" t="s">
        <v>200</v>
      </c>
      <c r="D22" s="23" t="s">
        <v>199</v>
      </c>
      <c r="J22" s="23" t="s">
        <v>176</v>
      </c>
      <c r="K22" s="23" t="s">
        <v>198</v>
      </c>
      <c r="L22" s="23" t="s">
        <v>197</v>
      </c>
      <c r="M22" s="23" t="s">
        <v>196</v>
      </c>
      <c r="N22" s="23" t="s">
        <v>195</v>
      </c>
    </row>
    <row r="23" spans="2:18" x14ac:dyDescent="0.3">
      <c r="B23" s="1">
        <v>1</v>
      </c>
      <c r="C23" s="1">
        <f t="shared" ref="C23:C54" ca="1" si="0">_xlfn.NORM.INV(RAND(),68,2)</f>
        <v>68.622198723695149</v>
      </c>
      <c r="D23" s="24">
        <f t="shared" ref="D23:D54" ca="1" si="1">_xlfn.NORM.INV(RAND(),70,4)</f>
        <v>64.007230840238762</v>
      </c>
      <c r="F23" s="1" t="s">
        <v>173</v>
      </c>
      <c r="G23" s="1">
        <v>62</v>
      </c>
      <c r="I23" s="1">
        <v>0</v>
      </c>
      <c r="J23" s="1">
        <f t="shared" ref="J23:J43" si="2">min+I23*range</f>
        <v>62</v>
      </c>
      <c r="K23" s="1">
        <f t="shared" ref="K23:K43" ca="1" si="3">COUNTIFS(Heights1,"&lt;=" &amp; J23)</f>
        <v>1</v>
      </c>
      <c r="L23" s="1">
        <f ca="1">K23</f>
        <v>1</v>
      </c>
      <c r="M23" s="1">
        <f t="shared" ref="M23:M43" ca="1" si="4">COUNTIFS(Heights2,"&lt;=" &amp; J23)</f>
        <v>0</v>
      </c>
      <c r="N23" s="1">
        <f ca="1">M23</f>
        <v>0</v>
      </c>
      <c r="O23" s="23"/>
    </row>
    <row r="24" spans="2:18" x14ac:dyDescent="0.3">
      <c r="B24" s="1">
        <v>2</v>
      </c>
      <c r="C24" s="1">
        <f t="shared" ca="1" si="0"/>
        <v>65.500526853574129</v>
      </c>
      <c r="D24" s="24">
        <f t="shared" ca="1" si="1"/>
        <v>68.669738828289127</v>
      </c>
      <c r="F24" s="1" t="s">
        <v>172</v>
      </c>
      <c r="G24" s="1">
        <v>76</v>
      </c>
      <c r="I24" s="1">
        <v>0.05</v>
      </c>
      <c r="J24" s="1">
        <f t="shared" si="2"/>
        <v>62.7</v>
      </c>
      <c r="K24" s="1">
        <f t="shared" ca="1" si="3"/>
        <v>1</v>
      </c>
      <c r="L24" s="1">
        <f t="shared" ref="L24:L43" ca="1" si="5">K24-K23</f>
        <v>0</v>
      </c>
      <c r="M24" s="1">
        <f t="shared" ca="1" si="4"/>
        <v>1</v>
      </c>
      <c r="N24" s="1">
        <f t="shared" ref="N24:N43" ca="1" si="6">M24-M23</f>
        <v>1</v>
      </c>
      <c r="O24" s="23"/>
    </row>
    <row r="25" spans="2:18" x14ac:dyDescent="0.3">
      <c r="B25" s="1">
        <v>3</v>
      </c>
      <c r="C25" s="1">
        <f t="shared" ca="1" si="0"/>
        <v>69.801020114726256</v>
      </c>
      <c r="D25" s="24">
        <f t="shared" ca="1" si="1"/>
        <v>67.006478836118916</v>
      </c>
      <c r="F25" s="1" t="s">
        <v>171</v>
      </c>
      <c r="G25" s="1">
        <f>max-min</f>
        <v>14</v>
      </c>
      <c r="I25" s="1">
        <v>0.1</v>
      </c>
      <c r="J25" s="1">
        <f t="shared" si="2"/>
        <v>63.4</v>
      </c>
      <c r="K25" s="1">
        <f t="shared" ca="1" si="3"/>
        <v>2</v>
      </c>
      <c r="L25" s="1">
        <f t="shared" ca="1" si="5"/>
        <v>1</v>
      </c>
      <c r="M25" s="1">
        <f t="shared" ca="1" si="4"/>
        <v>5</v>
      </c>
      <c r="N25" s="1">
        <f t="shared" ca="1" si="6"/>
        <v>4</v>
      </c>
      <c r="O25" s="23"/>
    </row>
    <row r="26" spans="2:18" x14ac:dyDescent="0.3">
      <c r="B26" s="1">
        <v>4</v>
      </c>
      <c r="C26" s="1">
        <f t="shared" ca="1" si="0"/>
        <v>67.497654821064543</v>
      </c>
      <c r="D26" s="24">
        <f t="shared" ca="1" si="1"/>
        <v>72.093317696199946</v>
      </c>
      <c r="I26" s="1">
        <v>0.15</v>
      </c>
      <c r="J26" s="1">
        <f t="shared" si="2"/>
        <v>64.099999999999994</v>
      </c>
      <c r="K26" s="1">
        <f t="shared" ca="1" si="3"/>
        <v>2</v>
      </c>
      <c r="L26" s="1">
        <f t="shared" ca="1" si="5"/>
        <v>0</v>
      </c>
      <c r="M26" s="1">
        <f t="shared" ca="1" si="4"/>
        <v>6</v>
      </c>
      <c r="N26" s="1">
        <f t="shared" ca="1" si="6"/>
        <v>1</v>
      </c>
      <c r="O26" s="23"/>
    </row>
    <row r="27" spans="2:18" x14ac:dyDescent="0.3">
      <c r="B27" s="1">
        <v>5</v>
      </c>
      <c r="C27" s="1">
        <f t="shared" ca="1" si="0"/>
        <v>64.160344720061005</v>
      </c>
      <c r="D27" s="24">
        <f t="shared" ca="1" si="1"/>
        <v>70.965030780908435</v>
      </c>
      <c r="I27" s="1">
        <v>0.2</v>
      </c>
      <c r="J27" s="1">
        <f t="shared" si="2"/>
        <v>64.8</v>
      </c>
      <c r="K27" s="1">
        <f t="shared" ca="1" si="3"/>
        <v>5</v>
      </c>
      <c r="L27" s="1">
        <f t="shared" ca="1" si="5"/>
        <v>3</v>
      </c>
      <c r="M27" s="1">
        <f t="shared" ca="1" si="4"/>
        <v>8</v>
      </c>
      <c r="N27" s="1">
        <f t="shared" ca="1" si="6"/>
        <v>2</v>
      </c>
      <c r="O27" s="23"/>
    </row>
    <row r="28" spans="2:18" x14ac:dyDescent="0.3">
      <c r="B28" s="1">
        <v>6</v>
      </c>
      <c r="C28" s="1">
        <f t="shared" ca="1" si="0"/>
        <v>68.460658154232434</v>
      </c>
      <c r="D28" s="24">
        <f t="shared" ca="1" si="1"/>
        <v>73.261289242232181</v>
      </c>
      <c r="I28" s="1">
        <v>0.25</v>
      </c>
      <c r="J28" s="1">
        <f t="shared" si="2"/>
        <v>65.5</v>
      </c>
      <c r="K28" s="1">
        <f t="shared" ca="1" si="3"/>
        <v>8</v>
      </c>
      <c r="L28" s="1">
        <f t="shared" ca="1" si="5"/>
        <v>3</v>
      </c>
      <c r="M28" s="1">
        <f t="shared" ca="1" si="4"/>
        <v>9</v>
      </c>
      <c r="N28" s="1">
        <f t="shared" ca="1" si="6"/>
        <v>1</v>
      </c>
      <c r="O28" s="23"/>
    </row>
    <row r="29" spans="2:18" x14ac:dyDescent="0.3">
      <c r="B29" s="1">
        <v>7</v>
      </c>
      <c r="C29" s="1">
        <f t="shared" ca="1" si="0"/>
        <v>65.522390468864486</v>
      </c>
      <c r="D29" s="24">
        <f t="shared" ca="1" si="1"/>
        <v>70.926638173148717</v>
      </c>
      <c r="I29" s="1">
        <v>0.3</v>
      </c>
      <c r="J29" s="1">
        <f t="shared" si="2"/>
        <v>66.2</v>
      </c>
      <c r="K29" s="1">
        <f t="shared" ca="1" si="3"/>
        <v>16</v>
      </c>
      <c r="L29" s="1">
        <f t="shared" ca="1" si="5"/>
        <v>8</v>
      </c>
      <c r="M29" s="1">
        <f t="shared" ca="1" si="4"/>
        <v>10</v>
      </c>
      <c r="N29" s="1">
        <f t="shared" ca="1" si="6"/>
        <v>1</v>
      </c>
      <c r="O29" s="23"/>
    </row>
    <row r="30" spans="2:18" x14ac:dyDescent="0.3">
      <c r="B30" s="1">
        <v>8</v>
      </c>
      <c r="C30" s="1">
        <f t="shared" ca="1" si="0"/>
        <v>68.423255959646156</v>
      </c>
      <c r="D30" s="24">
        <f t="shared" ca="1" si="1"/>
        <v>69.41221454199281</v>
      </c>
      <c r="I30" s="1">
        <v>0.35</v>
      </c>
      <c r="J30" s="1">
        <f t="shared" si="2"/>
        <v>66.900000000000006</v>
      </c>
      <c r="K30" s="1">
        <f t="shared" ca="1" si="3"/>
        <v>31</v>
      </c>
      <c r="L30" s="1">
        <f t="shared" ca="1" si="5"/>
        <v>15</v>
      </c>
      <c r="M30" s="1">
        <f t="shared" ca="1" si="4"/>
        <v>17</v>
      </c>
      <c r="N30" s="1">
        <f t="shared" ca="1" si="6"/>
        <v>7</v>
      </c>
      <c r="O30" s="23"/>
    </row>
    <row r="31" spans="2:18" x14ac:dyDescent="0.3">
      <c r="B31" s="1">
        <v>9</v>
      </c>
      <c r="C31" s="1">
        <f t="shared" ca="1" si="0"/>
        <v>67.495796849433589</v>
      </c>
      <c r="D31" s="24">
        <f t="shared" ca="1" si="1"/>
        <v>69.383300029042502</v>
      </c>
      <c r="I31" s="1">
        <v>0.4</v>
      </c>
      <c r="J31" s="1">
        <f t="shared" si="2"/>
        <v>67.599999999999994</v>
      </c>
      <c r="K31" s="1">
        <f t="shared" ca="1" si="3"/>
        <v>44</v>
      </c>
      <c r="L31" s="1">
        <f t="shared" ca="1" si="5"/>
        <v>13</v>
      </c>
      <c r="M31" s="1">
        <f t="shared" ca="1" si="4"/>
        <v>24</v>
      </c>
      <c r="N31" s="1">
        <f t="shared" ca="1" si="6"/>
        <v>7</v>
      </c>
      <c r="O31" s="23"/>
    </row>
    <row r="32" spans="2:18" x14ac:dyDescent="0.3">
      <c r="B32" s="1">
        <v>10</v>
      </c>
      <c r="C32" s="1">
        <f t="shared" ca="1" si="0"/>
        <v>68.270448925685415</v>
      </c>
      <c r="D32" s="24">
        <f t="shared" ca="1" si="1"/>
        <v>69.894260378447854</v>
      </c>
      <c r="I32" s="1">
        <v>0.45</v>
      </c>
      <c r="J32" s="1">
        <f t="shared" si="2"/>
        <v>68.3</v>
      </c>
      <c r="K32" s="1">
        <f t="shared" ca="1" si="3"/>
        <v>63</v>
      </c>
      <c r="L32" s="1">
        <f t="shared" ca="1" si="5"/>
        <v>19</v>
      </c>
      <c r="M32" s="1">
        <f t="shared" ca="1" si="4"/>
        <v>29</v>
      </c>
      <c r="N32" s="1">
        <f t="shared" ca="1" si="6"/>
        <v>5</v>
      </c>
      <c r="O32" s="23"/>
      <c r="Q32" s="1" t="s">
        <v>194</v>
      </c>
      <c r="R32" s="1">
        <f ca="1">COUNT(Heights1)</f>
        <v>100</v>
      </c>
    </row>
    <row r="33" spans="2:18" x14ac:dyDescent="0.3">
      <c r="B33" s="1">
        <v>11</v>
      </c>
      <c r="C33" s="1">
        <f t="shared" ca="1" si="0"/>
        <v>66.761191436458475</v>
      </c>
      <c r="D33" s="24">
        <f t="shared" ca="1" si="1"/>
        <v>72.724502655213243</v>
      </c>
      <c r="I33" s="1">
        <v>0.5</v>
      </c>
      <c r="J33" s="1">
        <f t="shared" si="2"/>
        <v>69</v>
      </c>
      <c r="K33" s="1">
        <f t="shared" ca="1" si="3"/>
        <v>78</v>
      </c>
      <c r="L33" s="1">
        <f t="shared" ca="1" si="5"/>
        <v>15</v>
      </c>
      <c r="M33" s="1">
        <f t="shared" ca="1" si="4"/>
        <v>32</v>
      </c>
      <c r="N33" s="1">
        <f t="shared" ca="1" si="6"/>
        <v>3</v>
      </c>
      <c r="O33" s="23"/>
      <c r="Q33" s="1" t="s">
        <v>193</v>
      </c>
      <c r="R33" s="1">
        <f ca="1">COUNT(Heights2)</f>
        <v>100</v>
      </c>
    </row>
    <row r="34" spans="2:18" x14ac:dyDescent="0.3">
      <c r="B34" s="1">
        <v>12</v>
      </c>
      <c r="C34" s="1">
        <f t="shared" ca="1" si="0"/>
        <v>66.751511928787423</v>
      </c>
      <c r="D34" s="24">
        <f t="shared" ca="1" si="1"/>
        <v>72.019223580465194</v>
      </c>
      <c r="I34" s="1">
        <v>0.55000000000000004</v>
      </c>
      <c r="J34" s="1">
        <f t="shared" si="2"/>
        <v>69.7</v>
      </c>
      <c r="K34" s="1">
        <f t="shared" ca="1" si="3"/>
        <v>86</v>
      </c>
      <c r="L34" s="1">
        <f t="shared" ca="1" si="5"/>
        <v>8</v>
      </c>
      <c r="M34" s="1">
        <f t="shared" ca="1" si="4"/>
        <v>39</v>
      </c>
      <c r="N34" s="1">
        <f t="shared" ca="1" si="6"/>
        <v>7</v>
      </c>
      <c r="O34" s="23"/>
      <c r="Q34" s="1" t="s">
        <v>192</v>
      </c>
      <c r="R34" s="1">
        <f ca="1">AVERAGE(Heights1)</f>
        <v>67.719729429700266</v>
      </c>
    </row>
    <row r="35" spans="2:18" x14ac:dyDescent="0.3">
      <c r="B35" s="1">
        <v>13</v>
      </c>
      <c r="C35" s="1">
        <f t="shared" ca="1" si="0"/>
        <v>68.46444676508294</v>
      </c>
      <c r="D35" s="24">
        <f t="shared" ca="1" si="1"/>
        <v>78.008807709679331</v>
      </c>
      <c r="I35" s="1">
        <v>0.6</v>
      </c>
      <c r="J35" s="1">
        <f t="shared" si="2"/>
        <v>70.400000000000006</v>
      </c>
      <c r="K35" s="1">
        <f t="shared" ca="1" si="3"/>
        <v>93</v>
      </c>
      <c r="L35" s="1">
        <f t="shared" ca="1" si="5"/>
        <v>7</v>
      </c>
      <c r="M35" s="1">
        <f t="shared" ca="1" si="4"/>
        <v>45</v>
      </c>
      <c r="N35" s="1">
        <f t="shared" ca="1" si="6"/>
        <v>6</v>
      </c>
      <c r="O35" s="23"/>
      <c r="Q35" s="1" t="s">
        <v>191</v>
      </c>
      <c r="R35" s="1">
        <f ca="1">AVERAGE(Heights2)</f>
        <v>70.841727880702294</v>
      </c>
    </row>
    <row r="36" spans="2:18" x14ac:dyDescent="0.3">
      <c r="B36" s="1">
        <v>14</v>
      </c>
      <c r="C36" s="1">
        <f t="shared" ca="1" si="0"/>
        <v>66.509909499181546</v>
      </c>
      <c r="D36" s="24">
        <f t="shared" ca="1" si="1"/>
        <v>70.506836964584366</v>
      </c>
      <c r="I36" s="1">
        <v>0.65</v>
      </c>
      <c r="J36" s="1">
        <f t="shared" si="2"/>
        <v>71.099999999999994</v>
      </c>
      <c r="K36" s="1">
        <f t="shared" ca="1" si="3"/>
        <v>96</v>
      </c>
      <c r="L36" s="1">
        <f t="shared" ca="1" si="5"/>
        <v>3</v>
      </c>
      <c r="M36" s="1">
        <f t="shared" ca="1" si="4"/>
        <v>56</v>
      </c>
      <c r="N36" s="1">
        <f t="shared" ca="1" si="6"/>
        <v>11</v>
      </c>
      <c r="O36" s="23"/>
    </row>
    <row r="37" spans="2:18" x14ac:dyDescent="0.3">
      <c r="B37" s="1">
        <v>15</v>
      </c>
      <c r="C37" s="1">
        <f t="shared" ca="1" si="0"/>
        <v>68.971137323136006</v>
      </c>
      <c r="D37" s="24">
        <f t="shared" ca="1" si="1"/>
        <v>73.972172116191871</v>
      </c>
      <c r="I37" s="1">
        <v>0.7</v>
      </c>
      <c r="J37" s="1">
        <f t="shared" si="2"/>
        <v>71.8</v>
      </c>
      <c r="K37" s="1">
        <f t="shared" ca="1" si="3"/>
        <v>99</v>
      </c>
      <c r="L37" s="1">
        <f t="shared" ca="1" si="5"/>
        <v>3</v>
      </c>
      <c r="M37" s="1">
        <f t="shared" ca="1" si="4"/>
        <v>59</v>
      </c>
      <c r="N37" s="1">
        <f t="shared" ca="1" si="6"/>
        <v>3</v>
      </c>
      <c r="O37" s="23"/>
      <c r="Q37" s="1" t="s">
        <v>190</v>
      </c>
      <c r="R37" s="1">
        <f ca="1">xbar1-xbar2</f>
        <v>-3.1219984510020282</v>
      </c>
    </row>
    <row r="38" spans="2:18" x14ac:dyDescent="0.3">
      <c r="B38" s="1">
        <v>16</v>
      </c>
      <c r="C38" s="1">
        <f t="shared" ca="1" si="0"/>
        <v>69.859354722607421</v>
      </c>
      <c r="D38" s="24">
        <f t="shared" ca="1" si="1"/>
        <v>70.533872538046666</v>
      </c>
      <c r="I38" s="1">
        <v>0.75</v>
      </c>
      <c r="J38" s="1">
        <f t="shared" si="2"/>
        <v>72.5</v>
      </c>
      <c r="K38" s="1">
        <f t="shared" ca="1" si="3"/>
        <v>100</v>
      </c>
      <c r="L38" s="1">
        <f t="shared" ca="1" si="5"/>
        <v>1</v>
      </c>
      <c r="M38" s="1">
        <f t="shared" ca="1" si="4"/>
        <v>66</v>
      </c>
      <c r="N38" s="1">
        <f t="shared" ca="1" si="6"/>
        <v>7</v>
      </c>
      <c r="O38" s="23"/>
      <c r="Q38" s="1" t="s">
        <v>189</v>
      </c>
      <c r="R38" s="1">
        <f ca="1">SQRT(_xlfn.VAR.S(Heights1)/n1_+_xlfn.VAR.S(Heights2)/n2_)</f>
        <v>0.44463437472884393</v>
      </c>
    </row>
    <row r="39" spans="2:18" x14ac:dyDescent="0.3">
      <c r="B39" s="1">
        <v>17</v>
      </c>
      <c r="C39" s="1">
        <f t="shared" ca="1" si="0"/>
        <v>65.496359271840959</v>
      </c>
      <c r="D39" s="24">
        <f t="shared" ca="1" si="1"/>
        <v>69.488794126844383</v>
      </c>
      <c r="I39" s="1">
        <v>0.8</v>
      </c>
      <c r="J39" s="1">
        <f t="shared" si="2"/>
        <v>73.2</v>
      </c>
      <c r="K39" s="1">
        <f t="shared" ca="1" si="3"/>
        <v>100</v>
      </c>
      <c r="L39" s="1">
        <f t="shared" ca="1" si="5"/>
        <v>0</v>
      </c>
      <c r="M39" s="1">
        <f t="shared" ca="1" si="4"/>
        <v>70</v>
      </c>
      <c r="N39" s="1">
        <f t="shared" ca="1" si="6"/>
        <v>4</v>
      </c>
      <c r="O39" s="23"/>
      <c r="Q39" s="1" t="s">
        <v>188</v>
      </c>
      <c r="R39" s="1">
        <f ca="1">R37/R38</f>
        <v>-7.0214959266384867</v>
      </c>
    </row>
    <row r="40" spans="2:18" x14ac:dyDescent="0.3">
      <c r="B40" s="1">
        <v>18</v>
      </c>
      <c r="C40" s="1">
        <f t="shared" ca="1" si="0"/>
        <v>67.6691773509108</v>
      </c>
      <c r="D40" s="24">
        <f t="shared" ca="1" si="1"/>
        <v>69.598988148966455</v>
      </c>
      <c r="I40" s="1">
        <v>0.85</v>
      </c>
      <c r="J40" s="1">
        <f t="shared" si="2"/>
        <v>73.900000000000006</v>
      </c>
      <c r="K40" s="1">
        <f t="shared" ca="1" si="3"/>
        <v>100</v>
      </c>
      <c r="L40" s="1">
        <f t="shared" ca="1" si="5"/>
        <v>0</v>
      </c>
      <c r="M40" s="1">
        <f t="shared" ca="1" si="4"/>
        <v>77</v>
      </c>
      <c r="N40" s="1">
        <f t="shared" ca="1" si="6"/>
        <v>7</v>
      </c>
      <c r="O40" s="23"/>
      <c r="Q40" s="1" t="s">
        <v>162</v>
      </c>
      <c r="R40" s="1">
        <f ca="1">_xlfn.T.DIST(R39,n-1,1)</f>
        <v>1.3968186630843599E-10</v>
      </c>
    </row>
    <row r="41" spans="2:18" x14ac:dyDescent="0.3">
      <c r="B41" s="1">
        <v>19</v>
      </c>
      <c r="C41" s="1">
        <f t="shared" ca="1" si="0"/>
        <v>67.656734183076438</v>
      </c>
      <c r="D41" s="24">
        <f t="shared" ca="1" si="1"/>
        <v>70.199491786415507</v>
      </c>
      <c r="I41" s="1">
        <v>0.9</v>
      </c>
      <c r="J41" s="1">
        <f t="shared" si="2"/>
        <v>74.599999999999994</v>
      </c>
      <c r="K41" s="1">
        <f t="shared" ca="1" si="3"/>
        <v>100</v>
      </c>
      <c r="L41" s="1">
        <f t="shared" ca="1" si="5"/>
        <v>0</v>
      </c>
      <c r="M41" s="1">
        <f t="shared" ca="1" si="4"/>
        <v>82</v>
      </c>
      <c r="N41" s="1">
        <f t="shared" ca="1" si="6"/>
        <v>5</v>
      </c>
      <c r="O41" s="23"/>
    </row>
    <row r="42" spans="2:18" x14ac:dyDescent="0.3">
      <c r="B42" s="1">
        <v>20</v>
      </c>
      <c r="C42" s="1">
        <f t="shared" ca="1" si="0"/>
        <v>66.724934971652203</v>
      </c>
      <c r="D42" s="24">
        <f t="shared" ca="1" si="1"/>
        <v>80.182276016436575</v>
      </c>
      <c r="I42" s="1">
        <v>0.95</v>
      </c>
      <c r="J42" s="1">
        <f t="shared" si="2"/>
        <v>75.3</v>
      </c>
      <c r="K42" s="1">
        <f t="shared" ca="1" si="3"/>
        <v>100</v>
      </c>
      <c r="L42" s="1">
        <f t="shared" ca="1" si="5"/>
        <v>0</v>
      </c>
      <c r="M42" s="1">
        <f t="shared" ca="1" si="4"/>
        <v>87</v>
      </c>
      <c r="N42" s="1">
        <f t="shared" ca="1" si="6"/>
        <v>5</v>
      </c>
      <c r="O42" s="23"/>
    </row>
    <row r="43" spans="2:18" x14ac:dyDescent="0.3">
      <c r="B43" s="1">
        <v>21</v>
      </c>
      <c r="C43" s="1">
        <f t="shared" ca="1" si="0"/>
        <v>67.229434934585683</v>
      </c>
      <c r="D43" s="24">
        <f t="shared" ca="1" si="1"/>
        <v>70.981061567859172</v>
      </c>
      <c r="I43" s="1">
        <v>1</v>
      </c>
      <c r="J43" s="1">
        <f t="shared" si="2"/>
        <v>76</v>
      </c>
      <c r="K43" s="1">
        <f t="shared" ca="1" si="3"/>
        <v>100</v>
      </c>
      <c r="L43" s="1">
        <f t="shared" ca="1" si="5"/>
        <v>0</v>
      </c>
      <c r="M43" s="1">
        <f t="shared" ca="1" si="4"/>
        <v>90</v>
      </c>
      <c r="N43" s="1">
        <f t="shared" ca="1" si="6"/>
        <v>3</v>
      </c>
      <c r="O43" s="23"/>
    </row>
    <row r="44" spans="2:18" x14ac:dyDescent="0.3">
      <c r="B44" s="1">
        <v>22</v>
      </c>
      <c r="C44" s="1">
        <f t="shared" ca="1" si="0"/>
        <v>66.894684400119047</v>
      </c>
      <c r="D44" s="24">
        <f t="shared" ca="1" si="1"/>
        <v>70.210164587265211</v>
      </c>
    </row>
    <row r="45" spans="2:18" x14ac:dyDescent="0.3">
      <c r="B45" s="1">
        <v>23</v>
      </c>
      <c r="C45" s="1">
        <f t="shared" ca="1" si="0"/>
        <v>67.928452952936738</v>
      </c>
      <c r="D45" s="24">
        <f t="shared" ca="1" si="1"/>
        <v>73.597899762145346</v>
      </c>
    </row>
    <row r="46" spans="2:18" x14ac:dyDescent="0.3">
      <c r="B46" s="1">
        <v>24</v>
      </c>
      <c r="C46" s="1">
        <f t="shared" ca="1" si="0"/>
        <v>68.264208433418787</v>
      </c>
      <c r="D46" s="24">
        <f t="shared" ca="1" si="1"/>
        <v>73.406674228190425</v>
      </c>
    </row>
    <row r="47" spans="2:18" x14ac:dyDescent="0.3">
      <c r="B47" s="1">
        <v>25</v>
      </c>
      <c r="C47" s="1">
        <f t="shared" ca="1" si="0"/>
        <v>70.060068603691931</v>
      </c>
      <c r="D47" s="24">
        <f t="shared" ca="1" si="1"/>
        <v>77.476949836667742</v>
      </c>
    </row>
    <row r="48" spans="2:18" x14ac:dyDescent="0.3">
      <c r="B48" s="1">
        <v>26</v>
      </c>
      <c r="C48" s="1">
        <f t="shared" ca="1" si="0"/>
        <v>66.09304493536365</v>
      </c>
      <c r="D48" s="24">
        <f t="shared" ca="1" si="1"/>
        <v>71.018543790235043</v>
      </c>
    </row>
    <row r="49" spans="2:4" x14ac:dyDescent="0.3">
      <c r="B49" s="1">
        <v>27</v>
      </c>
      <c r="C49" s="1">
        <f t="shared" ca="1" si="0"/>
        <v>66.524582969989012</v>
      </c>
      <c r="D49" s="24">
        <f t="shared" ca="1" si="1"/>
        <v>63.092605638960528</v>
      </c>
    </row>
    <row r="50" spans="2:4" x14ac:dyDescent="0.3">
      <c r="B50" s="1">
        <v>28</v>
      </c>
      <c r="C50" s="1">
        <f t="shared" ca="1" si="0"/>
        <v>68.175740748718226</v>
      </c>
      <c r="D50" s="24">
        <f t="shared" ca="1" si="1"/>
        <v>73.25902028197855</v>
      </c>
    </row>
    <row r="51" spans="2:4" x14ac:dyDescent="0.3">
      <c r="B51" s="1">
        <v>29</v>
      </c>
      <c r="C51" s="1">
        <f t="shared" ca="1" si="0"/>
        <v>67.493356253914342</v>
      </c>
      <c r="D51" s="24">
        <f t="shared" ca="1" si="1"/>
        <v>74.977271321488914</v>
      </c>
    </row>
    <row r="52" spans="2:4" x14ac:dyDescent="0.3">
      <c r="B52" s="1">
        <v>30</v>
      </c>
      <c r="C52" s="1">
        <f t="shared" ca="1" si="0"/>
        <v>67.848319735329724</v>
      </c>
      <c r="D52" s="24">
        <f t="shared" ca="1" si="1"/>
        <v>70.425716541640668</v>
      </c>
    </row>
    <row r="53" spans="2:4" x14ac:dyDescent="0.3">
      <c r="B53" s="1">
        <v>31</v>
      </c>
      <c r="C53" s="1">
        <f t="shared" ca="1" si="0"/>
        <v>68.411075792714314</v>
      </c>
      <c r="D53" s="24">
        <f t="shared" ca="1" si="1"/>
        <v>65.29205866831299</v>
      </c>
    </row>
    <row r="54" spans="2:4" x14ac:dyDescent="0.3">
      <c r="B54" s="1">
        <v>32</v>
      </c>
      <c r="C54" s="1">
        <f t="shared" ca="1" si="0"/>
        <v>66.641713704533373</v>
      </c>
      <c r="D54" s="24">
        <f t="shared" ca="1" si="1"/>
        <v>70.444663173158503</v>
      </c>
    </row>
    <row r="55" spans="2:4" x14ac:dyDescent="0.3">
      <c r="B55" s="1">
        <v>33</v>
      </c>
      <c r="C55" s="1">
        <f t="shared" ref="C55:C86" ca="1" si="7">_xlfn.NORM.INV(RAND(),68,2)</f>
        <v>69.009449220201205</v>
      </c>
      <c r="D55" s="24">
        <f t="shared" ref="D55:D86" ca="1" si="8">_xlfn.NORM.INV(RAND(),70,4)</f>
        <v>68.840165502775747</v>
      </c>
    </row>
    <row r="56" spans="2:4" x14ac:dyDescent="0.3">
      <c r="B56" s="1">
        <v>34</v>
      </c>
      <c r="C56" s="1">
        <f t="shared" ca="1" si="7"/>
        <v>65.82695564536732</v>
      </c>
      <c r="D56" s="24">
        <f t="shared" ca="1" si="8"/>
        <v>74.830433293128209</v>
      </c>
    </row>
    <row r="57" spans="2:4" x14ac:dyDescent="0.3">
      <c r="B57" s="1">
        <v>35</v>
      </c>
      <c r="C57" s="1">
        <f t="shared" ca="1" si="7"/>
        <v>69.506330601850038</v>
      </c>
      <c r="D57" s="24">
        <f t="shared" ca="1" si="8"/>
        <v>75.728962911726441</v>
      </c>
    </row>
    <row r="58" spans="2:4" x14ac:dyDescent="0.3">
      <c r="B58" s="1">
        <v>36</v>
      </c>
      <c r="C58" s="1">
        <f t="shared" ca="1" si="7"/>
        <v>68.356939090491153</v>
      </c>
      <c r="D58" s="24">
        <f t="shared" ca="1" si="8"/>
        <v>76.845812362311676</v>
      </c>
    </row>
    <row r="59" spans="2:4" x14ac:dyDescent="0.3">
      <c r="B59" s="1">
        <v>37</v>
      </c>
      <c r="C59" s="1">
        <f t="shared" ca="1" si="7"/>
        <v>68.521810612723115</v>
      </c>
      <c r="D59" s="24">
        <f t="shared" ca="1" si="8"/>
        <v>71.156575217238938</v>
      </c>
    </row>
    <row r="60" spans="2:4" x14ac:dyDescent="0.3">
      <c r="B60" s="1">
        <v>38</v>
      </c>
      <c r="C60" s="1">
        <f t="shared" ca="1" si="7"/>
        <v>67.842582661361902</v>
      </c>
      <c r="D60" s="24">
        <f t="shared" ca="1" si="8"/>
        <v>71.039215864183731</v>
      </c>
    </row>
    <row r="61" spans="2:4" x14ac:dyDescent="0.3">
      <c r="B61" s="1">
        <v>39</v>
      </c>
      <c r="C61" s="1">
        <f t="shared" ca="1" si="7"/>
        <v>65.539368327795273</v>
      </c>
      <c r="D61" s="24">
        <f t="shared" ca="1" si="8"/>
        <v>70.804728398413729</v>
      </c>
    </row>
    <row r="62" spans="2:4" x14ac:dyDescent="0.3">
      <c r="B62" s="1">
        <v>40</v>
      </c>
      <c r="C62" s="1">
        <f t="shared" ca="1" si="7"/>
        <v>64.309666593207908</v>
      </c>
      <c r="D62" s="24">
        <f t="shared" ca="1" si="8"/>
        <v>72.348708695251531</v>
      </c>
    </row>
    <row r="63" spans="2:4" x14ac:dyDescent="0.3">
      <c r="B63" s="1">
        <v>41</v>
      </c>
      <c r="C63" s="1">
        <f t="shared" ca="1" si="7"/>
        <v>67.194280921058947</v>
      </c>
      <c r="D63" s="24">
        <f t="shared" ca="1" si="8"/>
        <v>62.16377808751713</v>
      </c>
    </row>
    <row r="64" spans="2:4" x14ac:dyDescent="0.3">
      <c r="B64" s="1">
        <v>42</v>
      </c>
      <c r="C64" s="1">
        <f t="shared" ca="1" si="7"/>
        <v>70.002557741752227</v>
      </c>
      <c r="D64" s="24">
        <f t="shared" ca="1" si="8"/>
        <v>73.798175796253929</v>
      </c>
    </row>
    <row r="65" spans="2:4" x14ac:dyDescent="0.3">
      <c r="B65" s="1">
        <v>43</v>
      </c>
      <c r="C65" s="1">
        <f t="shared" ca="1" si="7"/>
        <v>70.598763009682813</v>
      </c>
      <c r="D65" s="24">
        <f t="shared" ca="1" si="8"/>
        <v>74.192412902271641</v>
      </c>
    </row>
    <row r="66" spans="2:4" x14ac:dyDescent="0.3">
      <c r="B66" s="1">
        <v>44</v>
      </c>
      <c r="C66" s="1">
        <f t="shared" ca="1" si="7"/>
        <v>67.70008124130959</v>
      </c>
      <c r="D66" s="24">
        <f t="shared" ca="1" si="8"/>
        <v>63.081246555559687</v>
      </c>
    </row>
    <row r="67" spans="2:4" x14ac:dyDescent="0.3">
      <c r="B67" s="1">
        <v>45</v>
      </c>
      <c r="C67" s="1">
        <f t="shared" ca="1" si="7"/>
        <v>71.801550496129252</v>
      </c>
      <c r="D67" s="24">
        <f t="shared" ca="1" si="8"/>
        <v>66.878060668537316</v>
      </c>
    </row>
    <row r="68" spans="2:4" x14ac:dyDescent="0.3">
      <c r="B68" s="1">
        <v>46</v>
      </c>
      <c r="C68" s="1">
        <f t="shared" ca="1" si="7"/>
        <v>65.725344484116945</v>
      </c>
      <c r="D68" s="24">
        <f t="shared" ca="1" si="8"/>
        <v>71.857003449922033</v>
      </c>
    </row>
    <row r="69" spans="2:4" x14ac:dyDescent="0.3">
      <c r="B69" s="1">
        <v>47</v>
      </c>
      <c r="C69" s="1">
        <f t="shared" ca="1" si="7"/>
        <v>69.01549575458084</v>
      </c>
      <c r="D69" s="24">
        <f t="shared" ca="1" si="8"/>
        <v>67.631597594681367</v>
      </c>
    </row>
    <row r="70" spans="2:4" x14ac:dyDescent="0.3">
      <c r="B70" s="1">
        <v>48</v>
      </c>
      <c r="C70" s="1">
        <f t="shared" ca="1" si="7"/>
        <v>67.500257211135903</v>
      </c>
      <c r="D70" s="24">
        <f t="shared" ca="1" si="8"/>
        <v>62.894483895962182</v>
      </c>
    </row>
    <row r="71" spans="2:4" x14ac:dyDescent="0.3">
      <c r="B71" s="1">
        <v>49</v>
      </c>
      <c r="C71" s="1">
        <f t="shared" ca="1" si="7"/>
        <v>64.165466127750193</v>
      </c>
      <c r="D71" s="24">
        <f t="shared" ca="1" si="8"/>
        <v>65.838870760228716</v>
      </c>
    </row>
    <row r="72" spans="2:4" x14ac:dyDescent="0.3">
      <c r="B72" s="1">
        <v>50</v>
      </c>
      <c r="C72" s="1">
        <f t="shared" ca="1" si="7"/>
        <v>68.726699008072444</v>
      </c>
      <c r="D72" s="24">
        <f t="shared" ca="1" si="8"/>
        <v>67.261017760727569</v>
      </c>
    </row>
    <row r="73" spans="2:4" x14ac:dyDescent="0.3">
      <c r="B73" s="1">
        <v>51</v>
      </c>
      <c r="C73" s="1">
        <f t="shared" ca="1" si="7"/>
        <v>67.153528304048976</v>
      </c>
      <c r="D73" s="24">
        <f t="shared" ca="1" si="8"/>
        <v>77.415104034348133</v>
      </c>
    </row>
    <row r="74" spans="2:4" x14ac:dyDescent="0.3">
      <c r="B74" s="1">
        <v>52</v>
      </c>
      <c r="C74" s="1">
        <f t="shared" ca="1" si="7"/>
        <v>69.339913010202466</v>
      </c>
      <c r="D74" s="24">
        <f t="shared" ca="1" si="8"/>
        <v>75.492312627515716</v>
      </c>
    </row>
    <row r="75" spans="2:4" x14ac:dyDescent="0.3">
      <c r="B75" s="1">
        <v>53</v>
      </c>
      <c r="C75" s="1">
        <f t="shared" ca="1" si="7"/>
        <v>67.219691404189646</v>
      </c>
      <c r="D75" s="24">
        <f t="shared" ca="1" si="8"/>
        <v>73.184972713123599</v>
      </c>
    </row>
    <row r="76" spans="2:4" x14ac:dyDescent="0.3">
      <c r="B76" s="1">
        <v>54</v>
      </c>
      <c r="C76" s="1">
        <f t="shared" ca="1" si="7"/>
        <v>70.60626092595362</v>
      </c>
      <c r="D76" s="24">
        <f t="shared" ca="1" si="8"/>
        <v>79.308609313084787</v>
      </c>
    </row>
    <row r="77" spans="2:4" x14ac:dyDescent="0.3">
      <c r="B77" s="1">
        <v>55</v>
      </c>
      <c r="C77" s="1">
        <f t="shared" ca="1" si="7"/>
        <v>67.596640009823389</v>
      </c>
      <c r="D77" s="24">
        <f t="shared" ca="1" si="8"/>
        <v>69.15606659491921</v>
      </c>
    </row>
    <row r="78" spans="2:4" x14ac:dyDescent="0.3">
      <c r="B78" s="1">
        <v>56</v>
      </c>
      <c r="C78" s="1">
        <f t="shared" ca="1" si="7"/>
        <v>69.918270162831703</v>
      </c>
      <c r="D78" s="24">
        <f t="shared" ca="1" si="8"/>
        <v>74.926762695285134</v>
      </c>
    </row>
    <row r="79" spans="2:4" x14ac:dyDescent="0.3">
      <c r="B79" s="1">
        <v>57</v>
      </c>
      <c r="C79" s="1">
        <f t="shared" ca="1" si="7"/>
        <v>69.054253235058724</v>
      </c>
      <c r="D79" s="24">
        <f t="shared" ca="1" si="8"/>
        <v>66.814796001912413</v>
      </c>
    </row>
    <row r="80" spans="2:4" x14ac:dyDescent="0.3">
      <c r="B80" s="1">
        <v>58</v>
      </c>
      <c r="C80" s="1">
        <f t="shared" ca="1" si="7"/>
        <v>68.693883141247824</v>
      </c>
      <c r="D80" s="24">
        <f t="shared" ca="1" si="8"/>
        <v>63.214764170629685</v>
      </c>
    </row>
    <row r="81" spans="2:4" x14ac:dyDescent="0.3">
      <c r="B81" s="1">
        <v>59</v>
      </c>
      <c r="C81" s="1">
        <f t="shared" ca="1" si="7"/>
        <v>62.978009563996089</v>
      </c>
      <c r="D81" s="24">
        <f t="shared" ca="1" si="8"/>
        <v>67.022034991471159</v>
      </c>
    </row>
    <row r="82" spans="2:4" x14ac:dyDescent="0.3">
      <c r="B82" s="1">
        <v>60</v>
      </c>
      <c r="C82" s="1">
        <f t="shared" ca="1" si="7"/>
        <v>67.624344102386218</v>
      </c>
      <c r="D82" s="24">
        <f t="shared" ca="1" si="8"/>
        <v>64.462852540352344</v>
      </c>
    </row>
    <row r="83" spans="2:4" x14ac:dyDescent="0.3">
      <c r="B83" s="1">
        <v>61</v>
      </c>
      <c r="C83" s="1">
        <f t="shared" ca="1" si="7"/>
        <v>67.819026534091478</v>
      </c>
      <c r="D83" s="24">
        <f t="shared" ca="1" si="8"/>
        <v>67.040890273173204</v>
      </c>
    </row>
    <row r="84" spans="2:4" x14ac:dyDescent="0.3">
      <c r="B84" s="1">
        <v>62</v>
      </c>
      <c r="C84" s="1">
        <f t="shared" ca="1" si="7"/>
        <v>66.704192601433149</v>
      </c>
      <c r="D84" s="24">
        <f t="shared" ca="1" si="8"/>
        <v>66.200804119426564</v>
      </c>
    </row>
    <row r="85" spans="2:4" x14ac:dyDescent="0.3">
      <c r="B85" s="1">
        <v>63</v>
      </c>
      <c r="C85" s="1">
        <f t="shared" ca="1" si="7"/>
        <v>68.313070261883141</v>
      </c>
      <c r="D85" s="24">
        <f t="shared" ca="1" si="8"/>
        <v>70.446817413058412</v>
      </c>
    </row>
    <row r="86" spans="2:4" x14ac:dyDescent="0.3">
      <c r="B86" s="1">
        <v>64</v>
      </c>
      <c r="C86" s="1">
        <f t="shared" ca="1" si="7"/>
        <v>69.378512275939016</v>
      </c>
      <c r="D86" s="24">
        <f t="shared" ca="1" si="8"/>
        <v>76.958879642711508</v>
      </c>
    </row>
    <row r="87" spans="2:4" x14ac:dyDescent="0.3">
      <c r="B87" s="1">
        <v>65</v>
      </c>
      <c r="C87" s="1">
        <f t="shared" ref="C87:C122" ca="1" si="9">_xlfn.NORM.INV(RAND(),68,2)</f>
        <v>68.330448555655465</v>
      </c>
      <c r="D87" s="24">
        <f t="shared" ref="D87:D122" ca="1" si="10">_xlfn.NORM.INV(RAND(),70,4)</f>
        <v>69.943330914222059</v>
      </c>
    </row>
    <row r="88" spans="2:4" x14ac:dyDescent="0.3">
      <c r="B88" s="1">
        <v>66</v>
      </c>
      <c r="C88" s="1">
        <f t="shared" ca="1" si="9"/>
        <v>66.393177151748588</v>
      </c>
      <c r="D88" s="24">
        <f t="shared" ca="1" si="10"/>
        <v>71.972056318902077</v>
      </c>
    </row>
    <row r="89" spans="2:4" x14ac:dyDescent="0.3">
      <c r="B89" s="1">
        <v>67</v>
      </c>
      <c r="C89" s="1">
        <f t="shared" ca="1" si="9"/>
        <v>66.500293916728168</v>
      </c>
      <c r="D89" s="24">
        <f t="shared" ca="1" si="10"/>
        <v>72.319481857422517</v>
      </c>
    </row>
    <row r="90" spans="2:4" x14ac:dyDescent="0.3">
      <c r="B90" s="1">
        <v>68</v>
      </c>
      <c r="C90" s="1">
        <f t="shared" ca="1" si="9"/>
        <v>71.167694232738157</v>
      </c>
      <c r="D90" s="24">
        <f t="shared" ca="1" si="10"/>
        <v>73.779459041021369</v>
      </c>
    </row>
    <row r="91" spans="2:4" x14ac:dyDescent="0.3">
      <c r="B91" s="1">
        <v>69</v>
      </c>
      <c r="C91" s="1">
        <f t="shared" ca="1" si="9"/>
        <v>68.066960126532251</v>
      </c>
      <c r="D91" s="24">
        <f t="shared" ca="1" si="10"/>
        <v>66.708524323488135</v>
      </c>
    </row>
    <row r="92" spans="2:4" x14ac:dyDescent="0.3">
      <c r="B92" s="1">
        <v>70</v>
      </c>
      <c r="C92" s="1">
        <f t="shared" ca="1" si="9"/>
        <v>69.135081185422322</v>
      </c>
      <c r="D92" s="24">
        <f t="shared" ca="1" si="10"/>
        <v>66.38453986275826</v>
      </c>
    </row>
    <row r="93" spans="2:4" x14ac:dyDescent="0.3">
      <c r="B93" s="1">
        <v>71</v>
      </c>
      <c r="C93" s="1">
        <f t="shared" ca="1" si="9"/>
        <v>65.877025512463675</v>
      </c>
      <c r="D93" s="24">
        <f t="shared" ca="1" si="10"/>
        <v>66.8307659672992</v>
      </c>
    </row>
    <row r="94" spans="2:4" x14ac:dyDescent="0.3">
      <c r="B94" s="1">
        <v>72</v>
      </c>
      <c r="C94" s="1">
        <f t="shared" ca="1" si="9"/>
        <v>69.906269965841304</v>
      </c>
      <c r="D94" s="24">
        <f t="shared" ca="1" si="10"/>
        <v>78.844964941273147</v>
      </c>
    </row>
    <row r="95" spans="2:4" x14ac:dyDescent="0.3">
      <c r="B95" s="1">
        <v>73</v>
      </c>
      <c r="C95" s="1">
        <f t="shared" ca="1" si="9"/>
        <v>68.342403473728581</v>
      </c>
      <c r="D95" s="24">
        <f t="shared" ca="1" si="10"/>
        <v>71.917616912831733</v>
      </c>
    </row>
    <row r="96" spans="2:4" x14ac:dyDescent="0.3">
      <c r="B96" s="1">
        <v>74</v>
      </c>
      <c r="C96" s="1">
        <f t="shared" ca="1" si="9"/>
        <v>71.220566367760043</v>
      </c>
      <c r="D96" s="24">
        <f t="shared" ca="1" si="10"/>
        <v>66.972818994321528</v>
      </c>
    </row>
    <row r="97" spans="2:4" x14ac:dyDescent="0.3">
      <c r="B97" s="1">
        <v>75</v>
      </c>
      <c r="C97" s="1">
        <f t="shared" ca="1" si="9"/>
        <v>68.756614686085342</v>
      </c>
      <c r="D97" s="24">
        <f t="shared" ca="1" si="10"/>
        <v>74.561567294880405</v>
      </c>
    </row>
    <row r="98" spans="2:4" x14ac:dyDescent="0.3">
      <c r="B98" s="1">
        <v>76</v>
      </c>
      <c r="C98" s="1">
        <f t="shared" ca="1" si="9"/>
        <v>66.416184349555749</v>
      </c>
      <c r="D98" s="24">
        <f t="shared" ca="1" si="10"/>
        <v>71.449856508332644</v>
      </c>
    </row>
    <row r="99" spans="2:4" x14ac:dyDescent="0.3">
      <c r="B99" s="1">
        <v>77</v>
      </c>
      <c r="C99" s="1">
        <f t="shared" ca="1" si="9"/>
        <v>66.901642398059792</v>
      </c>
      <c r="D99" s="24">
        <f t="shared" ca="1" si="10"/>
        <v>73.158111708226585</v>
      </c>
    </row>
    <row r="100" spans="2:4" x14ac:dyDescent="0.3">
      <c r="B100" s="1">
        <v>78</v>
      </c>
      <c r="C100" s="1">
        <f t="shared" ca="1" si="9"/>
        <v>67.559027384140833</v>
      </c>
      <c r="D100" s="24">
        <f t="shared" ca="1" si="10"/>
        <v>64.350439663345838</v>
      </c>
    </row>
    <row r="101" spans="2:4" x14ac:dyDescent="0.3">
      <c r="B101" s="1">
        <v>79</v>
      </c>
      <c r="C101" s="1">
        <f t="shared" ca="1" si="9"/>
        <v>68.423325011298104</v>
      </c>
      <c r="D101" s="24">
        <f t="shared" ca="1" si="10"/>
        <v>77.135009217411678</v>
      </c>
    </row>
    <row r="102" spans="2:4" x14ac:dyDescent="0.3">
      <c r="B102" s="1">
        <v>80</v>
      </c>
      <c r="C102" s="1">
        <f t="shared" ca="1" si="9"/>
        <v>68.200549150622422</v>
      </c>
      <c r="D102" s="24">
        <f t="shared" ca="1" si="10"/>
        <v>66.935255768613615</v>
      </c>
    </row>
    <row r="103" spans="2:4" x14ac:dyDescent="0.3">
      <c r="B103" s="1">
        <v>81</v>
      </c>
      <c r="C103" s="1">
        <f t="shared" ca="1" si="9"/>
        <v>70.212167196542183</v>
      </c>
      <c r="D103" s="24">
        <f t="shared" ca="1" si="10"/>
        <v>74.363070219942259</v>
      </c>
    </row>
    <row r="104" spans="2:4" x14ac:dyDescent="0.3">
      <c r="B104" s="1">
        <v>82</v>
      </c>
      <c r="C104" s="1">
        <f t="shared" ca="1" si="9"/>
        <v>67.876917380937911</v>
      </c>
      <c r="D104" s="24">
        <f t="shared" ca="1" si="10"/>
        <v>74.89601460757396</v>
      </c>
    </row>
    <row r="105" spans="2:4" x14ac:dyDescent="0.3">
      <c r="B105" s="1">
        <v>83</v>
      </c>
      <c r="C105" s="1">
        <f t="shared" ca="1" si="9"/>
        <v>71.267284779357396</v>
      </c>
      <c r="D105" s="24">
        <f t="shared" ca="1" si="10"/>
        <v>70.053857663604475</v>
      </c>
    </row>
    <row r="106" spans="2:4" x14ac:dyDescent="0.3">
      <c r="B106" s="1">
        <v>84</v>
      </c>
      <c r="C106" s="1">
        <f t="shared" ca="1" si="9"/>
        <v>67.093684769843705</v>
      </c>
      <c r="D106" s="24">
        <f t="shared" ca="1" si="10"/>
        <v>75.892002589744791</v>
      </c>
    </row>
    <row r="107" spans="2:4" x14ac:dyDescent="0.3">
      <c r="B107" s="1">
        <v>85</v>
      </c>
      <c r="C107" s="1">
        <f t="shared" ca="1" si="9"/>
        <v>68.19560415606108</v>
      </c>
      <c r="D107" s="24">
        <f t="shared" ca="1" si="10"/>
        <v>68.527645442618621</v>
      </c>
    </row>
    <row r="108" spans="2:4" x14ac:dyDescent="0.3">
      <c r="B108" s="1">
        <v>86</v>
      </c>
      <c r="C108" s="1">
        <f t="shared" ca="1" si="9"/>
        <v>66.448893974810957</v>
      </c>
      <c r="D108" s="24">
        <f t="shared" ca="1" si="10"/>
        <v>69.396250713024145</v>
      </c>
    </row>
    <row r="109" spans="2:4" x14ac:dyDescent="0.3">
      <c r="B109" s="1">
        <v>87</v>
      </c>
      <c r="C109" s="1">
        <f t="shared" ca="1" si="9"/>
        <v>66.597429655120465</v>
      </c>
      <c r="D109" s="24">
        <f t="shared" ca="1" si="10"/>
        <v>69.690962359377636</v>
      </c>
    </row>
    <row r="110" spans="2:4" x14ac:dyDescent="0.3">
      <c r="B110" s="1">
        <v>88</v>
      </c>
      <c r="C110" s="1">
        <f t="shared" ca="1" si="9"/>
        <v>66.563003154223964</v>
      </c>
      <c r="D110" s="24">
        <f t="shared" ca="1" si="10"/>
        <v>67.628647979897352</v>
      </c>
    </row>
    <row r="111" spans="2:4" x14ac:dyDescent="0.3">
      <c r="B111" s="1">
        <v>89</v>
      </c>
      <c r="C111" s="1">
        <f t="shared" ca="1" si="9"/>
        <v>67.605974003481592</v>
      </c>
      <c r="D111" s="24">
        <f t="shared" ca="1" si="10"/>
        <v>70.208441460018406</v>
      </c>
    </row>
    <row r="112" spans="2:4" x14ac:dyDescent="0.3">
      <c r="B112" s="1">
        <v>90</v>
      </c>
      <c r="C112" s="1">
        <f t="shared" ca="1" si="9"/>
        <v>67.937507149921302</v>
      </c>
      <c r="D112" s="24">
        <f t="shared" ca="1" si="10"/>
        <v>74.277773069849914</v>
      </c>
    </row>
    <row r="113" spans="2:4" x14ac:dyDescent="0.3">
      <c r="B113" s="1">
        <v>91</v>
      </c>
      <c r="C113" s="1">
        <f t="shared" ca="1" si="9"/>
        <v>65.249905292136432</v>
      </c>
      <c r="D113" s="24">
        <f t="shared" ca="1" si="10"/>
        <v>73.225380026957339</v>
      </c>
    </row>
    <row r="114" spans="2:4" x14ac:dyDescent="0.3">
      <c r="B114" s="1">
        <v>92</v>
      </c>
      <c r="C114" s="1">
        <f t="shared" ca="1" si="9"/>
        <v>67.047686041435441</v>
      </c>
      <c r="D114" s="24">
        <f t="shared" ca="1" si="10"/>
        <v>68.23039210233145</v>
      </c>
    </row>
    <row r="115" spans="2:4" x14ac:dyDescent="0.3">
      <c r="B115" s="1">
        <v>93</v>
      </c>
      <c r="C115" s="1">
        <f t="shared" ca="1" si="9"/>
        <v>66.240473464468877</v>
      </c>
      <c r="D115" s="24">
        <f t="shared" ca="1" si="10"/>
        <v>73.176959883598443</v>
      </c>
    </row>
    <row r="116" spans="2:4" x14ac:dyDescent="0.3">
      <c r="B116" s="1">
        <v>94</v>
      </c>
      <c r="C116" s="1">
        <f t="shared" ca="1" si="9"/>
        <v>65.212072445977483</v>
      </c>
      <c r="D116" s="24">
        <f t="shared" ca="1" si="10"/>
        <v>66.979630889455876</v>
      </c>
    </row>
    <row r="117" spans="2:4" x14ac:dyDescent="0.3">
      <c r="B117" s="1">
        <v>95</v>
      </c>
      <c r="C117" s="1">
        <f t="shared" ca="1" si="9"/>
        <v>69.007551492323643</v>
      </c>
      <c r="D117" s="24">
        <f t="shared" ca="1" si="10"/>
        <v>79.366106370922523</v>
      </c>
    </row>
    <row r="118" spans="2:4" x14ac:dyDescent="0.3">
      <c r="B118" s="1">
        <v>96</v>
      </c>
      <c r="C118" s="1">
        <f t="shared" ca="1" si="9"/>
        <v>61.68556017689707</v>
      </c>
      <c r="D118" s="24">
        <f t="shared" ca="1" si="10"/>
        <v>71.529276441921439</v>
      </c>
    </row>
    <row r="119" spans="2:4" x14ac:dyDescent="0.3">
      <c r="B119" s="1">
        <v>97</v>
      </c>
      <c r="C119" s="1">
        <f t="shared" ca="1" si="9"/>
        <v>67.802456720528781</v>
      </c>
      <c r="D119" s="24">
        <f t="shared" ca="1" si="10"/>
        <v>67.797290260426834</v>
      </c>
    </row>
    <row r="120" spans="2:4" x14ac:dyDescent="0.3">
      <c r="B120" s="1">
        <v>98</v>
      </c>
      <c r="C120" s="1">
        <f t="shared" ca="1" si="9"/>
        <v>68.092703047719255</v>
      </c>
      <c r="D120" s="24">
        <f t="shared" ca="1" si="10"/>
        <v>75.08053588538894</v>
      </c>
    </row>
    <row r="121" spans="2:4" x14ac:dyDescent="0.3">
      <c r="B121" s="1">
        <v>99</v>
      </c>
      <c r="C121" s="1">
        <f t="shared" ca="1" si="9"/>
        <v>66.014611191321634</v>
      </c>
      <c r="D121" s="24">
        <f t="shared" ca="1" si="10"/>
        <v>66.686080760766004</v>
      </c>
    </row>
    <row r="122" spans="2:4" x14ac:dyDescent="0.3">
      <c r="B122" s="1">
        <v>100</v>
      </c>
      <c r="C122" s="1">
        <f t="shared" ca="1" si="9"/>
        <v>70.697262617829878</v>
      </c>
      <c r="D122" s="24">
        <f t="shared" ca="1" si="10"/>
        <v>68.02865881338748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3">
    <tabColor rgb="FF00B050"/>
  </sheetPr>
  <dimension ref="B2:E31"/>
  <sheetViews>
    <sheetView workbookViewId="0"/>
  </sheetViews>
  <sheetFormatPr baseColWidth="10" defaultColWidth="10.83203125" defaultRowHeight="26" x14ac:dyDescent="0.3"/>
  <cols>
    <col min="1" max="3" width="10.83203125" style="1"/>
    <col min="4" max="4" width="15.6640625" style="1" bestFit="1" customWidth="1"/>
    <col min="5" max="16384" width="10.83203125" style="1"/>
  </cols>
  <sheetData>
    <row r="2" spans="2:5" x14ac:dyDescent="0.3">
      <c r="B2" s="1" t="s">
        <v>76</v>
      </c>
    </row>
    <row r="3" spans="2:5" x14ac:dyDescent="0.3">
      <c r="C3" s="1" t="s">
        <v>77</v>
      </c>
    </row>
    <row r="4" spans="2:5" x14ac:dyDescent="0.3">
      <c r="C4" s="1" t="s">
        <v>78</v>
      </c>
    </row>
    <row r="5" spans="2:5" x14ac:dyDescent="0.3">
      <c r="C5" s="1" t="s">
        <v>79</v>
      </c>
    </row>
    <row r="7" spans="2:5" x14ac:dyDescent="0.3">
      <c r="C7" s="1" t="s">
        <v>80</v>
      </c>
    </row>
    <row r="9" spans="2:5" x14ac:dyDescent="0.3">
      <c r="D9" s="1" t="s">
        <v>81</v>
      </c>
      <c r="E9" s="1" t="s">
        <v>82</v>
      </c>
    </row>
    <row r="10" spans="2:5" x14ac:dyDescent="0.3">
      <c r="D10" s="1">
        <v>-3</v>
      </c>
      <c r="E10" s="1">
        <f>_xlfn.NORM.S.DIST(D10,1)</f>
        <v>1.3498980316300933E-3</v>
      </c>
    </row>
    <row r="11" spans="2:5" x14ac:dyDescent="0.3">
      <c r="D11" s="1">
        <v>-2</v>
      </c>
      <c r="E11" s="1">
        <f t="shared" ref="E11:E13" si="0">_xlfn.NORM.S.DIST(D11,1)</f>
        <v>2.2750131948179191E-2</v>
      </c>
    </row>
    <row r="12" spans="2:5" x14ac:dyDescent="0.3">
      <c r="D12" s="1">
        <v>2</v>
      </c>
      <c r="E12" s="1">
        <f t="shared" si="0"/>
        <v>0.97724986805182079</v>
      </c>
    </row>
    <row r="13" spans="2:5" x14ac:dyDescent="0.3">
      <c r="D13" s="1">
        <v>3</v>
      </c>
      <c r="E13" s="1">
        <f t="shared" si="0"/>
        <v>0.9986501019683699</v>
      </c>
    </row>
    <row r="15" spans="2:5" x14ac:dyDescent="0.3">
      <c r="D15" s="1" t="s">
        <v>83</v>
      </c>
    </row>
    <row r="16" spans="2:5" x14ac:dyDescent="0.3">
      <c r="C16" s="1" t="s">
        <v>97</v>
      </c>
    </row>
    <row r="18" spans="2:3" x14ac:dyDescent="0.3">
      <c r="B18" s="1" t="s">
        <v>17</v>
      </c>
    </row>
    <row r="19" spans="2:3" x14ac:dyDescent="0.3">
      <c r="C19" s="1" t="s">
        <v>84</v>
      </c>
    </row>
    <row r="20" spans="2:3" x14ac:dyDescent="0.3">
      <c r="C20" s="1" t="s">
        <v>85</v>
      </c>
    </row>
    <row r="21" spans="2:3" x14ac:dyDescent="0.3">
      <c r="C21" s="1" t="s">
        <v>86</v>
      </c>
    </row>
    <row r="22" spans="2:3" x14ac:dyDescent="0.3">
      <c r="C22" s="1" t="s">
        <v>87</v>
      </c>
    </row>
    <row r="23" spans="2:3" x14ac:dyDescent="0.3">
      <c r="C23" s="1" t="s">
        <v>88</v>
      </c>
    </row>
    <row r="24" spans="2:3" x14ac:dyDescent="0.3">
      <c r="C24" s="1" t="s">
        <v>89</v>
      </c>
    </row>
    <row r="25" spans="2:3" x14ac:dyDescent="0.3">
      <c r="C25" s="1" t="s">
        <v>312</v>
      </c>
    </row>
    <row r="26" spans="2:3" x14ac:dyDescent="0.3">
      <c r="C26" s="1" t="s">
        <v>94</v>
      </c>
    </row>
    <row r="28" spans="2:3" x14ac:dyDescent="0.3">
      <c r="B28" s="1" t="s">
        <v>90</v>
      </c>
      <c r="C28" s="1" t="s">
        <v>91</v>
      </c>
    </row>
    <row r="29" spans="2:3" x14ac:dyDescent="0.3">
      <c r="C29" s="1" t="s">
        <v>92</v>
      </c>
    </row>
    <row r="30" spans="2:3" x14ac:dyDescent="0.3">
      <c r="C30" s="1" t="s">
        <v>93</v>
      </c>
    </row>
    <row r="31" spans="2:3" x14ac:dyDescent="0.3">
      <c r="C31" s="1" t="s">
        <v>95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rgb="FF92D050"/>
  </sheetPr>
  <dimension ref="B2:P30"/>
  <sheetViews>
    <sheetView workbookViewId="0">
      <selection activeCell="C3" sqref="C3"/>
    </sheetView>
  </sheetViews>
  <sheetFormatPr baseColWidth="10" defaultColWidth="10.83203125" defaultRowHeight="21" x14ac:dyDescent="0.25"/>
  <cols>
    <col min="1" max="16384" width="10.83203125" style="7"/>
  </cols>
  <sheetData>
    <row r="2" spans="2:16" x14ac:dyDescent="0.25">
      <c r="B2" s="7" t="s">
        <v>20</v>
      </c>
      <c r="J2" s="8" t="s">
        <v>102</v>
      </c>
      <c r="K2" s="9"/>
      <c r="L2" s="9"/>
      <c r="M2" s="9"/>
      <c r="N2" s="9"/>
      <c r="O2" s="9"/>
      <c r="P2" s="10"/>
    </row>
    <row r="3" spans="2:16" x14ac:dyDescent="0.25">
      <c r="C3" s="7" t="s">
        <v>21</v>
      </c>
      <c r="J3" s="11"/>
      <c r="P3" s="12"/>
    </row>
    <row r="4" spans="2:16" x14ac:dyDescent="0.25">
      <c r="C4" s="7" t="s">
        <v>22</v>
      </c>
      <c r="J4" s="11" t="s">
        <v>100</v>
      </c>
      <c r="L4" s="7" t="s">
        <v>101</v>
      </c>
      <c r="P4" s="12"/>
    </row>
    <row r="5" spans="2:16" x14ac:dyDescent="0.25">
      <c r="D5" s="7" t="s">
        <v>14</v>
      </c>
      <c r="J5" s="11">
        <v>64</v>
      </c>
      <c r="L5" s="13">
        <v>-7.0000000000000007E-2</v>
      </c>
      <c r="P5" s="12"/>
    </row>
    <row r="6" spans="2:16" x14ac:dyDescent="0.25">
      <c r="E6" s="7" t="s">
        <v>15</v>
      </c>
      <c r="J6" s="11">
        <v>70</v>
      </c>
      <c r="L6" s="13">
        <v>7.0000000000000007E-2</v>
      </c>
      <c r="P6" s="12"/>
    </row>
    <row r="7" spans="2:16" x14ac:dyDescent="0.25">
      <c r="F7" s="7" t="s">
        <v>23</v>
      </c>
      <c r="J7" s="11">
        <v>20</v>
      </c>
      <c r="L7" s="13">
        <v>0.19</v>
      </c>
      <c r="P7" s="12"/>
    </row>
    <row r="8" spans="2:16" x14ac:dyDescent="0.25">
      <c r="G8" s="7">
        <v>7.6</v>
      </c>
      <c r="J8" s="11">
        <v>3</v>
      </c>
      <c r="L8" s="13">
        <v>0.23</v>
      </c>
      <c r="P8" s="12"/>
    </row>
    <row r="9" spans="2:16" x14ac:dyDescent="0.25">
      <c r="G9" s="7">
        <v>7.7</v>
      </c>
      <c r="J9" s="11">
        <v>58</v>
      </c>
      <c r="L9" s="13">
        <v>-0.18</v>
      </c>
      <c r="P9" s="12"/>
    </row>
    <row r="10" spans="2:16" x14ac:dyDescent="0.25">
      <c r="G10" s="7">
        <v>7.8</v>
      </c>
      <c r="J10" s="11">
        <v>13</v>
      </c>
      <c r="L10" s="13">
        <v>-0.12</v>
      </c>
      <c r="P10" s="12"/>
    </row>
    <row r="11" spans="2:16" x14ac:dyDescent="0.25">
      <c r="D11" s="7" t="s">
        <v>13</v>
      </c>
      <c r="J11" s="11">
        <v>74</v>
      </c>
      <c r="L11" s="13">
        <v>0.49</v>
      </c>
      <c r="P11" s="12"/>
    </row>
    <row r="12" spans="2:16" x14ac:dyDescent="0.25">
      <c r="E12" s="7" t="s">
        <v>16</v>
      </c>
      <c r="J12" s="11">
        <v>84</v>
      </c>
      <c r="L12" s="13">
        <v>0.34</v>
      </c>
      <c r="P12" s="12"/>
    </row>
    <row r="13" spans="2:16" x14ac:dyDescent="0.25">
      <c r="D13" s="7" t="s">
        <v>17</v>
      </c>
      <c r="J13" s="11">
        <v>47</v>
      </c>
      <c r="L13" s="13">
        <v>-0.06</v>
      </c>
      <c r="P13" s="12"/>
    </row>
    <row r="14" spans="2:16" x14ac:dyDescent="0.25">
      <c r="E14" s="7" t="s">
        <v>18</v>
      </c>
      <c r="J14" s="14">
        <v>17</v>
      </c>
      <c r="K14" s="15"/>
      <c r="L14" s="16">
        <v>-0.2</v>
      </c>
      <c r="M14" s="15"/>
      <c r="N14" s="15"/>
      <c r="O14" s="15"/>
      <c r="P14" s="17"/>
    </row>
    <row r="15" spans="2:16" x14ac:dyDescent="0.25">
      <c r="E15" s="7" t="s">
        <v>19</v>
      </c>
    </row>
    <row r="16" spans="2:16" x14ac:dyDescent="0.25">
      <c r="F16" s="7" t="s">
        <v>23</v>
      </c>
    </row>
    <row r="17" spans="2:7" x14ac:dyDescent="0.25">
      <c r="G17" s="7">
        <v>7.15</v>
      </c>
    </row>
    <row r="19" spans="2:7" x14ac:dyDescent="0.25">
      <c r="B19" s="7" t="s">
        <v>12</v>
      </c>
    </row>
    <row r="21" spans="2:7" x14ac:dyDescent="0.25">
      <c r="B21" s="7" t="s">
        <v>2</v>
      </c>
    </row>
    <row r="22" spans="2:7" x14ac:dyDescent="0.25">
      <c r="C22" s="7" t="s">
        <v>3</v>
      </c>
    </row>
    <row r="23" spans="2:7" x14ac:dyDescent="0.25">
      <c r="C23" s="7" t="s">
        <v>4</v>
      </c>
    </row>
    <row r="24" spans="2:7" x14ac:dyDescent="0.25">
      <c r="B24" s="7" t="s">
        <v>5</v>
      </c>
    </row>
    <row r="25" spans="2:7" x14ac:dyDescent="0.25">
      <c r="C25" s="7" t="s">
        <v>6</v>
      </c>
    </row>
    <row r="26" spans="2:7" x14ac:dyDescent="0.25">
      <c r="B26" s="7" t="s">
        <v>7</v>
      </c>
    </row>
    <row r="27" spans="2:7" x14ac:dyDescent="0.25">
      <c r="C27" s="7" t="s">
        <v>8</v>
      </c>
    </row>
    <row r="28" spans="2:7" x14ac:dyDescent="0.25">
      <c r="B28" s="7" t="s">
        <v>9</v>
      </c>
    </row>
    <row r="29" spans="2:7" x14ac:dyDescent="0.25">
      <c r="C29" s="7" t="s">
        <v>10</v>
      </c>
    </row>
    <row r="30" spans="2:7" x14ac:dyDescent="0.25">
      <c r="C30" s="7" t="s">
        <v>11</v>
      </c>
    </row>
  </sheetData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37234-CD83-3E40-B5F6-8FB8A1A5F3D2}">
  <sheetPr codeName="Sheet15">
    <tabColor theme="1"/>
  </sheetPr>
  <dimension ref="B2:C37"/>
  <sheetViews>
    <sheetView workbookViewId="0"/>
  </sheetViews>
  <sheetFormatPr baseColWidth="10" defaultColWidth="10.83203125" defaultRowHeight="26" x14ac:dyDescent="0.3"/>
  <cols>
    <col min="1" max="16384" width="10.83203125" style="22"/>
  </cols>
  <sheetData>
    <row r="2" spans="2:3" x14ac:dyDescent="0.3">
      <c r="B2" s="22" t="s">
        <v>142</v>
      </c>
    </row>
    <row r="3" spans="2:3" x14ac:dyDescent="0.3">
      <c r="C3" s="22" t="s">
        <v>143</v>
      </c>
    </row>
    <row r="4" spans="2:3" x14ac:dyDescent="0.3">
      <c r="C4" s="22" t="s">
        <v>144</v>
      </c>
    </row>
    <row r="5" spans="2:3" x14ac:dyDescent="0.3">
      <c r="C5" s="22" t="s">
        <v>145</v>
      </c>
    </row>
    <row r="6" spans="2:3" x14ac:dyDescent="0.3">
      <c r="B6" s="22" t="s">
        <v>146</v>
      </c>
    </row>
    <row r="7" spans="2:3" x14ac:dyDescent="0.3">
      <c r="C7" s="22" t="s">
        <v>143</v>
      </c>
    </row>
    <row r="8" spans="2:3" x14ac:dyDescent="0.3">
      <c r="C8" s="22" t="s">
        <v>144</v>
      </c>
    </row>
    <row r="9" spans="2:3" x14ac:dyDescent="0.3">
      <c r="C9" s="22" t="s">
        <v>145</v>
      </c>
    </row>
    <row r="10" spans="2:3" x14ac:dyDescent="0.3">
      <c r="B10" s="22" t="s">
        <v>147</v>
      </c>
    </row>
    <row r="11" spans="2:3" x14ac:dyDescent="0.3">
      <c r="C11" s="22" t="s">
        <v>143</v>
      </c>
    </row>
    <row r="12" spans="2:3" x14ac:dyDescent="0.3">
      <c r="C12" s="22" t="s">
        <v>144</v>
      </c>
    </row>
    <row r="13" spans="2:3" x14ac:dyDescent="0.3">
      <c r="C13" s="22" t="s">
        <v>145</v>
      </c>
    </row>
    <row r="15" spans="2:3" x14ac:dyDescent="0.3">
      <c r="B15" s="22" t="s">
        <v>142</v>
      </c>
    </row>
    <row r="16" spans="2:3" x14ac:dyDescent="0.3">
      <c r="C16" s="22" t="s">
        <v>148</v>
      </c>
    </row>
    <row r="17" spans="2:3" x14ac:dyDescent="0.3">
      <c r="B17" s="22" t="s">
        <v>147</v>
      </c>
    </row>
    <row r="18" spans="2:3" x14ac:dyDescent="0.3">
      <c r="C18" s="22" t="s">
        <v>148</v>
      </c>
    </row>
    <row r="19" spans="2:3" x14ac:dyDescent="0.3">
      <c r="B19" s="22" t="s">
        <v>149</v>
      </c>
    </row>
    <row r="20" spans="2:3" x14ac:dyDescent="0.3">
      <c r="C20" s="22" t="s">
        <v>148</v>
      </c>
    </row>
    <row r="22" spans="2:3" x14ac:dyDescent="0.3">
      <c r="B22" s="22" t="s">
        <v>142</v>
      </c>
    </row>
    <row r="23" spans="2:3" x14ac:dyDescent="0.3">
      <c r="C23" s="22" t="s">
        <v>150</v>
      </c>
    </row>
    <row r="24" spans="2:3" x14ac:dyDescent="0.3">
      <c r="B24" s="22" t="s">
        <v>147</v>
      </c>
    </row>
    <row r="25" spans="2:3" x14ac:dyDescent="0.3">
      <c r="C25" s="22" t="s">
        <v>150</v>
      </c>
    </row>
    <row r="26" spans="2:3" x14ac:dyDescent="0.3">
      <c r="B26" s="22" t="s">
        <v>149</v>
      </c>
    </row>
    <row r="27" spans="2:3" x14ac:dyDescent="0.3">
      <c r="C27" s="22" t="s">
        <v>150</v>
      </c>
    </row>
    <row r="29" spans="2:3" x14ac:dyDescent="0.3">
      <c r="B29" s="22" t="s">
        <v>151</v>
      </c>
    </row>
    <row r="30" spans="2:3" x14ac:dyDescent="0.3">
      <c r="B30" s="22" t="s">
        <v>152</v>
      </c>
    </row>
    <row r="31" spans="2:3" x14ac:dyDescent="0.3">
      <c r="B31" s="22" t="s">
        <v>153</v>
      </c>
    </row>
    <row r="32" spans="2:3" x14ac:dyDescent="0.3">
      <c r="B32" s="22" t="s">
        <v>154</v>
      </c>
    </row>
    <row r="34" spans="2:2" x14ac:dyDescent="0.3">
      <c r="B34" s="22" t="s">
        <v>155</v>
      </c>
    </row>
    <row r="35" spans="2:2" x14ac:dyDescent="0.3">
      <c r="B35" s="22" t="s">
        <v>156</v>
      </c>
    </row>
    <row r="36" spans="2:2" x14ac:dyDescent="0.3">
      <c r="B36" s="22" t="s">
        <v>157</v>
      </c>
    </row>
    <row r="37" spans="2:2" x14ac:dyDescent="0.3">
      <c r="B37" s="22" t="s">
        <v>158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6">
    <tabColor rgb="FFFFFF00"/>
  </sheetPr>
  <dimension ref="A2:C9"/>
  <sheetViews>
    <sheetView workbookViewId="0">
      <selection activeCell="D8" sqref="D8"/>
    </sheetView>
  </sheetViews>
  <sheetFormatPr baseColWidth="10" defaultColWidth="10.83203125" defaultRowHeight="26" x14ac:dyDescent="0.3"/>
  <cols>
    <col min="1" max="1" width="10.83203125" style="1"/>
    <col min="2" max="2" width="80" style="1" bestFit="1" customWidth="1"/>
    <col min="3" max="16384" width="10.83203125" style="1"/>
  </cols>
  <sheetData>
    <row r="2" spans="1:3" x14ac:dyDescent="0.3">
      <c r="B2" s="4" t="s">
        <v>0</v>
      </c>
      <c r="C2" s="4" t="s">
        <v>1</v>
      </c>
    </row>
    <row r="3" spans="1:3" x14ac:dyDescent="0.3">
      <c r="A3" s="1">
        <v>1</v>
      </c>
      <c r="B3" s="1" t="s">
        <v>310</v>
      </c>
      <c r="C3" s="2">
        <v>2</v>
      </c>
    </row>
    <row r="4" spans="1:3" x14ac:dyDescent="0.3">
      <c r="A4" s="1">
        <v>2</v>
      </c>
      <c r="B4" s="3" t="s">
        <v>237</v>
      </c>
      <c r="C4" s="2">
        <v>4</v>
      </c>
    </row>
    <row r="5" spans="1:3" x14ac:dyDescent="0.3">
      <c r="A5" s="1">
        <v>3</v>
      </c>
      <c r="B5" s="3" t="s">
        <v>238</v>
      </c>
      <c r="C5" s="2">
        <v>4</v>
      </c>
    </row>
    <row r="6" spans="1:3" x14ac:dyDescent="0.3">
      <c r="A6" s="1">
        <v>4</v>
      </c>
      <c r="B6" s="3" t="s">
        <v>239</v>
      </c>
      <c r="C6" s="2">
        <v>4</v>
      </c>
    </row>
    <row r="7" spans="1:3" x14ac:dyDescent="0.3">
      <c r="A7" s="1">
        <v>5</v>
      </c>
      <c r="B7" s="3" t="s">
        <v>240</v>
      </c>
      <c r="C7" s="2">
        <v>6</v>
      </c>
    </row>
    <row r="8" spans="1:3" x14ac:dyDescent="0.3">
      <c r="B8" s="3"/>
      <c r="C8" s="2"/>
    </row>
    <row r="9" spans="1:3" x14ac:dyDescent="0.3">
      <c r="C9" s="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ED972-09BD-DB49-824C-610F26E9C1B6}">
  <sheetPr>
    <tabColor rgb="FFFFFF00"/>
  </sheetPr>
  <dimension ref="T3:U6"/>
  <sheetViews>
    <sheetView workbookViewId="0"/>
  </sheetViews>
  <sheetFormatPr baseColWidth="10" defaultColWidth="10.83203125" defaultRowHeight="26" x14ac:dyDescent="0.3"/>
  <cols>
    <col min="1" max="1" width="10.83203125" style="1"/>
    <col min="2" max="2" width="10.83203125" style="1" customWidth="1"/>
    <col min="3" max="16384" width="10.83203125" style="1"/>
  </cols>
  <sheetData>
    <row r="3" spans="20:21" x14ac:dyDescent="0.3">
      <c r="T3" s="1">
        <v>1</v>
      </c>
      <c r="U3" s="35"/>
    </row>
    <row r="4" spans="20:21" x14ac:dyDescent="0.3">
      <c r="T4" s="1">
        <v>2</v>
      </c>
      <c r="U4" s="35"/>
    </row>
    <row r="5" spans="20:21" x14ac:dyDescent="0.3">
      <c r="T5" s="1">
        <v>3</v>
      </c>
      <c r="U5" s="35"/>
    </row>
    <row r="6" spans="20:21" x14ac:dyDescent="0.3">
      <c r="T6" s="1">
        <v>4</v>
      </c>
      <c r="U6" s="35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A7AEE-07F7-404B-AA73-C5B6057867B6}">
  <sheetPr codeName="Sheet17">
    <tabColor rgb="FFFFFF00"/>
  </sheetPr>
  <dimension ref="A1:B6"/>
  <sheetViews>
    <sheetView workbookViewId="0"/>
  </sheetViews>
  <sheetFormatPr baseColWidth="10" defaultRowHeight="26" x14ac:dyDescent="0.3"/>
  <cols>
    <col min="1" max="16384" width="10.83203125" style="22"/>
  </cols>
  <sheetData>
    <row r="1" spans="1:2" x14ac:dyDescent="0.3">
      <c r="A1" s="38" t="s">
        <v>301</v>
      </c>
    </row>
    <row r="2" spans="1:2" x14ac:dyDescent="0.3">
      <c r="B2" s="22" t="s">
        <v>211</v>
      </c>
    </row>
    <row r="3" spans="1:2" x14ac:dyDescent="0.3">
      <c r="B3" s="22" t="s">
        <v>212</v>
      </c>
    </row>
    <row r="4" spans="1:2" x14ac:dyDescent="0.3">
      <c r="B4" s="22" t="s">
        <v>214</v>
      </c>
    </row>
    <row r="5" spans="1:2" x14ac:dyDescent="0.3">
      <c r="B5" s="22" t="s">
        <v>309</v>
      </c>
    </row>
    <row r="6" spans="1:2" x14ac:dyDescent="0.3">
      <c r="B6" s="22" t="s">
        <v>213</v>
      </c>
    </row>
  </sheetData>
  <hyperlinks>
    <hyperlink ref="A1" r:id="rId1" xr:uid="{6F701394-5BCB-1343-9A92-A4A90BDCA574}"/>
  </hyperlinks>
  <pageMargins left="0.7" right="0.7" top="0.75" bottom="0.75" header="0.3" footer="0.3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1A34-A7E1-6740-977C-AB6C1EFED7C4}">
  <sheetPr codeName="Sheet18">
    <tabColor rgb="FFFFFF00"/>
  </sheetPr>
  <dimension ref="A1:E25"/>
  <sheetViews>
    <sheetView workbookViewId="0"/>
  </sheetViews>
  <sheetFormatPr baseColWidth="10" defaultRowHeight="26" x14ac:dyDescent="0.3"/>
  <cols>
    <col min="1" max="2" width="10.83203125" style="22"/>
    <col min="3" max="3" width="14.33203125" style="22" bestFit="1" customWidth="1"/>
    <col min="4" max="16384" width="10.83203125" style="22"/>
  </cols>
  <sheetData>
    <row r="1" spans="1:5" x14ac:dyDescent="0.3">
      <c r="A1" s="38" t="s">
        <v>302</v>
      </c>
    </row>
    <row r="2" spans="1:5" x14ac:dyDescent="0.3">
      <c r="B2" s="22" t="s">
        <v>215</v>
      </c>
    </row>
    <row r="3" spans="1:5" x14ac:dyDescent="0.3">
      <c r="B3" s="22" t="s">
        <v>305</v>
      </c>
    </row>
    <row r="4" spans="1:5" x14ac:dyDescent="0.3">
      <c r="B4" s="22" t="s">
        <v>306</v>
      </c>
    </row>
    <row r="5" spans="1:5" x14ac:dyDescent="0.3">
      <c r="B5" s="22" t="s">
        <v>307</v>
      </c>
    </row>
    <row r="6" spans="1:5" x14ac:dyDescent="0.3">
      <c r="B6" s="22" t="s">
        <v>335</v>
      </c>
    </row>
    <row r="7" spans="1:5" x14ac:dyDescent="0.3">
      <c r="B7" s="22" t="s">
        <v>308</v>
      </c>
    </row>
    <row r="8" spans="1:5" x14ac:dyDescent="0.3">
      <c r="B8" s="22" t="s">
        <v>216</v>
      </c>
    </row>
    <row r="10" spans="1:5" x14ac:dyDescent="0.3">
      <c r="B10" s="22">
        <v>1</v>
      </c>
      <c r="C10" s="34">
        <v>894.99473157309671</v>
      </c>
      <c r="E10"/>
    </row>
    <row r="11" spans="1:5" x14ac:dyDescent="0.3">
      <c r="B11" s="22">
        <v>2</v>
      </c>
      <c r="C11" s="34">
        <v>863.64536034130936</v>
      </c>
    </row>
    <row r="12" spans="1:5" x14ac:dyDescent="0.3">
      <c r="B12" s="22">
        <v>3</v>
      </c>
      <c r="C12" s="34">
        <v>874.47840940876722</v>
      </c>
    </row>
    <row r="13" spans="1:5" x14ac:dyDescent="0.3">
      <c r="B13" s="22">
        <v>4</v>
      </c>
      <c r="C13" s="34">
        <v>901.8161272066435</v>
      </c>
    </row>
    <row r="14" spans="1:5" x14ac:dyDescent="0.3">
      <c r="B14" s="22">
        <v>5</v>
      </c>
      <c r="C14" s="34">
        <v>886.62076366111876</v>
      </c>
    </row>
    <row r="15" spans="1:5" x14ac:dyDescent="0.3">
      <c r="B15" s="22">
        <v>6</v>
      </c>
      <c r="C15" s="34">
        <v>845.41142916496244</v>
      </c>
    </row>
    <row r="16" spans="1:5" x14ac:dyDescent="0.3">
      <c r="B16" s="22">
        <v>7</v>
      </c>
      <c r="C16" s="34">
        <v>839.1679483972714</v>
      </c>
    </row>
    <row r="17" spans="2:3" x14ac:dyDescent="0.3">
      <c r="B17" s="22">
        <v>8</v>
      </c>
      <c r="C17" s="34">
        <v>855.07481867289107</v>
      </c>
    </row>
    <row r="18" spans="2:3" x14ac:dyDescent="0.3">
      <c r="B18" s="22">
        <v>9</v>
      </c>
      <c r="C18" s="34">
        <v>871.9221782675537</v>
      </c>
    </row>
    <row r="19" spans="2:3" x14ac:dyDescent="0.3">
      <c r="B19" s="22">
        <v>10</v>
      </c>
      <c r="C19" s="34">
        <v>865.83149944101297</v>
      </c>
    </row>
    <row r="20" spans="2:3" x14ac:dyDescent="0.3">
      <c r="B20" s="22">
        <v>11</v>
      </c>
      <c r="C20" s="34">
        <v>873.05672136010207</v>
      </c>
    </row>
    <row r="21" spans="2:3" x14ac:dyDescent="0.3">
      <c r="B21" s="22">
        <v>12</v>
      </c>
      <c r="C21" s="34">
        <v>882.75919014268425</v>
      </c>
    </row>
    <row r="22" spans="2:3" x14ac:dyDescent="0.3">
      <c r="B22" s="22">
        <v>13</v>
      </c>
      <c r="C22" s="34">
        <v>843.78234443316023</v>
      </c>
    </row>
    <row r="23" spans="2:3" x14ac:dyDescent="0.3">
      <c r="B23" s="22">
        <v>14</v>
      </c>
      <c r="C23" s="34">
        <v>876.59968285137791</v>
      </c>
    </row>
    <row r="24" spans="2:3" x14ac:dyDescent="0.3">
      <c r="B24" s="22">
        <v>15</v>
      </c>
      <c r="C24" s="34">
        <v>880.31731303058916</v>
      </c>
    </row>
    <row r="25" spans="2:3" x14ac:dyDescent="0.3">
      <c r="B25" s="22">
        <v>16</v>
      </c>
      <c r="C25" s="34">
        <v>884.03494320979996</v>
      </c>
    </row>
  </sheetData>
  <hyperlinks>
    <hyperlink ref="A1" r:id="rId1" xr:uid="{D855D556-A978-124B-81A0-4949E7A21C4B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4C7FF-4233-094A-B15A-B3366CE7A03E}">
  <sheetPr codeName="Sheet2">
    <tabColor rgb="FFC00000"/>
  </sheetPr>
  <dimension ref="A2:B4"/>
  <sheetViews>
    <sheetView workbookViewId="0"/>
  </sheetViews>
  <sheetFormatPr baseColWidth="10" defaultColWidth="10.83203125" defaultRowHeight="26" x14ac:dyDescent="0.3"/>
  <cols>
    <col min="1" max="16384" width="10.83203125" style="1"/>
  </cols>
  <sheetData>
    <row r="2" spans="1:2" x14ac:dyDescent="0.3">
      <c r="B2" s="1" t="s">
        <v>133</v>
      </c>
    </row>
    <row r="4" spans="1:2" x14ac:dyDescent="0.3">
      <c r="A4" s="37" t="s">
        <v>2</v>
      </c>
    </row>
  </sheetData>
  <hyperlinks>
    <hyperlink ref="A4" r:id="rId1" xr:uid="{38AB8CDB-A545-DF42-9A26-0A6422A661F0}"/>
  </hyperlinks>
  <pageMargins left="0.7" right="0.7" top="0.75" bottom="0.75" header="0.3" footer="0.3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E6161-ED5F-BE49-A392-BB0B01370737}">
  <sheetPr codeName="Sheet19">
    <tabColor rgb="FFFFFF00"/>
  </sheetPr>
  <dimension ref="A1:E16"/>
  <sheetViews>
    <sheetView workbookViewId="0"/>
  </sheetViews>
  <sheetFormatPr baseColWidth="10" defaultRowHeight="26" x14ac:dyDescent="0.3"/>
  <cols>
    <col min="1" max="16384" width="10.83203125" style="22"/>
  </cols>
  <sheetData>
    <row r="1" spans="1:5" x14ac:dyDescent="0.3">
      <c r="A1" s="38" t="s">
        <v>303</v>
      </c>
    </row>
    <row r="2" spans="1:5" x14ac:dyDescent="0.3">
      <c r="B2" s="22" t="s">
        <v>221</v>
      </c>
    </row>
    <row r="3" spans="1:5" x14ac:dyDescent="0.3">
      <c r="C3" s="22" t="s">
        <v>228</v>
      </c>
    </row>
    <row r="4" spans="1:5" x14ac:dyDescent="0.3">
      <c r="C4" s="22" t="s">
        <v>229</v>
      </c>
    </row>
    <row r="5" spans="1:5" x14ac:dyDescent="0.3">
      <c r="C5" s="22" t="s">
        <v>230</v>
      </c>
    </row>
    <row r="7" spans="1:5" x14ac:dyDescent="0.3">
      <c r="C7" s="22" t="s">
        <v>231</v>
      </c>
    </row>
    <row r="8" spans="1:5" x14ac:dyDescent="0.3">
      <c r="D8" s="22" t="s">
        <v>233</v>
      </c>
      <c r="E8" s="22" t="s">
        <v>232</v>
      </c>
    </row>
    <row r="9" spans="1:5" x14ac:dyDescent="0.3">
      <c r="C9" s="22" t="s">
        <v>234</v>
      </c>
      <c r="D9" s="22">
        <v>1100</v>
      </c>
      <c r="E9" s="22">
        <v>2300</v>
      </c>
    </row>
    <row r="10" spans="1:5" x14ac:dyDescent="0.3">
      <c r="C10" s="22" t="s">
        <v>210</v>
      </c>
      <c r="D10" s="22">
        <v>2590</v>
      </c>
      <c r="E10" s="22">
        <v>2570</v>
      </c>
    </row>
    <row r="11" spans="1:5" x14ac:dyDescent="0.3">
      <c r="C11" s="22" t="s">
        <v>235</v>
      </c>
      <c r="D11" s="22">
        <v>270</v>
      </c>
      <c r="E11" s="22">
        <v>280</v>
      </c>
    </row>
    <row r="13" spans="1:5" x14ac:dyDescent="0.3">
      <c r="C13" s="22" t="s">
        <v>236</v>
      </c>
    </row>
    <row r="15" spans="1:5" x14ac:dyDescent="0.3">
      <c r="B15" s="22" t="s">
        <v>223</v>
      </c>
    </row>
    <row r="16" spans="1:5" x14ac:dyDescent="0.3">
      <c r="C16" s="22" t="s">
        <v>241</v>
      </c>
    </row>
  </sheetData>
  <hyperlinks>
    <hyperlink ref="A1" r:id="rId1" xr:uid="{773F9921-E088-3E49-9C7D-D2E657F4A97E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754B-5776-2045-9690-29B1CFBA4560}">
  <sheetPr codeName="Sheet20">
    <tabColor rgb="FFFFFF00"/>
  </sheetPr>
  <dimension ref="A1:G255"/>
  <sheetViews>
    <sheetView workbookViewId="0"/>
  </sheetViews>
  <sheetFormatPr baseColWidth="10" defaultRowHeight="26" x14ac:dyDescent="0.3"/>
  <cols>
    <col min="1" max="1" width="10.83203125" style="22"/>
    <col min="2" max="2" width="12.5" style="22" bestFit="1" customWidth="1"/>
    <col min="3" max="3" width="10.83203125" style="22"/>
    <col min="4" max="4" width="19.1640625" style="22" customWidth="1"/>
    <col min="5" max="5" width="10.83203125" style="22"/>
    <col min="6" max="6" width="4.1640625" style="22" bestFit="1" customWidth="1"/>
    <col min="7" max="16384" width="10.83203125" style="22"/>
  </cols>
  <sheetData>
    <row r="1" spans="1:7" x14ac:dyDescent="0.3">
      <c r="A1" s="38" t="s">
        <v>304</v>
      </c>
    </row>
    <row r="2" spans="1:7" x14ac:dyDescent="0.3">
      <c r="A2" s="40" t="s">
        <v>319</v>
      </c>
      <c r="B2" s="40" t="s">
        <v>315</v>
      </c>
      <c r="C2" s="40" t="s">
        <v>217</v>
      </c>
      <c r="D2" s="40" t="s">
        <v>316</v>
      </c>
      <c r="G2" s="22" t="s">
        <v>220</v>
      </c>
    </row>
    <row r="3" spans="1:7" x14ac:dyDescent="0.3">
      <c r="A3" s="22">
        <v>1</v>
      </c>
      <c r="B3" s="39">
        <f ca="1">TODAY()</f>
        <v>45913</v>
      </c>
      <c r="C3" s="22">
        <v>97.330194448806154</v>
      </c>
      <c r="D3" s="22">
        <v>-1.7959519028315767E-2</v>
      </c>
      <c r="G3" s="22" t="s">
        <v>218</v>
      </c>
    </row>
    <row r="4" spans="1:7" x14ac:dyDescent="0.3">
      <c r="A4" s="22">
        <v>2</v>
      </c>
      <c r="B4" s="39">
        <f ca="1">B3-1</f>
        <v>45912</v>
      </c>
      <c r="C4" s="22">
        <v>99.110165349296352</v>
      </c>
      <c r="D4" s="22">
        <v>-5.2789221277055364E-3</v>
      </c>
      <c r="G4" s="22" t="s">
        <v>219</v>
      </c>
    </row>
    <row r="5" spans="1:7" x14ac:dyDescent="0.3">
      <c r="A5" s="22">
        <v>3</v>
      </c>
      <c r="B5" s="39">
        <f t="shared" ref="B5:B68" ca="1" si="0">B4-1</f>
        <v>45911</v>
      </c>
      <c r="C5" s="22">
        <v>99.636136756338487</v>
      </c>
      <c r="D5" s="22">
        <v>-2.5793807527055856E-2</v>
      </c>
      <c r="F5" s="22" t="s">
        <v>221</v>
      </c>
      <c r="G5" s="22" t="s">
        <v>317</v>
      </c>
    </row>
    <row r="6" spans="1:7" x14ac:dyDescent="0.3">
      <c r="A6" s="22">
        <v>4</v>
      </c>
      <c r="B6" s="39">
        <f t="shared" ca="1" si="0"/>
        <v>45910</v>
      </c>
      <c r="C6" s="22">
        <v>102.27417719797096</v>
      </c>
      <c r="D6" s="22">
        <v>-6.9183700015583577E-3</v>
      </c>
      <c r="F6" s="22" t="s">
        <v>223</v>
      </c>
      <c r="G6" s="22" t="s">
        <v>222</v>
      </c>
    </row>
    <row r="7" spans="1:7" x14ac:dyDescent="0.3">
      <c r="A7" s="22">
        <v>5</v>
      </c>
      <c r="B7" s="39">
        <f t="shared" ca="1" si="0"/>
        <v>45909</v>
      </c>
      <c r="C7" s="22">
        <v>102.98667713562625</v>
      </c>
      <c r="D7" s="22">
        <v>-1.0152725889662741E-2</v>
      </c>
      <c r="G7" s="22" t="s">
        <v>318</v>
      </c>
    </row>
    <row r="8" spans="1:7" x14ac:dyDescent="0.3">
      <c r="A8" s="22">
        <v>6</v>
      </c>
      <c r="B8" s="39">
        <f t="shared" ca="1" si="0"/>
        <v>45908</v>
      </c>
      <c r="C8" s="22">
        <v>104.04299716659767</v>
      </c>
      <c r="D8" s="22">
        <v>1.0995754557130007E-2</v>
      </c>
      <c r="G8" s="22" t="s">
        <v>289</v>
      </c>
    </row>
    <row r="9" spans="1:7" x14ac:dyDescent="0.3">
      <c r="A9" s="22">
        <v>7</v>
      </c>
      <c r="B9" s="39">
        <f t="shared" ca="1" si="0"/>
        <v>45907</v>
      </c>
      <c r="C9" s="22">
        <v>102.91140857675911</v>
      </c>
      <c r="D9" s="22">
        <v>1.3569955665389308E-2</v>
      </c>
      <c r="G9" s="22" t="s">
        <v>291</v>
      </c>
    </row>
    <row r="10" spans="1:7" x14ac:dyDescent="0.3">
      <c r="A10" s="22">
        <v>8</v>
      </c>
      <c r="B10" s="39">
        <f t="shared" ca="1" si="0"/>
        <v>45906</v>
      </c>
      <c r="C10" s="22">
        <v>101.53360209774544</v>
      </c>
      <c r="D10" s="22">
        <v>5.4471637747602339E-3</v>
      </c>
      <c r="G10" s="22" t="s">
        <v>290</v>
      </c>
    </row>
    <row r="11" spans="1:7" x14ac:dyDescent="0.3">
      <c r="A11" s="22">
        <v>9</v>
      </c>
      <c r="B11" s="39">
        <f t="shared" ca="1" si="0"/>
        <v>45905</v>
      </c>
      <c r="C11" s="22">
        <v>100.98352828064763</v>
      </c>
      <c r="D11" s="22">
        <v>-5.422184920403402E-3</v>
      </c>
      <c r="F11" s="22" t="s">
        <v>224</v>
      </c>
      <c r="G11" s="22" t="s">
        <v>311</v>
      </c>
    </row>
    <row r="12" spans="1:7" x14ac:dyDescent="0.3">
      <c r="A12" s="22">
        <v>10</v>
      </c>
      <c r="B12" s="39">
        <f t="shared" ca="1" si="0"/>
        <v>45904</v>
      </c>
      <c r="C12" s="22">
        <v>101.53406475547202</v>
      </c>
      <c r="D12" s="22">
        <v>1.5778086356846416E-3</v>
      </c>
      <c r="G12" s="22" t="s">
        <v>321</v>
      </c>
    </row>
    <row r="13" spans="1:7" x14ac:dyDescent="0.3">
      <c r="A13" s="22">
        <v>11</v>
      </c>
      <c r="B13" s="39">
        <f t="shared" ca="1" si="0"/>
        <v>45903</v>
      </c>
      <c r="C13" s="22">
        <v>101.37411580012768</v>
      </c>
      <c r="D13" s="22">
        <v>2.0074883187615571E-2</v>
      </c>
      <c r="G13" s="22" t="s">
        <v>227</v>
      </c>
    </row>
    <row r="14" spans="1:7" x14ac:dyDescent="0.3">
      <c r="A14" s="22">
        <v>12</v>
      </c>
      <c r="B14" s="39">
        <f t="shared" ca="1" si="0"/>
        <v>45902</v>
      </c>
      <c r="C14" s="22">
        <v>99.379092134241489</v>
      </c>
      <c r="D14" s="22">
        <v>3.2237219606938129E-2</v>
      </c>
      <c r="F14" s="22" t="s">
        <v>225</v>
      </c>
      <c r="G14" s="22" t="s">
        <v>320</v>
      </c>
    </row>
    <row r="15" spans="1:7" x14ac:dyDescent="0.3">
      <c r="A15" s="22">
        <v>13</v>
      </c>
      <c r="B15" s="39">
        <f t="shared" ca="1" si="0"/>
        <v>45901</v>
      </c>
      <c r="C15" s="22">
        <v>96.275439643693247</v>
      </c>
      <c r="D15" s="22">
        <v>3.8896193780568293E-2</v>
      </c>
      <c r="G15" s="22" t="s">
        <v>322</v>
      </c>
    </row>
    <row r="16" spans="1:7" x14ac:dyDescent="0.3">
      <c r="A16" s="22">
        <v>14</v>
      </c>
      <c r="B16" s="39">
        <f t="shared" ca="1" si="0"/>
        <v>45900</v>
      </c>
      <c r="C16" s="22">
        <v>92.670894570654454</v>
      </c>
      <c r="D16" s="22">
        <v>-1.5550509634499918E-2</v>
      </c>
      <c r="F16" s="22" t="s">
        <v>226</v>
      </c>
      <c r="G16" s="22" t="s">
        <v>323</v>
      </c>
    </row>
    <row r="17" spans="1:7" x14ac:dyDescent="0.3">
      <c r="A17" s="22">
        <v>15</v>
      </c>
      <c r="B17" s="39">
        <f t="shared" ca="1" si="0"/>
        <v>45899</v>
      </c>
      <c r="C17" s="22">
        <v>94.134737716455319</v>
      </c>
      <c r="D17" s="22">
        <v>-3.3335664489410707E-2</v>
      </c>
      <c r="F17" s="22" t="s">
        <v>324</v>
      </c>
      <c r="G17" s="22" t="s">
        <v>325</v>
      </c>
    </row>
    <row r="18" spans="1:7" x14ac:dyDescent="0.3">
      <c r="A18" s="22">
        <v>16</v>
      </c>
      <c r="B18" s="39">
        <f t="shared" ca="1" si="0"/>
        <v>45898</v>
      </c>
      <c r="C18" s="22">
        <v>97.380997993200637</v>
      </c>
      <c r="D18" s="22">
        <v>-1.2662274104925784E-2</v>
      </c>
      <c r="F18" s="22" t="s">
        <v>326</v>
      </c>
      <c r="G18" s="22" t="s">
        <v>327</v>
      </c>
    </row>
    <row r="19" spans="1:7" x14ac:dyDescent="0.3">
      <c r="A19" s="22">
        <v>17</v>
      </c>
      <c r="B19" s="39">
        <f t="shared" ca="1" si="0"/>
        <v>45897</v>
      </c>
      <c r="C19" s="22">
        <v>98.629876524691269</v>
      </c>
      <c r="D19" s="22">
        <v>-5.2865740436010009E-3</v>
      </c>
    </row>
    <row r="20" spans="1:7" x14ac:dyDescent="0.3">
      <c r="A20" s="22">
        <v>18</v>
      </c>
      <c r="B20" s="39">
        <f t="shared" ca="1" si="0"/>
        <v>45896</v>
      </c>
      <c r="C20" s="22">
        <v>99.154061814195799</v>
      </c>
      <c r="D20" s="22">
        <v>1.610551984149089E-2</v>
      </c>
    </row>
    <row r="21" spans="1:7" x14ac:dyDescent="0.3">
      <c r="A21" s="22">
        <v>19</v>
      </c>
      <c r="B21" s="39">
        <f t="shared" ca="1" si="0"/>
        <v>45895</v>
      </c>
      <c r="C21" s="22">
        <v>97.582445797227351</v>
      </c>
      <c r="D21" s="22">
        <v>-5.7567078705095132E-3</v>
      </c>
    </row>
    <row r="22" spans="1:7" x14ac:dyDescent="0.3">
      <c r="A22" s="22">
        <v>20</v>
      </c>
      <c r="B22" s="39">
        <f t="shared" ca="1" si="0"/>
        <v>45894</v>
      </c>
      <c r="C22" s="22">
        <v>98.147452006664579</v>
      </c>
      <c r="D22" s="22">
        <v>-2.0298829508574836E-2</v>
      </c>
    </row>
    <row r="23" spans="1:7" x14ac:dyDescent="0.3">
      <c r="A23" s="22">
        <v>21</v>
      </c>
      <c r="B23" s="39">
        <f t="shared" ca="1" si="0"/>
        <v>45893</v>
      </c>
      <c r="C23" s="22">
        <v>100.18100923308391</v>
      </c>
      <c r="D23" s="22">
        <v>-7.064043231260192E-2</v>
      </c>
    </row>
    <row r="24" spans="1:7" x14ac:dyDescent="0.3">
      <c r="A24" s="22">
        <v>22</v>
      </c>
      <c r="B24" s="39">
        <f t="shared" ca="1" si="0"/>
        <v>45892</v>
      </c>
      <c r="C24" s="22">
        <v>107.79574743322713</v>
      </c>
      <c r="D24" s="22">
        <v>-1.5551055676847319E-2</v>
      </c>
    </row>
    <row r="25" spans="1:7" x14ac:dyDescent="0.3">
      <c r="A25" s="22">
        <v>23</v>
      </c>
      <c r="B25" s="39">
        <f t="shared" ca="1" si="0"/>
        <v>45891</v>
      </c>
      <c r="C25" s="22">
        <v>109.4985657253571</v>
      </c>
      <c r="D25" s="22">
        <v>-5.8748462800298096E-3</v>
      </c>
    </row>
    <row r="26" spans="1:7" x14ac:dyDescent="0.3">
      <c r="A26" s="22">
        <v>24</v>
      </c>
      <c r="B26" s="39">
        <f t="shared" ca="1" si="0"/>
        <v>45890</v>
      </c>
      <c r="C26" s="22">
        <v>110.14565451404034</v>
      </c>
      <c r="D26" s="22">
        <v>-4.082475254541177E-2</v>
      </c>
    </row>
    <row r="27" spans="1:7" x14ac:dyDescent="0.3">
      <c r="A27" s="22">
        <v>25</v>
      </c>
      <c r="B27" s="39">
        <f t="shared" ca="1" si="0"/>
        <v>45889</v>
      </c>
      <c r="C27" s="22">
        <v>114.83371240692399</v>
      </c>
      <c r="D27" s="22">
        <v>1.91814928732599E-2</v>
      </c>
    </row>
    <row r="28" spans="1:7" x14ac:dyDescent="0.3">
      <c r="A28" s="22">
        <v>26</v>
      </c>
      <c r="B28" s="39">
        <f t="shared" ca="1" si="0"/>
        <v>45888</v>
      </c>
      <c r="C28" s="22">
        <v>112.67248592121376</v>
      </c>
      <c r="D28" s="22">
        <v>-1.0288009606490645E-2</v>
      </c>
    </row>
    <row r="29" spans="1:7" x14ac:dyDescent="0.3">
      <c r="A29" s="22">
        <v>27</v>
      </c>
      <c r="B29" s="39">
        <f t="shared" ca="1" si="0"/>
        <v>45887</v>
      </c>
      <c r="C29" s="22">
        <v>113.84371111480139</v>
      </c>
      <c r="D29" s="22">
        <v>-1.8089181762076426E-2</v>
      </c>
    </row>
    <row r="30" spans="1:7" x14ac:dyDescent="0.3">
      <c r="A30" s="22">
        <v>28</v>
      </c>
      <c r="B30" s="39">
        <f t="shared" ca="1" si="0"/>
        <v>45886</v>
      </c>
      <c r="C30" s="22">
        <v>115.94098873367979</v>
      </c>
      <c r="D30" s="22">
        <v>-4.5185154350277601E-4</v>
      </c>
    </row>
    <row r="31" spans="1:7" x14ac:dyDescent="0.3">
      <c r="A31" s="22">
        <v>29</v>
      </c>
      <c r="B31" s="39">
        <f t="shared" ca="1" si="0"/>
        <v>45885</v>
      </c>
      <c r="C31" s="22">
        <v>115.99340053074575</v>
      </c>
      <c r="D31" s="22">
        <v>-2.2723765409058298E-2</v>
      </c>
    </row>
    <row r="32" spans="1:7" x14ac:dyDescent="0.3">
      <c r="A32" s="22">
        <v>30</v>
      </c>
      <c r="B32" s="39">
        <f t="shared" ca="1" si="0"/>
        <v>45884</v>
      </c>
      <c r="C32" s="22">
        <v>118.69049550693012</v>
      </c>
      <c r="D32" s="22">
        <v>-6.9466588898818423E-3</v>
      </c>
    </row>
    <row r="33" spans="1:4" x14ac:dyDescent="0.3">
      <c r="A33" s="22">
        <v>31</v>
      </c>
      <c r="B33" s="39">
        <f t="shared" ca="1" si="0"/>
        <v>45883</v>
      </c>
      <c r="C33" s="22">
        <v>119.52076549508202</v>
      </c>
      <c r="D33" s="22">
        <v>1.5787972597022672E-2</v>
      </c>
    </row>
    <row r="34" spans="1:4" x14ac:dyDescent="0.3">
      <c r="A34" s="22">
        <v>32</v>
      </c>
      <c r="B34" s="39">
        <f t="shared" ca="1" si="0"/>
        <v>45882</v>
      </c>
      <c r="C34" s="22">
        <v>117.66310363914653</v>
      </c>
      <c r="D34" s="22">
        <v>1.7341734844956196E-2</v>
      </c>
    </row>
    <row r="35" spans="1:4" x14ac:dyDescent="0.3">
      <c r="A35" s="22">
        <v>33</v>
      </c>
      <c r="B35" s="39">
        <f t="shared" ca="1" si="0"/>
        <v>45881</v>
      </c>
      <c r="C35" s="22">
        <v>115.65740361283663</v>
      </c>
      <c r="D35" s="22">
        <v>-3.5387673059416744E-2</v>
      </c>
    </row>
    <row r="36" spans="1:4" x14ac:dyDescent="0.3">
      <c r="A36" s="22">
        <v>34</v>
      </c>
      <c r="B36" s="39">
        <f t="shared" ca="1" si="0"/>
        <v>45880</v>
      </c>
      <c r="C36" s="22">
        <v>119.90039975920888</v>
      </c>
      <c r="D36" s="22">
        <v>1.9213160690045972E-2</v>
      </c>
    </row>
    <row r="37" spans="1:4" x14ac:dyDescent="0.3">
      <c r="A37" s="22">
        <v>35</v>
      </c>
      <c r="B37" s="39">
        <f t="shared" ca="1" si="0"/>
        <v>45879</v>
      </c>
      <c r="C37" s="22">
        <v>117.64016045282595</v>
      </c>
      <c r="D37" s="22">
        <v>5.4500982747078385E-3</v>
      </c>
    </row>
    <row r="38" spans="1:4" x14ac:dyDescent="0.3">
      <c r="A38" s="22">
        <v>36</v>
      </c>
      <c r="B38" s="39">
        <f t="shared" ca="1" si="0"/>
        <v>45878</v>
      </c>
      <c r="C38" s="22">
        <v>117.00248540896203</v>
      </c>
      <c r="D38" s="22">
        <v>-1.1262904724855508E-2</v>
      </c>
    </row>
    <row r="39" spans="1:4" x14ac:dyDescent="0.3">
      <c r="A39" s="22">
        <v>37</v>
      </c>
      <c r="B39" s="39">
        <f t="shared" ca="1" si="0"/>
        <v>45877</v>
      </c>
      <c r="C39" s="22">
        <v>118.33528444323485</v>
      </c>
      <c r="D39" s="22">
        <v>-2.5870947849680252E-2</v>
      </c>
    </row>
    <row r="40" spans="1:4" x14ac:dyDescent="0.3">
      <c r="A40" s="22">
        <v>38</v>
      </c>
      <c r="B40" s="39">
        <f t="shared" ca="1" si="0"/>
        <v>45876</v>
      </c>
      <c r="C40" s="22">
        <v>121.47803638749735</v>
      </c>
      <c r="D40" s="22">
        <v>1.1092865912794826E-2</v>
      </c>
    </row>
    <row r="41" spans="1:4" x14ac:dyDescent="0.3">
      <c r="A41" s="22">
        <v>39</v>
      </c>
      <c r="B41" s="39">
        <f t="shared" ca="1" si="0"/>
        <v>45875</v>
      </c>
      <c r="C41" s="22">
        <v>120.14528089645786</v>
      </c>
      <c r="D41" s="22">
        <v>-3.0962253339196937E-2</v>
      </c>
    </row>
    <row r="42" spans="1:4" x14ac:dyDescent="0.3">
      <c r="A42" s="22">
        <v>40</v>
      </c>
      <c r="B42" s="39">
        <f t="shared" ca="1" si="0"/>
        <v>45874</v>
      </c>
      <c r="C42" s="22">
        <v>123.98410826664411</v>
      </c>
      <c r="D42" s="22">
        <v>9.1183491476652685E-3</v>
      </c>
    </row>
    <row r="43" spans="1:4" x14ac:dyDescent="0.3">
      <c r="A43" s="22">
        <v>41</v>
      </c>
      <c r="B43" s="39">
        <f t="shared" ca="1" si="0"/>
        <v>45873</v>
      </c>
      <c r="C43" s="22">
        <v>122.86379330171253</v>
      </c>
      <c r="D43" s="22">
        <v>3.2407888740892763E-3</v>
      </c>
    </row>
    <row r="44" spans="1:4" x14ac:dyDescent="0.3">
      <c r="A44" s="22">
        <v>42</v>
      </c>
      <c r="B44" s="39">
        <f t="shared" ca="1" si="0"/>
        <v>45872</v>
      </c>
      <c r="C44" s="22">
        <v>122.46690392203783</v>
      </c>
      <c r="D44" s="22">
        <v>1.2390610290894661E-3</v>
      </c>
    </row>
    <row r="45" spans="1:4" x14ac:dyDescent="0.3">
      <c r="A45" s="22">
        <v>43</v>
      </c>
      <c r="B45" s="39">
        <f t="shared" ca="1" si="0"/>
        <v>45871</v>
      </c>
      <c r="C45" s="22">
        <v>122.31534774139193</v>
      </c>
      <c r="D45" s="22">
        <v>-1.5418907096713313E-2</v>
      </c>
    </row>
    <row r="46" spans="1:4" x14ac:dyDescent="0.3">
      <c r="A46" s="22">
        <v>44</v>
      </c>
      <c r="B46" s="39">
        <f t="shared" ca="1" si="0"/>
        <v>45870</v>
      </c>
      <c r="C46" s="22">
        <v>124.23085170233583</v>
      </c>
      <c r="D46" s="22">
        <v>1.5474655762730874E-3</v>
      </c>
    </row>
    <row r="47" spans="1:4" x14ac:dyDescent="0.3">
      <c r="A47" s="22">
        <v>45</v>
      </c>
      <c r="B47" s="39">
        <f t="shared" ca="1" si="0"/>
        <v>45869</v>
      </c>
      <c r="C47" s="22">
        <v>124.03890576554507</v>
      </c>
      <c r="D47" s="22">
        <v>-2.5223633570880279E-2</v>
      </c>
    </row>
    <row r="48" spans="1:4" x14ac:dyDescent="0.3">
      <c r="A48" s="22">
        <v>46</v>
      </c>
      <c r="B48" s="39">
        <f t="shared" ca="1" si="0"/>
        <v>45868</v>
      </c>
      <c r="C48" s="22">
        <v>127.24857725052824</v>
      </c>
      <c r="D48" s="22">
        <v>8.3654355599644386E-3</v>
      </c>
    </row>
    <row r="49" spans="1:4" x14ac:dyDescent="0.3">
      <c r="A49" s="22">
        <v>47</v>
      </c>
      <c r="B49" s="39">
        <f t="shared" ca="1" si="0"/>
        <v>45867</v>
      </c>
      <c r="C49" s="22">
        <v>126.19291852250439</v>
      </c>
      <c r="D49" s="22">
        <v>8.3917839963561294E-3</v>
      </c>
    </row>
    <row r="50" spans="1:4" x14ac:dyDescent="0.3">
      <c r="A50" s="22">
        <v>48</v>
      </c>
      <c r="B50" s="39">
        <f t="shared" ca="1" si="0"/>
        <v>45866</v>
      </c>
      <c r="C50" s="22">
        <v>125.14274761580207</v>
      </c>
      <c r="D50" s="22">
        <v>1.8201257206464157E-2</v>
      </c>
    </row>
    <row r="51" spans="1:4" x14ac:dyDescent="0.3">
      <c r="A51" s="22">
        <v>49</v>
      </c>
      <c r="B51" s="39">
        <f t="shared" ca="1" si="0"/>
        <v>45865</v>
      </c>
      <c r="C51" s="22">
        <v>122.9057091906796</v>
      </c>
      <c r="D51" s="22">
        <v>4.7309500517369804E-3</v>
      </c>
    </row>
    <row r="52" spans="1:4" x14ac:dyDescent="0.3">
      <c r="A52" s="22">
        <v>50</v>
      </c>
      <c r="B52" s="39">
        <f t="shared" ca="1" si="0"/>
        <v>45864</v>
      </c>
      <c r="C52" s="22">
        <v>122.32698632838053</v>
      </c>
      <c r="D52" s="22">
        <v>5.0158477316744297E-2</v>
      </c>
    </row>
    <row r="53" spans="1:4" x14ac:dyDescent="0.3">
      <c r="A53" s="22">
        <v>51</v>
      </c>
      <c r="B53" s="39">
        <f t="shared" ca="1" si="0"/>
        <v>45863</v>
      </c>
      <c r="C53" s="22">
        <v>116.48431067369729</v>
      </c>
      <c r="D53" s="22">
        <v>-8.4996264085707429E-3</v>
      </c>
    </row>
    <row r="54" spans="1:4" x14ac:dyDescent="0.3">
      <c r="A54" s="22">
        <v>52</v>
      </c>
      <c r="B54" s="39">
        <f t="shared" ca="1" si="0"/>
        <v>45862</v>
      </c>
      <c r="C54" s="22">
        <v>117.48287118820326</v>
      </c>
      <c r="D54" s="22">
        <v>-1.1877574572541941E-2</v>
      </c>
    </row>
    <row r="55" spans="1:4" x14ac:dyDescent="0.3">
      <c r="A55" s="22">
        <v>53</v>
      </c>
      <c r="B55" s="39">
        <f t="shared" ca="1" si="0"/>
        <v>45861</v>
      </c>
      <c r="C55" s="22">
        <v>118.89505608313728</v>
      </c>
      <c r="D55" s="22">
        <v>1.8576052101029531E-2</v>
      </c>
    </row>
    <row r="56" spans="1:4" x14ac:dyDescent="0.3">
      <c r="A56" s="22">
        <v>54</v>
      </c>
      <c r="B56" s="39">
        <f t="shared" ca="1" si="0"/>
        <v>45860</v>
      </c>
      <c r="C56" s="22">
        <v>116.72673418729111</v>
      </c>
      <c r="D56" s="22">
        <v>-1.1353262128716209E-2</v>
      </c>
    </row>
    <row r="57" spans="1:4" x14ac:dyDescent="0.3">
      <c r="A57" s="22">
        <v>55</v>
      </c>
      <c r="B57" s="39">
        <f t="shared" ca="1" si="0"/>
        <v>45859</v>
      </c>
      <c r="C57" s="22">
        <v>118.06718185165172</v>
      </c>
      <c r="D57" s="22">
        <v>-3.642886551528899E-2</v>
      </c>
    </row>
    <row r="58" spans="1:4" x14ac:dyDescent="0.3">
      <c r="A58" s="22">
        <v>56</v>
      </c>
      <c r="B58" s="39">
        <f t="shared" ca="1" si="0"/>
        <v>45858</v>
      </c>
      <c r="C58" s="22">
        <v>122.53084139427912</v>
      </c>
      <c r="D58" s="22">
        <v>-9.6305360348119089E-3</v>
      </c>
    </row>
    <row r="59" spans="1:4" x14ac:dyDescent="0.3">
      <c r="A59" s="22">
        <v>57</v>
      </c>
      <c r="B59" s="39">
        <f t="shared" ca="1" si="0"/>
        <v>45857</v>
      </c>
      <c r="C59" s="22">
        <v>123.7223539826205</v>
      </c>
      <c r="D59" s="22">
        <v>2.1009377194633467E-3</v>
      </c>
    </row>
    <row r="60" spans="1:4" x14ac:dyDescent="0.3">
      <c r="A60" s="22">
        <v>58</v>
      </c>
      <c r="B60" s="39">
        <f t="shared" ca="1" si="0"/>
        <v>45856</v>
      </c>
      <c r="C60" s="22">
        <v>123.46296598043538</v>
      </c>
      <c r="D60" s="22">
        <v>7.1036031544861097E-3</v>
      </c>
    </row>
    <row r="61" spans="1:4" x14ac:dyDescent="0.3">
      <c r="A61" s="22">
        <v>59</v>
      </c>
      <c r="B61" s="39">
        <f t="shared" ca="1" si="0"/>
        <v>45855</v>
      </c>
      <c r="C61" s="22">
        <v>122.59212020860637</v>
      </c>
      <c r="D61" s="22">
        <v>1.9049654698025938E-2</v>
      </c>
    </row>
    <row r="62" spans="1:4" x14ac:dyDescent="0.3">
      <c r="A62" s="22">
        <v>60</v>
      </c>
      <c r="B62" s="39">
        <f t="shared" ca="1" si="0"/>
        <v>45854</v>
      </c>
      <c r="C62" s="22">
        <v>120.3004383971201</v>
      </c>
      <c r="D62" s="22">
        <v>4.1935413911098575E-3</v>
      </c>
    </row>
    <row r="63" spans="1:4" x14ac:dyDescent="0.3">
      <c r="A63" s="22">
        <v>61</v>
      </c>
      <c r="B63" s="39">
        <f t="shared" ca="1" si="0"/>
        <v>45853</v>
      </c>
      <c r="C63" s="22">
        <v>119.79806027279149</v>
      </c>
      <c r="D63" s="22">
        <v>2.1714918785134093E-2</v>
      </c>
    </row>
    <row r="64" spans="1:4" x14ac:dyDescent="0.3">
      <c r="A64" s="22">
        <v>62</v>
      </c>
      <c r="B64" s="39">
        <f t="shared" ca="1" si="0"/>
        <v>45852</v>
      </c>
      <c r="C64" s="22">
        <v>117.25194383501504</v>
      </c>
      <c r="D64" s="22">
        <v>3.5777402116531402E-2</v>
      </c>
    </row>
    <row r="65" spans="1:4" x14ac:dyDescent="0.3">
      <c r="A65" s="22">
        <v>63</v>
      </c>
      <c r="B65" s="39">
        <f t="shared" ca="1" si="0"/>
        <v>45851</v>
      </c>
      <c r="C65" s="22">
        <v>113.20187483857026</v>
      </c>
      <c r="D65" s="22">
        <v>-6.2173302537265607E-3</v>
      </c>
    </row>
    <row r="66" spans="1:4" x14ac:dyDescent="0.3">
      <c r="A66" s="22">
        <v>64</v>
      </c>
      <c r="B66" s="39">
        <f t="shared" ca="1" si="0"/>
        <v>45850</v>
      </c>
      <c r="C66" s="22">
        <v>113.91009149663707</v>
      </c>
      <c r="D66" s="22">
        <v>2.9594193921546907E-3</v>
      </c>
    </row>
    <row r="67" spans="1:4" x14ac:dyDescent="0.3">
      <c r="A67" s="22">
        <v>65</v>
      </c>
      <c r="B67" s="39">
        <f t="shared" ca="1" si="0"/>
        <v>45849</v>
      </c>
      <c r="C67" s="22">
        <v>113.57397846233148</v>
      </c>
      <c r="D67" s="22">
        <v>2.4795295294743253E-2</v>
      </c>
    </row>
    <row r="68" spans="1:4" x14ac:dyDescent="0.3">
      <c r="A68" s="22">
        <v>66</v>
      </c>
      <c r="B68" s="39">
        <f t="shared" ca="1" si="0"/>
        <v>45848</v>
      </c>
      <c r="C68" s="22">
        <v>110.82601470146901</v>
      </c>
      <c r="D68" s="22">
        <v>4.9168922399320152E-3</v>
      </c>
    </row>
    <row r="69" spans="1:4" x14ac:dyDescent="0.3">
      <c r="A69" s="22">
        <v>67</v>
      </c>
      <c r="B69" s="39">
        <f t="shared" ref="B69:B132" ca="1" si="1">B68-1</f>
        <v>45847</v>
      </c>
      <c r="C69" s="22">
        <v>110.28376133118915</v>
      </c>
      <c r="D69" s="22">
        <v>2.3688508766847936E-2</v>
      </c>
    </row>
    <row r="70" spans="1:4" x14ac:dyDescent="0.3">
      <c r="A70" s="22">
        <v>68</v>
      </c>
      <c r="B70" s="39">
        <f t="shared" ca="1" si="1"/>
        <v>45846</v>
      </c>
      <c r="C70" s="22">
        <v>107.73175666887069</v>
      </c>
      <c r="D70" s="22">
        <v>-2.7539967691792105E-2</v>
      </c>
    </row>
    <row r="71" spans="1:4" x14ac:dyDescent="0.3">
      <c r="A71" s="22">
        <v>69</v>
      </c>
      <c r="B71" s="39">
        <f t="shared" ca="1" si="1"/>
        <v>45845</v>
      </c>
      <c r="C71" s="22">
        <v>110.7827088925816</v>
      </c>
      <c r="D71" s="22">
        <v>-2.4203529023851325E-2</v>
      </c>
    </row>
    <row r="72" spans="1:4" x14ac:dyDescent="0.3">
      <c r="A72" s="22">
        <v>70</v>
      </c>
      <c r="B72" s="39">
        <f t="shared" ca="1" si="1"/>
        <v>45844</v>
      </c>
      <c r="C72" s="22">
        <v>113.53054882619006</v>
      </c>
      <c r="D72" s="22">
        <v>-8.8090327835873491E-3</v>
      </c>
    </row>
    <row r="73" spans="1:4" x14ac:dyDescent="0.3">
      <c r="A73" s="22">
        <v>71</v>
      </c>
      <c r="B73" s="39">
        <f t="shared" ca="1" si="1"/>
        <v>45843</v>
      </c>
      <c r="C73" s="22">
        <v>114.53953131253894</v>
      </c>
      <c r="D73" s="22">
        <v>-2.9520954651909077E-2</v>
      </c>
    </row>
    <row r="74" spans="1:4" x14ac:dyDescent="0.3">
      <c r="A74" s="22">
        <v>72</v>
      </c>
      <c r="B74" s="39">
        <f t="shared" ca="1" si="1"/>
        <v>45842</v>
      </c>
      <c r="C74" s="22">
        <v>118.02370371784376</v>
      </c>
      <c r="D74" s="22">
        <v>2.2272077580776243E-3</v>
      </c>
    </row>
    <row r="75" spans="1:4" x14ac:dyDescent="0.3">
      <c r="A75" s="22">
        <v>73</v>
      </c>
      <c r="B75" s="39">
        <f t="shared" ca="1" si="1"/>
        <v>45841</v>
      </c>
      <c r="C75" s="22">
        <v>117.76142455946265</v>
      </c>
      <c r="D75" s="22">
        <v>-1.6233067270698301E-2</v>
      </c>
    </row>
    <row r="76" spans="1:4" x14ac:dyDescent="0.3">
      <c r="A76" s="22">
        <v>74</v>
      </c>
      <c r="B76" s="39">
        <f t="shared" ca="1" si="1"/>
        <v>45840</v>
      </c>
      <c r="C76" s="22">
        <v>119.70459734070619</v>
      </c>
      <c r="D76" s="22">
        <v>-8.760347364691919E-3</v>
      </c>
    </row>
    <row r="77" spans="1:4" x14ac:dyDescent="0.3">
      <c r="A77" s="22">
        <v>75</v>
      </c>
      <c r="B77" s="39">
        <f t="shared" ca="1" si="1"/>
        <v>45839</v>
      </c>
      <c r="C77" s="22">
        <v>120.7625189553906</v>
      </c>
      <c r="D77" s="22">
        <v>1.3758806329459489E-2</v>
      </c>
    </row>
    <row r="78" spans="1:4" x14ac:dyDescent="0.3">
      <c r="A78" s="22">
        <v>76</v>
      </c>
      <c r="B78" s="39">
        <f t="shared" ca="1" si="1"/>
        <v>45838</v>
      </c>
      <c r="C78" s="22">
        <v>119.12352149387318</v>
      </c>
      <c r="D78" s="22">
        <v>-1.6233797911654555E-2</v>
      </c>
    </row>
    <row r="79" spans="1:4" x14ac:dyDescent="0.3">
      <c r="A79" s="22">
        <v>77</v>
      </c>
      <c r="B79" s="39">
        <f t="shared" ca="1" si="1"/>
        <v>45837</v>
      </c>
      <c r="C79" s="22">
        <v>121.08926007113985</v>
      </c>
      <c r="D79" s="22">
        <v>-4.4301783290799812E-2</v>
      </c>
    </row>
    <row r="80" spans="1:4" x14ac:dyDescent="0.3">
      <c r="A80" s="22">
        <v>78</v>
      </c>
      <c r="B80" s="39">
        <f t="shared" ca="1" si="1"/>
        <v>45836</v>
      </c>
      <c r="C80" s="22">
        <v>126.7024024467599</v>
      </c>
      <c r="D80" s="22">
        <v>3.0353409109569562E-3</v>
      </c>
    </row>
    <row r="81" spans="1:4" x14ac:dyDescent="0.3">
      <c r="A81" s="22">
        <v>79</v>
      </c>
      <c r="B81" s="39">
        <f t="shared" ca="1" si="1"/>
        <v>45835</v>
      </c>
      <c r="C81" s="22">
        <v>126.3189812750653</v>
      </c>
      <c r="D81" s="22">
        <v>-1.6658105726345452E-2</v>
      </c>
    </row>
    <row r="82" spans="1:4" x14ac:dyDescent="0.3">
      <c r="A82" s="22">
        <v>80</v>
      </c>
      <c r="B82" s="39">
        <f t="shared" ca="1" si="1"/>
        <v>45834</v>
      </c>
      <c r="C82" s="22">
        <v>128.45886258956841</v>
      </c>
      <c r="D82" s="22">
        <v>2.4313147804978459E-2</v>
      </c>
    </row>
    <row r="83" spans="1:4" x14ac:dyDescent="0.3">
      <c r="A83" s="22">
        <v>81</v>
      </c>
      <c r="B83" s="39">
        <f t="shared" ca="1" si="1"/>
        <v>45833</v>
      </c>
      <c r="C83" s="22">
        <v>125.40975664018912</v>
      </c>
      <c r="D83" s="22">
        <v>5.5401497484309798E-3</v>
      </c>
    </row>
    <row r="84" spans="1:4" x14ac:dyDescent="0.3">
      <c r="A84" s="22">
        <v>82</v>
      </c>
      <c r="B84" s="39">
        <f t="shared" ca="1" si="1"/>
        <v>45832</v>
      </c>
      <c r="C84" s="22">
        <v>124.71879583482021</v>
      </c>
      <c r="D84" s="22">
        <v>3.7969126194207635E-2</v>
      </c>
    </row>
    <row r="85" spans="1:4" x14ac:dyDescent="0.3">
      <c r="A85" s="22">
        <v>83</v>
      </c>
      <c r="B85" s="39">
        <f t="shared" ca="1" si="1"/>
        <v>45831</v>
      </c>
      <c r="C85" s="22">
        <v>120.15655638247267</v>
      </c>
      <c r="D85" s="22">
        <v>-5.1555283584376894E-2</v>
      </c>
    </row>
    <row r="86" spans="1:4" x14ac:dyDescent="0.3">
      <c r="A86" s="22">
        <v>84</v>
      </c>
      <c r="B86" s="39">
        <f t="shared" ca="1" si="1"/>
        <v>45830</v>
      </c>
      <c r="C86" s="22">
        <v>126.68799172245924</v>
      </c>
      <c r="D86" s="22">
        <v>-9.7974670908773289E-3</v>
      </c>
    </row>
    <row r="87" spans="1:4" x14ac:dyDescent="0.3">
      <c r="A87" s="22">
        <v>85</v>
      </c>
      <c r="B87" s="39">
        <f t="shared" ca="1" si="1"/>
        <v>45829</v>
      </c>
      <c r="C87" s="22">
        <v>127.94149430244512</v>
      </c>
      <c r="D87" s="22">
        <v>-1.2951142892426431E-3</v>
      </c>
    </row>
    <row r="88" spans="1:4" x14ac:dyDescent="0.3">
      <c r="A88" s="22">
        <v>86</v>
      </c>
      <c r="B88" s="39">
        <f t="shared" ca="1" si="1"/>
        <v>45828</v>
      </c>
      <c r="C88" s="22">
        <v>128.10740803715188</v>
      </c>
      <c r="D88" s="22">
        <v>-6.8846769806662428E-3</v>
      </c>
    </row>
    <row r="89" spans="1:4" x14ac:dyDescent="0.3">
      <c r="A89" s="22">
        <v>87</v>
      </c>
      <c r="B89" s="39">
        <f t="shared" ca="1" si="1"/>
        <v>45827</v>
      </c>
      <c r="C89" s="22">
        <v>128.99550038929155</v>
      </c>
      <c r="D89" s="22">
        <v>1.2570245538630719E-2</v>
      </c>
    </row>
    <row r="90" spans="1:4" x14ac:dyDescent="0.3">
      <c r="A90" s="22">
        <v>88</v>
      </c>
      <c r="B90" s="39">
        <f t="shared" ca="1" si="1"/>
        <v>45826</v>
      </c>
      <c r="C90" s="22">
        <v>127.39412495838565</v>
      </c>
      <c r="D90" s="22">
        <v>1.4806654241727351E-2</v>
      </c>
    </row>
    <row r="91" spans="1:4" x14ac:dyDescent="0.3">
      <c r="A91" s="22">
        <v>89</v>
      </c>
      <c r="B91" s="39">
        <f t="shared" ca="1" si="1"/>
        <v>45825</v>
      </c>
      <c r="C91" s="22">
        <v>125.53536619601266</v>
      </c>
      <c r="D91" s="22">
        <v>-2.0401958201076115E-2</v>
      </c>
    </row>
    <row r="92" spans="1:4" x14ac:dyDescent="0.3">
      <c r="A92" s="22">
        <v>90</v>
      </c>
      <c r="B92" s="39">
        <f t="shared" ca="1" si="1"/>
        <v>45824</v>
      </c>
      <c r="C92" s="22">
        <v>128.14987458068086</v>
      </c>
      <c r="D92" s="22">
        <v>-3.4581529709244746E-2</v>
      </c>
    </row>
    <row r="93" spans="1:4" x14ac:dyDescent="0.3">
      <c r="A93" s="22">
        <v>91</v>
      </c>
      <c r="B93" s="39">
        <f t="shared" ca="1" si="1"/>
        <v>45823</v>
      </c>
      <c r="C93" s="22">
        <v>132.74023495954654</v>
      </c>
      <c r="D93" s="22">
        <v>1.9275440763967561E-2</v>
      </c>
    </row>
    <row r="94" spans="1:4" x14ac:dyDescent="0.3">
      <c r="A94" s="22">
        <v>92</v>
      </c>
      <c r="B94" s="39">
        <f t="shared" ca="1" si="1"/>
        <v>45822</v>
      </c>
      <c r="C94" s="22">
        <v>130.22999441647985</v>
      </c>
      <c r="D94" s="22">
        <v>-2.6413150626492202E-2</v>
      </c>
    </row>
    <row r="95" spans="1:4" x14ac:dyDescent="0.3">
      <c r="A95" s="22">
        <v>93</v>
      </c>
      <c r="B95" s="39">
        <f t="shared" ca="1" si="1"/>
        <v>45821</v>
      </c>
      <c r="C95" s="22">
        <v>133.76309930673509</v>
      </c>
      <c r="D95" s="22">
        <v>-2.364073216206564E-2</v>
      </c>
    </row>
    <row r="96" spans="1:4" x14ac:dyDescent="0.3">
      <c r="A96" s="22">
        <v>94</v>
      </c>
      <c r="B96" s="39">
        <f t="shared" ca="1" si="1"/>
        <v>45820</v>
      </c>
      <c r="C96" s="22">
        <v>137.00192512428569</v>
      </c>
      <c r="D96" s="22">
        <v>-4.7177879522828066E-3</v>
      </c>
    </row>
    <row r="97" spans="1:4" x14ac:dyDescent="0.3">
      <c r="A97" s="22">
        <v>95</v>
      </c>
      <c r="B97" s="39">
        <f t="shared" ca="1" si="1"/>
        <v>45819</v>
      </c>
      <c r="C97" s="22">
        <v>137.65133493385227</v>
      </c>
      <c r="D97" s="22">
        <v>-1.0138341480731628E-2</v>
      </c>
    </row>
    <row r="98" spans="1:4" x14ac:dyDescent="0.3">
      <c r="A98" s="22">
        <v>96</v>
      </c>
      <c r="B98" s="39">
        <f t="shared" ca="1" si="1"/>
        <v>45818</v>
      </c>
      <c r="C98" s="22">
        <v>139.0611847111692</v>
      </c>
      <c r="D98" s="22">
        <v>3.594027336939918E-2</v>
      </c>
    </row>
    <row r="99" spans="1:4" x14ac:dyDescent="0.3">
      <c r="A99" s="22">
        <v>97</v>
      </c>
      <c r="B99" s="39">
        <f t="shared" ca="1" si="1"/>
        <v>45817</v>
      </c>
      <c r="C99" s="22">
        <v>134.23668167554897</v>
      </c>
      <c r="D99" s="22">
        <v>1.0110082833737048E-2</v>
      </c>
    </row>
    <row r="100" spans="1:4" x14ac:dyDescent="0.3">
      <c r="A100" s="22">
        <v>98</v>
      </c>
      <c r="B100" s="39">
        <f t="shared" ca="1" si="1"/>
        <v>45816</v>
      </c>
      <c r="C100" s="22">
        <v>132.89312121206117</v>
      </c>
      <c r="D100" s="22">
        <v>5.4223014482314984E-5</v>
      </c>
    </row>
    <row r="101" spans="1:4" x14ac:dyDescent="0.3">
      <c r="A101" s="22">
        <v>99</v>
      </c>
      <c r="B101" s="39">
        <f t="shared" ca="1" si="1"/>
        <v>45815</v>
      </c>
      <c r="C101" s="22">
        <v>132.88591573712768</v>
      </c>
      <c r="D101" s="22">
        <v>5.0401067622559866E-2</v>
      </c>
    </row>
    <row r="102" spans="1:4" x14ac:dyDescent="0.3">
      <c r="A102" s="22">
        <v>100</v>
      </c>
      <c r="B102" s="39">
        <f t="shared" ca="1" si="1"/>
        <v>45814</v>
      </c>
      <c r="C102" s="22">
        <v>126.50969218633496</v>
      </c>
      <c r="D102" s="22">
        <v>3.5463260991665323E-2</v>
      </c>
    </row>
    <row r="103" spans="1:4" x14ac:dyDescent="0.3">
      <c r="A103" s="22">
        <v>101</v>
      </c>
      <c r="B103" s="39">
        <f t="shared" ca="1" si="1"/>
        <v>45813</v>
      </c>
      <c r="C103" s="22">
        <v>122.17690086384751</v>
      </c>
      <c r="D103" s="22">
        <v>1.0652692953715083E-2</v>
      </c>
    </row>
    <row r="104" spans="1:4" x14ac:dyDescent="0.3">
      <c r="A104" s="22">
        <v>102</v>
      </c>
      <c r="B104" s="39">
        <f t="shared" ca="1" si="1"/>
        <v>45812</v>
      </c>
      <c r="C104" s="22">
        <v>120.8891063326369</v>
      </c>
      <c r="D104" s="22">
        <v>8.1802703565478276E-3</v>
      </c>
    </row>
    <row r="105" spans="1:4" x14ac:dyDescent="0.3">
      <c r="A105" s="22">
        <v>103</v>
      </c>
      <c r="B105" s="39">
        <f t="shared" ca="1" si="1"/>
        <v>45811</v>
      </c>
      <c r="C105" s="22">
        <v>119.90822463713148</v>
      </c>
      <c r="D105" s="22">
        <v>2.3578594241284806E-2</v>
      </c>
    </row>
    <row r="106" spans="1:4" x14ac:dyDescent="0.3">
      <c r="A106" s="22">
        <v>104</v>
      </c>
      <c r="B106" s="39">
        <f t="shared" ca="1" si="1"/>
        <v>45810</v>
      </c>
      <c r="C106" s="22">
        <v>117.14608464043937</v>
      </c>
      <c r="D106" s="22">
        <v>1.2569007848877139E-2</v>
      </c>
    </row>
    <row r="107" spans="1:4" x14ac:dyDescent="0.3">
      <c r="A107" s="22">
        <v>105</v>
      </c>
      <c r="B107" s="39">
        <f t="shared" ca="1" si="1"/>
        <v>45809</v>
      </c>
      <c r="C107" s="22">
        <v>115.69195159281733</v>
      </c>
      <c r="D107" s="22">
        <v>5.2223146098384779E-3</v>
      </c>
    </row>
    <row r="108" spans="1:4" x14ac:dyDescent="0.3">
      <c r="A108" s="22">
        <v>106</v>
      </c>
      <c r="B108" s="39">
        <f t="shared" ca="1" si="1"/>
        <v>45808</v>
      </c>
      <c r="C108" s="22">
        <v>115.09091064867714</v>
      </c>
      <c r="D108" s="22">
        <v>1.5517691003156829E-2</v>
      </c>
    </row>
    <row r="109" spans="1:4" x14ac:dyDescent="0.3">
      <c r="A109" s="22">
        <v>107</v>
      </c>
      <c r="B109" s="39">
        <f t="shared" ca="1" si="1"/>
        <v>45807</v>
      </c>
      <c r="C109" s="22">
        <v>113.33225572366652</v>
      </c>
      <c r="D109" s="22">
        <v>1.9088514212859446E-2</v>
      </c>
    </row>
    <row r="110" spans="1:4" x14ac:dyDescent="0.3">
      <c r="A110" s="22">
        <v>108</v>
      </c>
      <c r="B110" s="39">
        <f t="shared" ca="1" si="1"/>
        <v>45806</v>
      </c>
      <c r="C110" s="22">
        <v>111.20943288346643</v>
      </c>
      <c r="D110" s="22">
        <v>-2.1257292250891215E-2</v>
      </c>
    </row>
    <row r="111" spans="1:4" x14ac:dyDescent="0.3">
      <c r="A111" s="22">
        <v>109</v>
      </c>
      <c r="B111" s="39">
        <f t="shared" ca="1" si="1"/>
        <v>45805</v>
      </c>
      <c r="C111" s="22">
        <v>113.62478821346569</v>
      </c>
      <c r="D111" s="22">
        <v>-5.2794387389474024E-3</v>
      </c>
    </row>
    <row r="112" spans="1:4" x14ac:dyDescent="0.3">
      <c r="A112" s="22">
        <v>110</v>
      </c>
      <c r="B112" s="39">
        <f t="shared" ca="1" si="1"/>
        <v>45804</v>
      </c>
      <c r="C112" s="22">
        <v>114.22784713469517</v>
      </c>
      <c r="D112" s="22">
        <v>1.3308492728357936E-2</v>
      </c>
    </row>
    <row r="113" spans="1:4" x14ac:dyDescent="0.3">
      <c r="A113" s="22">
        <v>111</v>
      </c>
      <c r="B113" s="39">
        <f t="shared" ca="1" si="1"/>
        <v>45803</v>
      </c>
      <c r="C113" s="22">
        <v>112.72761252314572</v>
      </c>
      <c r="D113" s="22">
        <v>2.7935124425415635E-2</v>
      </c>
    </row>
    <row r="114" spans="1:4" x14ac:dyDescent="0.3">
      <c r="A114" s="22">
        <v>112</v>
      </c>
      <c r="B114" s="39">
        <f t="shared" ca="1" si="1"/>
        <v>45802</v>
      </c>
      <c r="C114" s="22">
        <v>109.66413136836532</v>
      </c>
      <c r="D114" s="22">
        <v>1.5066864879929739E-2</v>
      </c>
    </row>
    <row r="115" spans="1:4" x14ac:dyDescent="0.3">
      <c r="A115" s="22">
        <v>113</v>
      </c>
      <c r="B115" s="39">
        <f t="shared" ca="1" si="1"/>
        <v>45801</v>
      </c>
      <c r="C115" s="22">
        <v>108.03636209850794</v>
      </c>
      <c r="D115" s="22">
        <v>-1.8492191025361659E-2</v>
      </c>
    </row>
    <row r="116" spans="1:4" x14ac:dyDescent="0.3">
      <c r="A116" s="22">
        <v>114</v>
      </c>
      <c r="B116" s="39">
        <f t="shared" ca="1" si="1"/>
        <v>45800</v>
      </c>
      <c r="C116" s="22">
        <v>110.07183143185725</v>
      </c>
      <c r="D116" s="22">
        <v>-2.7386779781262964E-2</v>
      </c>
    </row>
    <row r="117" spans="1:4" x14ac:dyDescent="0.3">
      <c r="A117" s="22">
        <v>115</v>
      </c>
      <c r="B117" s="39">
        <f t="shared" ca="1" si="1"/>
        <v>45799</v>
      </c>
      <c r="C117" s="22">
        <v>113.17122690055817</v>
      </c>
      <c r="D117" s="22">
        <v>1.3532073073492521E-3</v>
      </c>
    </row>
    <row r="118" spans="1:4" x14ac:dyDescent="0.3">
      <c r="A118" s="22">
        <v>116</v>
      </c>
      <c r="B118" s="39">
        <f t="shared" ca="1" si="1"/>
        <v>45798</v>
      </c>
      <c r="C118" s="22">
        <v>113.01828972503813</v>
      </c>
      <c r="D118" s="22">
        <v>1.3460832528728962E-2</v>
      </c>
    </row>
    <row r="119" spans="1:4" x14ac:dyDescent="0.3">
      <c r="A119" s="22">
        <v>117</v>
      </c>
      <c r="B119" s="39">
        <f t="shared" ca="1" si="1"/>
        <v>45797</v>
      </c>
      <c r="C119" s="22">
        <v>111.51717569887869</v>
      </c>
      <c r="D119" s="22">
        <v>2.7536197444787656E-2</v>
      </c>
    </row>
    <row r="120" spans="1:4" x14ac:dyDescent="0.3">
      <c r="A120" s="22">
        <v>118</v>
      </c>
      <c r="B120" s="39">
        <f t="shared" ca="1" si="1"/>
        <v>45796</v>
      </c>
      <c r="C120" s="22">
        <v>108.52870777320797</v>
      </c>
      <c r="D120" s="22">
        <v>6.0752929966141908E-3</v>
      </c>
    </row>
    <row r="121" spans="1:4" x14ac:dyDescent="0.3">
      <c r="A121" s="22">
        <v>119</v>
      </c>
      <c r="B121" s="39">
        <f t="shared" ca="1" si="1"/>
        <v>45795</v>
      </c>
      <c r="C121" s="22">
        <v>107.87334559221028</v>
      </c>
      <c r="D121" s="22">
        <v>2.5217594697797007E-2</v>
      </c>
    </row>
    <row r="122" spans="1:4" x14ac:dyDescent="0.3">
      <c r="A122" s="22">
        <v>120</v>
      </c>
      <c r="B122" s="39">
        <f t="shared" ca="1" si="1"/>
        <v>45794</v>
      </c>
      <c r="C122" s="22">
        <v>105.21995150113285</v>
      </c>
      <c r="D122" s="22">
        <v>-2.884951149290705E-3</v>
      </c>
    </row>
    <row r="123" spans="1:4" x14ac:dyDescent="0.3">
      <c r="A123" s="22">
        <v>121</v>
      </c>
      <c r="B123" s="39">
        <f t="shared" ca="1" si="1"/>
        <v>45793</v>
      </c>
      <c r="C123" s="22">
        <v>105.52438419459324</v>
      </c>
      <c r="D123" s="22">
        <v>-1.8318411310606162E-2</v>
      </c>
    </row>
    <row r="124" spans="1:4" x14ac:dyDescent="0.3">
      <c r="A124" s="22">
        <v>122</v>
      </c>
      <c r="B124" s="39">
        <f t="shared" ca="1" si="1"/>
        <v>45792</v>
      </c>
      <c r="C124" s="22">
        <v>107.49349423520806</v>
      </c>
      <c r="D124" s="22">
        <v>3.1963012733305755E-2</v>
      </c>
    </row>
    <row r="125" spans="1:4" x14ac:dyDescent="0.3">
      <c r="A125" s="22">
        <v>123</v>
      </c>
      <c r="B125" s="39">
        <f t="shared" ca="1" si="1"/>
        <v>45791</v>
      </c>
      <c r="C125" s="22">
        <v>104.16409591124371</v>
      </c>
      <c r="D125" s="22">
        <v>-9.4837941065845383E-3</v>
      </c>
    </row>
    <row r="126" spans="1:4" x14ac:dyDescent="0.3">
      <c r="A126" s="22">
        <v>124</v>
      </c>
      <c r="B126" s="39">
        <f t="shared" ca="1" si="1"/>
        <v>45790</v>
      </c>
      <c r="C126" s="22">
        <v>105.16142521594674</v>
      </c>
      <c r="D126" s="22">
        <v>4.1384967501100663E-2</v>
      </c>
    </row>
    <row r="127" spans="1:4" x14ac:dyDescent="0.3">
      <c r="A127" s="22">
        <v>125</v>
      </c>
      <c r="B127" s="39">
        <f t="shared" ca="1" si="1"/>
        <v>45789</v>
      </c>
      <c r="C127" s="22">
        <v>100.98227696554069</v>
      </c>
      <c r="D127" s="22">
        <v>-1.67652688993804E-2</v>
      </c>
    </row>
    <row r="128" spans="1:4" x14ac:dyDescent="0.3">
      <c r="A128" s="22">
        <v>126</v>
      </c>
      <c r="B128" s="39">
        <f t="shared" ca="1" si="1"/>
        <v>45788</v>
      </c>
      <c r="C128" s="22">
        <v>102.70413948101945</v>
      </c>
      <c r="D128" s="22">
        <v>-5.0301900085916052E-3</v>
      </c>
    </row>
    <row r="129" spans="1:4" x14ac:dyDescent="0.3">
      <c r="A129" s="22">
        <v>127</v>
      </c>
      <c r="B129" s="39">
        <f t="shared" ca="1" si="1"/>
        <v>45787</v>
      </c>
      <c r="C129" s="22">
        <v>103.22337265882098</v>
      </c>
      <c r="D129" s="22">
        <v>2.8610900010731604E-3</v>
      </c>
    </row>
    <row r="130" spans="1:4" x14ac:dyDescent="0.3">
      <c r="A130" s="22">
        <v>128</v>
      </c>
      <c r="B130" s="39">
        <f t="shared" ca="1" si="1"/>
        <v>45786</v>
      </c>
      <c r="C130" s="22">
        <v>102.9288838583921</v>
      </c>
      <c r="D130" s="22">
        <v>-1.0519285299877421E-2</v>
      </c>
    </row>
    <row r="131" spans="1:4" x14ac:dyDescent="0.3">
      <c r="A131" s="22">
        <v>129</v>
      </c>
      <c r="B131" s="39">
        <f t="shared" ca="1" si="1"/>
        <v>45785</v>
      </c>
      <c r="C131" s="22">
        <v>104.0231328708476</v>
      </c>
      <c r="D131" s="22">
        <v>1.4694107322335368E-2</v>
      </c>
    </row>
    <row r="132" spans="1:4" x14ac:dyDescent="0.3">
      <c r="A132" s="22">
        <v>130</v>
      </c>
      <c r="B132" s="39">
        <f t="shared" ca="1" si="1"/>
        <v>45784</v>
      </c>
      <c r="C132" s="22">
        <v>102.51674087804949</v>
      </c>
      <c r="D132" s="22">
        <v>6.5239794416169488E-3</v>
      </c>
    </row>
    <row r="133" spans="1:4" x14ac:dyDescent="0.3">
      <c r="A133" s="22">
        <v>131</v>
      </c>
      <c r="B133" s="39">
        <f t="shared" ref="B133:B196" ca="1" si="2">B132-1</f>
        <v>45783</v>
      </c>
      <c r="C133" s="22">
        <v>101.85225883532557</v>
      </c>
      <c r="D133" s="22">
        <v>-3.4031209615364671E-3</v>
      </c>
    </row>
    <row r="134" spans="1:4" x14ac:dyDescent="0.3">
      <c r="A134" s="22">
        <v>132</v>
      </c>
      <c r="B134" s="39">
        <f t="shared" ca="1" si="2"/>
        <v>45782</v>
      </c>
      <c r="C134" s="22">
        <v>102.20005799495846</v>
      </c>
      <c r="D134" s="22">
        <v>2.3452058066950221E-2</v>
      </c>
    </row>
    <row r="135" spans="1:4" x14ac:dyDescent="0.3">
      <c r="A135" s="22">
        <v>133</v>
      </c>
      <c r="B135" s="39">
        <f t="shared" ca="1" si="2"/>
        <v>45781</v>
      </c>
      <c r="C135" s="22">
        <v>99.858178201321209</v>
      </c>
      <c r="D135" s="22">
        <v>4.8714512962497441E-3</v>
      </c>
    </row>
    <row r="136" spans="1:4" x14ac:dyDescent="0.3">
      <c r="A136" s="22">
        <v>134</v>
      </c>
      <c r="B136" s="39">
        <f t="shared" ca="1" si="2"/>
        <v>45780</v>
      </c>
      <c r="C136" s="22">
        <v>99.374082199775486</v>
      </c>
      <c r="D136" s="22">
        <v>1.786717322155984E-2</v>
      </c>
    </row>
    <row r="137" spans="1:4" x14ac:dyDescent="0.3">
      <c r="A137" s="22">
        <v>135</v>
      </c>
      <c r="B137" s="39">
        <f t="shared" ca="1" si="2"/>
        <v>45779</v>
      </c>
      <c r="C137" s="22">
        <v>97.629715167309612</v>
      </c>
      <c r="D137" s="22">
        <v>-7.9108705734965007E-3</v>
      </c>
    </row>
    <row r="138" spans="1:4" x14ac:dyDescent="0.3">
      <c r="A138" s="22">
        <v>136</v>
      </c>
      <c r="B138" s="39">
        <f t="shared" ca="1" si="2"/>
        <v>45778</v>
      </c>
      <c r="C138" s="22">
        <v>98.40820977823472</v>
      </c>
      <c r="D138" s="22">
        <v>3.0414521008761287E-2</v>
      </c>
    </row>
    <row r="139" spans="1:4" x14ac:dyDescent="0.3">
      <c r="A139" s="22">
        <v>137</v>
      </c>
      <c r="B139" s="39">
        <f t="shared" ca="1" si="2"/>
        <v>45777</v>
      </c>
      <c r="C139" s="22">
        <v>95.503516081949698</v>
      </c>
      <c r="D139" s="22">
        <v>6.9930021097233258E-3</v>
      </c>
    </row>
    <row r="140" spans="1:4" x14ac:dyDescent="0.3">
      <c r="A140" s="22">
        <v>138</v>
      </c>
      <c r="B140" s="39">
        <f t="shared" ca="1" si="2"/>
        <v>45776</v>
      </c>
      <c r="C140" s="22">
        <v>94.840297680185373</v>
      </c>
      <c r="D140" s="22">
        <v>-2.8157589626638547E-2</v>
      </c>
    </row>
    <row r="141" spans="1:4" x14ac:dyDescent="0.3">
      <c r="A141" s="22">
        <v>139</v>
      </c>
      <c r="B141" s="39">
        <f t="shared" ca="1" si="2"/>
        <v>45775</v>
      </c>
      <c r="C141" s="22">
        <v>97.588144608496464</v>
      </c>
      <c r="D141" s="22">
        <v>1.2076976639413154E-2</v>
      </c>
    </row>
    <row r="142" spans="1:4" x14ac:dyDescent="0.3">
      <c r="A142" s="22">
        <v>140</v>
      </c>
      <c r="B142" s="39">
        <f t="shared" ca="1" si="2"/>
        <v>45774</v>
      </c>
      <c r="C142" s="22">
        <v>96.423638577903901</v>
      </c>
      <c r="D142" s="22">
        <v>1.508160779959068E-2</v>
      </c>
    </row>
    <row r="143" spans="1:4" x14ac:dyDescent="0.3">
      <c r="A143" s="22">
        <v>141</v>
      </c>
      <c r="B143" s="39">
        <f t="shared" ca="1" si="2"/>
        <v>45773</v>
      </c>
      <c r="C143" s="22">
        <v>94.991021250915011</v>
      </c>
      <c r="D143" s="22">
        <v>9.9045613013671787E-3</v>
      </c>
    </row>
    <row r="144" spans="1:4" x14ac:dyDescent="0.3">
      <c r="A144" s="22">
        <v>142</v>
      </c>
      <c r="B144" s="39">
        <f t="shared" ca="1" si="2"/>
        <v>45772</v>
      </c>
      <c r="C144" s="22">
        <v>94.059404116869416</v>
      </c>
      <c r="D144" s="22">
        <v>-2.1252286581730929E-2</v>
      </c>
    </row>
    <row r="145" spans="1:4" x14ac:dyDescent="0.3">
      <c r="A145" s="22">
        <v>143</v>
      </c>
      <c r="B145" s="39">
        <f t="shared" ca="1" si="2"/>
        <v>45771</v>
      </c>
      <c r="C145" s="22">
        <v>96.101786831631671</v>
      </c>
      <c r="D145" s="22">
        <v>1.0996633480181484E-2</v>
      </c>
    </row>
    <row r="146" spans="1:4" x14ac:dyDescent="0.3">
      <c r="A146" s="22">
        <v>144</v>
      </c>
      <c r="B146" s="39">
        <f t="shared" ca="1" si="2"/>
        <v>45770</v>
      </c>
      <c r="C146" s="22">
        <v>95.056485500666653</v>
      </c>
      <c r="D146" s="22">
        <v>-1.8798436271968803E-2</v>
      </c>
    </row>
    <row r="147" spans="1:4" x14ac:dyDescent="0.3">
      <c r="A147" s="22">
        <v>145</v>
      </c>
      <c r="B147" s="39">
        <f t="shared" ca="1" si="2"/>
        <v>45769</v>
      </c>
      <c r="C147" s="22">
        <v>96.877633520582464</v>
      </c>
      <c r="D147" s="22">
        <v>-3.0472541642091872E-3</v>
      </c>
    </row>
    <row r="148" spans="1:4" x14ac:dyDescent="0.3">
      <c r="A148" s="22">
        <v>146</v>
      </c>
      <c r="B148" s="39">
        <f t="shared" ca="1" si="2"/>
        <v>45768</v>
      </c>
      <c r="C148" s="22">
        <v>97.173746624636195</v>
      </c>
      <c r="D148" s="22">
        <v>1.7929075330138929E-2</v>
      </c>
    </row>
    <row r="149" spans="1:4" x14ac:dyDescent="0.3">
      <c r="A149" s="22">
        <v>147</v>
      </c>
      <c r="B149" s="39">
        <f t="shared" ca="1" si="2"/>
        <v>45767</v>
      </c>
      <c r="C149" s="22">
        <v>95.462197691052708</v>
      </c>
      <c r="D149" s="22">
        <v>3.702087149660379E-2</v>
      </c>
    </row>
    <row r="150" spans="1:4" x14ac:dyDescent="0.3">
      <c r="A150" s="22">
        <v>148</v>
      </c>
      <c r="B150" s="39">
        <f t="shared" ca="1" si="2"/>
        <v>45766</v>
      </c>
      <c r="C150" s="22">
        <v>92.054268448120951</v>
      </c>
      <c r="D150" s="22">
        <v>2.3545663914680704E-2</v>
      </c>
    </row>
    <row r="151" spans="1:4" x14ac:dyDescent="0.3">
      <c r="A151" s="22">
        <v>149</v>
      </c>
      <c r="B151" s="39">
        <f t="shared" ca="1" si="2"/>
        <v>45765</v>
      </c>
      <c r="C151" s="22">
        <v>89.936650306394426</v>
      </c>
      <c r="D151" s="22">
        <v>-1.9291015740679238E-2</v>
      </c>
    </row>
    <row r="152" spans="1:4" x14ac:dyDescent="0.3">
      <c r="A152" s="22">
        <v>150</v>
      </c>
      <c r="B152" s="39">
        <f t="shared" ca="1" si="2"/>
        <v>45764</v>
      </c>
      <c r="C152" s="22">
        <v>91.705747321483926</v>
      </c>
      <c r="D152" s="22">
        <v>-1.8127163505242929E-2</v>
      </c>
    </row>
    <row r="153" spans="1:4" x14ac:dyDescent="0.3">
      <c r="A153" s="22">
        <v>151</v>
      </c>
      <c r="B153" s="39">
        <f t="shared" ca="1" si="2"/>
        <v>45763</v>
      </c>
      <c r="C153" s="22">
        <v>93.39880268902175</v>
      </c>
      <c r="D153" s="22">
        <v>-2.5121832792652297E-3</v>
      </c>
    </row>
    <row r="154" spans="1:4" x14ac:dyDescent="0.3">
      <c r="A154" s="22">
        <v>152</v>
      </c>
      <c r="B154" s="39">
        <f t="shared" ca="1" si="2"/>
        <v>45762</v>
      </c>
      <c r="C154" s="22">
        <v>93.634028529864722</v>
      </c>
      <c r="D154" s="22">
        <v>-6.6083784019525882E-3</v>
      </c>
    </row>
    <row r="155" spans="1:4" x14ac:dyDescent="0.3">
      <c r="A155" s="22">
        <v>153</v>
      </c>
      <c r="B155" s="39">
        <f t="shared" ca="1" si="2"/>
        <v>45761</v>
      </c>
      <c r="C155" s="22">
        <v>94.25691388380919</v>
      </c>
      <c r="D155" s="22">
        <v>-6.20669959647243E-3</v>
      </c>
    </row>
    <row r="156" spans="1:4" x14ac:dyDescent="0.3">
      <c r="A156" s="22">
        <v>154</v>
      </c>
      <c r="B156" s="39">
        <f t="shared" ca="1" si="2"/>
        <v>45760</v>
      </c>
      <c r="C156" s="22">
        <v>94.845591981286631</v>
      </c>
      <c r="D156" s="22">
        <v>8.8042560790739452E-3</v>
      </c>
    </row>
    <row r="157" spans="1:4" x14ac:dyDescent="0.3">
      <c r="A157" s="22">
        <v>155</v>
      </c>
      <c r="B157" s="39">
        <f t="shared" ca="1" si="2"/>
        <v>45759</v>
      </c>
      <c r="C157" s="22">
        <v>94.017834886941898</v>
      </c>
      <c r="D157" s="22">
        <v>-3.3903509118705877E-2</v>
      </c>
    </row>
    <row r="158" spans="1:4" x14ac:dyDescent="0.3">
      <c r="A158" s="22">
        <v>156</v>
      </c>
      <c r="B158" s="39">
        <f t="shared" ca="1" si="2"/>
        <v>45758</v>
      </c>
      <c r="C158" s="22">
        <v>97.317230498556924</v>
      </c>
      <c r="D158" s="22">
        <v>2.523458338854637E-2</v>
      </c>
    </row>
    <row r="159" spans="1:4" x14ac:dyDescent="0.3">
      <c r="A159" s="22">
        <v>157</v>
      </c>
      <c r="B159" s="39">
        <f t="shared" ca="1" si="2"/>
        <v>45757</v>
      </c>
      <c r="C159" s="22">
        <v>94.921915506312331</v>
      </c>
      <c r="D159" s="22">
        <v>-1.8518959828336807E-2</v>
      </c>
    </row>
    <row r="160" spans="1:4" x14ac:dyDescent="0.3">
      <c r="A160" s="22">
        <v>158</v>
      </c>
      <c r="B160" s="39">
        <f t="shared" ca="1" si="2"/>
        <v>45756</v>
      </c>
      <c r="C160" s="22">
        <v>96.712938529826602</v>
      </c>
      <c r="D160" s="22">
        <v>4.268101839427698E-2</v>
      </c>
    </row>
    <row r="161" spans="1:4" x14ac:dyDescent="0.3">
      <c r="A161" s="22">
        <v>159</v>
      </c>
      <c r="B161" s="39">
        <f t="shared" ca="1" si="2"/>
        <v>45755</v>
      </c>
      <c r="C161" s="22">
        <v>92.754099119176445</v>
      </c>
      <c r="D161" s="22">
        <v>-2.8389364316144462E-3</v>
      </c>
    </row>
    <row r="162" spans="1:4" x14ac:dyDescent="0.3">
      <c r="A162" s="22">
        <v>160</v>
      </c>
      <c r="B162" s="39">
        <f t="shared" ca="1" si="2"/>
        <v>45754</v>
      </c>
      <c r="C162" s="22">
        <v>93.01817179588997</v>
      </c>
      <c r="D162" s="22">
        <v>-7.3009646835019912E-3</v>
      </c>
    </row>
    <row r="163" spans="1:4" x14ac:dyDescent="0.3">
      <c r="A163" s="22">
        <v>161</v>
      </c>
      <c r="B163" s="39">
        <f t="shared" ca="1" si="2"/>
        <v>45753</v>
      </c>
      <c r="C163" s="22">
        <v>93.702288897896807</v>
      </c>
      <c r="D163" s="22">
        <v>-1.1922980750216177E-2</v>
      </c>
    </row>
    <row r="164" spans="1:4" x14ac:dyDescent="0.3">
      <c r="A164" s="22">
        <v>162</v>
      </c>
      <c r="B164" s="39">
        <f t="shared" ca="1" si="2"/>
        <v>45752</v>
      </c>
      <c r="C164" s="22">
        <v>94.83298070128383</v>
      </c>
      <c r="D164" s="22">
        <v>-8.4379196099087349E-3</v>
      </c>
    </row>
    <row r="165" spans="1:4" x14ac:dyDescent="0.3">
      <c r="A165" s="22">
        <v>163</v>
      </c>
      <c r="B165" s="39">
        <f t="shared" ca="1" si="2"/>
        <v>45751</v>
      </c>
      <c r="C165" s="22">
        <v>95.639983190942019</v>
      </c>
      <c r="D165" s="22">
        <v>-1.2835993676429805E-2</v>
      </c>
    </row>
    <row r="166" spans="1:4" x14ac:dyDescent="0.3">
      <c r="A166" s="22">
        <v>164</v>
      </c>
      <c r="B166" s="39">
        <f t="shared" ca="1" si="2"/>
        <v>45750</v>
      </c>
      <c r="C166" s="22">
        <v>96.883580213917753</v>
      </c>
      <c r="D166" s="22">
        <v>3.470121994179569E-3</v>
      </c>
    </row>
    <row r="167" spans="1:4" x14ac:dyDescent="0.3">
      <c r="A167" s="22">
        <v>165</v>
      </c>
      <c r="B167" s="39">
        <f t="shared" ca="1" si="2"/>
        <v>45749</v>
      </c>
      <c r="C167" s="22">
        <v>96.548544984461145</v>
      </c>
      <c r="D167" s="22">
        <v>-3.7216060038504813E-2</v>
      </c>
    </row>
    <row r="168" spans="1:4" x14ac:dyDescent="0.3">
      <c r="A168" s="22">
        <v>166</v>
      </c>
      <c r="B168" s="39">
        <f t="shared" ca="1" si="2"/>
        <v>45748</v>
      </c>
      <c r="C168" s="22">
        <v>100.2805935756702</v>
      </c>
      <c r="D168" s="22">
        <v>9.4964038287471842E-3</v>
      </c>
    </row>
    <row r="169" spans="1:4" x14ac:dyDescent="0.3">
      <c r="A169" s="22">
        <v>167</v>
      </c>
      <c r="B169" s="39">
        <f t="shared" ca="1" si="2"/>
        <v>45747</v>
      </c>
      <c r="C169" s="22">
        <v>99.337246963270971</v>
      </c>
      <c r="D169" s="22">
        <v>-3.6567038274265613E-2</v>
      </c>
    </row>
    <row r="170" spans="1:4" x14ac:dyDescent="0.3">
      <c r="A170" s="22">
        <v>168</v>
      </c>
      <c r="B170" s="39">
        <f t="shared" ca="1" si="2"/>
        <v>45746</v>
      </c>
      <c r="C170" s="22">
        <v>103.107586007162</v>
      </c>
      <c r="D170" s="22">
        <v>-2.0722515997662474E-2</v>
      </c>
    </row>
    <row r="171" spans="1:4" x14ac:dyDescent="0.3">
      <c r="A171" s="22">
        <v>169</v>
      </c>
      <c r="B171" s="39">
        <f t="shared" ca="1" si="2"/>
        <v>45745</v>
      </c>
      <c r="C171" s="22">
        <v>105.28944828360405</v>
      </c>
      <c r="D171" s="22">
        <v>4.4342863736553202E-3</v>
      </c>
    </row>
    <row r="172" spans="1:4" x14ac:dyDescent="0.3">
      <c r="A172" s="22">
        <v>170</v>
      </c>
      <c r="B172" s="39">
        <f t="shared" ca="1" si="2"/>
        <v>45744</v>
      </c>
      <c r="C172" s="22">
        <v>104.8246258734698</v>
      </c>
      <c r="D172" s="22">
        <v>1.8345231553905765E-2</v>
      </c>
    </row>
    <row r="173" spans="1:4" x14ac:dyDescent="0.3">
      <c r="A173" s="22">
        <v>171</v>
      </c>
      <c r="B173" s="39">
        <f t="shared" ca="1" si="2"/>
        <v>45743</v>
      </c>
      <c r="C173" s="22">
        <v>102.93623677455297</v>
      </c>
      <c r="D173" s="22">
        <v>2.8538672803486733E-2</v>
      </c>
    </row>
    <row r="174" spans="1:4" x14ac:dyDescent="0.3">
      <c r="A174" s="22">
        <v>172</v>
      </c>
      <c r="B174" s="39">
        <f t="shared" ca="1" si="2"/>
        <v>45742</v>
      </c>
      <c r="C174" s="22">
        <v>100.08008400304462</v>
      </c>
      <c r="D174" s="22">
        <v>-1.2244736750804633E-2</v>
      </c>
    </row>
    <row r="175" spans="1:4" x14ac:dyDescent="0.3">
      <c r="A175" s="22">
        <v>173</v>
      </c>
      <c r="B175" s="39">
        <f t="shared" ca="1" si="2"/>
        <v>45741</v>
      </c>
      <c r="C175" s="22">
        <v>101.32072966519436</v>
      </c>
      <c r="D175" s="22">
        <v>3.4903746348154759E-3</v>
      </c>
    </row>
    <row r="176" spans="1:4" x14ac:dyDescent="0.3">
      <c r="A176" s="22">
        <v>174</v>
      </c>
      <c r="B176" s="39">
        <f t="shared" ca="1" si="2"/>
        <v>45740</v>
      </c>
      <c r="C176" s="22">
        <v>100.96831242857355</v>
      </c>
      <c r="D176" s="22">
        <v>-1.4604470660941669E-2</v>
      </c>
    </row>
    <row r="177" spans="1:4" x14ac:dyDescent="0.3">
      <c r="A177" s="22">
        <v>175</v>
      </c>
      <c r="B177" s="39">
        <f t="shared" ca="1" si="2"/>
        <v>45739</v>
      </c>
      <c r="C177" s="22">
        <v>102.46475595063515</v>
      </c>
      <c r="D177" s="22">
        <v>1.3702549922141012E-4</v>
      </c>
    </row>
    <row r="178" spans="1:4" x14ac:dyDescent="0.3">
      <c r="A178" s="22">
        <v>176</v>
      </c>
      <c r="B178" s="39">
        <f t="shared" ca="1" si="2"/>
        <v>45738</v>
      </c>
      <c r="C178" s="22">
        <v>102.4507175899118</v>
      </c>
      <c r="D178" s="22">
        <v>2.1721859723408082E-3</v>
      </c>
    </row>
    <row r="179" spans="1:4" x14ac:dyDescent="0.3">
      <c r="A179" s="22">
        <v>177</v>
      </c>
      <c r="B179" s="39">
        <f t="shared" ca="1" si="2"/>
        <v>45737</v>
      </c>
      <c r="C179" s="22">
        <v>102.22865793317814</v>
      </c>
      <c r="D179" s="22">
        <v>-3.2414850662375455E-3</v>
      </c>
    </row>
    <row r="180" spans="1:4" x14ac:dyDescent="0.3">
      <c r="A180" s="22">
        <v>178</v>
      </c>
      <c r="B180" s="39">
        <f t="shared" ca="1" si="2"/>
        <v>45736</v>
      </c>
      <c r="C180" s="22">
        <v>102.56110823389508</v>
      </c>
      <c r="D180" s="22">
        <v>1.8036430705201504E-2</v>
      </c>
    </row>
    <row r="181" spans="1:4" x14ac:dyDescent="0.3">
      <c r="A181" s="22">
        <v>179</v>
      </c>
      <c r="B181" s="39">
        <f t="shared" ca="1" si="2"/>
        <v>45735</v>
      </c>
      <c r="C181" s="22">
        <v>100.74404524290966</v>
      </c>
      <c r="D181" s="22">
        <v>2.9228503833133516E-2</v>
      </c>
    </row>
    <row r="182" spans="1:4" x14ac:dyDescent="0.3">
      <c r="A182" s="22">
        <v>180</v>
      </c>
      <c r="B182" s="39">
        <f t="shared" ca="1" si="2"/>
        <v>45734</v>
      </c>
      <c r="C182" s="22">
        <v>97.883069568818584</v>
      </c>
      <c r="D182" s="22">
        <v>-2.9129559168388445E-2</v>
      </c>
    </row>
    <row r="183" spans="1:4" x14ac:dyDescent="0.3">
      <c r="A183" s="22">
        <v>181</v>
      </c>
      <c r="B183" s="39">
        <f t="shared" ca="1" si="2"/>
        <v>45733</v>
      </c>
      <c r="C183" s="22">
        <v>100.81990907558745</v>
      </c>
      <c r="D183" s="22">
        <v>-1.9721838880953951E-2</v>
      </c>
    </row>
    <row r="184" spans="1:4" x14ac:dyDescent="0.3">
      <c r="A184" s="22">
        <v>182</v>
      </c>
      <c r="B184" s="39">
        <f t="shared" ca="1" si="2"/>
        <v>45732</v>
      </c>
      <c r="C184" s="22">
        <v>102.84826600696225</v>
      </c>
      <c r="D184" s="22">
        <v>-9.8794142896150815E-3</v>
      </c>
    </row>
    <row r="185" spans="1:4" x14ac:dyDescent="0.3">
      <c r="A185" s="22">
        <v>183</v>
      </c>
      <c r="B185" s="39">
        <f t="shared" ca="1" si="2"/>
        <v>45731</v>
      </c>
      <c r="C185" s="22">
        <v>103.87448507917991</v>
      </c>
      <c r="D185" s="22">
        <v>-9.0249179544673683E-3</v>
      </c>
    </row>
    <row r="186" spans="1:4" x14ac:dyDescent="0.3">
      <c r="A186" s="22">
        <v>184</v>
      </c>
      <c r="B186" s="39">
        <f t="shared" ca="1" si="2"/>
        <v>45730</v>
      </c>
      <c r="C186" s="22">
        <v>104.82048132306838</v>
      </c>
      <c r="D186" s="22">
        <v>-4.513168011058939E-3</v>
      </c>
    </row>
    <row r="187" spans="1:4" x14ac:dyDescent="0.3">
      <c r="A187" s="22">
        <v>185</v>
      </c>
      <c r="B187" s="39">
        <f t="shared" ca="1" si="2"/>
        <v>45729</v>
      </c>
      <c r="C187" s="22">
        <v>105.29569850124631</v>
      </c>
      <c r="D187" s="22">
        <v>2.8518831423047972E-3</v>
      </c>
    </row>
    <row r="188" spans="1:4" x14ac:dyDescent="0.3">
      <c r="A188" s="22">
        <v>186</v>
      </c>
      <c r="B188" s="39">
        <f t="shared" ca="1" si="2"/>
        <v>45728</v>
      </c>
      <c r="C188" s="22">
        <v>104.99626143325976</v>
      </c>
      <c r="D188" s="22">
        <v>-3.682244397393046E-2</v>
      </c>
    </row>
    <row r="189" spans="1:4" x14ac:dyDescent="0.3">
      <c r="A189" s="22">
        <v>187</v>
      </c>
      <c r="B189" s="39">
        <f t="shared" ca="1" si="2"/>
        <v>45727</v>
      </c>
      <c r="C189" s="22">
        <v>109.01028660432979</v>
      </c>
      <c r="D189" s="22">
        <v>-1.6235608728709414E-2</v>
      </c>
    </row>
    <row r="190" spans="1:4" x14ac:dyDescent="0.3">
      <c r="A190" s="22">
        <v>188</v>
      </c>
      <c r="B190" s="39">
        <f t="shared" ca="1" si="2"/>
        <v>45726</v>
      </c>
      <c r="C190" s="22">
        <v>110.80934375298837</v>
      </c>
      <c r="D190" s="22">
        <v>-2.6680714456040609E-2</v>
      </c>
    </row>
    <row r="191" spans="1:4" x14ac:dyDescent="0.3">
      <c r="A191" s="22">
        <v>189</v>
      </c>
      <c r="B191" s="39">
        <f t="shared" ca="1" si="2"/>
        <v>45725</v>
      </c>
      <c r="C191" s="22">
        <v>113.84685929762534</v>
      </c>
      <c r="D191" s="22">
        <v>-5.1140261218682453E-2</v>
      </c>
    </row>
    <row r="192" spans="1:4" x14ac:dyDescent="0.3">
      <c r="A192" s="22">
        <v>190</v>
      </c>
      <c r="B192" s="39">
        <f t="shared" ca="1" si="2"/>
        <v>45724</v>
      </c>
      <c r="C192" s="22">
        <v>119.98281162592723</v>
      </c>
      <c r="D192" s="22">
        <v>2.2243163744888075E-2</v>
      </c>
    </row>
    <row r="193" spans="1:4" x14ac:dyDescent="0.3">
      <c r="A193" s="22">
        <v>191</v>
      </c>
      <c r="B193" s="39">
        <f t="shared" ca="1" si="2"/>
        <v>45723</v>
      </c>
      <c r="C193" s="22">
        <v>117.372085117578</v>
      </c>
      <c r="D193" s="22">
        <v>3.4524516193922675E-2</v>
      </c>
    </row>
    <row r="194" spans="1:4" x14ac:dyDescent="0.3">
      <c r="A194" s="22">
        <v>192</v>
      </c>
      <c r="B194" s="39">
        <f t="shared" ca="1" si="2"/>
        <v>45722</v>
      </c>
      <c r="C194" s="22">
        <v>113.45510259089546</v>
      </c>
      <c r="D194" s="22">
        <v>-3.3218649130427033E-2</v>
      </c>
    </row>
    <row r="195" spans="1:4" x14ac:dyDescent="0.3">
      <c r="A195" s="22">
        <v>193</v>
      </c>
      <c r="B195" s="39">
        <f t="shared" ca="1" si="2"/>
        <v>45721</v>
      </c>
      <c r="C195" s="22">
        <v>117.35342483473445</v>
      </c>
      <c r="D195" s="22">
        <v>1.9485604652638516E-2</v>
      </c>
    </row>
    <row r="196" spans="1:4" x14ac:dyDescent="0.3">
      <c r="A196" s="22">
        <v>194</v>
      </c>
      <c r="B196" s="39">
        <f t="shared" ca="1" si="2"/>
        <v>45720</v>
      </c>
      <c r="C196" s="22">
        <v>115.11042853294566</v>
      </c>
      <c r="D196" s="22">
        <v>1.9953684464336992E-2</v>
      </c>
    </row>
    <row r="197" spans="1:4" x14ac:dyDescent="0.3">
      <c r="A197" s="22">
        <v>195</v>
      </c>
      <c r="B197" s="39">
        <f t="shared" ref="B197:B255" ca="1" si="3">B196-1</f>
        <v>45719</v>
      </c>
      <c r="C197" s="22">
        <v>112.8584859158578</v>
      </c>
      <c r="D197" s="22">
        <v>2.1618688807969176E-3</v>
      </c>
    </row>
    <row r="198" spans="1:4" x14ac:dyDescent="0.3">
      <c r="A198" s="22">
        <v>196</v>
      </c>
      <c r="B198" s="39">
        <f t="shared" ca="1" si="3"/>
        <v>45718</v>
      </c>
      <c r="C198" s="22">
        <v>112.61502699349046</v>
      </c>
      <c r="D198" s="22">
        <v>2.1563666637264202E-2</v>
      </c>
    </row>
    <row r="199" spans="1:4" x14ac:dyDescent="0.3">
      <c r="A199" s="22">
        <v>197</v>
      </c>
      <c r="B199" s="39">
        <f t="shared" ca="1" si="3"/>
        <v>45717</v>
      </c>
      <c r="C199" s="22">
        <v>110.23789380077638</v>
      </c>
      <c r="D199" s="22">
        <v>1.765433556565672E-2</v>
      </c>
    </row>
    <row r="200" spans="1:4" x14ac:dyDescent="0.3">
      <c r="A200" s="22">
        <v>198</v>
      </c>
      <c r="B200" s="39">
        <f t="shared" ca="1" si="3"/>
        <v>45716</v>
      </c>
      <c r="C200" s="22">
        <v>108.32547943649388</v>
      </c>
      <c r="D200" s="22">
        <v>-2.9526900021866762E-3</v>
      </c>
    </row>
    <row r="201" spans="1:4" x14ac:dyDescent="0.3">
      <c r="A201" s="22">
        <v>199</v>
      </c>
      <c r="B201" s="39">
        <f t="shared" ca="1" si="3"/>
        <v>45715</v>
      </c>
      <c r="C201" s="22">
        <v>108.64627821595693</v>
      </c>
      <c r="D201" s="22">
        <v>-2.7209894053148494E-2</v>
      </c>
    </row>
    <row r="202" spans="1:4" x14ac:dyDescent="0.3">
      <c r="A202" s="22">
        <v>200</v>
      </c>
      <c r="B202" s="39">
        <f t="shared" ca="1" si="3"/>
        <v>45714</v>
      </c>
      <c r="C202" s="22">
        <v>111.68522125356898</v>
      </c>
      <c r="D202" s="22">
        <v>-1.7042805065346375E-2</v>
      </c>
    </row>
    <row r="203" spans="1:4" x14ac:dyDescent="0.3">
      <c r="A203" s="22">
        <v>201</v>
      </c>
      <c r="B203" s="39">
        <f t="shared" ca="1" si="3"/>
        <v>45713</v>
      </c>
      <c r="C203" s="22">
        <v>113.62165293575551</v>
      </c>
      <c r="D203" s="22">
        <v>-7.9717755626899471E-3</v>
      </c>
    </row>
    <row r="204" spans="1:4" x14ac:dyDescent="0.3">
      <c r="A204" s="22">
        <v>202</v>
      </c>
      <c r="B204" s="39">
        <f t="shared" ca="1" si="3"/>
        <v>45712</v>
      </c>
      <c r="C204" s="22">
        <v>114.53469784108515</v>
      </c>
      <c r="D204" s="22">
        <v>9.4913601645496594E-3</v>
      </c>
    </row>
    <row r="205" spans="1:4" x14ac:dyDescent="0.3">
      <c r="A205" s="22">
        <v>203</v>
      </c>
      <c r="B205" s="39">
        <f t="shared" ca="1" si="3"/>
        <v>45711</v>
      </c>
      <c r="C205" s="22">
        <v>113.45782872516681</v>
      </c>
      <c r="D205" s="22">
        <v>-1.2761858677782349E-2</v>
      </c>
    </row>
    <row r="206" spans="1:4" x14ac:dyDescent="0.3">
      <c r="A206" s="22">
        <v>204</v>
      </c>
      <c r="B206" s="39">
        <f t="shared" ca="1" si="3"/>
        <v>45710</v>
      </c>
      <c r="C206" s="22">
        <v>114.92447868070781</v>
      </c>
      <c r="D206" s="22">
        <v>8.4342629529592387E-4</v>
      </c>
    </row>
    <row r="207" spans="1:4" x14ac:dyDescent="0.3">
      <c r="A207" s="22">
        <v>205</v>
      </c>
      <c r="B207" s="39">
        <f t="shared" ca="1" si="3"/>
        <v>45709</v>
      </c>
      <c r="C207" s="22">
        <v>114.82763003810716</v>
      </c>
      <c r="D207" s="22">
        <v>-1.8971791803904234E-3</v>
      </c>
    </row>
    <row r="208" spans="1:4" x14ac:dyDescent="0.3">
      <c r="A208" s="22">
        <v>206</v>
      </c>
      <c r="B208" s="39">
        <f t="shared" ca="1" si="3"/>
        <v>45708</v>
      </c>
      <c r="C208" s="22">
        <v>115.04589271054704</v>
      </c>
      <c r="D208" s="22">
        <v>-2.5016248209389882E-2</v>
      </c>
    </row>
    <row r="209" spans="1:4" x14ac:dyDescent="0.3">
      <c r="A209" s="22">
        <v>207</v>
      </c>
      <c r="B209" s="39">
        <f t="shared" ca="1" si="3"/>
        <v>45707</v>
      </c>
      <c r="C209" s="22">
        <v>117.99775380795738</v>
      </c>
      <c r="D209" s="22">
        <v>-4.713673149685375E-3</v>
      </c>
    </row>
    <row r="210" spans="1:4" x14ac:dyDescent="0.3">
      <c r="A210" s="22">
        <v>208</v>
      </c>
      <c r="B210" s="39">
        <f t="shared" ca="1" si="3"/>
        <v>45706</v>
      </c>
      <c r="C210" s="22">
        <v>118.55659082685617</v>
      </c>
      <c r="D210" s="22">
        <v>1.0216951917204384E-2</v>
      </c>
    </row>
    <row r="211" spans="1:4" x14ac:dyDescent="0.3">
      <c r="A211" s="22">
        <v>209</v>
      </c>
      <c r="B211" s="39">
        <f t="shared" ca="1" si="3"/>
        <v>45705</v>
      </c>
      <c r="C211" s="22">
        <v>117.35755433707358</v>
      </c>
      <c r="D211" s="22">
        <v>-3.4665679733100903E-3</v>
      </c>
    </row>
    <row r="212" spans="1:4" x14ac:dyDescent="0.3">
      <c r="A212" s="22">
        <v>210</v>
      </c>
      <c r="B212" s="39">
        <f t="shared" ca="1" si="3"/>
        <v>45704</v>
      </c>
      <c r="C212" s="22">
        <v>117.7657974789655</v>
      </c>
      <c r="D212" s="22">
        <v>6.2827381324809372E-3</v>
      </c>
    </row>
    <row r="213" spans="1:4" x14ac:dyDescent="0.3">
      <c r="A213" s="22">
        <v>211</v>
      </c>
      <c r="B213" s="39">
        <f t="shared" ca="1" si="3"/>
        <v>45703</v>
      </c>
      <c r="C213" s="22">
        <v>117.03052533478038</v>
      </c>
      <c r="D213" s="22">
        <v>1.6348058047661763E-3</v>
      </c>
    </row>
    <row r="214" spans="1:4" x14ac:dyDescent="0.3">
      <c r="A214" s="22">
        <v>212</v>
      </c>
      <c r="B214" s="39">
        <f t="shared" ca="1" si="3"/>
        <v>45702</v>
      </c>
      <c r="C214" s="22">
        <v>116.83951541675101</v>
      </c>
      <c r="D214" s="22">
        <v>2.6125092377266724E-3</v>
      </c>
    </row>
    <row r="215" spans="1:4" x14ac:dyDescent="0.3">
      <c r="A215" s="22">
        <v>213</v>
      </c>
      <c r="B215" s="39">
        <f t="shared" ca="1" si="3"/>
        <v>45701</v>
      </c>
      <c r="C215" s="22">
        <v>116.53506647905539</v>
      </c>
      <c r="D215" s="22">
        <v>-2.2831918659680775E-2</v>
      </c>
    </row>
    <row r="216" spans="1:4" x14ac:dyDescent="0.3">
      <c r="A216" s="22">
        <v>214</v>
      </c>
      <c r="B216" s="39">
        <f t="shared" ca="1" si="3"/>
        <v>45700</v>
      </c>
      <c r="C216" s="22">
        <v>119.25795439328274</v>
      </c>
      <c r="D216" s="22">
        <v>-1.2698094174725663E-2</v>
      </c>
    </row>
    <row r="217" spans="1:4" x14ac:dyDescent="0.3">
      <c r="A217" s="22">
        <v>215</v>
      </c>
      <c r="B217" s="39">
        <f t="shared" ca="1" si="3"/>
        <v>45699</v>
      </c>
      <c r="C217" s="22">
        <v>120.79177978857074</v>
      </c>
      <c r="D217" s="22">
        <v>-1.3078319292532219E-2</v>
      </c>
    </row>
    <row r="218" spans="1:4" x14ac:dyDescent="0.3">
      <c r="A218" s="22">
        <v>216</v>
      </c>
      <c r="B218" s="39">
        <f t="shared" ca="1" si="3"/>
        <v>45698</v>
      </c>
      <c r="C218" s="22">
        <v>122.39246755829906</v>
      </c>
      <c r="D218" s="22">
        <v>9.5532926365460499E-3</v>
      </c>
    </row>
    <row r="219" spans="1:4" x14ac:dyDescent="0.3">
      <c r="A219" s="22">
        <v>217</v>
      </c>
      <c r="B219" s="39">
        <f t="shared" ca="1" si="3"/>
        <v>45697</v>
      </c>
      <c r="C219" s="22">
        <v>121.23428099437851</v>
      </c>
      <c r="D219" s="22">
        <v>-4.3486328895322507E-3</v>
      </c>
    </row>
    <row r="220" spans="1:4" x14ac:dyDescent="0.3">
      <c r="A220" s="22">
        <v>218</v>
      </c>
      <c r="B220" s="39">
        <f t="shared" ca="1" si="3"/>
        <v>45696</v>
      </c>
      <c r="C220" s="22">
        <v>121.76378700329504</v>
      </c>
      <c r="D220" s="22">
        <v>3.4488739141556896E-2</v>
      </c>
    </row>
    <row r="221" spans="1:4" x14ac:dyDescent="0.3">
      <c r="A221" s="22">
        <v>219</v>
      </c>
      <c r="B221" s="39">
        <f t="shared" ca="1" si="3"/>
        <v>45695</v>
      </c>
      <c r="C221" s="22">
        <v>117.70431363451814</v>
      </c>
      <c r="D221" s="22">
        <v>1.9579807824712171E-2</v>
      </c>
    </row>
    <row r="222" spans="1:4" x14ac:dyDescent="0.3">
      <c r="A222" s="22">
        <v>220</v>
      </c>
      <c r="B222" s="39">
        <f t="shared" ca="1" si="3"/>
        <v>45694</v>
      </c>
      <c r="C222" s="22">
        <v>115.44394340806134</v>
      </c>
      <c r="D222" s="22">
        <v>8.6908390524637925E-4</v>
      </c>
    </row>
    <row r="223" spans="1:4" x14ac:dyDescent="0.3">
      <c r="A223" s="22">
        <v>221</v>
      </c>
      <c r="B223" s="39">
        <f t="shared" ca="1" si="3"/>
        <v>45693</v>
      </c>
      <c r="C223" s="22">
        <v>115.34370005477219</v>
      </c>
      <c r="D223" s="22">
        <v>-8.83723210755466E-3</v>
      </c>
    </row>
    <row r="224" spans="1:4" x14ac:dyDescent="0.3">
      <c r="A224" s="22">
        <v>222</v>
      </c>
      <c r="B224" s="39">
        <f t="shared" ca="1" si="3"/>
        <v>45692</v>
      </c>
      <c r="C224" s="22">
        <v>116.37210737852146</v>
      </c>
      <c r="D224" s="22">
        <v>2.7541241366554229E-2</v>
      </c>
    </row>
    <row r="225" spans="1:4" x14ac:dyDescent="0.3">
      <c r="A225" s="22">
        <v>223</v>
      </c>
      <c r="B225" s="39">
        <f t="shared" ca="1" si="3"/>
        <v>45691</v>
      </c>
      <c r="C225" s="22">
        <v>113.25297972834171</v>
      </c>
      <c r="D225" s="22">
        <v>8.1467038076229771E-3</v>
      </c>
    </row>
    <row r="226" spans="1:4" x14ac:dyDescent="0.3">
      <c r="A226" s="22">
        <v>224</v>
      </c>
      <c r="B226" s="39">
        <f t="shared" ca="1" si="3"/>
        <v>45690</v>
      </c>
      <c r="C226" s="22">
        <v>112.33779697002602</v>
      </c>
      <c r="D226" s="22">
        <v>1.9413451001670079E-2</v>
      </c>
    </row>
    <row r="227" spans="1:4" x14ac:dyDescent="0.3">
      <c r="A227" s="22">
        <v>225</v>
      </c>
      <c r="B227" s="39">
        <f t="shared" ca="1" si="3"/>
        <v>45689</v>
      </c>
      <c r="C227" s="22">
        <v>110.19846447939598</v>
      </c>
      <c r="D227" s="22">
        <v>5.6976997832367524E-2</v>
      </c>
    </row>
    <row r="228" spans="1:4" x14ac:dyDescent="0.3">
      <c r="A228" s="22">
        <v>226</v>
      </c>
      <c r="B228" s="39">
        <f t="shared" ca="1" si="3"/>
        <v>45688</v>
      </c>
      <c r="C228" s="22">
        <v>104.258148195646</v>
      </c>
      <c r="D228" s="22">
        <v>-2.0870963548556356E-2</v>
      </c>
    </row>
    <row r="229" spans="1:4" x14ac:dyDescent="0.3">
      <c r="A229" s="22">
        <v>227</v>
      </c>
      <c r="B229" s="39">
        <f t="shared" ca="1" si="3"/>
        <v>45687</v>
      </c>
      <c r="C229" s="22">
        <v>106.48049880483379</v>
      </c>
      <c r="D229" s="22">
        <v>1.8753156299343984E-2</v>
      </c>
    </row>
    <row r="230" spans="1:4" x14ac:dyDescent="0.3">
      <c r="A230" s="22">
        <v>228</v>
      </c>
      <c r="B230" s="39">
        <f t="shared" ca="1" si="3"/>
        <v>45686</v>
      </c>
      <c r="C230" s="22">
        <v>104.52041119718135</v>
      </c>
      <c r="D230" s="22">
        <v>-3.2328294736686164E-2</v>
      </c>
    </row>
    <row r="231" spans="1:4" x14ac:dyDescent="0.3">
      <c r="A231" s="22">
        <v>229</v>
      </c>
      <c r="B231" s="39">
        <f t="shared" ca="1" si="3"/>
        <v>45685</v>
      </c>
      <c r="C231" s="22">
        <v>108.01226348634449</v>
      </c>
      <c r="D231" s="22">
        <v>1.1000935543959213E-2</v>
      </c>
    </row>
    <row r="232" spans="1:4" x14ac:dyDescent="0.3">
      <c r="A232" s="22">
        <v>230</v>
      </c>
      <c r="B232" s="39">
        <f t="shared" ca="1" si="3"/>
        <v>45684</v>
      </c>
      <c r="C232" s="22">
        <v>106.83695700858036</v>
      </c>
      <c r="D232" s="22">
        <v>1.9439190721326976E-2</v>
      </c>
    </row>
    <row r="233" spans="1:4" x14ac:dyDescent="0.3">
      <c r="A233" s="22">
        <v>231</v>
      </c>
      <c r="B233" s="39">
        <f t="shared" ca="1" si="3"/>
        <v>45683</v>
      </c>
      <c r="C233" s="22">
        <v>104.79973497289768</v>
      </c>
      <c r="D233" s="22">
        <v>-2.0260149824225327E-3</v>
      </c>
    </row>
    <row r="234" spans="1:4" x14ac:dyDescent="0.3">
      <c r="A234" s="22">
        <v>232</v>
      </c>
      <c r="B234" s="39">
        <f t="shared" ca="1" si="3"/>
        <v>45682</v>
      </c>
      <c r="C234" s="22">
        <v>105.01249185473689</v>
      </c>
      <c r="D234" s="22">
        <v>-1.8681199719612858E-2</v>
      </c>
    </row>
    <row r="235" spans="1:4" x14ac:dyDescent="0.3">
      <c r="A235" s="22">
        <v>233</v>
      </c>
      <c r="B235" s="39">
        <f t="shared" ca="1" si="3"/>
        <v>45681</v>
      </c>
      <c r="C235" s="22">
        <v>107.01159686814542</v>
      </c>
      <c r="D235" s="22">
        <v>5.1861854314861075E-3</v>
      </c>
    </row>
    <row r="236" spans="1:4" x14ac:dyDescent="0.3">
      <c r="A236" s="22">
        <v>234</v>
      </c>
      <c r="B236" s="39">
        <f t="shared" ca="1" si="3"/>
        <v>45680</v>
      </c>
      <c r="C236" s="22">
        <v>106.45947827288299</v>
      </c>
      <c r="D236" s="22">
        <v>1.3140514132633908E-2</v>
      </c>
    </row>
    <row r="237" spans="1:4" x14ac:dyDescent="0.3">
      <c r="A237" s="22">
        <v>235</v>
      </c>
      <c r="B237" s="39">
        <f t="shared" ca="1" si="3"/>
        <v>45679</v>
      </c>
      <c r="C237" s="22">
        <v>105.07869025850248</v>
      </c>
      <c r="D237" s="22">
        <v>-4.981838588620937E-2</v>
      </c>
    </row>
    <row r="238" spans="1:4" x14ac:dyDescent="0.3">
      <c r="A238" s="22">
        <v>236</v>
      </c>
      <c r="B238" s="39">
        <f t="shared" ca="1" si="3"/>
        <v>45678</v>
      </c>
      <c r="C238" s="22">
        <v>110.58800622711122</v>
      </c>
      <c r="D238" s="22">
        <v>5.5151680711618229E-3</v>
      </c>
    </row>
    <row r="239" spans="1:4" x14ac:dyDescent="0.3">
      <c r="A239" s="22">
        <v>237</v>
      </c>
      <c r="B239" s="39">
        <f t="shared" ca="1" si="3"/>
        <v>45677</v>
      </c>
      <c r="C239" s="22">
        <v>109.98144010024993</v>
      </c>
      <c r="D239" s="22">
        <v>3.8370973917575026E-3</v>
      </c>
    </row>
    <row r="240" spans="1:4" x14ac:dyDescent="0.3">
      <c r="A240" s="22">
        <v>238</v>
      </c>
      <c r="B240" s="39">
        <f t="shared" ca="1" si="3"/>
        <v>45676</v>
      </c>
      <c r="C240" s="22">
        <v>109.56104370521044</v>
      </c>
      <c r="D240" s="22">
        <v>-1.4218235913387762E-2</v>
      </c>
    </row>
    <row r="241" spans="1:4" x14ac:dyDescent="0.3">
      <c r="A241" s="22">
        <v>239</v>
      </c>
      <c r="B241" s="39">
        <f t="shared" ca="1" si="3"/>
        <v>45675</v>
      </c>
      <c r="C241" s="22">
        <v>111.14127659556121</v>
      </c>
      <c r="D241" s="22">
        <v>-5.0993597730144731E-3</v>
      </c>
    </row>
    <row r="242" spans="1:4" x14ac:dyDescent="0.3">
      <c r="A242" s="22">
        <v>240</v>
      </c>
      <c r="B242" s="39">
        <f t="shared" ca="1" si="3"/>
        <v>45674</v>
      </c>
      <c r="C242" s="22">
        <v>111.71093082240297</v>
      </c>
      <c r="D242" s="22">
        <v>-1.2977657564311892E-2</v>
      </c>
    </row>
    <row r="243" spans="1:4" x14ac:dyDescent="0.3">
      <c r="A243" s="22">
        <v>241</v>
      </c>
      <c r="B243" s="39">
        <f t="shared" ca="1" si="3"/>
        <v>45673</v>
      </c>
      <c r="C243" s="22">
        <v>113.17973871466013</v>
      </c>
      <c r="D243" s="22">
        <v>8.97263697038541E-3</v>
      </c>
    </row>
    <row r="244" spans="1:4" x14ac:dyDescent="0.3">
      <c r="A244" s="22">
        <v>242</v>
      </c>
      <c r="B244" s="39">
        <f t="shared" ca="1" si="3"/>
        <v>45672</v>
      </c>
      <c r="C244" s="22">
        <v>112.1732488747186</v>
      </c>
      <c r="D244" s="22">
        <v>-2.4333425446707409E-2</v>
      </c>
    </row>
    <row r="245" spans="1:4" x14ac:dyDescent="0.3">
      <c r="A245" s="22">
        <v>243</v>
      </c>
      <c r="B245" s="39">
        <f t="shared" ca="1" si="3"/>
        <v>45671</v>
      </c>
      <c r="C245" s="22">
        <v>114.97088431678306</v>
      </c>
      <c r="D245" s="22">
        <v>2.7109407091147984E-2</v>
      </c>
    </row>
    <row r="246" spans="1:4" x14ac:dyDescent="0.3">
      <c r="A246" s="22">
        <v>244</v>
      </c>
      <c r="B246" s="39">
        <f t="shared" ca="1" si="3"/>
        <v>45670</v>
      </c>
      <c r="C246" s="22">
        <v>111.93635607173471</v>
      </c>
      <c r="D246" s="22">
        <v>-2.5204685047175105E-2</v>
      </c>
    </row>
    <row r="247" spans="1:4" x14ac:dyDescent="0.3">
      <c r="A247" s="22">
        <v>245</v>
      </c>
      <c r="B247" s="39">
        <f t="shared" ca="1" si="3"/>
        <v>45669</v>
      </c>
      <c r="C247" s="22">
        <v>114.83062582953823</v>
      </c>
      <c r="D247" s="22">
        <v>1.2188117321772367E-2</v>
      </c>
    </row>
    <row r="248" spans="1:4" x14ac:dyDescent="0.3">
      <c r="A248" s="22">
        <v>246</v>
      </c>
      <c r="B248" s="39">
        <f t="shared" ca="1" si="3"/>
        <v>45668</v>
      </c>
      <c r="C248" s="22">
        <v>113.44790939986291</v>
      </c>
      <c r="D248" s="22">
        <v>-2.2517354546153084E-2</v>
      </c>
    </row>
    <row r="249" spans="1:4" x14ac:dyDescent="0.3">
      <c r="A249" s="22">
        <v>247</v>
      </c>
      <c r="B249" s="39">
        <f t="shared" ca="1" si="3"/>
        <v>45667</v>
      </c>
      <c r="C249" s="22">
        <v>116.06130290649698</v>
      </c>
      <c r="D249" s="22">
        <v>-2.8316466048990203E-2</v>
      </c>
    </row>
    <row r="250" spans="1:4" x14ac:dyDescent="0.3">
      <c r="A250" s="22">
        <v>248</v>
      </c>
      <c r="B250" s="39">
        <f t="shared" ca="1" si="3"/>
        <v>45666</v>
      </c>
      <c r="C250" s="22">
        <v>119.44352132280605</v>
      </c>
      <c r="D250" s="22">
        <v>-2.4362764097284613E-2</v>
      </c>
    </row>
    <row r="251" spans="1:4" x14ac:dyDescent="0.3">
      <c r="A251" s="22">
        <v>249</v>
      </c>
      <c r="B251" s="39">
        <f t="shared" ca="1" si="3"/>
        <v>45665</v>
      </c>
      <c r="C251" s="22">
        <v>122.42616100264979</v>
      </c>
      <c r="D251" s="22">
        <v>-2.0744312119391874E-3</v>
      </c>
    </row>
    <row r="252" spans="1:4" x14ac:dyDescent="0.3">
      <c r="A252" s="22">
        <v>250</v>
      </c>
      <c r="B252" s="39">
        <f t="shared" ca="1" si="3"/>
        <v>45664</v>
      </c>
      <c r="C252" s="22">
        <v>122.68065357953628</v>
      </c>
      <c r="D252" s="22">
        <v>-7.6632363389385096E-3</v>
      </c>
    </row>
    <row r="253" spans="1:4" x14ac:dyDescent="0.3">
      <c r="A253" s="22">
        <v>251</v>
      </c>
      <c r="B253" s="39">
        <f t="shared" ca="1" si="3"/>
        <v>45663</v>
      </c>
      <c r="C253" s="22">
        <v>123.62804450268113</v>
      </c>
      <c r="D253" s="22">
        <v>4.4323778741833519E-3</v>
      </c>
    </row>
    <row r="254" spans="1:4" x14ac:dyDescent="0.3">
      <c r="A254" s="22">
        <v>252</v>
      </c>
      <c r="B254" s="39">
        <f t="shared" ca="1" si="3"/>
        <v>45662</v>
      </c>
      <c r="C254" s="22">
        <v>123.0824963690756</v>
      </c>
      <c r="D254" s="22">
        <v>-2.9769431423604721E-3</v>
      </c>
    </row>
    <row r="255" spans="1:4" x14ac:dyDescent="0.3">
      <c r="A255" s="22">
        <v>253</v>
      </c>
      <c r="B255" s="39">
        <f t="shared" ca="1" si="3"/>
        <v>45661</v>
      </c>
      <c r="C255" s="22">
        <v>123.45</v>
      </c>
    </row>
  </sheetData>
  <hyperlinks>
    <hyperlink ref="A1" r:id="rId1" xr:uid="{FB74E9DC-B621-744E-A146-3E90F050B207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1"/>
  <dimension ref="B2:B9"/>
  <sheetViews>
    <sheetView workbookViewId="0"/>
  </sheetViews>
  <sheetFormatPr baseColWidth="10" defaultColWidth="10.83203125" defaultRowHeight="26" x14ac:dyDescent="0.3"/>
  <cols>
    <col min="1" max="16384" width="10.83203125" style="1"/>
  </cols>
  <sheetData>
    <row r="2" spans="2:2" x14ac:dyDescent="0.3">
      <c r="B2" s="1" t="s">
        <v>74</v>
      </c>
    </row>
    <row r="3" spans="2:2" x14ac:dyDescent="0.3">
      <c r="B3" s="1" t="s">
        <v>59</v>
      </c>
    </row>
    <row r="4" spans="2:2" x14ac:dyDescent="0.3">
      <c r="B4" s="1" t="s">
        <v>60</v>
      </c>
    </row>
    <row r="5" spans="2:2" x14ac:dyDescent="0.3">
      <c r="B5" s="1" t="s">
        <v>61</v>
      </c>
    </row>
    <row r="6" spans="2:2" x14ac:dyDescent="0.3">
      <c r="B6" s="1" t="s">
        <v>62</v>
      </c>
    </row>
    <row r="7" spans="2:2" x14ac:dyDescent="0.3">
      <c r="B7" s="1" t="s">
        <v>63</v>
      </c>
    </row>
    <row r="8" spans="2:2" x14ac:dyDescent="0.3">
      <c r="B8" s="1" t="s">
        <v>98</v>
      </c>
    </row>
    <row r="9" spans="2:2" x14ac:dyDescent="0.3">
      <c r="B9" s="1" t="s">
        <v>99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2"/>
  <dimension ref="B2:E41"/>
  <sheetViews>
    <sheetView workbookViewId="0"/>
  </sheetViews>
  <sheetFormatPr baseColWidth="10" defaultColWidth="10.83203125" defaultRowHeight="26" x14ac:dyDescent="0.3"/>
  <cols>
    <col min="1" max="16384" width="10.83203125" style="1"/>
  </cols>
  <sheetData>
    <row r="2" spans="2:5" x14ac:dyDescent="0.3">
      <c r="B2" s="1" t="s">
        <v>24</v>
      </c>
    </row>
    <row r="3" spans="2:5" x14ac:dyDescent="0.3">
      <c r="C3" s="1" t="s">
        <v>25</v>
      </c>
    </row>
    <row r="4" spans="2:5" x14ac:dyDescent="0.3">
      <c r="D4" s="1" t="s">
        <v>26</v>
      </c>
      <c r="E4" s="1" t="s">
        <v>27</v>
      </c>
    </row>
    <row r="5" spans="2:5" x14ac:dyDescent="0.3">
      <c r="D5" s="1">
        <v>10</v>
      </c>
      <c r="E5" s="1" t="s">
        <v>28</v>
      </c>
    </row>
    <row r="6" spans="2:5" x14ac:dyDescent="0.3">
      <c r="D6" s="1">
        <v>10</v>
      </c>
      <c r="E6" s="1" t="s">
        <v>29</v>
      </c>
    </row>
    <row r="7" spans="2:5" x14ac:dyDescent="0.3">
      <c r="D7" s="1">
        <v>10</v>
      </c>
      <c r="E7" s="1" t="s">
        <v>30</v>
      </c>
    </row>
    <row r="8" spans="2:5" x14ac:dyDescent="0.3">
      <c r="D8" s="1">
        <v>30</v>
      </c>
      <c r="E8" s="1" t="s">
        <v>31</v>
      </c>
    </row>
    <row r="9" spans="2:5" x14ac:dyDescent="0.3">
      <c r="D9" s="1">
        <v>20</v>
      </c>
      <c r="E9" s="1" t="s">
        <v>32</v>
      </c>
    </row>
    <row r="10" spans="2:5" x14ac:dyDescent="0.3">
      <c r="D10" s="1">
        <v>10</v>
      </c>
      <c r="E10" s="1" t="s">
        <v>33</v>
      </c>
    </row>
    <row r="11" spans="2:5" x14ac:dyDescent="0.3">
      <c r="D11" s="1">
        <v>20</v>
      </c>
      <c r="E11" s="1" t="s">
        <v>34</v>
      </c>
    </row>
    <row r="13" spans="2:5" x14ac:dyDescent="0.3">
      <c r="B13" s="1" t="s">
        <v>35</v>
      </c>
    </row>
    <row r="14" spans="2:5" x14ac:dyDescent="0.3">
      <c r="C14" s="1" t="s">
        <v>36</v>
      </c>
    </row>
    <row r="15" spans="2:5" x14ac:dyDescent="0.3">
      <c r="C15" s="1" t="s">
        <v>37</v>
      </c>
    </row>
    <row r="16" spans="2:5" x14ac:dyDescent="0.3">
      <c r="C16" s="1" t="s">
        <v>38</v>
      </c>
    </row>
    <row r="17" spans="2:3" x14ac:dyDescent="0.3">
      <c r="C17" s="1" t="s">
        <v>39</v>
      </c>
    </row>
    <row r="18" spans="2:3" x14ac:dyDescent="0.3">
      <c r="C18" s="1" t="s">
        <v>40</v>
      </c>
    </row>
    <row r="20" spans="2:3" x14ac:dyDescent="0.3">
      <c r="B20" s="1" t="s">
        <v>41</v>
      </c>
    </row>
    <row r="21" spans="2:3" x14ac:dyDescent="0.3">
      <c r="C21" s="1" t="s">
        <v>37</v>
      </c>
    </row>
    <row r="23" spans="2:3" x14ac:dyDescent="0.3">
      <c r="B23" s="1" t="s">
        <v>42</v>
      </c>
    </row>
    <row r="24" spans="2:3" x14ac:dyDescent="0.3">
      <c r="C24" s="1" t="s">
        <v>43</v>
      </c>
    </row>
    <row r="25" spans="2:3" x14ac:dyDescent="0.3">
      <c r="C25" s="1" t="s">
        <v>44</v>
      </c>
    </row>
    <row r="27" spans="2:3" x14ac:dyDescent="0.3">
      <c r="B27" s="1" t="s">
        <v>45</v>
      </c>
    </row>
    <row r="28" spans="2:3" x14ac:dyDescent="0.3">
      <c r="C28" s="1" t="s">
        <v>46</v>
      </c>
    </row>
    <row r="29" spans="2:3" x14ac:dyDescent="0.3">
      <c r="C29" s="1" t="s">
        <v>47</v>
      </c>
    </row>
    <row r="30" spans="2:3" x14ac:dyDescent="0.3">
      <c r="C30" s="1" t="s">
        <v>48</v>
      </c>
    </row>
    <row r="31" spans="2:3" x14ac:dyDescent="0.3">
      <c r="C31" s="1" t="s">
        <v>49</v>
      </c>
    </row>
    <row r="32" spans="2:3" x14ac:dyDescent="0.3">
      <c r="C32" s="1" t="s">
        <v>50</v>
      </c>
    </row>
    <row r="34" spans="2:3" x14ac:dyDescent="0.3">
      <c r="B34" s="1" t="s">
        <v>51</v>
      </c>
    </row>
    <row r="35" spans="2:3" x14ac:dyDescent="0.3">
      <c r="C35" s="1" t="s">
        <v>52</v>
      </c>
    </row>
    <row r="36" spans="2:3" x14ac:dyDescent="0.3">
      <c r="C36" s="1" t="s">
        <v>53</v>
      </c>
    </row>
    <row r="37" spans="2:3" x14ac:dyDescent="0.3">
      <c r="C37" s="1" t="s">
        <v>54</v>
      </c>
    </row>
    <row r="38" spans="2:3" x14ac:dyDescent="0.3">
      <c r="C38" s="1" t="s">
        <v>55</v>
      </c>
    </row>
    <row r="39" spans="2:3" x14ac:dyDescent="0.3">
      <c r="C39" s="1" t="s">
        <v>56</v>
      </c>
    </row>
    <row r="40" spans="2:3" x14ac:dyDescent="0.3">
      <c r="C40" s="1" t="s">
        <v>57</v>
      </c>
    </row>
    <row r="41" spans="2:3" x14ac:dyDescent="0.3">
      <c r="C41" s="1" t="s">
        <v>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64FFD-DE17-49A5-A8D6-DE3AF8CA8239}">
  <sheetPr codeName="Sheet23"/>
  <dimension ref="B2:B4"/>
  <sheetViews>
    <sheetView workbookViewId="0"/>
  </sheetViews>
  <sheetFormatPr baseColWidth="10" defaultColWidth="9" defaultRowHeight="26" x14ac:dyDescent="0.3"/>
  <cols>
    <col min="1" max="16384" width="9" style="1"/>
  </cols>
  <sheetData>
    <row r="2" spans="2:2" x14ac:dyDescent="0.3">
      <c r="B2" s="1" t="s">
        <v>159</v>
      </c>
    </row>
    <row r="3" spans="2:2" x14ac:dyDescent="0.3">
      <c r="B3" s="1" t="s">
        <v>160</v>
      </c>
    </row>
    <row r="4" spans="2:2" x14ac:dyDescent="0.3">
      <c r="B4" s="1" t="s">
        <v>161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55C52-0A7B-48C7-85AE-FA523AD8DFF3}">
  <sheetPr codeName="Sheet24"/>
  <dimension ref="A12"/>
  <sheetViews>
    <sheetView workbookViewId="0"/>
  </sheetViews>
  <sheetFormatPr baseColWidth="10" defaultColWidth="9" defaultRowHeight="26" x14ac:dyDescent="0.3"/>
  <cols>
    <col min="1" max="16384" width="9" style="1"/>
  </cols>
  <sheetData>
    <row r="12" ht="33" customHeight="1" x14ac:dyDescent="0.3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1C8FD-EAF8-C54A-9FC7-DC6F09537AC1}">
  <sheetPr codeName="Sheet3">
    <tabColor rgb="FFC00000"/>
  </sheetPr>
  <dimension ref="B2:D16"/>
  <sheetViews>
    <sheetView workbookViewId="0"/>
  </sheetViews>
  <sheetFormatPr baseColWidth="10" defaultColWidth="10.83203125" defaultRowHeight="26" x14ac:dyDescent="0.3"/>
  <cols>
    <col min="1" max="2" width="10.83203125" style="1"/>
    <col min="3" max="3" width="16.6640625" style="1" bestFit="1" customWidth="1"/>
    <col min="4" max="4" width="11.33203125" style="1" bestFit="1" customWidth="1"/>
    <col min="5" max="16384" width="10.83203125" style="1"/>
  </cols>
  <sheetData>
    <row r="2" spans="2:4" x14ac:dyDescent="0.3">
      <c r="B2" s="1" t="s">
        <v>133</v>
      </c>
    </row>
    <row r="4" spans="2:4" x14ac:dyDescent="0.3">
      <c r="C4" s="1" t="s">
        <v>134</v>
      </c>
    </row>
    <row r="5" spans="2:4" x14ac:dyDescent="0.3">
      <c r="C5" s="20" t="s">
        <v>138</v>
      </c>
      <c r="D5" s="21" t="s">
        <v>137</v>
      </c>
    </row>
    <row r="6" spans="2:4" x14ac:dyDescent="0.3">
      <c r="C6" s="1">
        <v>-3</v>
      </c>
      <c r="D6" s="19">
        <f>_xlfn.NORM.DIST(C6,0,1,TRUE)</f>
        <v>1.3498980316300933E-3</v>
      </c>
    </row>
    <row r="7" spans="2:4" x14ac:dyDescent="0.3">
      <c r="C7" s="1">
        <v>-2</v>
      </c>
      <c r="D7" s="19">
        <f t="shared" ref="D7:D12" si="0">_xlfn.NORM.DIST(C7,0,1,TRUE)</f>
        <v>2.2750131948179191E-2</v>
      </c>
    </row>
    <row r="8" spans="2:4" x14ac:dyDescent="0.3">
      <c r="C8" s="1">
        <v>-1</v>
      </c>
      <c r="D8" s="19">
        <f t="shared" si="0"/>
        <v>0.15865525393145699</v>
      </c>
    </row>
    <row r="9" spans="2:4" x14ac:dyDescent="0.3">
      <c r="C9" s="1">
        <v>0</v>
      </c>
      <c r="D9" s="19">
        <f t="shared" si="0"/>
        <v>0.5</v>
      </c>
    </row>
    <row r="10" spans="2:4" x14ac:dyDescent="0.3">
      <c r="C10" s="1">
        <v>1</v>
      </c>
      <c r="D10" s="19">
        <f t="shared" si="0"/>
        <v>0.84134474606854304</v>
      </c>
    </row>
    <row r="11" spans="2:4" x14ac:dyDescent="0.3">
      <c r="C11" s="1">
        <v>2</v>
      </c>
      <c r="D11" s="19">
        <f t="shared" si="0"/>
        <v>0.97724986805182079</v>
      </c>
    </row>
    <row r="12" spans="2:4" x14ac:dyDescent="0.3">
      <c r="C12" s="1">
        <v>3</v>
      </c>
      <c r="D12" s="19">
        <f t="shared" si="0"/>
        <v>0.9986501019683699</v>
      </c>
    </row>
    <row r="14" spans="2:4" x14ac:dyDescent="0.3">
      <c r="C14" s="1" t="s">
        <v>135</v>
      </c>
    </row>
    <row r="15" spans="2:4" x14ac:dyDescent="0.3">
      <c r="D15" s="6" t="s">
        <v>139</v>
      </c>
    </row>
    <row r="16" spans="2:4" x14ac:dyDescent="0.3">
      <c r="D16" s="1">
        <f ca="1">_xlfn.NORM.INV(RAND(),0,1)</f>
        <v>-0.5055610016355383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tabColor rgb="FFFF0000"/>
  </sheetPr>
  <dimension ref="B2:B13"/>
  <sheetViews>
    <sheetView workbookViewId="0">
      <selection activeCell="B14" sqref="B14"/>
    </sheetView>
  </sheetViews>
  <sheetFormatPr baseColWidth="10" defaultColWidth="10.83203125" defaultRowHeight="26" x14ac:dyDescent="0.3"/>
  <cols>
    <col min="1" max="16384" width="10.83203125" style="1"/>
  </cols>
  <sheetData>
    <row r="2" spans="2:2" x14ac:dyDescent="0.3">
      <c r="B2" s="1" t="s">
        <v>71</v>
      </c>
    </row>
    <row r="3" spans="2:2" x14ac:dyDescent="0.3">
      <c r="B3" s="1" t="s">
        <v>292</v>
      </c>
    </row>
    <row r="4" spans="2:2" x14ac:dyDescent="0.3">
      <c r="B4" s="1" t="s">
        <v>72</v>
      </c>
    </row>
    <row r="5" spans="2:2" x14ac:dyDescent="0.3">
      <c r="B5" s="1" t="s">
        <v>73</v>
      </c>
    </row>
    <row r="7" spans="2:2" x14ac:dyDescent="0.3">
      <c r="B7" s="1" t="s">
        <v>328</v>
      </c>
    </row>
    <row r="8" spans="2:2" x14ac:dyDescent="0.3">
      <c r="B8" s="1" t="s">
        <v>329</v>
      </c>
    </row>
    <row r="9" spans="2:2" x14ac:dyDescent="0.3">
      <c r="B9" s="1" t="s">
        <v>330</v>
      </c>
    </row>
    <row r="10" spans="2:2" x14ac:dyDescent="0.3">
      <c r="B10" s="1" t="s">
        <v>103</v>
      </c>
    </row>
    <row r="11" spans="2:2" x14ac:dyDescent="0.3">
      <c r="B11" s="1" t="s">
        <v>104</v>
      </c>
    </row>
    <row r="13" spans="2:2" x14ac:dyDescent="0.3">
      <c r="B13" s="1" t="s">
        <v>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B9C4F-6914-F145-BA29-3F25A49C624F}">
  <sheetPr codeName="Sheet5">
    <tabColor rgb="FFFF0000"/>
  </sheetPr>
  <dimension ref="A1:B49"/>
  <sheetViews>
    <sheetView workbookViewId="0">
      <selection activeCell="B10" sqref="B10"/>
    </sheetView>
  </sheetViews>
  <sheetFormatPr baseColWidth="10" defaultRowHeight="26" x14ac:dyDescent="0.3"/>
  <cols>
    <col min="1" max="16384" width="10.83203125" style="22"/>
  </cols>
  <sheetData>
    <row r="1" spans="1:2" x14ac:dyDescent="0.3">
      <c r="A1" s="38" t="s">
        <v>294</v>
      </c>
    </row>
    <row r="2" spans="1:2" x14ac:dyDescent="0.3">
      <c r="B2" s="22" t="s">
        <v>255</v>
      </c>
    </row>
    <row r="4" spans="1:2" x14ac:dyDescent="0.3">
      <c r="B4" s="22" t="s">
        <v>254</v>
      </c>
    </row>
    <row r="5" spans="1:2" x14ac:dyDescent="0.3">
      <c r="B5" s="22" t="s">
        <v>331</v>
      </c>
    </row>
    <row r="7" spans="1:2" x14ac:dyDescent="0.3">
      <c r="B7" s="22" t="s">
        <v>253</v>
      </c>
    </row>
    <row r="8" spans="1:2" x14ac:dyDescent="0.3">
      <c r="B8" s="22" t="s">
        <v>252</v>
      </c>
    </row>
    <row r="9" spans="1:2" x14ac:dyDescent="0.3">
      <c r="B9" s="22" t="s">
        <v>332</v>
      </c>
    </row>
    <row r="15" spans="1:2" x14ac:dyDescent="0.3">
      <c r="B15" s="22" t="s">
        <v>281</v>
      </c>
    </row>
    <row r="23" spans="2:2" x14ac:dyDescent="0.3">
      <c r="B23" s="22" t="s">
        <v>281</v>
      </c>
    </row>
    <row r="31" spans="2:2" x14ac:dyDescent="0.3">
      <c r="B31" s="22" t="s">
        <v>281</v>
      </c>
    </row>
    <row r="35" spans="2:2" x14ac:dyDescent="0.3">
      <c r="B35" s="22" t="s">
        <v>251</v>
      </c>
    </row>
    <row r="36" spans="2:2" x14ac:dyDescent="0.3">
      <c r="B36" s="22" t="s">
        <v>250</v>
      </c>
    </row>
    <row r="38" spans="2:2" x14ac:dyDescent="0.3">
      <c r="B38" s="22" t="s">
        <v>249</v>
      </c>
    </row>
    <row r="39" spans="2:2" x14ac:dyDescent="0.3">
      <c r="B39" s="22" t="s">
        <v>288</v>
      </c>
    </row>
    <row r="41" spans="2:2" x14ac:dyDescent="0.3">
      <c r="B41" s="22" t="s">
        <v>248</v>
      </c>
    </row>
    <row r="42" spans="2:2" x14ac:dyDescent="0.3">
      <c r="B42" s="22" t="s">
        <v>247</v>
      </c>
    </row>
    <row r="43" spans="2:2" x14ac:dyDescent="0.3">
      <c r="B43" s="22" t="s">
        <v>246</v>
      </c>
    </row>
    <row r="44" spans="2:2" x14ac:dyDescent="0.3">
      <c r="B44" s="22" t="s">
        <v>245</v>
      </c>
    </row>
    <row r="46" spans="2:2" x14ac:dyDescent="0.3">
      <c r="B46" s="22" t="s">
        <v>244</v>
      </c>
    </row>
    <row r="47" spans="2:2" x14ac:dyDescent="0.3">
      <c r="B47" s="22" t="s">
        <v>243</v>
      </c>
    </row>
    <row r="48" spans="2:2" x14ac:dyDescent="0.3">
      <c r="B48" s="22" t="s">
        <v>287</v>
      </c>
    </row>
    <row r="49" spans="2:2" x14ac:dyDescent="0.3">
      <c r="B49" s="22" t="s">
        <v>242</v>
      </c>
    </row>
  </sheetData>
  <hyperlinks>
    <hyperlink ref="A1" r:id="rId1" xr:uid="{F5EB94C0-2A6C-9A4B-BD16-491F516E5534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4B325-4488-8C4D-BCD2-CD1A9BC0AB1F}">
  <sheetPr codeName="Sheet6">
    <tabColor rgb="FFFF0000"/>
  </sheetPr>
  <dimension ref="A1:L53"/>
  <sheetViews>
    <sheetView workbookViewId="0">
      <selection activeCell="F11" sqref="F11"/>
    </sheetView>
  </sheetViews>
  <sheetFormatPr baseColWidth="10" defaultRowHeight="26" x14ac:dyDescent="0.3"/>
  <cols>
    <col min="1" max="2" width="10.83203125" style="22"/>
    <col min="3" max="3" width="13.33203125" style="22" customWidth="1"/>
    <col min="4" max="4" width="12" style="22" bestFit="1" customWidth="1"/>
    <col min="5" max="16384" width="10.83203125" style="22"/>
  </cols>
  <sheetData>
    <row r="1" spans="1:12" x14ac:dyDescent="0.3">
      <c r="A1" s="38" t="s">
        <v>295</v>
      </c>
    </row>
    <row r="2" spans="1:12" x14ac:dyDescent="0.3">
      <c r="B2" s="22" t="s">
        <v>280</v>
      </c>
    </row>
    <row r="3" spans="1:12" x14ac:dyDescent="0.3">
      <c r="B3" s="22" t="s">
        <v>279</v>
      </c>
    </row>
    <row r="4" spans="1:12" x14ac:dyDescent="0.3">
      <c r="B4" s="22" t="s">
        <v>278</v>
      </c>
    </row>
    <row r="6" spans="1:12" x14ac:dyDescent="0.3">
      <c r="B6" s="22" t="s">
        <v>277</v>
      </c>
    </row>
    <row r="7" spans="1:12" x14ac:dyDescent="0.3">
      <c r="B7" s="22" t="s">
        <v>276</v>
      </c>
    </row>
    <row r="9" spans="1:12" x14ac:dyDescent="0.3">
      <c r="C9" s="22" t="s">
        <v>275</v>
      </c>
      <c r="D9" s="22">
        <v>40</v>
      </c>
      <c r="L9" s="36"/>
    </row>
    <row r="10" spans="1:12" x14ac:dyDescent="0.3">
      <c r="C10" s="22" t="s">
        <v>167</v>
      </c>
      <c r="D10" s="22">
        <v>30</v>
      </c>
    </row>
    <row r="11" spans="1:12" x14ac:dyDescent="0.3">
      <c r="C11" s="22" t="s">
        <v>264</v>
      </c>
      <c r="D11" s="22">
        <v>100</v>
      </c>
    </row>
    <row r="12" spans="1:12" x14ac:dyDescent="0.3">
      <c r="C12" s="22" t="s">
        <v>168</v>
      </c>
      <c r="D12" s="22">
        <f>SQRT(D11)</f>
        <v>10</v>
      </c>
    </row>
    <row r="13" spans="1:12" x14ac:dyDescent="0.3">
      <c r="C13" s="22" t="s">
        <v>263</v>
      </c>
      <c r="D13" s="22">
        <f>(D9-D10)/D12</f>
        <v>1</v>
      </c>
    </row>
    <row r="14" spans="1:12" x14ac:dyDescent="0.3">
      <c r="C14" s="22" t="str">
        <f>"P(Z&gt;" &amp; ROUND(D13,2) &amp; ")"</f>
        <v>P(Z&gt;1)</v>
      </c>
      <c r="D14" s="22">
        <f>1-_xlfn.NORM.DIST(D13,0,1,TRUE)</f>
        <v>0.15865525393145696</v>
      </c>
    </row>
    <row r="17" spans="2:6" x14ac:dyDescent="0.3">
      <c r="B17" s="22" t="s">
        <v>274</v>
      </c>
    </row>
    <row r="18" spans="2:6" x14ac:dyDescent="0.3">
      <c r="B18" s="22" t="s">
        <v>273</v>
      </c>
    </row>
    <row r="19" spans="2:6" x14ac:dyDescent="0.3">
      <c r="B19" s="22" t="s">
        <v>268</v>
      </c>
    </row>
    <row r="21" spans="2:6" x14ac:dyDescent="0.3">
      <c r="C21" s="22" t="s">
        <v>170</v>
      </c>
      <c r="D21" s="22">
        <v>2</v>
      </c>
      <c r="F21" s="22" t="s">
        <v>267</v>
      </c>
    </row>
    <row r="22" spans="2:6" x14ac:dyDescent="0.3">
      <c r="C22" s="22" t="s">
        <v>266</v>
      </c>
      <c r="D22" s="22">
        <v>40</v>
      </c>
      <c r="F22" s="22" t="s">
        <v>265</v>
      </c>
    </row>
    <row r="23" spans="2:6" x14ac:dyDescent="0.3">
      <c r="C23" s="22" t="s">
        <v>167</v>
      </c>
      <c r="D23" s="22">
        <v>30</v>
      </c>
    </row>
    <row r="24" spans="2:6" x14ac:dyDescent="0.3">
      <c r="C24" s="22" t="s">
        <v>264</v>
      </c>
      <c r="D24" s="22">
        <f>100/D21</f>
        <v>50</v>
      </c>
      <c r="F24" s="22" t="s">
        <v>272</v>
      </c>
    </row>
    <row r="25" spans="2:6" x14ac:dyDescent="0.3">
      <c r="C25" s="22" t="s">
        <v>168</v>
      </c>
      <c r="D25" s="22">
        <f>SQRT(D24)</f>
        <v>7.0710678118654755</v>
      </c>
    </row>
    <row r="26" spans="2:6" x14ac:dyDescent="0.3">
      <c r="C26" s="22" t="s">
        <v>263</v>
      </c>
      <c r="D26" s="22">
        <f>(D22-D23)/D25</f>
        <v>1.4142135623730949</v>
      </c>
    </row>
    <row r="27" spans="2:6" x14ac:dyDescent="0.3">
      <c r="C27" s="22" t="str">
        <f>"P(Z&gt;" &amp; ROUND(D26,2) &amp; ")"</f>
        <v>P(Z&gt;1.41)</v>
      </c>
      <c r="D27" s="22">
        <f>1-_xlfn.NORM.DIST(D26,0,1,TRUE)</f>
        <v>7.8649603525142608E-2</v>
      </c>
    </row>
    <row r="30" spans="2:6" x14ac:dyDescent="0.3">
      <c r="B30" s="22" t="s">
        <v>271</v>
      </c>
    </row>
    <row r="31" spans="2:6" x14ac:dyDescent="0.3">
      <c r="B31" s="22" t="s">
        <v>269</v>
      </c>
    </row>
    <row r="32" spans="2:6" x14ac:dyDescent="0.3">
      <c r="B32" s="22" t="s">
        <v>268</v>
      </c>
    </row>
    <row r="34" spans="2:12" x14ac:dyDescent="0.3">
      <c r="C34" s="22" t="s">
        <v>170</v>
      </c>
      <c r="D34" s="22">
        <v>3</v>
      </c>
      <c r="F34" s="22" t="s">
        <v>267</v>
      </c>
    </row>
    <row r="35" spans="2:12" x14ac:dyDescent="0.3">
      <c r="C35" s="22" t="s">
        <v>266</v>
      </c>
      <c r="D35" s="22">
        <v>40</v>
      </c>
      <c r="F35" s="22" t="s">
        <v>265</v>
      </c>
    </row>
    <row r="36" spans="2:12" x14ac:dyDescent="0.3">
      <c r="C36" s="22" t="s">
        <v>167</v>
      </c>
      <c r="D36" s="22">
        <v>30</v>
      </c>
    </row>
    <row r="37" spans="2:12" x14ac:dyDescent="0.3">
      <c r="C37" s="22" t="s">
        <v>264</v>
      </c>
      <c r="D37" s="22">
        <f>100/D34</f>
        <v>33.333333333333336</v>
      </c>
      <c r="F37" s="22" t="str">
        <f>"&lt;- Variance of a sample mean of size " &amp; D34</f>
        <v>&lt;- Variance of a sample mean of size 3</v>
      </c>
    </row>
    <row r="38" spans="2:12" x14ac:dyDescent="0.3">
      <c r="C38" s="22" t="s">
        <v>168</v>
      </c>
      <c r="D38" s="22">
        <f>SQRT(D37)</f>
        <v>5.7735026918962582</v>
      </c>
    </row>
    <row r="39" spans="2:12" x14ac:dyDescent="0.3">
      <c r="C39" s="22" t="s">
        <v>263</v>
      </c>
      <c r="D39" s="22">
        <f>(D35-D36)/D38</f>
        <v>1.7320508075688772</v>
      </c>
    </row>
    <row r="40" spans="2:12" x14ac:dyDescent="0.3">
      <c r="C40" s="22" t="str">
        <f>"P(Z&gt;" &amp; ROUND(D39,2) &amp; ")"</f>
        <v>P(Z&gt;1.73)</v>
      </c>
      <c r="D40" s="22">
        <f>1-_xlfn.NORM.DIST(D39,0,1,TRUE)</f>
        <v>4.1632258331775196E-2</v>
      </c>
    </row>
    <row r="43" spans="2:12" x14ac:dyDescent="0.3">
      <c r="B43" s="22" t="s">
        <v>270</v>
      </c>
    </row>
    <row r="44" spans="2:12" x14ac:dyDescent="0.3">
      <c r="B44" s="22" t="s">
        <v>269</v>
      </c>
    </row>
    <row r="45" spans="2:12" x14ac:dyDescent="0.3">
      <c r="B45" s="22" t="s">
        <v>268</v>
      </c>
    </row>
    <row r="47" spans="2:12" x14ac:dyDescent="0.3">
      <c r="C47" s="22" t="s">
        <v>170</v>
      </c>
      <c r="D47" s="35">
        <v>10</v>
      </c>
      <c r="F47" s="22" t="s">
        <v>267</v>
      </c>
      <c r="L47"/>
    </row>
    <row r="48" spans="2:12" x14ac:dyDescent="0.3">
      <c r="C48" s="22" t="s">
        <v>266</v>
      </c>
      <c r="D48" s="22">
        <v>40</v>
      </c>
      <c r="F48" s="22" t="s">
        <v>265</v>
      </c>
    </row>
    <row r="49" spans="3:6" x14ac:dyDescent="0.3">
      <c r="C49" s="22" t="s">
        <v>167</v>
      </c>
      <c r="D49" s="22">
        <v>30</v>
      </c>
    </row>
    <row r="50" spans="3:6" x14ac:dyDescent="0.3">
      <c r="C50" s="22" t="s">
        <v>264</v>
      </c>
      <c r="D50" s="22">
        <f>100/D47</f>
        <v>10</v>
      </c>
      <c r="F50" s="22" t="str">
        <f>"&lt;- Variance of a sample mean of size " &amp; D47</f>
        <v>&lt;- Variance of a sample mean of size 10</v>
      </c>
    </row>
    <row r="51" spans="3:6" x14ac:dyDescent="0.3">
      <c r="C51" s="22" t="s">
        <v>168</v>
      </c>
      <c r="D51" s="22">
        <f>SQRT(D50)</f>
        <v>3.1622776601683795</v>
      </c>
    </row>
    <row r="52" spans="3:6" x14ac:dyDescent="0.3">
      <c r="C52" s="22" t="s">
        <v>263</v>
      </c>
      <c r="D52" s="22">
        <f>(D48-D49)/D51</f>
        <v>3.1622776601683791</v>
      </c>
    </row>
    <row r="53" spans="3:6" x14ac:dyDescent="0.3">
      <c r="C53" s="22" t="str">
        <f>"P(Z&gt;" &amp; ROUND(D52,2) &amp; ")"</f>
        <v>P(Z&gt;3.16)</v>
      </c>
      <c r="D53" s="22">
        <f>1-_xlfn.NORM.DIST(D52,0,1,TRUE)</f>
        <v>7.8270112900125088E-4</v>
      </c>
    </row>
  </sheetData>
  <hyperlinks>
    <hyperlink ref="A1" r:id="rId1" xr:uid="{5C01EF01-5924-4A44-89C8-22EED34FB07F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D5D85-4D15-C749-8AB2-13C53747E22D}">
  <sheetPr codeName="Sheet7">
    <tabColor rgb="FFFF0000"/>
  </sheetPr>
  <dimension ref="A1:E26"/>
  <sheetViews>
    <sheetView workbookViewId="0"/>
  </sheetViews>
  <sheetFormatPr baseColWidth="10" defaultColWidth="10.83203125" defaultRowHeight="26" x14ac:dyDescent="0.3"/>
  <cols>
    <col min="1" max="3" width="10.83203125" style="1"/>
    <col min="4" max="4" width="15.1640625" style="1" customWidth="1"/>
    <col min="5" max="16384" width="10.83203125" style="1"/>
  </cols>
  <sheetData>
    <row r="1" spans="1:4" x14ac:dyDescent="0.3">
      <c r="A1" s="37" t="s">
        <v>296</v>
      </c>
    </row>
    <row r="2" spans="1:4" x14ac:dyDescent="0.3">
      <c r="B2" s="1" t="s">
        <v>110</v>
      </c>
    </row>
    <row r="3" spans="1:4" x14ac:dyDescent="0.3">
      <c r="B3" s="1" t="s">
        <v>141</v>
      </c>
    </row>
    <row r="4" spans="1:4" x14ac:dyDescent="0.3">
      <c r="B4" s="1" t="s">
        <v>105</v>
      </c>
    </row>
    <row r="5" spans="1:4" x14ac:dyDescent="0.3">
      <c r="C5" s="1" t="s">
        <v>112</v>
      </c>
    </row>
    <row r="6" spans="1:4" x14ac:dyDescent="0.3">
      <c r="D6" s="1" t="s">
        <v>113</v>
      </c>
    </row>
    <row r="7" spans="1:4" x14ac:dyDescent="0.3">
      <c r="C7" s="1" t="s">
        <v>111</v>
      </c>
    </row>
    <row r="8" spans="1:4" x14ac:dyDescent="0.3">
      <c r="D8" s="1" t="s">
        <v>114</v>
      </c>
    </row>
    <row r="9" spans="1:4" x14ac:dyDescent="0.3">
      <c r="D9" s="1" t="s">
        <v>115</v>
      </c>
    </row>
    <row r="13" spans="1:4" x14ac:dyDescent="0.3">
      <c r="B13" s="1" t="s">
        <v>282</v>
      </c>
    </row>
    <row r="15" spans="1:4" x14ac:dyDescent="0.3">
      <c r="C15" s="1" t="s">
        <v>247</v>
      </c>
    </row>
    <row r="17" spans="3:5" x14ac:dyDescent="0.3">
      <c r="C17" s="1" t="s">
        <v>246</v>
      </c>
    </row>
    <row r="18" spans="3:5" x14ac:dyDescent="0.3">
      <c r="D18" s="1" t="s">
        <v>262</v>
      </c>
    </row>
    <row r="19" spans="3:5" x14ac:dyDescent="0.3">
      <c r="E19" s="1" t="s">
        <v>261</v>
      </c>
    </row>
    <row r="20" spans="3:5" x14ac:dyDescent="0.3">
      <c r="E20" s="1" t="s">
        <v>260</v>
      </c>
    </row>
    <row r="21" spans="3:5" x14ac:dyDescent="0.3">
      <c r="D21" s="1" t="s">
        <v>259</v>
      </c>
    </row>
    <row r="22" spans="3:5" x14ac:dyDescent="0.3">
      <c r="E22" s="1" t="s">
        <v>258</v>
      </c>
    </row>
    <row r="24" spans="3:5" x14ac:dyDescent="0.3">
      <c r="C24" s="1" t="s">
        <v>245</v>
      </c>
    </row>
    <row r="25" spans="3:5" x14ac:dyDescent="0.3">
      <c r="D25" s="1" t="s">
        <v>257</v>
      </c>
    </row>
    <row r="26" spans="3:5" x14ac:dyDescent="0.3">
      <c r="D26" s="1" t="s">
        <v>256</v>
      </c>
    </row>
  </sheetData>
  <hyperlinks>
    <hyperlink ref="A1" r:id="rId1" xr:uid="{A51E2652-A180-114C-B945-F0940D4018F7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BB0D1-249E-A549-9C6C-CC59058E804B}">
  <sheetPr codeName="Sheet8">
    <tabColor rgb="FFFF0000"/>
  </sheetPr>
  <dimension ref="A1:D38"/>
  <sheetViews>
    <sheetView workbookViewId="0"/>
  </sheetViews>
  <sheetFormatPr baseColWidth="10" defaultColWidth="10.83203125" defaultRowHeight="26" x14ac:dyDescent="0.3"/>
  <cols>
    <col min="1" max="2" width="10.83203125" style="1"/>
    <col min="3" max="3" width="15.1640625" style="1" customWidth="1"/>
    <col min="4" max="16384" width="10.83203125" style="1"/>
  </cols>
  <sheetData>
    <row r="1" spans="1:3" x14ac:dyDescent="0.3">
      <c r="A1" s="37" t="s">
        <v>297</v>
      </c>
    </row>
    <row r="2" spans="1:3" x14ac:dyDescent="0.3">
      <c r="B2" s="1" t="s">
        <v>125</v>
      </c>
    </row>
    <row r="4" spans="1:3" x14ac:dyDescent="0.3">
      <c r="B4" s="1" t="s">
        <v>109</v>
      </c>
    </row>
    <row r="5" spans="1:3" x14ac:dyDescent="0.3">
      <c r="B5" s="1" t="s">
        <v>106</v>
      </c>
    </row>
    <row r="6" spans="1:3" x14ac:dyDescent="0.3">
      <c r="B6" s="1" t="s">
        <v>119</v>
      </c>
    </row>
    <row r="7" spans="1:3" x14ac:dyDescent="0.3">
      <c r="B7" s="1" t="s">
        <v>333</v>
      </c>
    </row>
    <row r="8" spans="1:3" x14ac:dyDescent="0.3">
      <c r="B8" s="1" t="s">
        <v>107</v>
      </c>
    </row>
    <row r="9" spans="1:3" x14ac:dyDescent="0.3">
      <c r="B9" s="1" t="s">
        <v>120</v>
      </c>
    </row>
    <row r="10" spans="1:3" x14ac:dyDescent="0.3">
      <c r="B10" s="1" t="s">
        <v>108</v>
      </c>
    </row>
    <row r="11" spans="1:3" x14ac:dyDescent="0.3">
      <c r="B11" s="1" t="s">
        <v>116</v>
      </c>
    </row>
    <row r="12" spans="1:3" x14ac:dyDescent="0.3">
      <c r="B12" s="1" t="s">
        <v>121</v>
      </c>
    </row>
    <row r="14" spans="1:3" x14ac:dyDescent="0.3">
      <c r="C14" s="5" t="s">
        <v>117</v>
      </c>
    </row>
    <row r="15" spans="1:3" x14ac:dyDescent="0.3">
      <c r="C15" s="5"/>
    </row>
    <row r="16" spans="1:3" x14ac:dyDescent="0.3">
      <c r="B16" s="1" t="s">
        <v>126</v>
      </c>
      <c r="C16" s="5"/>
    </row>
    <row r="17" spans="2:4" x14ac:dyDescent="0.3">
      <c r="B17" s="1" t="s">
        <v>122</v>
      </c>
      <c r="C17" s="5"/>
    </row>
    <row r="18" spans="2:4" x14ac:dyDescent="0.3">
      <c r="C18" s="5"/>
    </row>
    <row r="19" spans="2:4" x14ac:dyDescent="0.3">
      <c r="B19" s="4"/>
      <c r="C19" s="18" t="s">
        <v>117</v>
      </c>
      <c r="D19" s="4"/>
    </row>
    <row r="20" spans="2:4" x14ac:dyDescent="0.3">
      <c r="C20" s="5" t="s">
        <v>334</v>
      </c>
    </row>
    <row r="21" spans="2:4" x14ac:dyDescent="0.3">
      <c r="C21" s="5"/>
    </row>
    <row r="22" spans="2:4" x14ac:dyDescent="0.3">
      <c r="B22" s="1" t="s">
        <v>123</v>
      </c>
      <c r="C22" s="5"/>
    </row>
    <row r="23" spans="2:4" x14ac:dyDescent="0.3">
      <c r="B23" s="1" t="s">
        <v>124</v>
      </c>
      <c r="C23" s="5"/>
    </row>
    <row r="24" spans="2:4" x14ac:dyDescent="0.3">
      <c r="C24" s="5"/>
    </row>
    <row r="25" spans="2:4" x14ac:dyDescent="0.3">
      <c r="C25" s="18" t="s">
        <v>117</v>
      </c>
    </row>
    <row r="26" spans="2:4" x14ac:dyDescent="0.3">
      <c r="C26" s="5" t="s">
        <v>118</v>
      </c>
    </row>
    <row r="27" spans="2:4" x14ac:dyDescent="0.3">
      <c r="C27" s="5"/>
    </row>
    <row r="28" spans="2:4" x14ac:dyDescent="0.3">
      <c r="B28" s="1" t="s">
        <v>132</v>
      </c>
    </row>
    <row r="30" spans="2:4" x14ac:dyDescent="0.3">
      <c r="C30" s="1" t="s">
        <v>127</v>
      </c>
    </row>
    <row r="32" spans="2:4" x14ac:dyDescent="0.3">
      <c r="B32" s="1" t="s">
        <v>128</v>
      </c>
    </row>
    <row r="34" spans="2:3" x14ac:dyDescent="0.3">
      <c r="C34" s="18" t="s">
        <v>117</v>
      </c>
    </row>
    <row r="35" spans="2:3" ht="29" x14ac:dyDescent="0.3">
      <c r="C35" s="5" t="s">
        <v>129</v>
      </c>
    </row>
    <row r="37" spans="2:3" x14ac:dyDescent="0.3">
      <c r="B37" s="1" t="s">
        <v>130</v>
      </c>
    </row>
    <row r="38" spans="2:3" x14ac:dyDescent="0.3">
      <c r="B38" s="1" t="s">
        <v>131</v>
      </c>
    </row>
  </sheetData>
  <hyperlinks>
    <hyperlink ref="A1" r:id="rId1" xr:uid="{09E821F0-FFE3-DE43-81B1-871C6A3054F6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0542C-74EF-6148-AA3F-F5B5C6E13126}">
  <sheetPr codeName="Sheet9">
    <tabColor rgb="FFFF0000"/>
  </sheetPr>
  <dimension ref="A1:O109"/>
  <sheetViews>
    <sheetView workbookViewId="0"/>
  </sheetViews>
  <sheetFormatPr baseColWidth="10" defaultRowHeight="26" x14ac:dyDescent="0.3"/>
  <cols>
    <col min="1" max="1" width="2.83203125" style="1" customWidth="1"/>
    <col min="2" max="13" width="10.83203125" style="1"/>
    <col min="14" max="14" width="30.1640625" style="1" customWidth="1"/>
    <col min="15" max="15" width="20" style="1" bestFit="1" customWidth="1"/>
    <col min="16" max="16" width="13.1640625" style="1" bestFit="1" customWidth="1"/>
    <col min="17" max="16384" width="10.83203125" style="1"/>
  </cols>
  <sheetData>
    <row r="1" spans="1:12" x14ac:dyDescent="0.3">
      <c r="A1" s="37" t="s">
        <v>298</v>
      </c>
    </row>
    <row r="2" spans="1:12" x14ac:dyDescent="0.3">
      <c r="C2" s="1" t="s">
        <v>182</v>
      </c>
    </row>
    <row r="3" spans="1:12" x14ac:dyDescent="0.3">
      <c r="C3" s="1" t="s">
        <v>181</v>
      </c>
    </row>
    <row r="4" spans="1:12" x14ac:dyDescent="0.3">
      <c r="C4" s="1" t="s">
        <v>180</v>
      </c>
    </row>
    <row r="5" spans="1:12" x14ac:dyDescent="0.3">
      <c r="C5" s="1" t="s">
        <v>179</v>
      </c>
    </row>
    <row r="6" spans="1:12" x14ac:dyDescent="0.3">
      <c r="C6" s="1" t="s">
        <v>178</v>
      </c>
    </row>
    <row r="9" spans="1:12" s="23" customFormat="1" x14ac:dyDescent="0.3">
      <c r="C9" s="23" t="s">
        <v>177</v>
      </c>
      <c r="I9" s="23" t="s">
        <v>176</v>
      </c>
      <c r="J9" s="23" t="s">
        <v>175</v>
      </c>
      <c r="K9" s="23" t="s">
        <v>174</v>
      </c>
      <c r="L9" s="23" t="s">
        <v>167</v>
      </c>
    </row>
    <row r="10" spans="1:12" x14ac:dyDescent="0.3">
      <c r="B10" s="1">
        <v>1</v>
      </c>
      <c r="C10" s="1">
        <f t="shared" ref="C10:C41" ca="1" si="0">_xlfn.NORM.INV(RAND(),68,2)</f>
        <v>67.17833357673922</v>
      </c>
      <c r="E10" s="1" t="s">
        <v>173</v>
      </c>
      <c r="F10" s="1">
        <v>62</v>
      </c>
      <c r="H10" s="1">
        <v>0</v>
      </c>
      <c r="I10" s="1">
        <f t="shared" ref="I10:I30" si="1">min+H10*range</f>
        <v>62</v>
      </c>
      <c r="J10" s="1">
        <f t="shared" ref="J10:J30" ca="1" si="2">COUNTIFS(Heights,"&lt;=" &amp; I10)</f>
        <v>0</v>
      </c>
      <c r="K10" s="1">
        <f ca="1">J10</f>
        <v>0</v>
      </c>
      <c r="L10" s="23" t="str">
        <f t="shared" ref="L10:L30" si="3">IF(AND(I10&lt;70,I11&gt;=70),MAX(PDF),"x")</f>
        <v>x</v>
      </c>
    </row>
    <row r="11" spans="1:12" x14ac:dyDescent="0.3">
      <c r="B11" s="1">
        <v>2</v>
      </c>
      <c r="C11" s="1">
        <f t="shared" ca="1" si="0"/>
        <v>63.609292854859127</v>
      </c>
      <c r="E11" s="1" t="s">
        <v>172</v>
      </c>
      <c r="F11" s="1">
        <v>76</v>
      </c>
      <c r="H11" s="1">
        <v>0.05</v>
      </c>
      <c r="I11" s="1">
        <f t="shared" si="1"/>
        <v>62.7</v>
      </c>
      <c r="J11" s="1">
        <f t="shared" ca="1" si="2"/>
        <v>1</v>
      </c>
      <c r="K11" s="1">
        <f t="shared" ref="K11:K30" ca="1" si="4">J11-J10</f>
        <v>1</v>
      </c>
      <c r="L11" s="23" t="str">
        <f t="shared" si="3"/>
        <v>x</v>
      </c>
    </row>
    <row r="12" spans="1:12" x14ac:dyDescent="0.3">
      <c r="B12" s="1">
        <v>3</v>
      </c>
      <c r="C12" s="1">
        <f t="shared" ca="1" si="0"/>
        <v>72.070321943603588</v>
      </c>
      <c r="E12" s="1" t="s">
        <v>171</v>
      </c>
      <c r="F12" s="1">
        <f>max-min</f>
        <v>14</v>
      </c>
      <c r="H12" s="1">
        <v>0.1</v>
      </c>
      <c r="I12" s="1">
        <f t="shared" si="1"/>
        <v>63.4</v>
      </c>
      <c r="J12" s="1">
        <f t="shared" ca="1" si="2"/>
        <v>2</v>
      </c>
      <c r="K12" s="1">
        <f t="shared" ca="1" si="4"/>
        <v>1</v>
      </c>
      <c r="L12" s="23" t="str">
        <f t="shared" si="3"/>
        <v>x</v>
      </c>
    </row>
    <row r="13" spans="1:12" x14ac:dyDescent="0.3">
      <c r="B13" s="1">
        <v>4</v>
      </c>
      <c r="C13" s="1">
        <f t="shared" ca="1" si="0"/>
        <v>68.626847688966791</v>
      </c>
      <c r="H13" s="1">
        <v>0.15</v>
      </c>
      <c r="I13" s="1">
        <f t="shared" si="1"/>
        <v>64.099999999999994</v>
      </c>
      <c r="J13" s="1">
        <f t="shared" ca="1" si="2"/>
        <v>5</v>
      </c>
      <c r="K13" s="1">
        <f t="shared" ca="1" si="4"/>
        <v>3</v>
      </c>
      <c r="L13" s="23" t="str">
        <f t="shared" si="3"/>
        <v>x</v>
      </c>
    </row>
    <row r="14" spans="1:12" x14ac:dyDescent="0.3">
      <c r="B14" s="1">
        <v>5</v>
      </c>
      <c r="C14" s="1">
        <f t="shared" ca="1" si="0"/>
        <v>68.136523565745591</v>
      </c>
      <c r="H14" s="1">
        <v>0.2</v>
      </c>
      <c r="I14" s="1">
        <f t="shared" si="1"/>
        <v>64.8</v>
      </c>
      <c r="J14" s="1">
        <f t="shared" ca="1" si="2"/>
        <v>7</v>
      </c>
      <c r="K14" s="1">
        <f t="shared" ca="1" si="4"/>
        <v>2</v>
      </c>
      <c r="L14" s="23" t="str">
        <f t="shared" si="3"/>
        <v>x</v>
      </c>
    </row>
    <row r="15" spans="1:12" x14ac:dyDescent="0.3">
      <c r="B15" s="1">
        <v>6</v>
      </c>
      <c r="C15" s="1">
        <f t="shared" ca="1" si="0"/>
        <v>71.461760466813004</v>
      </c>
      <c r="H15" s="1">
        <v>0.25</v>
      </c>
      <c r="I15" s="1">
        <f t="shared" si="1"/>
        <v>65.5</v>
      </c>
      <c r="J15" s="1">
        <f t="shared" ca="1" si="2"/>
        <v>10</v>
      </c>
      <c r="K15" s="1">
        <f t="shared" ca="1" si="4"/>
        <v>3</v>
      </c>
      <c r="L15" s="23" t="str">
        <f t="shared" si="3"/>
        <v>x</v>
      </c>
    </row>
    <row r="16" spans="1:12" x14ac:dyDescent="0.3">
      <c r="B16" s="1">
        <v>7</v>
      </c>
      <c r="C16" s="1">
        <f t="shared" ca="1" si="0"/>
        <v>67.852461259068647</v>
      </c>
      <c r="H16" s="1">
        <v>0.3</v>
      </c>
      <c r="I16" s="1">
        <f t="shared" si="1"/>
        <v>66.2</v>
      </c>
      <c r="J16" s="1">
        <f t="shared" ca="1" si="2"/>
        <v>18</v>
      </c>
      <c r="K16" s="1">
        <f t="shared" ca="1" si="4"/>
        <v>8</v>
      </c>
      <c r="L16" s="23" t="str">
        <f t="shared" si="3"/>
        <v>x</v>
      </c>
    </row>
    <row r="17" spans="2:15" x14ac:dyDescent="0.3">
      <c r="B17" s="1">
        <v>8</v>
      </c>
      <c r="C17" s="1">
        <f t="shared" ca="1" si="0"/>
        <v>65.585531803702608</v>
      </c>
      <c r="H17" s="1">
        <v>0.35</v>
      </c>
      <c r="I17" s="1">
        <f t="shared" si="1"/>
        <v>66.900000000000006</v>
      </c>
      <c r="J17" s="1">
        <f t="shared" ca="1" si="2"/>
        <v>27</v>
      </c>
      <c r="K17" s="1">
        <f t="shared" ca="1" si="4"/>
        <v>9</v>
      </c>
      <c r="L17" s="23" t="str">
        <f t="shared" si="3"/>
        <v>x</v>
      </c>
    </row>
    <row r="18" spans="2:15" x14ac:dyDescent="0.3">
      <c r="B18" s="1">
        <v>9</v>
      </c>
      <c r="C18" s="1">
        <f t="shared" ca="1" si="0"/>
        <v>67.983681866736944</v>
      </c>
      <c r="H18" s="1">
        <v>0.4</v>
      </c>
      <c r="I18" s="1">
        <f t="shared" si="1"/>
        <v>67.599999999999994</v>
      </c>
      <c r="J18" s="1">
        <f t="shared" ca="1" si="2"/>
        <v>41</v>
      </c>
      <c r="K18" s="1">
        <f t="shared" ca="1" si="4"/>
        <v>14</v>
      </c>
      <c r="L18" s="23" t="str">
        <f t="shared" si="3"/>
        <v>x</v>
      </c>
    </row>
    <row r="19" spans="2:15" x14ac:dyDescent="0.3">
      <c r="B19" s="1">
        <v>10</v>
      </c>
      <c r="C19" s="1">
        <f t="shared" ca="1" si="0"/>
        <v>66.467348952222764</v>
      </c>
      <c r="H19" s="1">
        <v>0.45</v>
      </c>
      <c r="I19" s="1">
        <f t="shared" si="1"/>
        <v>68.3</v>
      </c>
      <c r="J19" s="1">
        <f t="shared" ca="1" si="2"/>
        <v>57</v>
      </c>
      <c r="K19" s="1">
        <f t="shared" ca="1" si="4"/>
        <v>16</v>
      </c>
      <c r="L19" s="23" t="str">
        <f t="shared" si="3"/>
        <v>x</v>
      </c>
      <c r="N19" s="1" t="s">
        <v>170</v>
      </c>
      <c r="O19" s="1">
        <f ca="1">COUNT(Heights)</f>
        <v>100</v>
      </c>
    </row>
    <row r="20" spans="2:15" x14ac:dyDescent="0.3">
      <c r="B20" s="1">
        <v>11</v>
      </c>
      <c r="C20" s="1">
        <f t="shared" ca="1" si="0"/>
        <v>66.290109801604657</v>
      </c>
      <c r="H20" s="1">
        <v>0.5</v>
      </c>
      <c r="I20" s="1">
        <f t="shared" si="1"/>
        <v>69</v>
      </c>
      <c r="J20" s="1">
        <f t="shared" ca="1" si="2"/>
        <v>74</v>
      </c>
      <c r="K20" s="1">
        <f t="shared" ca="1" si="4"/>
        <v>17</v>
      </c>
      <c r="L20" s="23" t="str">
        <f t="shared" si="3"/>
        <v>x</v>
      </c>
      <c r="N20" s="1" t="s">
        <v>169</v>
      </c>
      <c r="O20" s="1">
        <f ca="1">AVERAGE(Heights)</f>
        <v>67.854668419325435</v>
      </c>
    </row>
    <row r="21" spans="2:15" x14ac:dyDescent="0.3">
      <c r="B21" s="1">
        <v>12</v>
      </c>
      <c r="C21" s="1">
        <f t="shared" ca="1" si="0"/>
        <v>70.779784335129776</v>
      </c>
      <c r="H21" s="1">
        <v>0.55000000000000004</v>
      </c>
      <c r="I21" s="1">
        <f t="shared" si="1"/>
        <v>69.7</v>
      </c>
      <c r="J21" s="1">
        <f t="shared" ca="1" si="2"/>
        <v>84</v>
      </c>
      <c r="K21" s="1">
        <f t="shared" ca="1" si="4"/>
        <v>10</v>
      </c>
      <c r="L21" s="23">
        <f t="shared" ca="1" si="3"/>
        <v>17</v>
      </c>
      <c r="N21" s="1" t="s">
        <v>168</v>
      </c>
      <c r="O21" s="1">
        <v>2</v>
      </c>
    </row>
    <row r="22" spans="2:15" x14ac:dyDescent="0.3">
      <c r="B22" s="1">
        <v>13</v>
      </c>
      <c r="C22" s="1">
        <f t="shared" ca="1" si="0"/>
        <v>67.940498010595263</v>
      </c>
      <c r="H22" s="1">
        <v>0.6</v>
      </c>
      <c r="I22" s="1">
        <f t="shared" si="1"/>
        <v>70.400000000000006</v>
      </c>
      <c r="J22" s="1">
        <f t="shared" ca="1" si="2"/>
        <v>88</v>
      </c>
      <c r="K22" s="1">
        <f t="shared" ca="1" si="4"/>
        <v>4</v>
      </c>
      <c r="L22" s="23" t="str">
        <f t="shared" si="3"/>
        <v>x</v>
      </c>
    </row>
    <row r="23" spans="2:15" x14ac:dyDescent="0.3">
      <c r="B23" s="1">
        <v>14</v>
      </c>
      <c r="C23" s="1">
        <f t="shared" ca="1" si="0"/>
        <v>70.503412327318031</v>
      </c>
      <c r="H23" s="1">
        <v>0.65</v>
      </c>
      <c r="I23" s="1">
        <f t="shared" si="1"/>
        <v>71.099999999999994</v>
      </c>
      <c r="J23" s="1">
        <f t="shared" ca="1" si="2"/>
        <v>95</v>
      </c>
      <c r="K23" s="1">
        <f t="shared" ca="1" si="4"/>
        <v>7</v>
      </c>
      <c r="L23" s="23" t="str">
        <f t="shared" si="3"/>
        <v>x</v>
      </c>
      <c r="N23" s="1" t="s">
        <v>167</v>
      </c>
      <c r="O23" s="1">
        <v>70</v>
      </c>
    </row>
    <row r="24" spans="2:15" x14ac:dyDescent="0.3">
      <c r="B24" s="1">
        <v>15</v>
      </c>
      <c r="C24" s="1">
        <f t="shared" ca="1" si="0"/>
        <v>66.564704031046972</v>
      </c>
      <c r="H24" s="1">
        <v>0.7</v>
      </c>
      <c r="I24" s="1">
        <f t="shared" si="1"/>
        <v>71.8</v>
      </c>
      <c r="J24" s="1">
        <f t="shared" ca="1" si="2"/>
        <v>98</v>
      </c>
      <c r="K24" s="1">
        <f t="shared" ca="1" si="4"/>
        <v>3</v>
      </c>
      <c r="L24" s="23" t="str">
        <f t="shared" si="3"/>
        <v>x</v>
      </c>
      <c r="N24" s="1" t="s">
        <v>166</v>
      </c>
      <c r="O24" s="1">
        <f ca="1">xbar-mu</f>
        <v>-2.145331580674565</v>
      </c>
    </row>
    <row r="25" spans="2:15" x14ac:dyDescent="0.3">
      <c r="B25" s="1">
        <v>16</v>
      </c>
      <c r="C25" s="1">
        <f t="shared" ca="1" si="0"/>
        <v>68.943587620418882</v>
      </c>
      <c r="H25" s="1">
        <v>0.75</v>
      </c>
      <c r="I25" s="1">
        <f t="shared" si="1"/>
        <v>72.5</v>
      </c>
      <c r="J25" s="1">
        <f t="shared" ca="1" si="2"/>
        <v>100</v>
      </c>
      <c r="K25" s="1">
        <f t="shared" ca="1" si="4"/>
        <v>2</v>
      </c>
      <c r="L25" s="23" t="str">
        <f t="shared" si="3"/>
        <v>x</v>
      </c>
      <c r="N25" s="1" t="s">
        <v>165</v>
      </c>
      <c r="O25" s="1">
        <f ca="1">(xbar-mu)/SD</f>
        <v>-1.0726657903372825</v>
      </c>
    </row>
    <row r="26" spans="2:15" x14ac:dyDescent="0.3">
      <c r="B26" s="1">
        <v>17</v>
      </c>
      <c r="C26" s="1">
        <f t="shared" ca="1" si="0"/>
        <v>68.968758449686405</v>
      </c>
      <c r="H26" s="1">
        <v>0.8</v>
      </c>
      <c r="I26" s="1">
        <f t="shared" si="1"/>
        <v>73.2</v>
      </c>
      <c r="J26" s="1">
        <f t="shared" ca="1" si="2"/>
        <v>100</v>
      </c>
      <c r="K26" s="1">
        <f t="shared" ca="1" si="4"/>
        <v>0</v>
      </c>
      <c r="L26" s="23" t="str">
        <f t="shared" si="3"/>
        <v>x</v>
      </c>
      <c r="N26" s="1" t="s">
        <v>162</v>
      </c>
      <c r="O26" s="1">
        <f ca="1">_xlfn.T.DIST(O25,n-1,1)</f>
        <v>0.14301444371039382</v>
      </c>
    </row>
    <row r="27" spans="2:15" x14ac:dyDescent="0.3">
      <c r="B27" s="1">
        <v>18</v>
      </c>
      <c r="C27" s="1">
        <f t="shared" ca="1" si="0"/>
        <v>67.122220431483015</v>
      </c>
      <c r="H27" s="1">
        <v>0.85</v>
      </c>
      <c r="I27" s="1">
        <f t="shared" si="1"/>
        <v>73.900000000000006</v>
      </c>
      <c r="J27" s="1">
        <f t="shared" ca="1" si="2"/>
        <v>100</v>
      </c>
      <c r="K27" s="1">
        <f t="shared" ca="1" si="4"/>
        <v>0</v>
      </c>
      <c r="L27" s="23" t="str">
        <f t="shared" si="3"/>
        <v>x</v>
      </c>
    </row>
    <row r="28" spans="2:15" x14ac:dyDescent="0.3">
      <c r="B28" s="1">
        <v>19</v>
      </c>
      <c r="C28" s="1">
        <f t="shared" ca="1" si="0"/>
        <v>69.306085696200213</v>
      </c>
      <c r="H28" s="1">
        <v>0.9</v>
      </c>
      <c r="I28" s="1">
        <f t="shared" si="1"/>
        <v>74.599999999999994</v>
      </c>
      <c r="J28" s="1">
        <f t="shared" ca="1" si="2"/>
        <v>100</v>
      </c>
      <c r="K28" s="1">
        <f t="shared" ca="1" si="4"/>
        <v>0</v>
      </c>
      <c r="L28" s="23" t="str">
        <f t="shared" si="3"/>
        <v>x</v>
      </c>
      <c r="N28" s="1" t="s">
        <v>164</v>
      </c>
      <c r="O28" s="1">
        <f ca="1">sigma/SQRT(n)</f>
        <v>0.2</v>
      </c>
    </row>
    <row r="29" spans="2:15" x14ac:dyDescent="0.3">
      <c r="B29" s="1">
        <v>20</v>
      </c>
      <c r="C29" s="1">
        <f t="shared" ca="1" si="0"/>
        <v>67.615482195176881</v>
      </c>
      <c r="H29" s="1">
        <v>0.95</v>
      </c>
      <c r="I29" s="1">
        <f t="shared" si="1"/>
        <v>75.3</v>
      </c>
      <c r="J29" s="1">
        <f t="shared" ca="1" si="2"/>
        <v>100</v>
      </c>
      <c r="K29" s="1">
        <f t="shared" ca="1" si="4"/>
        <v>0</v>
      </c>
      <c r="L29" s="23" t="str">
        <f t="shared" si="3"/>
        <v>x</v>
      </c>
      <c r="N29" s="1" t="s">
        <v>163</v>
      </c>
      <c r="O29" s="1">
        <f ca="1">(xbar-mu)/SD_xbar</f>
        <v>-10.726657903372825</v>
      </c>
    </row>
    <row r="30" spans="2:15" x14ac:dyDescent="0.3">
      <c r="B30" s="1">
        <v>21</v>
      </c>
      <c r="C30" s="1">
        <f t="shared" ca="1" si="0"/>
        <v>69.134516911628353</v>
      </c>
      <c r="H30" s="1">
        <v>1</v>
      </c>
      <c r="I30" s="1">
        <f t="shared" si="1"/>
        <v>76</v>
      </c>
      <c r="J30" s="1">
        <f t="shared" ca="1" si="2"/>
        <v>100</v>
      </c>
      <c r="K30" s="1">
        <f t="shared" ca="1" si="4"/>
        <v>0</v>
      </c>
      <c r="L30" s="23" t="str">
        <f t="shared" si="3"/>
        <v>x</v>
      </c>
      <c r="N30" s="1" t="s">
        <v>162</v>
      </c>
      <c r="O30" s="1">
        <f ca="1">_xlfn.NORM.S.DIST(xbar_mu__sigma_average,1)</f>
        <v>3.8153111878423543E-27</v>
      </c>
    </row>
    <row r="31" spans="2:15" x14ac:dyDescent="0.3">
      <c r="B31" s="1">
        <v>22</v>
      </c>
      <c r="C31" s="1">
        <f t="shared" ca="1" si="0"/>
        <v>64.765677213664091</v>
      </c>
    </row>
    <row r="32" spans="2:15" x14ac:dyDescent="0.3">
      <c r="B32" s="1">
        <v>23</v>
      </c>
      <c r="C32" s="1">
        <f t="shared" ca="1" si="0"/>
        <v>70.546643818275371</v>
      </c>
    </row>
    <row r="33" spans="2:3" x14ac:dyDescent="0.3">
      <c r="B33" s="1">
        <v>24</v>
      </c>
      <c r="C33" s="1">
        <f t="shared" ca="1" si="0"/>
        <v>65.305224556772075</v>
      </c>
    </row>
    <row r="34" spans="2:3" x14ac:dyDescent="0.3">
      <c r="B34" s="1">
        <v>25</v>
      </c>
      <c r="C34" s="1">
        <f t="shared" ca="1" si="0"/>
        <v>70.864283948708362</v>
      </c>
    </row>
    <row r="35" spans="2:3" x14ac:dyDescent="0.3">
      <c r="B35" s="1">
        <v>26</v>
      </c>
      <c r="C35" s="1">
        <f t="shared" ca="1" si="0"/>
        <v>69.033415067816222</v>
      </c>
    </row>
    <row r="36" spans="2:3" x14ac:dyDescent="0.3">
      <c r="B36" s="1">
        <v>27</v>
      </c>
      <c r="C36" s="1">
        <f t="shared" ca="1" si="0"/>
        <v>70.070514202546534</v>
      </c>
    </row>
    <row r="37" spans="2:3" x14ac:dyDescent="0.3">
      <c r="B37" s="1">
        <v>28</v>
      </c>
      <c r="C37" s="1">
        <f t="shared" ca="1" si="0"/>
        <v>68.049005248824699</v>
      </c>
    </row>
    <row r="38" spans="2:3" x14ac:dyDescent="0.3">
      <c r="B38" s="1">
        <v>29</v>
      </c>
      <c r="C38" s="1">
        <f t="shared" ca="1" si="0"/>
        <v>68.33810678820447</v>
      </c>
    </row>
    <row r="39" spans="2:3" x14ac:dyDescent="0.3">
      <c r="B39" s="1">
        <v>30</v>
      </c>
      <c r="C39" s="1">
        <f t="shared" ca="1" si="0"/>
        <v>68.558412831711891</v>
      </c>
    </row>
    <row r="40" spans="2:3" x14ac:dyDescent="0.3">
      <c r="B40" s="1">
        <v>31</v>
      </c>
      <c r="C40" s="1">
        <f t="shared" ca="1" si="0"/>
        <v>67.349390317097829</v>
      </c>
    </row>
    <row r="41" spans="2:3" x14ac:dyDescent="0.3">
      <c r="B41" s="1">
        <v>32</v>
      </c>
      <c r="C41" s="1">
        <f t="shared" ca="1" si="0"/>
        <v>67.068618507062055</v>
      </c>
    </row>
    <row r="42" spans="2:3" x14ac:dyDescent="0.3">
      <c r="B42" s="1">
        <v>33</v>
      </c>
      <c r="C42" s="1">
        <f t="shared" ref="C42:C73" ca="1" si="5">_xlfn.NORM.INV(RAND(),68,2)</f>
        <v>63.858780817922295</v>
      </c>
    </row>
    <row r="43" spans="2:3" x14ac:dyDescent="0.3">
      <c r="B43" s="1">
        <v>34</v>
      </c>
      <c r="C43" s="1">
        <f t="shared" ca="1" si="5"/>
        <v>66.95007189860911</v>
      </c>
    </row>
    <row r="44" spans="2:3" x14ac:dyDescent="0.3">
      <c r="B44" s="1">
        <v>35</v>
      </c>
      <c r="C44" s="1">
        <f t="shared" ca="1" si="5"/>
        <v>67.274638737854644</v>
      </c>
    </row>
    <row r="45" spans="2:3" x14ac:dyDescent="0.3">
      <c r="B45" s="1">
        <v>36</v>
      </c>
      <c r="C45" s="1">
        <f t="shared" ca="1" si="5"/>
        <v>70.786514873633067</v>
      </c>
    </row>
    <row r="46" spans="2:3" x14ac:dyDescent="0.3">
      <c r="B46" s="1">
        <v>37</v>
      </c>
      <c r="C46" s="1">
        <f t="shared" ca="1" si="5"/>
        <v>71.489528692919805</v>
      </c>
    </row>
    <row r="47" spans="2:3" x14ac:dyDescent="0.3">
      <c r="B47" s="1">
        <v>38</v>
      </c>
      <c r="C47" s="1">
        <f t="shared" ca="1" si="5"/>
        <v>65.686751579465138</v>
      </c>
    </row>
    <row r="48" spans="2:3" x14ac:dyDescent="0.3">
      <c r="B48" s="1">
        <v>39</v>
      </c>
      <c r="C48" s="1">
        <f t="shared" ca="1" si="5"/>
        <v>69.748972805828913</v>
      </c>
    </row>
    <row r="49" spans="2:3" x14ac:dyDescent="0.3">
      <c r="B49" s="1">
        <v>40</v>
      </c>
      <c r="C49" s="1">
        <f t="shared" ca="1" si="5"/>
        <v>66.900260279743918</v>
      </c>
    </row>
    <row r="50" spans="2:3" x14ac:dyDescent="0.3">
      <c r="B50" s="1">
        <v>41</v>
      </c>
      <c r="C50" s="1">
        <f t="shared" ca="1" si="5"/>
        <v>68.944476394365168</v>
      </c>
    </row>
    <row r="51" spans="2:3" x14ac:dyDescent="0.3">
      <c r="B51" s="1">
        <v>42</v>
      </c>
      <c r="C51" s="1">
        <f t="shared" ca="1" si="5"/>
        <v>67.816638881819429</v>
      </c>
    </row>
    <row r="52" spans="2:3" x14ac:dyDescent="0.3">
      <c r="B52" s="1">
        <v>43</v>
      </c>
      <c r="C52" s="1">
        <f t="shared" ca="1" si="5"/>
        <v>67.051684331539064</v>
      </c>
    </row>
    <row r="53" spans="2:3" x14ac:dyDescent="0.3">
      <c r="B53" s="1">
        <v>44</v>
      </c>
      <c r="C53" s="1">
        <f t="shared" ca="1" si="5"/>
        <v>67.658725043518061</v>
      </c>
    </row>
    <row r="54" spans="2:3" x14ac:dyDescent="0.3">
      <c r="B54" s="1">
        <v>45</v>
      </c>
      <c r="C54" s="1">
        <f t="shared" ca="1" si="5"/>
        <v>68.322252453749641</v>
      </c>
    </row>
    <row r="55" spans="2:3" x14ac:dyDescent="0.3">
      <c r="B55" s="1">
        <v>46</v>
      </c>
      <c r="C55" s="1">
        <f t="shared" ca="1" si="5"/>
        <v>65.904747239137095</v>
      </c>
    </row>
    <row r="56" spans="2:3" x14ac:dyDescent="0.3">
      <c r="B56" s="1">
        <v>47</v>
      </c>
      <c r="C56" s="1">
        <f t="shared" ca="1" si="5"/>
        <v>67.924820779658887</v>
      </c>
    </row>
    <row r="57" spans="2:3" x14ac:dyDescent="0.3">
      <c r="B57" s="1">
        <v>48</v>
      </c>
      <c r="C57" s="1">
        <f t="shared" ca="1" si="5"/>
        <v>66.826576145193584</v>
      </c>
    </row>
    <row r="58" spans="2:3" x14ac:dyDescent="0.3">
      <c r="B58" s="1">
        <v>49</v>
      </c>
      <c r="C58" s="1">
        <f t="shared" ca="1" si="5"/>
        <v>70.724182832169859</v>
      </c>
    </row>
    <row r="59" spans="2:3" x14ac:dyDescent="0.3">
      <c r="B59" s="1">
        <v>50</v>
      </c>
      <c r="C59" s="1">
        <f t="shared" ca="1" si="5"/>
        <v>68.477474508662795</v>
      </c>
    </row>
    <row r="60" spans="2:3" x14ac:dyDescent="0.3">
      <c r="B60" s="1">
        <v>51</v>
      </c>
      <c r="C60" s="1">
        <f t="shared" ca="1" si="5"/>
        <v>68.295509904529808</v>
      </c>
    </row>
    <row r="61" spans="2:3" x14ac:dyDescent="0.3">
      <c r="B61" s="1">
        <v>52</v>
      </c>
      <c r="C61" s="1">
        <f t="shared" ca="1" si="5"/>
        <v>64.054718017384772</v>
      </c>
    </row>
    <row r="62" spans="2:3" x14ac:dyDescent="0.3">
      <c r="B62" s="1">
        <v>53</v>
      </c>
      <c r="C62" s="1">
        <f t="shared" ca="1" si="5"/>
        <v>68.581314752058901</v>
      </c>
    </row>
    <row r="63" spans="2:3" x14ac:dyDescent="0.3">
      <c r="B63" s="1">
        <v>54</v>
      </c>
      <c r="C63" s="1">
        <f t="shared" ca="1" si="5"/>
        <v>69.020977096559292</v>
      </c>
    </row>
    <row r="64" spans="2:3" x14ac:dyDescent="0.3">
      <c r="B64" s="1">
        <v>55</v>
      </c>
      <c r="C64" s="1">
        <f t="shared" ca="1" si="5"/>
        <v>64.956353086958217</v>
      </c>
    </row>
    <row r="65" spans="2:3" x14ac:dyDescent="0.3">
      <c r="B65" s="1">
        <v>56</v>
      </c>
      <c r="C65" s="1">
        <f t="shared" ca="1" si="5"/>
        <v>67.796290846894877</v>
      </c>
    </row>
    <row r="66" spans="2:3" x14ac:dyDescent="0.3">
      <c r="B66" s="1">
        <v>57</v>
      </c>
      <c r="C66" s="1">
        <f t="shared" ca="1" si="5"/>
        <v>68.327179579512276</v>
      </c>
    </row>
    <row r="67" spans="2:3" x14ac:dyDescent="0.3">
      <c r="B67" s="1">
        <v>58</v>
      </c>
      <c r="C67" s="1">
        <f t="shared" ca="1" si="5"/>
        <v>66.511911565093826</v>
      </c>
    </row>
    <row r="68" spans="2:3" x14ac:dyDescent="0.3">
      <c r="B68" s="1">
        <v>59</v>
      </c>
      <c r="C68" s="1">
        <f t="shared" ca="1" si="5"/>
        <v>68.723497116804865</v>
      </c>
    </row>
    <row r="69" spans="2:3" x14ac:dyDescent="0.3">
      <c r="B69" s="1">
        <v>60</v>
      </c>
      <c r="C69" s="1">
        <f t="shared" ca="1" si="5"/>
        <v>68.455784227589575</v>
      </c>
    </row>
    <row r="70" spans="2:3" x14ac:dyDescent="0.3">
      <c r="B70" s="1">
        <v>61</v>
      </c>
      <c r="C70" s="1">
        <f t="shared" ca="1" si="5"/>
        <v>68.030499880368055</v>
      </c>
    </row>
    <row r="71" spans="2:3" x14ac:dyDescent="0.3">
      <c r="B71" s="1">
        <v>62</v>
      </c>
      <c r="C71" s="1">
        <f t="shared" ca="1" si="5"/>
        <v>66.540117439252725</v>
      </c>
    </row>
    <row r="72" spans="2:3" x14ac:dyDescent="0.3">
      <c r="B72" s="1">
        <v>63</v>
      </c>
      <c r="C72" s="1">
        <f t="shared" ca="1" si="5"/>
        <v>65.980966861803992</v>
      </c>
    </row>
    <row r="73" spans="2:3" x14ac:dyDescent="0.3">
      <c r="B73" s="1">
        <v>64</v>
      </c>
      <c r="C73" s="1">
        <f t="shared" ca="1" si="5"/>
        <v>68.482349907322345</v>
      </c>
    </row>
    <row r="74" spans="2:3" x14ac:dyDescent="0.3">
      <c r="B74" s="1">
        <v>65</v>
      </c>
      <c r="C74" s="1">
        <f t="shared" ref="C74:C109" ca="1" si="6">_xlfn.NORM.INV(RAND(),68,2)</f>
        <v>70.505750722699389</v>
      </c>
    </row>
    <row r="75" spans="2:3" x14ac:dyDescent="0.3">
      <c r="B75" s="1">
        <v>66</v>
      </c>
      <c r="C75" s="1">
        <f t="shared" ca="1" si="6"/>
        <v>66.142239941058975</v>
      </c>
    </row>
    <row r="76" spans="2:3" x14ac:dyDescent="0.3">
      <c r="B76" s="1">
        <v>67</v>
      </c>
      <c r="C76" s="1">
        <f t="shared" ca="1" si="6"/>
        <v>67.537655045052048</v>
      </c>
    </row>
    <row r="77" spans="2:3" x14ac:dyDescent="0.3">
      <c r="B77" s="1">
        <v>68</v>
      </c>
      <c r="C77" s="1">
        <f t="shared" ca="1" si="6"/>
        <v>69.137706975984557</v>
      </c>
    </row>
    <row r="78" spans="2:3" x14ac:dyDescent="0.3">
      <c r="B78" s="1">
        <v>69</v>
      </c>
      <c r="C78" s="1">
        <f t="shared" ca="1" si="6"/>
        <v>66.720707737967572</v>
      </c>
    </row>
    <row r="79" spans="2:3" x14ac:dyDescent="0.3">
      <c r="B79" s="1">
        <v>70</v>
      </c>
      <c r="C79" s="1">
        <f t="shared" ca="1" si="6"/>
        <v>69.050832846015936</v>
      </c>
    </row>
    <row r="80" spans="2:3" x14ac:dyDescent="0.3">
      <c r="B80" s="1">
        <v>71</v>
      </c>
      <c r="C80" s="1">
        <f t="shared" ca="1" si="6"/>
        <v>65.330075858497224</v>
      </c>
    </row>
    <row r="81" spans="2:3" x14ac:dyDescent="0.3">
      <c r="B81" s="1">
        <v>72</v>
      </c>
      <c r="C81" s="1">
        <f t="shared" ca="1" si="6"/>
        <v>70.399517425063436</v>
      </c>
    </row>
    <row r="82" spans="2:3" x14ac:dyDescent="0.3">
      <c r="B82" s="1">
        <v>73</v>
      </c>
      <c r="C82" s="1">
        <f t="shared" ca="1" si="6"/>
        <v>68.541262171540723</v>
      </c>
    </row>
    <row r="83" spans="2:3" x14ac:dyDescent="0.3">
      <c r="B83" s="1">
        <v>74</v>
      </c>
      <c r="C83" s="1">
        <f t="shared" ca="1" si="6"/>
        <v>68.547686327666227</v>
      </c>
    </row>
    <row r="84" spans="2:3" x14ac:dyDescent="0.3">
      <c r="B84" s="1">
        <v>75</v>
      </c>
      <c r="C84" s="1">
        <f t="shared" ca="1" si="6"/>
        <v>67.374357528003941</v>
      </c>
    </row>
    <row r="85" spans="2:3" x14ac:dyDescent="0.3">
      <c r="B85" s="1">
        <v>76</v>
      </c>
      <c r="C85" s="1">
        <f t="shared" ca="1" si="6"/>
        <v>66.840794729023997</v>
      </c>
    </row>
    <row r="86" spans="2:3" x14ac:dyDescent="0.3">
      <c r="B86" s="1">
        <v>77</v>
      </c>
      <c r="C86" s="1">
        <f t="shared" ca="1" si="6"/>
        <v>68.298804725115417</v>
      </c>
    </row>
    <row r="87" spans="2:3" x14ac:dyDescent="0.3">
      <c r="B87" s="1">
        <v>78</v>
      </c>
      <c r="C87" s="1">
        <f t="shared" ca="1" si="6"/>
        <v>69.549923451104945</v>
      </c>
    </row>
    <row r="88" spans="2:3" x14ac:dyDescent="0.3">
      <c r="B88" s="1">
        <v>79</v>
      </c>
      <c r="C88" s="1">
        <f t="shared" ca="1" si="6"/>
        <v>69.838512083906636</v>
      </c>
    </row>
    <row r="89" spans="2:3" x14ac:dyDescent="0.3">
      <c r="B89" s="1">
        <v>80</v>
      </c>
      <c r="C89" s="1">
        <f t="shared" ca="1" si="6"/>
        <v>69.423771688062033</v>
      </c>
    </row>
    <row r="90" spans="2:3" x14ac:dyDescent="0.3">
      <c r="B90" s="1">
        <v>81</v>
      </c>
      <c r="C90" s="1">
        <f t="shared" ca="1" si="6"/>
        <v>65.536310413243797</v>
      </c>
    </row>
    <row r="91" spans="2:3" x14ac:dyDescent="0.3">
      <c r="B91" s="1">
        <v>82</v>
      </c>
      <c r="C91" s="1">
        <f t="shared" ca="1" si="6"/>
        <v>71.829656779529088</v>
      </c>
    </row>
    <row r="92" spans="2:3" x14ac:dyDescent="0.3">
      <c r="B92" s="1">
        <v>83</v>
      </c>
      <c r="C92" s="1">
        <f t="shared" ca="1" si="6"/>
        <v>69.501571918587743</v>
      </c>
    </row>
    <row r="93" spans="2:3" x14ac:dyDescent="0.3">
      <c r="B93" s="1">
        <v>84</v>
      </c>
      <c r="C93" s="1">
        <f t="shared" ca="1" si="6"/>
        <v>69.076833908564168</v>
      </c>
    </row>
    <row r="94" spans="2:3" x14ac:dyDescent="0.3">
      <c r="B94" s="1">
        <v>85</v>
      </c>
      <c r="C94" s="1">
        <f t="shared" ca="1" si="6"/>
        <v>68.048045476036265</v>
      </c>
    </row>
    <row r="95" spans="2:3" x14ac:dyDescent="0.3">
      <c r="B95" s="1">
        <v>86</v>
      </c>
      <c r="C95" s="1">
        <f t="shared" ca="1" si="6"/>
        <v>71.238936203713436</v>
      </c>
    </row>
    <row r="96" spans="2:3" x14ac:dyDescent="0.3">
      <c r="B96" s="1">
        <v>87</v>
      </c>
      <c r="C96" s="1">
        <f t="shared" ca="1" si="6"/>
        <v>68.709176159687729</v>
      </c>
    </row>
    <row r="97" spans="2:3" x14ac:dyDescent="0.3">
      <c r="B97" s="1">
        <v>88</v>
      </c>
      <c r="C97" s="1">
        <f t="shared" ca="1" si="6"/>
        <v>63.224328602763151</v>
      </c>
    </row>
    <row r="98" spans="2:3" x14ac:dyDescent="0.3">
      <c r="B98" s="1">
        <v>89</v>
      </c>
      <c r="C98" s="1">
        <f t="shared" ca="1" si="6"/>
        <v>67.064206555115632</v>
      </c>
    </row>
    <row r="99" spans="2:3" x14ac:dyDescent="0.3">
      <c r="B99" s="1">
        <v>90</v>
      </c>
      <c r="C99" s="1">
        <f t="shared" ca="1" si="6"/>
        <v>66.927384214504443</v>
      </c>
    </row>
    <row r="100" spans="2:3" x14ac:dyDescent="0.3">
      <c r="B100" s="1">
        <v>91</v>
      </c>
      <c r="C100" s="1">
        <f t="shared" ca="1" si="6"/>
        <v>67.688144186359111</v>
      </c>
    </row>
    <row r="101" spans="2:3" x14ac:dyDescent="0.3">
      <c r="B101" s="1">
        <v>92</v>
      </c>
      <c r="C101" s="1">
        <f t="shared" ca="1" si="6"/>
        <v>64.682780565338533</v>
      </c>
    </row>
    <row r="102" spans="2:3" x14ac:dyDescent="0.3">
      <c r="B102" s="1">
        <v>93</v>
      </c>
      <c r="C102" s="1">
        <f t="shared" ca="1" si="6"/>
        <v>66.557452913491801</v>
      </c>
    </row>
    <row r="103" spans="2:3" x14ac:dyDescent="0.3">
      <c r="B103" s="1">
        <v>94</v>
      </c>
      <c r="C103" s="1">
        <f t="shared" ca="1" si="6"/>
        <v>65.593598833412358</v>
      </c>
    </row>
    <row r="104" spans="2:3" x14ac:dyDescent="0.3">
      <c r="B104" s="1">
        <v>95</v>
      </c>
      <c r="C104" s="1">
        <f t="shared" ca="1" si="6"/>
        <v>67.708604301060106</v>
      </c>
    </row>
    <row r="105" spans="2:3" x14ac:dyDescent="0.3">
      <c r="B105" s="1">
        <v>96</v>
      </c>
      <c r="C105" s="1">
        <f t="shared" ca="1" si="6"/>
        <v>67.247958840259244</v>
      </c>
    </row>
    <row r="106" spans="2:3" x14ac:dyDescent="0.3">
      <c r="B106" s="1">
        <v>97</v>
      </c>
      <c r="C106" s="1">
        <f t="shared" ca="1" si="6"/>
        <v>62.236226959543295</v>
      </c>
    </row>
    <row r="107" spans="2:3" x14ac:dyDescent="0.3">
      <c r="B107" s="1">
        <v>98</v>
      </c>
      <c r="C107" s="1">
        <f t="shared" ca="1" si="6"/>
        <v>68.624833853499936</v>
      </c>
    </row>
    <row r="108" spans="2:3" x14ac:dyDescent="0.3">
      <c r="B108" s="1">
        <v>99</v>
      </c>
      <c r="C108" s="1">
        <f t="shared" ca="1" si="6"/>
        <v>66.976727157218377</v>
      </c>
    </row>
    <row r="109" spans="2:3" x14ac:dyDescent="0.3">
      <c r="B109" s="1">
        <v>100</v>
      </c>
      <c r="C109" s="1">
        <f t="shared" ca="1" si="6"/>
        <v>65.559339966497319</v>
      </c>
    </row>
  </sheetData>
  <hyperlinks>
    <hyperlink ref="A1" r:id="rId1" xr:uid="{2D4FE27B-8276-9A4E-905F-FA6C7C4A14FE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71</vt:i4>
      </vt:variant>
    </vt:vector>
  </HeadingPairs>
  <TitlesOfParts>
    <vt:vector size="96" baseType="lpstr">
      <vt:lpstr>Today</vt:lpstr>
      <vt:lpstr>Normal</vt:lpstr>
      <vt:lpstr>Normal_Excel</vt:lpstr>
      <vt:lpstr>Intuition1</vt:lpstr>
      <vt:lpstr>Intuition2</vt:lpstr>
      <vt:lpstr>Intuition3</vt:lpstr>
      <vt:lpstr>Methods1</vt:lpstr>
      <vt:lpstr>Methods2</vt:lpstr>
      <vt:lpstr>Calcs_Mean1</vt:lpstr>
      <vt:lpstr>Calcs_Mean2</vt:lpstr>
      <vt:lpstr>Calcs_MeanDiff</vt:lpstr>
      <vt:lpstr>Calcs_VarianceDiff</vt:lpstr>
      <vt:lpstr>NextClass</vt:lpstr>
      <vt:lpstr>PreWork4NextClass</vt:lpstr>
      <vt:lpstr>Drills</vt:lpstr>
      <vt:lpstr>ClassWork</vt:lpstr>
      <vt:lpstr>1_Stats</vt:lpstr>
      <vt:lpstr>2_MeanSigmaKnown</vt:lpstr>
      <vt:lpstr>3_MeanSigmaUnknown</vt:lpstr>
      <vt:lpstr>4_TwoMeans</vt:lpstr>
      <vt:lpstr>5_BacktestMean</vt:lpstr>
      <vt:lpstr>FinalExamReview</vt:lpstr>
      <vt:lpstr>ClassPolicy</vt:lpstr>
      <vt:lpstr>Programming</vt:lpstr>
      <vt:lpstr>ProgrammingAnswer_R</vt:lpstr>
      <vt:lpstr>Calcs_Mean1!bins</vt:lpstr>
      <vt:lpstr>Calcs_MeanDiff!bins</vt:lpstr>
      <vt:lpstr>Calcs_VarianceDiff!bins</vt:lpstr>
      <vt:lpstr>bins</vt:lpstr>
      <vt:lpstr>Calcs_Mean1!CDF</vt:lpstr>
      <vt:lpstr>Calcs_MeanDiff!CDF</vt:lpstr>
      <vt:lpstr>Calcs_VarianceDiff!CDF</vt:lpstr>
      <vt:lpstr>CDF</vt:lpstr>
      <vt:lpstr>Calcs_Mean1!Heights</vt:lpstr>
      <vt:lpstr>Calcs_MeanDiff!Heights</vt:lpstr>
      <vt:lpstr>Calcs_VarianceDiff!Heights</vt:lpstr>
      <vt:lpstr>Heights</vt:lpstr>
      <vt:lpstr>Calcs_VarianceDiff!Heights1</vt:lpstr>
      <vt:lpstr>Heights1</vt:lpstr>
      <vt:lpstr>Calcs_VarianceDiff!Heights2</vt:lpstr>
      <vt:lpstr>Heights2</vt:lpstr>
      <vt:lpstr>Calcs_Mean1!max</vt:lpstr>
      <vt:lpstr>Calcs_MeanDiff!max</vt:lpstr>
      <vt:lpstr>Calcs_VarianceDiff!max</vt:lpstr>
      <vt:lpstr>max</vt:lpstr>
      <vt:lpstr>Calcs_Mean1!min</vt:lpstr>
      <vt:lpstr>Calcs_MeanDiff!min</vt:lpstr>
      <vt:lpstr>Calcs_VarianceDiff!min</vt:lpstr>
      <vt:lpstr>min</vt:lpstr>
      <vt:lpstr>Calcs_Mean1!mu</vt:lpstr>
      <vt:lpstr>Calcs_MeanDiff!mu</vt:lpstr>
      <vt:lpstr>Calcs_VarianceDiff!mu</vt:lpstr>
      <vt:lpstr>mu</vt:lpstr>
      <vt:lpstr>Calcs_Mean1!n</vt:lpstr>
      <vt:lpstr>Calcs_MeanDiff!n</vt:lpstr>
      <vt:lpstr>Calcs_VarianceDiff!n</vt:lpstr>
      <vt:lpstr>n</vt:lpstr>
      <vt:lpstr>Calcs_VarianceDiff!n1_</vt:lpstr>
      <vt:lpstr>n1_</vt:lpstr>
      <vt:lpstr>Calcs_VarianceDiff!n2_</vt:lpstr>
      <vt:lpstr>n2_</vt:lpstr>
      <vt:lpstr>Calcs_Mean1!PDF</vt:lpstr>
      <vt:lpstr>Calcs_MeanDiff!PDF</vt:lpstr>
      <vt:lpstr>Calcs_VarianceDiff!PDF</vt:lpstr>
      <vt:lpstr>PDF</vt:lpstr>
      <vt:lpstr>Pvalue</vt:lpstr>
      <vt:lpstr>Calcs_Mean1!range</vt:lpstr>
      <vt:lpstr>Calcs_MeanDiff!range</vt:lpstr>
      <vt:lpstr>Calcs_VarianceDiff!range</vt:lpstr>
      <vt:lpstr>range</vt:lpstr>
      <vt:lpstr>Ratio</vt:lpstr>
      <vt:lpstr>SampleVar1</vt:lpstr>
      <vt:lpstr>SampleVar2</vt:lpstr>
      <vt:lpstr>Calcs_Mean1!SD</vt:lpstr>
      <vt:lpstr>Calcs_MeanDiff!SD</vt:lpstr>
      <vt:lpstr>Calcs_VarianceDiff!SD</vt:lpstr>
      <vt:lpstr>SD</vt:lpstr>
      <vt:lpstr>Calcs_Mean1!SD_xbar</vt:lpstr>
      <vt:lpstr>Calcs_MeanDiff!SD_xbar</vt:lpstr>
      <vt:lpstr>Calcs_VarianceDiff!SD_xbar</vt:lpstr>
      <vt:lpstr>SD_xbar</vt:lpstr>
      <vt:lpstr>sigma</vt:lpstr>
      <vt:lpstr>sigma_average</vt:lpstr>
      <vt:lpstr>Calcs_Mean1!xbar</vt:lpstr>
      <vt:lpstr>Calcs_MeanDiff!xbar</vt:lpstr>
      <vt:lpstr>Calcs_VarianceDiff!xbar</vt:lpstr>
      <vt:lpstr>xbar</vt:lpstr>
      <vt:lpstr>Calcs_Mean1!xbar_mu</vt:lpstr>
      <vt:lpstr>Calcs_MeanDiff!xbar_mu</vt:lpstr>
      <vt:lpstr>Calcs_VarianceDiff!xbar_mu</vt:lpstr>
      <vt:lpstr>xbar_mu</vt:lpstr>
      <vt:lpstr>xbar_mu__sigma_average</vt:lpstr>
      <vt:lpstr>Calcs_VarianceDiff!xbar1</vt:lpstr>
      <vt:lpstr>xbar1</vt:lpstr>
      <vt:lpstr>Calcs_VarianceDiff!xbar2</vt:lpstr>
      <vt:lpstr>xbar2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Romoff</cp:lastModifiedBy>
  <dcterms:created xsi:type="dcterms:W3CDTF">2017-10-18T14:43:14Z</dcterms:created>
  <dcterms:modified xsi:type="dcterms:W3CDTF">2025-09-14T02:34:49Z</dcterms:modified>
</cp:coreProperties>
</file>