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david/Google Drive/iQRM/SubjectFiles/"/>
    </mc:Choice>
  </mc:AlternateContent>
  <xr:revisionPtr revIDLastSave="0" documentId="8_{185A6894-978B-0844-9017-2902A0B4CF41}" xr6:coauthVersionLast="45" xr6:coauthVersionMax="45" xr10:uidLastSave="{00000000-0000-0000-0000-000000000000}"/>
  <bookViews>
    <workbookView xWindow="-5340" yWindow="-21600" windowWidth="38400" windowHeight="21600" tabRatio="783" xr2:uid="{00000000-000D-0000-FFFF-FFFF00000000}"/>
  </bookViews>
  <sheets>
    <sheet name="Intro" sheetId="35" r:id="rId1"/>
    <sheet name="EnterTheMatrix" sheetId="36" r:id="rId2"/>
    <sheet name="Example_General" sheetId="24" r:id="rId3"/>
    <sheet name="Examples_Credit" sheetId="25" state="hidden" r:id="rId4"/>
    <sheet name="MatrixMult_v'v" sheetId="32" r:id="rId5"/>
    <sheet name="MatrixMult_v'M" sheetId="37" r:id="rId6"/>
    <sheet name="MatrixMult_Mv" sheetId="39" r:id="rId7"/>
    <sheet name="MatrixMult_Credit" sheetId="26" r:id="rId8"/>
    <sheet name="MatrixMult_VaR1" sheetId="31" r:id="rId9"/>
    <sheet name="MatrixMult_VaR2" sheetId="34" r:id="rId10"/>
    <sheet name="MatrixMult_VaR3" sheetId="23" r:id="rId11"/>
    <sheet name="Appendix_PosDef" sheetId="29" r:id="rId12"/>
    <sheet name="MatrixMult_All" sheetId="33" state="hidden" r:id="rId13"/>
  </sheets>
  <externalReferences>
    <externalReference r:id="rId14"/>
    <externalReference r:id="rId15"/>
    <externalReference r:id="rId16"/>
    <externalReference r:id="rId17"/>
  </externalReferences>
  <definedNames>
    <definedName name="_2_10_2017" localSheetId="10">MatrixMult_VaR3!$D$16:$H$16</definedName>
    <definedName name="_2_11_2017" localSheetId="10">MatrixMult_VaR3!$D$15:$H$15</definedName>
    <definedName name="_2_12_2017" localSheetId="10">MatrixMult_VaR3!$D$14:$H$14</definedName>
    <definedName name="_2_13_2017" localSheetId="10">MatrixMult_VaR3!$D$13:$H$13</definedName>
    <definedName name="_2_14_2017" localSheetId="10">MatrixMult_VaR3!$D$12:$H$12</definedName>
    <definedName name="_2_15_2017" localSheetId="10">MatrixMult_VaR3!$D$11:$H$11</definedName>
    <definedName name="_2_15_2017">[1]VaR3!$D$11:$H$11</definedName>
    <definedName name="_2_3_2017" localSheetId="10">MatrixMult_VaR3!$D$23:$H$23</definedName>
    <definedName name="_2_4_2017" localSheetId="10">MatrixMult_VaR3!$D$22:$H$22</definedName>
    <definedName name="_2_5_2017" localSheetId="10">MatrixMult_VaR3!$D$21:$H$21</definedName>
    <definedName name="_2_6_2017" localSheetId="10">MatrixMult_VaR3!$D$20:$H$20</definedName>
    <definedName name="_2_7_2017" localSheetId="10">MatrixMult_VaR3!$D$19:$H$19</definedName>
    <definedName name="_2_8_2017" localSheetId="10">MatrixMult_VaR3!$D$18:$H$18</definedName>
    <definedName name="_2_9_2017" localSheetId="10">MatrixMult_VaR3!$D$17:$H$17</definedName>
    <definedName name="change1" localSheetId="10">MatrixMult_VaR3!$D$27:$D$38</definedName>
    <definedName name="change2" localSheetId="10">MatrixMult_VaR3!$E$27:$E$38</definedName>
    <definedName name="change3" localSheetId="10">MatrixMult_VaR3!$F$27:$F$38</definedName>
    <definedName name="change4" localSheetId="10">MatrixMult_VaR3!$G$27:$G$38</definedName>
    <definedName name="change5" localSheetId="10">MatrixMult_VaR3!$H$27:$H$38</definedName>
    <definedName name="CI" localSheetId="11">#REF!</definedName>
    <definedName name="CI" localSheetId="3">#REF!</definedName>
    <definedName name="CI" localSheetId="12">#REF!</definedName>
    <definedName name="CI" localSheetId="7">#REF!</definedName>
    <definedName name="CI" localSheetId="6">#REF!</definedName>
    <definedName name="CI" localSheetId="5">#REF!</definedName>
    <definedName name="CI" localSheetId="4">#REF!</definedName>
    <definedName name="CI" localSheetId="8">#REF!</definedName>
    <definedName name="CI" localSheetId="9">#REF!</definedName>
    <definedName name="CI" localSheetId="10">#REF!</definedName>
    <definedName name="CI">#REF!</definedName>
    <definedName name="CI_lo" localSheetId="11">#REF!</definedName>
    <definedName name="CI_lo" localSheetId="3">#REF!</definedName>
    <definedName name="CI_lo" localSheetId="12">#REF!</definedName>
    <definedName name="CI_lo" localSheetId="7">#REF!</definedName>
    <definedName name="CI_lo" localSheetId="6">#REF!</definedName>
    <definedName name="CI_lo" localSheetId="5">#REF!</definedName>
    <definedName name="CI_lo" localSheetId="4">#REF!</definedName>
    <definedName name="CI_lo" localSheetId="8">#REF!</definedName>
    <definedName name="CI_lo" localSheetId="9">#REF!</definedName>
    <definedName name="CI_lo" localSheetId="10">#REF!</definedName>
    <definedName name="CI_lo">#REF!</definedName>
    <definedName name="corrmat">MatrixMult_VaR3!$M$43:$Q$47</definedName>
    <definedName name="covmat" localSheetId="10">MatrixMult_VaR3!$D$43:$H$47</definedName>
    <definedName name="covmat">[1]VaR3!$D$43:$H$47</definedName>
    <definedName name="covmat_calc">MatrixMult_VaR3!$M$59:$Q$63</definedName>
    <definedName name="d1_" localSheetId="11">#REF!</definedName>
    <definedName name="d1_" localSheetId="3">#REF!</definedName>
    <definedName name="d1_" localSheetId="12">#REF!</definedName>
    <definedName name="d1_" localSheetId="7">#REF!</definedName>
    <definedName name="d1_" localSheetId="6">#REF!</definedName>
    <definedName name="d1_" localSheetId="5">#REF!</definedName>
    <definedName name="d1_" localSheetId="4">#REF!</definedName>
    <definedName name="d1_" localSheetId="8">#REF!</definedName>
    <definedName name="d1_" localSheetId="9">#REF!</definedName>
    <definedName name="d1_" localSheetId="10">#REF!</definedName>
    <definedName name="d1_">#REF!</definedName>
    <definedName name="d2_" localSheetId="11">#REF!</definedName>
    <definedName name="d2_" localSheetId="3">#REF!</definedName>
    <definedName name="d2_" localSheetId="12">#REF!</definedName>
    <definedName name="d2_" localSheetId="7">#REF!</definedName>
    <definedName name="d2_" localSheetId="6">#REF!</definedName>
    <definedName name="d2_" localSheetId="5">#REF!</definedName>
    <definedName name="d2_" localSheetId="4">#REF!</definedName>
    <definedName name="d2_" localSheetId="8">#REF!</definedName>
    <definedName name="d2_" localSheetId="9">#REF!</definedName>
    <definedName name="d2_" localSheetId="10">#REF!</definedName>
    <definedName name="d2_">#REF!</definedName>
    <definedName name="K">MatrixMult_VaR2!$P$34:$R$36</definedName>
    <definedName name="loss" localSheetId="11">#REF!</definedName>
    <definedName name="loss" localSheetId="3">#REF!</definedName>
    <definedName name="loss" localSheetId="12">#REF!</definedName>
    <definedName name="loss" localSheetId="7">#REF!</definedName>
    <definedName name="loss" localSheetId="6">#REF!</definedName>
    <definedName name="loss" localSheetId="5">#REF!</definedName>
    <definedName name="loss" localSheetId="4">#REF!</definedName>
    <definedName name="loss" localSheetId="8">#REF!</definedName>
    <definedName name="loss" localSheetId="9">#REF!</definedName>
    <definedName name="loss" localSheetId="10">#REF!</definedName>
    <definedName name="loss">#REF!</definedName>
    <definedName name="loss_30" localSheetId="11">#REF!</definedName>
    <definedName name="loss_30" localSheetId="12">#REF!</definedName>
    <definedName name="loss_30" localSheetId="7">#REF!</definedName>
    <definedName name="loss_30" localSheetId="6">#REF!</definedName>
    <definedName name="loss_30" localSheetId="5">#REF!</definedName>
    <definedName name="loss_30" localSheetId="4">#REF!</definedName>
    <definedName name="loss_30" localSheetId="8">#REF!</definedName>
    <definedName name="loss_30" localSheetId="9">#REF!</definedName>
    <definedName name="loss_30" localSheetId="10">#REF!</definedName>
    <definedName name="loss_30">#REF!</definedName>
    <definedName name="loss_t" localSheetId="11">#REF!</definedName>
    <definedName name="loss_t" localSheetId="12">#REF!</definedName>
    <definedName name="loss_t" localSheetId="7">#REF!</definedName>
    <definedName name="loss_t" localSheetId="6">#REF!</definedName>
    <definedName name="loss_t" localSheetId="5">#REF!</definedName>
    <definedName name="loss_t" localSheetId="4">#REF!</definedName>
    <definedName name="loss_t" localSheetId="8">#REF!</definedName>
    <definedName name="loss_t" localSheetId="9">#REF!</definedName>
    <definedName name="loss_t" localSheetId="10">#REF!</definedName>
    <definedName name="loss_t">#REF!</definedName>
    <definedName name="M" localSheetId="12">MatrixMult_All!$I$13:$K$15</definedName>
    <definedName name="M" localSheetId="6">MatrixMult_Mv!$I$6:$K$8</definedName>
    <definedName name="M" localSheetId="5">'MatrixMult_v''M'!$I$6:$K$8</definedName>
    <definedName name="M" localSheetId="4">'MatrixMult_v''v'!#REF!</definedName>
    <definedName name="M" localSheetId="8">MatrixMult_VaR1!$I$6:$K$8</definedName>
    <definedName name="M" localSheetId="9">MatrixMult_VaR2!#REF!</definedName>
    <definedName name="M">MatrixMult_Credit!$I$7:$K$9</definedName>
    <definedName name="M1_" localSheetId="12">MatrixMult_All!$E$37:$G$39</definedName>
    <definedName name="M1_" localSheetId="6">MatrixMult_Mv!#REF!</definedName>
    <definedName name="M1_" localSheetId="5">'MatrixMult_v''M'!#REF!</definedName>
    <definedName name="M1_" localSheetId="4">'MatrixMult_v''v'!#REF!</definedName>
    <definedName name="M1_" localSheetId="8">MatrixMult_VaR1!#REF!</definedName>
    <definedName name="M1_" localSheetId="9">MatrixMult_VaR2!$E$24:$G$26</definedName>
    <definedName name="M1_">MatrixMult_Credit!#REF!</definedName>
    <definedName name="M2_" localSheetId="12">MatrixMult_All!$I$37:$K$39</definedName>
    <definedName name="M2_" localSheetId="6">MatrixMult_Mv!#REF!</definedName>
    <definedName name="M2_" localSheetId="5">'MatrixMult_v''M'!#REF!</definedName>
    <definedName name="M2_" localSheetId="4">'MatrixMult_v''v'!#REF!</definedName>
    <definedName name="M2_" localSheetId="8">MatrixMult_VaR1!#REF!</definedName>
    <definedName name="M2_" localSheetId="9">MatrixMult_VaR2!$I$24:$K$26</definedName>
    <definedName name="M2_">MatrixMult_Credit!#REF!</definedName>
    <definedName name="Mean" localSheetId="11">#REF!</definedName>
    <definedName name="Mean" localSheetId="3">#REF!</definedName>
    <definedName name="Mean" localSheetId="12">#REF!</definedName>
    <definedName name="Mean" localSheetId="7">#REF!</definedName>
    <definedName name="Mean" localSheetId="6">#REF!</definedName>
    <definedName name="Mean" localSheetId="5">#REF!</definedName>
    <definedName name="Mean" localSheetId="4">#REF!</definedName>
    <definedName name="Mean" localSheetId="8">#REF!</definedName>
    <definedName name="Mean" localSheetId="9">#REF!</definedName>
    <definedName name="Mean" localSheetId="10">#REF!</definedName>
    <definedName name="Mean">#REF!</definedName>
    <definedName name="Pij">Examples_Credit!$H$15:$M$20</definedName>
    <definedName name="price1" localSheetId="10">MatrixMult_VaR3!$D$11:$D$23</definedName>
    <definedName name="price2" localSheetId="10">MatrixMult_VaR3!$E$11:$E$23</definedName>
    <definedName name="price3" localSheetId="10">MatrixMult_VaR3!$F$11:$F$23</definedName>
    <definedName name="price4" localSheetId="10">MatrixMult_VaR3!$G$11:$G$23</definedName>
    <definedName name="price5" localSheetId="10">MatrixMult_VaR3!$H$11:$H$23</definedName>
    <definedName name="q" localSheetId="11">#REF!</definedName>
    <definedName name="q" localSheetId="3">#REF!</definedName>
    <definedName name="q" localSheetId="12">#REF!</definedName>
    <definedName name="q" localSheetId="7">#REF!</definedName>
    <definedName name="q" localSheetId="6">#REF!</definedName>
    <definedName name="q" localSheetId="5">#REF!</definedName>
    <definedName name="q" localSheetId="4">#REF!</definedName>
    <definedName name="q" localSheetId="8">#REF!</definedName>
    <definedName name="q" localSheetId="9">#REF!</definedName>
    <definedName name="q" localSheetId="10">#REF!</definedName>
    <definedName name="q">#REF!</definedName>
    <definedName name="r_" localSheetId="11">#REF!</definedName>
    <definedName name="r_" localSheetId="3">#REF!</definedName>
    <definedName name="r_" localSheetId="12">#REF!</definedName>
    <definedName name="r_" localSheetId="7">#REF!</definedName>
    <definedName name="r_" localSheetId="6">#REF!</definedName>
    <definedName name="r_" localSheetId="5">#REF!</definedName>
    <definedName name="r_" localSheetId="4">#REF!</definedName>
    <definedName name="r_" localSheetId="8">#REF!</definedName>
    <definedName name="r_" localSheetId="9">#REF!</definedName>
    <definedName name="r_" localSheetId="10">#REF!</definedName>
    <definedName name="r_">#REF!</definedName>
    <definedName name="RatingLast" localSheetId="3">Examples_Credit!$C$5:$C$104</definedName>
    <definedName name="RatingLast">[2]CreditMatrix!$D$10:$D$109</definedName>
    <definedName name="RatingNow" localSheetId="3">Examples_Credit!$D$5:$D$104</definedName>
    <definedName name="RatingNow">[2]CreditMatrix!$E$10:$E$109</definedName>
    <definedName name="ratingsTbl" localSheetId="3">Examples_Credit!#REF!</definedName>
    <definedName name="ratingsTbl">[2]CreditMatrix!$B$2:$C$7</definedName>
    <definedName name="s" localSheetId="11">#REF!</definedName>
    <definedName name="s" localSheetId="3">#REF!</definedName>
    <definedName name="s" localSheetId="12">#REF!</definedName>
    <definedName name="s" localSheetId="7">#REF!</definedName>
    <definedName name="s" localSheetId="6">#REF!</definedName>
    <definedName name="s" localSheetId="5">#REF!</definedName>
    <definedName name="s" localSheetId="4">#REF!</definedName>
    <definedName name="s" localSheetId="8">#REF!</definedName>
    <definedName name="S" localSheetId="9">MatrixMult_VaR2!$D$4:$F$6</definedName>
    <definedName name="s" localSheetId="10">#REF!</definedName>
    <definedName name="s">#REF!</definedName>
    <definedName name="S0" localSheetId="11">#REF!</definedName>
    <definedName name="S0" localSheetId="3">#REF!</definedName>
    <definedName name="S0" localSheetId="12">#REF!</definedName>
    <definedName name="S0" localSheetId="7">#REF!</definedName>
    <definedName name="S0" localSheetId="6">#REF!</definedName>
    <definedName name="S0" localSheetId="5">#REF!</definedName>
    <definedName name="S0" localSheetId="4">#REF!</definedName>
    <definedName name="S0" localSheetId="8">#REF!</definedName>
    <definedName name="S0" localSheetId="9">#REF!</definedName>
    <definedName name="S0" localSheetId="10">#REF!</definedName>
    <definedName name="S0">#REF!</definedName>
    <definedName name="SD" localSheetId="11">#REF!</definedName>
    <definedName name="SD" localSheetId="3">#REF!</definedName>
    <definedName name="SD" localSheetId="12">#REF!</definedName>
    <definedName name="SD" localSheetId="7">#REF!</definedName>
    <definedName name="SD" localSheetId="6">#REF!</definedName>
    <definedName name="SD" localSheetId="5">#REF!</definedName>
    <definedName name="SD" localSheetId="4">#REF!</definedName>
    <definedName name="SD" localSheetId="8">#REF!</definedName>
    <definedName name="SD" localSheetId="9">#REF!</definedName>
    <definedName name="SD" localSheetId="10">#REF!</definedName>
    <definedName name="SD">#REF!</definedName>
    <definedName name="Shares" localSheetId="10">MatrixMult_VaR3!$D$6:$H$6</definedName>
    <definedName name="Shares">[1]VaR3!$D$6:$H$6</definedName>
    <definedName name="sims_a" localSheetId="3">[3]VaR1!$I$17:$I$37</definedName>
    <definedName name="sims_a">[1]VaR1!$I$19:$I$39</definedName>
    <definedName name="sims_h" localSheetId="3">[3]VaR1!$H$17:$H$37</definedName>
    <definedName name="sims_h">[1]VaR1!$H$19:$H$39</definedName>
    <definedName name="t" localSheetId="11">#REF!</definedName>
    <definedName name="t" localSheetId="3">#REF!</definedName>
    <definedName name="t" localSheetId="12">#REF!</definedName>
    <definedName name="t" localSheetId="7">#REF!</definedName>
    <definedName name="t" localSheetId="6">#REF!</definedName>
    <definedName name="t" localSheetId="5">#REF!</definedName>
    <definedName name="t" localSheetId="4">#REF!</definedName>
    <definedName name="t" localSheetId="8">#REF!</definedName>
    <definedName name="t" localSheetId="9">#REF!</definedName>
    <definedName name="t" localSheetId="10">#REF!</definedName>
    <definedName name="t">#REF!</definedName>
    <definedName name="Time" localSheetId="11">#REF!</definedName>
    <definedName name="Time" localSheetId="3">#REF!</definedName>
    <definedName name="Time" localSheetId="12">#REF!</definedName>
    <definedName name="Time" localSheetId="7">#REF!</definedName>
    <definedName name="Time" localSheetId="6">#REF!</definedName>
    <definedName name="Time" localSheetId="5">#REF!</definedName>
    <definedName name="Time" localSheetId="4">#REF!</definedName>
    <definedName name="Time" localSheetId="8">#REF!</definedName>
    <definedName name="Time" localSheetId="9">#REF!</definedName>
    <definedName name="Time" localSheetId="10">#REF!</definedName>
    <definedName name="Time">#REF!</definedName>
    <definedName name="TotalValue" localSheetId="10">MatrixMult_VaR3!$D$52</definedName>
    <definedName name="TotalValue">[1]VaR3!$D$52</definedName>
    <definedName name="u" localSheetId="12">MatrixMult_All!$I$6:$I$8</definedName>
    <definedName name="u" localSheetId="6">MatrixMult_Mv!#REF!</definedName>
    <definedName name="u" localSheetId="5">'MatrixMult_v''M'!#REF!</definedName>
    <definedName name="u" localSheetId="4">'MatrixMult_v''v'!$I$6:$I$8</definedName>
    <definedName name="u" localSheetId="8">MatrixMult_VaR1!#REF!</definedName>
    <definedName name="u" localSheetId="9">MatrixMult_VaR2!#REF!</definedName>
    <definedName name="u">MatrixMult_Credit!#REF!</definedName>
    <definedName name="v" localSheetId="12">MatrixMult_All!$M$19:$M$21</definedName>
    <definedName name="v" localSheetId="6">MatrixMult_Mv!$M$6:$M$8</definedName>
    <definedName name="v" localSheetId="5">'MatrixMult_v''M'!$E$13:$E$15</definedName>
    <definedName name="v" localSheetId="4">'MatrixMult_v''v'!$E$13:$E$15</definedName>
    <definedName name="v" localSheetId="8">MatrixMult_VaR1!$M$6:$M$8</definedName>
    <definedName name="v" localSheetId="9">MatrixMult_VaR2!$D$8:$D$10</definedName>
    <definedName name="v">MatrixMult_Credit!$T$7:$T$9</definedName>
    <definedName name="Value" localSheetId="10">MatrixMult_VaR3!$D$50:$H$50</definedName>
    <definedName name="Value">[1]VaR3!$D$50:$H$50</definedName>
    <definedName name="value_lo" localSheetId="11">#REF!</definedName>
    <definedName name="value_lo" localSheetId="3">#REF!</definedName>
    <definedName name="value_lo" localSheetId="12">#REF!</definedName>
    <definedName name="value_lo" localSheetId="7">#REF!</definedName>
    <definedName name="value_lo" localSheetId="6">#REF!</definedName>
    <definedName name="value_lo" localSheetId="5">#REF!</definedName>
    <definedName name="value_lo" localSheetId="4">#REF!</definedName>
    <definedName name="value_lo" localSheetId="8">#REF!</definedName>
    <definedName name="value_lo" localSheetId="9">#REF!</definedName>
    <definedName name="value_lo" localSheetId="10">#REF!</definedName>
    <definedName name="value_lo">#REF!</definedName>
    <definedName name="Variance" localSheetId="10">MatrixMult_VaR3!$D$61</definedName>
    <definedName name="Variance">[1]VaR3!$D$61</definedName>
    <definedName name="Variance_calc">MatrixMult_VaR3!$M$65</definedName>
    <definedName name="Volatility" localSheetId="10">MatrixMult_VaR3!$D$62</definedName>
    <definedName name="Volatility_calc">MatrixMult_VaR3!$M$66</definedName>
    <definedName name="volmat">MatrixMult_VaR3!$M$52:$Q$56</definedName>
    <definedName name="vols">MatrixMult_VaR3!$J$52:$J$56</definedName>
    <definedName name="vols_">MatrixMult_VaR3!$M$49:$Q$49</definedName>
    <definedName name="w">MatrixMult_VaR2!$M$43:$M$45</definedName>
    <definedName name="weight" localSheetId="3">[4]CreditMatrix_Weighted!$F$10:$F$109</definedName>
    <definedName name="weight">[2]CreditMatrix_Weighted!$F$10:$F$109</definedName>
    <definedName name="weights" localSheetId="10">MatrixMult_VaR3!$C$55:$C$59</definedName>
    <definedName name="weights">[1]VaR3!$C$55:$C$59</definedName>
    <definedName name="X" localSheetId="11">#REF!</definedName>
    <definedName name="X" localSheetId="3">#REF!</definedName>
    <definedName name="X" localSheetId="12">#REF!</definedName>
    <definedName name="X" localSheetId="7">#REF!</definedName>
    <definedName name="X" localSheetId="6">#REF!</definedName>
    <definedName name="X" localSheetId="5">#REF!</definedName>
    <definedName name="X" localSheetId="4">#REF!</definedName>
    <definedName name="X" localSheetId="8">#REF!</definedName>
    <definedName name="X" localSheetId="9">#REF!</definedName>
    <definedName name="X" localSheetId="10">#REF!</definedName>
    <definedName name="X">#REF!</definedName>
  </definedNames>
  <calcPr calcId="191029" iterate="1" iterateCount="1000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6" i="39" l="1" a="1"/>
  <c r="P8" i="39" s="1"/>
  <c r="P6" i="37" a="1"/>
  <c r="P6" i="37" s="1"/>
  <c r="P6" i="39" l="1"/>
  <c r="P7" i="39"/>
  <c r="Q6" i="37"/>
  <c r="R6" i="37"/>
  <c r="E43" i="34" a="1"/>
  <c r="E43" i="34" s="1"/>
  <c r="E34" i="34" a="1"/>
  <c r="E35" i="34" s="1"/>
  <c r="D8" i="34"/>
  <c r="D9" i="34"/>
  <c r="I26" i="34" s="1" a="1"/>
  <c r="K26" i="34" s="1"/>
  <c r="D10" i="34"/>
  <c r="F24" i="34" a="1"/>
  <c r="F26" i="34" s="1"/>
  <c r="E6" i="31" a="1"/>
  <c r="G6" i="31" s="1"/>
  <c r="P37" i="33" a="1"/>
  <c r="P39" i="33" s="1"/>
  <c r="P31" i="33" a="1"/>
  <c r="R31" i="33" s="1"/>
  <c r="I31" i="33" a="1"/>
  <c r="E25" i="33" a="1"/>
  <c r="K15" i="33"/>
  <c r="J15" i="33"/>
  <c r="I15" i="33"/>
  <c r="K14" i="33"/>
  <c r="J14" i="33"/>
  <c r="I14" i="33"/>
  <c r="I13" i="33"/>
  <c r="J13" i="33"/>
  <c r="K13" i="33"/>
  <c r="P6" i="33" a="1"/>
  <c r="P6" i="33" s="1"/>
  <c r="P6" i="32" a="1"/>
  <c r="P6" i="32" s="1"/>
  <c r="J9" i="29"/>
  <c r="I10" i="29" s="1"/>
  <c r="I8" i="29"/>
  <c r="H9" i="29" s="1"/>
  <c r="J8" i="29"/>
  <c r="H10" i="29" s="1"/>
  <c r="H8" i="29"/>
  <c r="D8" i="29"/>
  <c r="E8" i="29"/>
  <c r="F8" i="29"/>
  <c r="J10" i="29"/>
  <c r="I9" i="29"/>
  <c r="H5" i="25"/>
  <c r="I5" i="25"/>
  <c r="J5" i="25"/>
  <c r="K5" i="25"/>
  <c r="L5" i="25"/>
  <c r="M5" i="25"/>
  <c r="H6" i="25"/>
  <c r="I6" i="25"/>
  <c r="J6" i="25"/>
  <c r="K6" i="25"/>
  <c r="L6" i="25"/>
  <c r="M6" i="25"/>
  <c r="H7" i="25"/>
  <c r="I7" i="25"/>
  <c r="J7" i="25"/>
  <c r="K7" i="25"/>
  <c r="L7" i="25"/>
  <c r="M7" i="25"/>
  <c r="H8" i="25"/>
  <c r="I8" i="25"/>
  <c r="J8" i="25"/>
  <c r="K8" i="25"/>
  <c r="L8" i="25"/>
  <c r="M8" i="25"/>
  <c r="H9" i="25"/>
  <c r="I9" i="25"/>
  <c r="J9" i="25"/>
  <c r="K9" i="25"/>
  <c r="L9" i="25"/>
  <c r="M9" i="25"/>
  <c r="H10" i="25"/>
  <c r="I10" i="25"/>
  <c r="J10" i="25"/>
  <c r="K10" i="25"/>
  <c r="L10" i="25"/>
  <c r="M10" i="25"/>
  <c r="H17" i="25" a="1"/>
  <c r="H18" i="25" a="1"/>
  <c r="E10" i="24"/>
  <c r="D10" i="24"/>
  <c r="C10" i="24"/>
  <c r="E9" i="24"/>
  <c r="D9" i="24"/>
  <c r="C9" i="24"/>
  <c r="E8" i="24"/>
  <c r="D8" i="24"/>
  <c r="C8" i="24"/>
  <c r="E29" i="24"/>
  <c r="D29" i="24"/>
  <c r="C29" i="24"/>
  <c r="E28" i="24"/>
  <c r="D28" i="24"/>
  <c r="C28" i="24"/>
  <c r="E27" i="24"/>
  <c r="D27" i="24"/>
  <c r="C27" i="24"/>
  <c r="E26" i="24"/>
  <c r="D26" i="24"/>
  <c r="C26" i="24"/>
  <c r="E25" i="24"/>
  <c r="D25" i="24"/>
  <c r="C25" i="24"/>
  <c r="E24" i="24"/>
  <c r="D24" i="24"/>
  <c r="C24" i="24"/>
  <c r="E23" i="24"/>
  <c r="D23" i="24"/>
  <c r="C23" i="24"/>
  <c r="E22" i="24"/>
  <c r="D22" i="24"/>
  <c r="C22" i="24"/>
  <c r="E21" i="24"/>
  <c r="D21" i="24"/>
  <c r="C21" i="24"/>
  <c r="E20" i="24"/>
  <c r="D20" i="24"/>
  <c r="C20" i="24"/>
  <c r="E19" i="24"/>
  <c r="D19" i="24"/>
  <c r="C19" i="24"/>
  <c r="E18" i="24"/>
  <c r="D18" i="24"/>
  <c r="C18" i="24"/>
  <c r="E17" i="24"/>
  <c r="D17" i="24"/>
  <c r="C17" i="24"/>
  <c r="E16" i="24"/>
  <c r="D16" i="24"/>
  <c r="C16" i="24"/>
  <c r="E15" i="24"/>
  <c r="D15" i="24"/>
  <c r="C15" i="24"/>
  <c r="D11" i="23"/>
  <c r="D50" i="23"/>
  <c r="E50" i="23"/>
  <c r="F11" i="23"/>
  <c r="F50" i="23"/>
  <c r="G50" i="23"/>
  <c r="H50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F27" i="23"/>
  <c r="F28" i="23"/>
  <c r="F14" i="23"/>
  <c r="F30" i="23" s="1"/>
  <c r="F16" i="23"/>
  <c r="F31" i="23"/>
  <c r="F17" i="23"/>
  <c r="F32" i="23" s="1"/>
  <c r="F18" i="23"/>
  <c r="F34" i="23" s="1"/>
  <c r="F20" i="23"/>
  <c r="F35" i="23" s="1"/>
  <c r="F36" i="23"/>
  <c r="F22" i="23"/>
  <c r="F37" i="23" s="1"/>
  <c r="F23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D12" i="23"/>
  <c r="D27" i="23" s="1"/>
  <c r="D13" i="23"/>
  <c r="D14" i="23"/>
  <c r="D30" i="23" s="1"/>
  <c r="D15" i="23"/>
  <c r="D31" i="23" s="1"/>
  <c r="D16" i="23"/>
  <c r="D17" i="23"/>
  <c r="D33" i="23" s="1"/>
  <c r="D32" i="23"/>
  <c r="D18" i="23"/>
  <c r="D19" i="23"/>
  <c r="D35" i="23" s="1"/>
  <c r="D34" i="23"/>
  <c r="D21" i="23"/>
  <c r="D36" i="23" s="1"/>
  <c r="D22" i="23"/>
  <c r="D23" i="23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11" i="23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P7" i="26" a="1"/>
  <c r="Q7" i="26" s="1"/>
  <c r="P6" i="31" a="1"/>
  <c r="P6" i="31" s="1"/>
  <c r="G47" i="23"/>
  <c r="H47" i="23"/>
  <c r="P44" i="23"/>
  <c r="E44" i="23"/>
  <c r="P49" i="23"/>
  <c r="H44" i="23"/>
  <c r="E47" i="23"/>
  <c r="N47" i="23"/>
  <c r="Q46" i="23"/>
  <c r="P46" i="23"/>
  <c r="N46" i="23"/>
  <c r="G44" i="23"/>
  <c r="N49" i="23"/>
  <c r="G46" i="23"/>
  <c r="E46" i="23"/>
  <c r="Q49" i="23"/>
  <c r="Q44" i="23"/>
  <c r="P47" i="23"/>
  <c r="Q47" i="23"/>
  <c r="N44" i="23"/>
  <c r="H46" i="23"/>
  <c r="G36" i="34" l="1"/>
  <c r="G34" i="34"/>
  <c r="H18" i="25"/>
  <c r="K17" i="25"/>
  <c r="R32" i="33"/>
  <c r="P7" i="26"/>
  <c r="Q32" i="33"/>
  <c r="R37" i="33"/>
  <c r="G15" i="34" a="1"/>
  <c r="G16" i="34" s="1"/>
  <c r="E36" i="34"/>
  <c r="I34" i="34" a="1"/>
  <c r="K36" i="34" s="1"/>
  <c r="D28" i="23"/>
  <c r="P32" i="33"/>
  <c r="I15" i="34" a="1"/>
  <c r="K15" i="34" s="1"/>
  <c r="E24" i="34" a="1"/>
  <c r="E26" i="34" s="1"/>
  <c r="F35" i="34"/>
  <c r="E34" i="34"/>
  <c r="D38" i="23"/>
  <c r="D29" i="23"/>
  <c r="R33" i="33"/>
  <c r="P31" i="33"/>
  <c r="F38" i="23"/>
  <c r="F29" i="23"/>
  <c r="P15" i="34" a="1"/>
  <c r="R17" i="34" s="1"/>
  <c r="G35" i="34"/>
  <c r="F34" i="34"/>
  <c r="Q33" i="33"/>
  <c r="Q31" i="33"/>
  <c r="L8" i="29" a="1"/>
  <c r="L9" i="29" s="1"/>
  <c r="P13" i="33" a="1"/>
  <c r="P13" i="33" s="1"/>
  <c r="P19" i="33" a="1"/>
  <c r="P25" i="33" a="1"/>
  <c r="P25" i="33" s="1"/>
  <c r="I25" i="33" a="1"/>
  <c r="I27" i="33" s="1"/>
  <c r="I31" i="33"/>
  <c r="J31" i="33"/>
  <c r="G17" i="34"/>
  <c r="F33" i="23"/>
  <c r="I18" i="25"/>
  <c r="M18" i="25"/>
  <c r="J18" i="25"/>
  <c r="H20" i="25" a="1"/>
  <c r="H16" i="25" a="1"/>
  <c r="Q39" i="33"/>
  <c r="F24" i="34"/>
  <c r="F25" i="34"/>
  <c r="L18" i="25"/>
  <c r="H15" i="25" a="1"/>
  <c r="H17" i="25"/>
  <c r="L17" i="25"/>
  <c r="I17" i="25"/>
  <c r="M17" i="25"/>
  <c r="E25" i="33"/>
  <c r="F25" i="33"/>
  <c r="P37" i="33"/>
  <c r="Q38" i="33"/>
  <c r="R39" i="33"/>
  <c r="Q37" i="33"/>
  <c r="R38" i="33"/>
  <c r="I15" i="34"/>
  <c r="E24" i="34"/>
  <c r="I26" i="34"/>
  <c r="J26" i="34"/>
  <c r="I34" i="34"/>
  <c r="R7" i="26"/>
  <c r="H19" i="25" a="1"/>
  <c r="D37" i="23"/>
  <c r="D52" i="23"/>
  <c r="C55" i="23" s="1" a="1"/>
  <c r="K18" i="25"/>
  <c r="J17" i="25"/>
  <c r="G25" i="33"/>
  <c r="K31" i="33"/>
  <c r="P38" i="33"/>
  <c r="E6" i="31"/>
  <c r="F6" i="31"/>
  <c r="G24" i="34" a="1"/>
  <c r="I24" i="34" a="1"/>
  <c r="I25" i="34" a="1"/>
  <c r="G15" i="34"/>
  <c r="F43" i="34"/>
  <c r="G43" i="34"/>
  <c r="P33" i="33"/>
  <c r="F36" i="34"/>
  <c r="O47" i="23"/>
  <c r="F43" i="23"/>
  <c r="O43" i="23"/>
  <c r="N45" i="23"/>
  <c r="Q45" i="23"/>
  <c r="M43" i="23"/>
  <c r="E43" i="23"/>
  <c r="M47" i="23"/>
  <c r="H45" i="23"/>
  <c r="M44" i="23"/>
  <c r="D43" i="23"/>
  <c r="F45" i="23"/>
  <c r="P45" i="23"/>
  <c r="O45" i="23"/>
  <c r="O46" i="23"/>
  <c r="E45" i="23"/>
  <c r="N43" i="23"/>
  <c r="D47" i="23"/>
  <c r="G43" i="23"/>
  <c r="H43" i="23"/>
  <c r="F46" i="23"/>
  <c r="O49" i="23"/>
  <c r="G45" i="23"/>
  <c r="D45" i="23"/>
  <c r="M45" i="23"/>
  <c r="D46" i="23"/>
  <c r="M46" i="23"/>
  <c r="Q43" i="23"/>
  <c r="P43" i="23"/>
  <c r="O44" i="23"/>
  <c r="F47" i="23"/>
  <c r="F44" i="23"/>
  <c r="D44" i="23"/>
  <c r="M49" i="23"/>
  <c r="Q17" i="34" l="1"/>
  <c r="P16" i="34"/>
  <c r="J36" i="34"/>
  <c r="R16" i="34"/>
  <c r="P17" i="34"/>
  <c r="J35" i="34"/>
  <c r="E25" i="34"/>
  <c r="I35" i="34"/>
  <c r="P35" i="34" s="1"/>
  <c r="J34" i="34"/>
  <c r="I36" i="34"/>
  <c r="R15" i="34"/>
  <c r="J15" i="34"/>
  <c r="P15" i="34"/>
  <c r="Q15" i="34"/>
  <c r="Q16" i="34"/>
  <c r="P34" i="34" a="1"/>
  <c r="P34" i="34" s="1"/>
  <c r="K35" i="34"/>
  <c r="R35" i="34" s="1"/>
  <c r="K34" i="34"/>
  <c r="R34" i="34" s="1"/>
  <c r="Q13" i="33"/>
  <c r="L8" i="29"/>
  <c r="R13" i="33"/>
  <c r="L10" i="29"/>
  <c r="P21" i="33"/>
  <c r="P20" i="33"/>
  <c r="P19" i="33"/>
  <c r="K25" i="33"/>
  <c r="J26" i="33"/>
  <c r="I25" i="33"/>
  <c r="K26" i="33"/>
  <c r="K27" i="33"/>
  <c r="J25" i="33"/>
  <c r="J27" i="33"/>
  <c r="I26" i="33"/>
  <c r="J52" i="23" a="1"/>
  <c r="Q34" i="34"/>
  <c r="Q35" i="34"/>
  <c r="R36" i="34"/>
  <c r="Q36" i="34"/>
  <c r="J19" i="25"/>
  <c r="K19" i="25"/>
  <c r="L19" i="25"/>
  <c r="M19" i="25"/>
  <c r="H19" i="25"/>
  <c r="I19" i="25"/>
  <c r="I24" i="34"/>
  <c r="J24" i="34"/>
  <c r="K24" i="34"/>
  <c r="G24" i="34"/>
  <c r="G25" i="34"/>
  <c r="G26" i="34"/>
  <c r="J15" i="25"/>
  <c r="K15" i="25"/>
  <c r="H15" i="25"/>
  <c r="M15" i="25"/>
  <c r="I15" i="25"/>
  <c r="L15" i="25"/>
  <c r="K16" i="25"/>
  <c r="H16" i="25"/>
  <c r="L16" i="25"/>
  <c r="I16" i="25"/>
  <c r="J16" i="25"/>
  <c r="M16" i="25"/>
  <c r="G31" i="33" a="1"/>
  <c r="I25" i="34"/>
  <c r="J25" i="34"/>
  <c r="K25" i="34"/>
  <c r="C55" i="23"/>
  <c r="C59" i="23"/>
  <c r="C56" i="23"/>
  <c r="C57" i="23"/>
  <c r="C58" i="23"/>
  <c r="M25" i="33" a="1"/>
  <c r="K20" i="25"/>
  <c r="H20" i="25"/>
  <c r="L20" i="25"/>
  <c r="M20" i="25"/>
  <c r="I20" i="25"/>
  <c r="J20" i="25"/>
  <c r="P36" i="34" l="1"/>
  <c r="P24" i="34" a="1"/>
  <c r="P24" i="34" s="1"/>
  <c r="O8" i="29" a="1"/>
  <c r="O8" i="29" s="1"/>
  <c r="Q8" i="29" s="1"/>
  <c r="I46" i="33" a="1"/>
  <c r="K46" i="33" s="1"/>
  <c r="M25" i="33"/>
  <c r="M26" i="33"/>
  <c r="M27" i="33"/>
  <c r="H34" i="25" a="1"/>
  <c r="H28" i="25" a="1"/>
  <c r="D61" i="23" a="1"/>
  <c r="D61" i="23" s="1"/>
  <c r="D62" i="23" s="1"/>
  <c r="G31" i="33"/>
  <c r="G32" i="33"/>
  <c r="G33" i="33"/>
  <c r="I43" i="34" a="1"/>
  <c r="J52" i="23"/>
  <c r="J56" i="23"/>
  <c r="J53" i="23"/>
  <c r="J54" i="23"/>
  <c r="J55" i="23"/>
  <c r="P25" i="34" l="1"/>
  <c r="Q26" i="34"/>
  <c r="R26" i="34"/>
  <c r="Q25" i="34"/>
  <c r="R24" i="34"/>
  <c r="Q24" i="34"/>
  <c r="P26" i="34"/>
  <c r="R25" i="34"/>
  <c r="I48" i="33"/>
  <c r="J47" i="33"/>
  <c r="I46" i="33"/>
  <c r="I47" i="33"/>
  <c r="K48" i="33"/>
  <c r="J48" i="33"/>
  <c r="J46" i="33"/>
  <c r="K47" i="33"/>
  <c r="H28" i="25"/>
  <c r="L28" i="25"/>
  <c r="I28" i="25"/>
  <c r="M28" i="25"/>
  <c r="J28" i="25"/>
  <c r="K28" i="25"/>
  <c r="E46" i="33" a="1"/>
  <c r="J43" i="34"/>
  <c r="K44" i="34"/>
  <c r="K43" i="34"/>
  <c r="I45" i="34"/>
  <c r="I44" i="34"/>
  <c r="J44" i="34"/>
  <c r="J45" i="34"/>
  <c r="K45" i="34"/>
  <c r="I43" i="34"/>
  <c r="M52" i="23" a="1"/>
  <c r="I34" i="25"/>
  <c r="M34" i="25"/>
  <c r="K35" i="25"/>
  <c r="I36" i="25"/>
  <c r="M36" i="25"/>
  <c r="K37" i="25"/>
  <c r="I38" i="25"/>
  <c r="M38" i="25"/>
  <c r="K39" i="25"/>
  <c r="J34" i="25"/>
  <c r="H35" i="25"/>
  <c r="L35" i="25"/>
  <c r="J36" i="25"/>
  <c r="H37" i="25"/>
  <c r="L37" i="25"/>
  <c r="J38" i="25"/>
  <c r="H39" i="25"/>
  <c r="L39" i="25"/>
  <c r="K34" i="25"/>
  <c r="K36" i="25"/>
  <c r="M37" i="25"/>
  <c r="I39" i="25"/>
  <c r="I35" i="25"/>
  <c r="M35" i="25"/>
  <c r="I37" i="25"/>
  <c r="K38" i="25"/>
  <c r="M39" i="25"/>
  <c r="L34" i="25"/>
  <c r="J37" i="25"/>
  <c r="J35" i="25"/>
  <c r="H38" i="25"/>
  <c r="H36" i="25"/>
  <c r="L38" i="25"/>
  <c r="H34" i="25"/>
  <c r="L36" i="25"/>
  <c r="J39" i="25"/>
  <c r="P43" i="34" l="1" a="1"/>
  <c r="P43" i="34" s="1"/>
  <c r="G46" i="33"/>
  <c r="E48" i="33"/>
  <c r="E47" i="33"/>
  <c r="F48" i="33"/>
  <c r="E46" i="33"/>
  <c r="G48" i="33"/>
  <c r="F47" i="33"/>
  <c r="F46" i="33"/>
  <c r="G47" i="33"/>
  <c r="O52" i="23"/>
  <c r="N53" i="23"/>
  <c r="M54" i="23"/>
  <c r="Q54" i="23"/>
  <c r="P55" i="23"/>
  <c r="O56" i="23"/>
  <c r="M52" i="23"/>
  <c r="M53" i="23"/>
  <c r="N54" i="23"/>
  <c r="N55" i="23"/>
  <c r="N56" i="23"/>
  <c r="N52" i="23"/>
  <c r="O53" i="23"/>
  <c r="O54" i="23"/>
  <c r="O55" i="23"/>
  <c r="P56" i="23"/>
  <c r="P52" i="23"/>
  <c r="P53" i="23"/>
  <c r="Q55" i="23"/>
  <c r="Q52" i="23"/>
  <c r="Q53" i="23"/>
  <c r="M55" i="23"/>
  <c r="M56" i="23"/>
  <c r="P54" i="23"/>
  <c r="Q56" i="23"/>
  <c r="P46" i="33" l="1" a="1"/>
  <c r="P46" i="33" s="1"/>
  <c r="M59" i="23" a="1"/>
  <c r="O59" i="23" l="1"/>
  <c r="N60" i="23"/>
  <c r="N61" i="23"/>
  <c r="M62" i="23"/>
  <c r="Q62" i="23"/>
  <c r="Q63" i="23"/>
  <c r="M59" i="23"/>
  <c r="M60" i="23"/>
  <c r="O61" i="23"/>
  <c r="O62" i="23"/>
  <c r="P63" i="23"/>
  <c r="N59" i="23"/>
  <c r="O60" i="23"/>
  <c r="P61" i="23"/>
  <c r="P62" i="23"/>
  <c r="P60" i="23"/>
  <c r="M63" i="23"/>
  <c r="N63" i="23"/>
  <c r="P59" i="23"/>
  <c r="Q61" i="23"/>
  <c r="Q60" i="23"/>
  <c r="Q59" i="23"/>
  <c r="M61" i="23"/>
  <c r="N62" i="23"/>
  <c r="O63" i="23"/>
  <c r="M65" i="23" l="1" a="1"/>
  <c r="M65" i="23" s="1"/>
  <c r="M66" i="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6" authorId="0" shapeId="0" xr:uid="{00000000-0006-0000-0800-000001000000}">
      <text>
        <r>
          <rPr>
            <b/>
            <sz val="10"/>
            <color indexed="81"/>
            <rFont val="Calibri"/>
            <family val="2"/>
          </rPr>
          <t>v is a vector of weights.
u is a vector of values to take a weighted averages of.</t>
        </r>
      </text>
    </comment>
  </commentList>
</comments>
</file>

<file path=xl/sharedStrings.xml><?xml version="1.0" encoding="utf-8"?>
<sst xmlns="http://schemas.openxmlformats.org/spreadsheetml/2006/main" count="527" uniqueCount="218">
  <si>
    <t>F</t>
  </si>
  <si>
    <t>Correlation</t>
  </si>
  <si>
    <t>a</t>
  </si>
  <si>
    <t>b</t>
  </si>
  <si>
    <t>VaR with Correlation</t>
  </si>
  <si>
    <t>Shares</t>
  </si>
  <si>
    <t>PriceLevels</t>
  </si>
  <si>
    <t>price1</t>
  </si>
  <si>
    <t>price2</t>
  </si>
  <si>
    <t>price3</t>
  </si>
  <si>
    <t>price4</t>
  </si>
  <si>
    <t>price5</t>
  </si>
  <si>
    <t>change1</t>
  </si>
  <si>
    <t>change2</t>
  </si>
  <si>
    <t>change3</t>
  </si>
  <si>
    <t>change4</t>
  </si>
  <si>
    <t>change5</t>
  </si>
  <si>
    <t>covmat</t>
  </si>
  <si>
    <t>corrmat</t>
  </si>
  <si>
    <t>vols_</t>
  </si>
  <si>
    <t>Value</t>
  </si>
  <si>
    <t>vols</t>
  </si>
  <si>
    <t>volmat</t>
  </si>
  <si>
    <t>TotalValue</t>
  </si>
  <si>
    <t>weights</t>
  </si>
  <si>
    <t>covmat_calc</t>
  </si>
  <si>
    <t>Variance</t>
  </si>
  <si>
    <t>Volatility</t>
  </si>
  <si>
    <t>Variance_calc</t>
  </si>
  <si>
    <t>Volatility_calc</t>
  </si>
  <si>
    <t>Matrices as Tables of Operations</t>
  </si>
  <si>
    <t>c</t>
  </si>
  <si>
    <t>Examples of function f:</t>
  </si>
  <si>
    <t>Covariance</t>
  </si>
  <si>
    <t>Partial Derivative</t>
  </si>
  <si>
    <t>Inner product</t>
  </si>
  <si>
    <t>B</t>
  </si>
  <si>
    <t>C</t>
  </si>
  <si>
    <t>Company100</t>
  </si>
  <si>
    <t>A</t>
  </si>
  <si>
    <t>Company99</t>
  </si>
  <si>
    <t>E</t>
  </si>
  <si>
    <t>Company98</t>
  </si>
  <si>
    <t>Company97</t>
  </si>
  <si>
    <t>Company96</t>
  </si>
  <si>
    <t>Company95</t>
  </si>
  <si>
    <t>Company94</t>
  </si>
  <si>
    <t>D</t>
  </si>
  <si>
    <t>Company93</t>
  </si>
  <si>
    <t>Company92</t>
  </si>
  <si>
    <t>Company91</t>
  </si>
  <si>
    <t>Company90</t>
  </si>
  <si>
    <t>Company89</t>
  </si>
  <si>
    <t>Company88</t>
  </si>
  <si>
    <t>Company87</t>
  </si>
  <si>
    <t>Company86</t>
  </si>
  <si>
    <t>Company85</t>
  </si>
  <si>
    <t>Company84</t>
  </si>
  <si>
    <t>Company83</t>
  </si>
  <si>
    <t>Company82</t>
  </si>
  <si>
    <t>Company81</t>
  </si>
  <si>
    <t>Company80</t>
  </si>
  <si>
    <t>Company79</t>
  </si>
  <si>
    <t>Company78</t>
  </si>
  <si>
    <t>Company77</t>
  </si>
  <si>
    <t>Company76</t>
  </si>
  <si>
    <t>Company75</t>
  </si>
  <si>
    <t>Company74</t>
  </si>
  <si>
    <t>Company73</t>
  </si>
  <si>
    <t>Company72</t>
  </si>
  <si>
    <t>Company71</t>
  </si>
  <si>
    <t>Company70</t>
  </si>
  <si>
    <t>Company69</t>
  </si>
  <si>
    <t>Company68</t>
  </si>
  <si>
    <t>Company67</t>
  </si>
  <si>
    <t>Company66</t>
  </si>
  <si>
    <t>Company65</t>
  </si>
  <si>
    <t>Company64</t>
  </si>
  <si>
    <t>Company63</t>
  </si>
  <si>
    <t>Company62</t>
  </si>
  <si>
    <t>Company61</t>
  </si>
  <si>
    <t>Company60</t>
  </si>
  <si>
    <t>Company59</t>
  </si>
  <si>
    <t>Company58</t>
  </si>
  <si>
    <t>Company57</t>
  </si>
  <si>
    <t>Company56</t>
  </si>
  <si>
    <t>Company55</t>
  </si>
  <si>
    <t>Company54</t>
  </si>
  <si>
    <t>Company53</t>
  </si>
  <si>
    <t>Company52</t>
  </si>
  <si>
    <t>Company51</t>
  </si>
  <si>
    <t>Company50</t>
  </si>
  <si>
    <t>Company49</t>
  </si>
  <si>
    <t>Company48</t>
  </si>
  <si>
    <t>Company47</t>
  </si>
  <si>
    <t>Company46</t>
  </si>
  <si>
    <t>Company45</t>
  </si>
  <si>
    <t>Company44</t>
  </si>
  <si>
    <t>Company43</t>
  </si>
  <si>
    <t>Company42</t>
  </si>
  <si>
    <t>Company41</t>
  </si>
  <si>
    <t>Company40</t>
  </si>
  <si>
    <t>Company39</t>
  </si>
  <si>
    <t>Company38</t>
  </si>
  <si>
    <t>Company37</t>
  </si>
  <si>
    <t>Company36</t>
  </si>
  <si>
    <t>Company35</t>
  </si>
  <si>
    <t>Company34</t>
  </si>
  <si>
    <t>Company33</t>
  </si>
  <si>
    <t>Company32</t>
  </si>
  <si>
    <t>Company31</t>
  </si>
  <si>
    <t>Company30</t>
  </si>
  <si>
    <t>Company29</t>
  </si>
  <si>
    <t>Company28</t>
  </si>
  <si>
    <t>Company27</t>
  </si>
  <si>
    <t>Company26</t>
  </si>
  <si>
    <t>Company25</t>
  </si>
  <si>
    <t>Company24</t>
  </si>
  <si>
    <t>Company23</t>
  </si>
  <si>
    <t>Company22</t>
  </si>
  <si>
    <t>Company21</t>
  </si>
  <si>
    <t>Company20</t>
  </si>
  <si>
    <t>Company19</t>
  </si>
  <si>
    <t>Company18</t>
  </si>
  <si>
    <t>Company17</t>
  </si>
  <si>
    <t>Company16</t>
  </si>
  <si>
    <t>Company15</t>
  </si>
  <si>
    <t>Company14</t>
  </si>
  <si>
    <t>Company13</t>
  </si>
  <si>
    <t>Company12</t>
  </si>
  <si>
    <t>Company11</t>
  </si>
  <si>
    <t>Probabilities</t>
  </si>
  <si>
    <t>Company10</t>
  </si>
  <si>
    <t>Company9</t>
  </si>
  <si>
    <t>Company8</t>
  </si>
  <si>
    <t>Company7</t>
  </si>
  <si>
    <t>Company6</t>
  </si>
  <si>
    <t>Company5</t>
  </si>
  <si>
    <t>Company4</t>
  </si>
  <si>
    <t>Company3</t>
  </si>
  <si>
    <t>Company2</t>
  </si>
  <si>
    <t>Company1</t>
  </si>
  <si>
    <t>Counts</t>
  </si>
  <si>
    <t>RatingNow</t>
  </si>
  <si>
    <t>RatingLast</t>
  </si>
  <si>
    <t>Company</t>
  </si>
  <si>
    <t>Matrices as Transition Matrices</t>
  </si>
  <si>
    <t>Name of Matrix using function f:</t>
  </si>
  <si>
    <t>Correlation Matrix, C</t>
  </si>
  <si>
    <t>Jacobian, J</t>
  </si>
  <si>
    <t>Matrix</t>
  </si>
  <si>
    <t>Transition Probability</t>
  </si>
  <si>
    <r>
      <t>v</t>
    </r>
    <r>
      <rPr>
        <vertAlign val="superscript"/>
        <sz val="20"/>
        <color theme="1"/>
        <rFont val="Calibri (Body)"/>
      </rPr>
      <t>t</t>
    </r>
    <r>
      <rPr>
        <sz val="20"/>
        <color theme="1"/>
        <rFont val="Calibri"/>
        <family val="2"/>
        <scheme val="minor"/>
      </rPr>
      <t>M</t>
    </r>
  </si>
  <si>
    <t>=</t>
  </si>
  <si>
    <r>
      <t>v</t>
    </r>
    <r>
      <rPr>
        <vertAlign val="superscript"/>
        <sz val="20"/>
        <color theme="1"/>
        <rFont val="Calibri (Body)"/>
      </rPr>
      <t>t</t>
    </r>
    <r>
      <rPr>
        <sz val="20"/>
        <color theme="1"/>
        <rFont val="Calibri"/>
        <family val="2"/>
        <scheme val="minor"/>
      </rPr>
      <t>Mv</t>
    </r>
  </si>
  <si>
    <t>Vector Matrix Multiplication</t>
  </si>
  <si>
    <r>
      <t>w</t>
    </r>
    <r>
      <rPr>
        <vertAlign val="superscript"/>
        <sz val="22"/>
        <color theme="1"/>
        <rFont val="Calibri (Body)"/>
      </rPr>
      <t>t</t>
    </r>
    <r>
      <rPr>
        <sz val="22"/>
        <color theme="1"/>
        <rFont val="Symbol"/>
        <charset val="2"/>
      </rPr>
      <t>S</t>
    </r>
    <r>
      <rPr>
        <sz val="22"/>
        <color theme="1"/>
        <rFont val="Calibri"/>
        <family val="2"/>
        <scheme val="minor"/>
      </rPr>
      <t>w</t>
    </r>
  </si>
  <si>
    <r>
      <t xml:space="preserve">Covariance Matrix, </t>
    </r>
    <r>
      <rPr>
        <sz val="22"/>
        <color theme="1"/>
        <rFont val="Symbol"/>
        <charset val="2"/>
      </rPr>
      <t>S</t>
    </r>
  </si>
  <si>
    <r>
      <t>Transition Matrix.  Markov Matrix, P</t>
    </r>
    <r>
      <rPr>
        <vertAlign val="subscript"/>
        <sz val="22"/>
        <color theme="1"/>
        <rFont val="Calibri (Body)"/>
      </rPr>
      <t>ij</t>
    </r>
  </si>
  <si>
    <t>startweights</t>
  </si>
  <si>
    <t>endweights</t>
  </si>
  <si>
    <t>Example of vector * Matrix multiplication:</t>
  </si>
  <si>
    <t>Matrix * Vector</t>
  </si>
  <si>
    <t>Mv</t>
  </si>
  <si>
    <r>
      <t>vector * vector</t>
    </r>
    <r>
      <rPr>
        <vertAlign val="superscript"/>
        <sz val="20"/>
        <color theme="1"/>
        <rFont val="Calibri (Body)"/>
      </rPr>
      <t>t</t>
    </r>
  </si>
  <si>
    <r>
      <t>vector</t>
    </r>
    <r>
      <rPr>
        <vertAlign val="superscript"/>
        <sz val="20"/>
        <color theme="1"/>
        <rFont val="Calibri (Body)"/>
      </rPr>
      <t>t</t>
    </r>
    <r>
      <rPr>
        <sz val="20"/>
        <color theme="1"/>
        <rFont val="Calibri"/>
        <family val="2"/>
        <scheme val="minor"/>
      </rPr>
      <t xml:space="preserve"> * Matrix * vector</t>
    </r>
  </si>
  <si>
    <r>
      <t>vv</t>
    </r>
    <r>
      <rPr>
        <vertAlign val="superscript"/>
        <sz val="20"/>
        <color theme="1"/>
        <rFont val="Calibri (Body)"/>
      </rPr>
      <t>t</t>
    </r>
  </si>
  <si>
    <t>Matrix side-by-side-multiply Matrix</t>
  </si>
  <si>
    <t>M1 (s) M2</t>
  </si>
  <si>
    <r>
      <t>v</t>
    </r>
    <r>
      <rPr>
        <vertAlign val="superscript"/>
        <sz val="20"/>
        <color theme="1"/>
        <rFont val="Calibri (Body)"/>
      </rPr>
      <t>t</t>
    </r>
    <r>
      <rPr>
        <sz val="20"/>
        <color theme="1"/>
        <rFont val="Calibri"/>
        <family val="2"/>
        <scheme val="minor"/>
      </rPr>
      <t>u</t>
    </r>
  </si>
  <si>
    <r>
      <t>Vector</t>
    </r>
    <r>
      <rPr>
        <vertAlign val="superscript"/>
        <sz val="22"/>
        <color theme="1"/>
        <rFont val="Calibri (Body)"/>
      </rPr>
      <t>t</t>
    </r>
    <r>
      <rPr>
        <sz val="22"/>
        <color theme="1"/>
        <rFont val="Calibri"/>
        <family val="2"/>
        <scheme val="minor"/>
      </rPr>
      <t xml:space="preserve"> * Vector</t>
    </r>
  </si>
  <si>
    <r>
      <t>Vector</t>
    </r>
    <r>
      <rPr>
        <vertAlign val="superscript"/>
        <sz val="22"/>
        <color theme="1"/>
        <rFont val="Calibri (Body)"/>
      </rPr>
      <t>t</t>
    </r>
    <r>
      <rPr>
        <sz val="22"/>
        <color theme="1"/>
        <rFont val="Calibri"/>
        <family val="2"/>
        <scheme val="minor"/>
      </rPr>
      <t xml:space="preserve"> * Matrix</t>
    </r>
  </si>
  <si>
    <t>Example of Matrix * Matrix multiplication:</t>
  </si>
  <si>
    <t>Probabilities of going from one state to another over 3 periods:</t>
  </si>
  <si>
    <r>
      <t>vv</t>
    </r>
    <r>
      <rPr>
        <vertAlign val="superscript"/>
        <sz val="20"/>
        <color theme="1"/>
        <rFont val="Calibri (Body)"/>
      </rPr>
      <t xml:space="preserve">t </t>
    </r>
    <r>
      <rPr>
        <sz val="20"/>
        <color theme="1"/>
        <rFont val="Calibri"/>
        <family val="2"/>
        <scheme val="minor"/>
      </rPr>
      <t>(s) M</t>
    </r>
  </si>
  <si>
    <t>v can be a weight vector and M can be multiple columns of values.</t>
  </si>
  <si>
    <t>v can be a weight vector and u can be a vector of values.</t>
  </si>
  <si>
    <t>This would be a weighted average.</t>
  </si>
  <si>
    <t>This would be multiple weighted averages.</t>
  </si>
  <si>
    <t>Note row sums of M equal 1.</t>
  </si>
  <si>
    <r>
      <t>Sum of v</t>
    </r>
    <r>
      <rPr>
        <vertAlign val="superscript"/>
        <sz val="20"/>
        <color theme="1"/>
        <rFont val="Calibri (Body)"/>
      </rPr>
      <t>t</t>
    </r>
    <r>
      <rPr>
        <sz val="20"/>
        <color theme="1"/>
        <rFont val="Calibri"/>
        <family val="2"/>
        <scheme val="minor"/>
      </rPr>
      <t>M = 1</t>
    </r>
  </si>
  <si>
    <t>Vector Matrix Multiplication on Transition Matrices</t>
  </si>
  <si>
    <t>v can be a weight vector for a credit portfolio and u can be a transition matrix</t>
  </si>
  <si>
    <t>w is a weight vector representing the proportional weights.</t>
  </si>
  <si>
    <t>w sums to 1.</t>
  </si>
  <si>
    <r>
      <t>w</t>
    </r>
    <r>
      <rPr>
        <vertAlign val="superscript"/>
        <sz val="22"/>
        <color theme="1"/>
        <rFont val="Calibri (Body)"/>
      </rPr>
      <t>t</t>
    </r>
    <r>
      <rPr>
        <sz val="22"/>
        <color theme="1"/>
        <rFont val="Symbol"/>
        <charset val="2"/>
      </rPr>
      <t>S</t>
    </r>
    <r>
      <rPr>
        <sz val="22"/>
        <color theme="1"/>
        <rFont val="Calibri"/>
        <family val="2"/>
        <scheme val="minor"/>
      </rPr>
      <t>w calculates the variance of the portfolio.</t>
    </r>
  </si>
  <si>
    <t>Weight Vector Covariance Matrix Multiplication</t>
  </si>
  <si>
    <t>S</t>
  </si>
  <si>
    <t>v</t>
  </si>
  <si>
    <t>This is called the outproduct.</t>
  </si>
  <si>
    <t>The result is the same as doing side-by-side multiplication of the repeated rows and columns.</t>
  </si>
  <si>
    <t>This is an informal Linear Algebra operation but it is intuitive.</t>
  </si>
  <si>
    <t>The result is a Matrix representing the pairwise product combinations of volatilities.</t>
  </si>
  <si>
    <t>You can create the Correlation Matrix by side-by-side dividing the covariance matrix.</t>
  </si>
  <si>
    <t>M1 (s*) M2</t>
  </si>
  <si>
    <t>Matrix side-by-side-divide Matrix</t>
  </si>
  <si>
    <t>Correlation Matrix to Portfolio Variance</t>
  </si>
  <si>
    <r>
      <rPr>
        <sz val="20"/>
        <color theme="1"/>
        <rFont val="Symbol"/>
        <charset val="2"/>
      </rPr>
      <t>S</t>
    </r>
    <r>
      <rPr>
        <sz val="20"/>
        <color theme="1"/>
        <rFont val="Calibri"/>
        <family val="2"/>
        <scheme val="minor"/>
      </rPr>
      <t xml:space="preserve"> (s/) vv</t>
    </r>
    <r>
      <rPr>
        <vertAlign val="superscript"/>
        <sz val="20"/>
        <color theme="1"/>
        <rFont val="Calibri (Body)"/>
      </rPr>
      <t>t</t>
    </r>
  </si>
  <si>
    <r>
      <t>w</t>
    </r>
    <r>
      <rPr>
        <vertAlign val="superscript"/>
        <sz val="20"/>
        <color theme="1"/>
        <rFont val="Calibri (Body)"/>
      </rPr>
      <t>t</t>
    </r>
    <r>
      <rPr>
        <sz val="20"/>
        <color theme="1"/>
        <rFont val="Calibri"/>
        <family val="2"/>
        <scheme val="minor"/>
      </rPr>
      <t xml:space="preserve"> (C (s*) vv</t>
    </r>
    <r>
      <rPr>
        <vertAlign val="superscript"/>
        <sz val="20"/>
        <color theme="1"/>
        <rFont val="Calibri (Body)"/>
      </rPr>
      <t>t</t>
    </r>
    <r>
      <rPr>
        <sz val="20"/>
        <color theme="1"/>
        <rFont val="Calibri"/>
        <family val="2"/>
        <scheme val="minor"/>
      </rPr>
      <t xml:space="preserve"> ) w</t>
    </r>
  </si>
  <si>
    <t>It must be positive for all weight vectors.</t>
  </si>
  <si>
    <t>The covariance matrix is the Linear algebra equivalent of Variance.</t>
  </si>
  <si>
    <t>A matrix is a table of pairwise combinations, each with a function applied to it.</t>
  </si>
  <si>
    <r>
      <rPr>
        <sz val="20"/>
        <color theme="1"/>
        <rFont val="Symbol"/>
        <charset val="2"/>
      </rPr>
      <t>S</t>
    </r>
    <r>
      <rPr>
        <sz val="20"/>
        <color theme="1"/>
        <rFont val="Calibri"/>
        <family val="2"/>
        <scheme val="minor"/>
      </rPr>
      <t xml:space="preserve"> traditionally represents a covariance matrix.</t>
    </r>
  </si>
  <si>
    <t xml:space="preserve">  </t>
  </si>
  <si>
    <t>Video 1</t>
  </si>
  <si>
    <t>Video 2</t>
  </si>
  <si>
    <t>Transition Matrix</t>
  </si>
  <si>
    <t>Covariance Matrix</t>
  </si>
  <si>
    <t>Uses for Matrix Algebra</t>
  </si>
  <si>
    <t>System Solving</t>
  </si>
  <si>
    <t>System Representation</t>
  </si>
  <si>
    <t>Geometry</t>
  </si>
  <si>
    <t>Terminology</t>
  </si>
  <si>
    <t>Vectors and data-vectors</t>
  </si>
  <si>
    <t>"Portfolio Variance" = sum of portfolio variance</t>
  </si>
  <si>
    <t>Linear combination</t>
  </si>
  <si>
    <t>Orientation</t>
  </si>
  <si>
    <t>Some Tables are Matrices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</si>
</sst>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0.0"/>
  </numFmts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vertAlign val="superscript"/>
      <sz val="20"/>
      <color theme="1"/>
      <name val="Calibri (Body)"/>
    </font>
    <font>
      <vertAlign val="superscript"/>
      <sz val="22"/>
      <color theme="1"/>
      <name val="Calibri (Body)"/>
    </font>
    <font>
      <sz val="22"/>
      <color theme="1"/>
      <name val="Symbol"/>
      <charset val="2"/>
    </font>
    <font>
      <u/>
      <sz val="22"/>
      <color theme="1"/>
      <name val="Calibri"/>
      <family val="2"/>
      <scheme val="minor"/>
    </font>
    <font>
      <vertAlign val="subscript"/>
      <sz val="22"/>
      <color theme="1"/>
      <name val="Calibri (Body)"/>
    </font>
    <font>
      <b/>
      <sz val="10"/>
      <color indexed="81"/>
      <name val="Calibri"/>
      <family val="2"/>
    </font>
    <font>
      <sz val="20"/>
      <color theme="0" tint="-4.9989318521683403E-2"/>
      <name val="Calibri"/>
      <family val="2"/>
      <scheme val="minor"/>
    </font>
    <font>
      <sz val="20"/>
      <color theme="1"/>
      <name val="Symbol"/>
      <charset val="2"/>
    </font>
    <font>
      <u/>
      <sz val="20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5" fillId="2" borderId="0" xfId="0" applyFont="1" applyFill="1" applyAlignment="1">
      <alignment horizontal="right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2" fontId="0" fillId="2" borderId="0" xfId="0" applyNumberFormat="1" applyFont="1" applyFill="1"/>
    <xf numFmtId="0" fontId="5" fillId="2" borderId="0" xfId="3" applyFont="1" applyFill="1"/>
    <xf numFmtId="0" fontId="5" fillId="2" borderId="0" xfId="3" applyFont="1" applyFill="1" applyAlignment="1">
      <alignment horizontal="center"/>
    </xf>
    <xf numFmtId="0" fontId="5" fillId="2" borderId="1" xfId="3" applyFont="1" applyFill="1" applyBorder="1" applyAlignment="1">
      <alignment horizontal="center"/>
    </xf>
    <xf numFmtId="0" fontId="5" fillId="2" borderId="2" xfId="3" applyFont="1" applyFill="1" applyBorder="1" applyAlignment="1">
      <alignment horizontal="center"/>
    </xf>
    <xf numFmtId="0" fontId="5" fillId="2" borderId="3" xfId="3" applyFont="1" applyFill="1" applyBorder="1" applyAlignment="1">
      <alignment horizontal="center"/>
    </xf>
    <xf numFmtId="0" fontId="5" fillId="2" borderId="4" xfId="3" applyFont="1" applyFill="1" applyBorder="1" applyAlignment="1">
      <alignment horizontal="center"/>
    </xf>
    <xf numFmtId="0" fontId="5" fillId="2" borderId="0" xfId="3" applyFont="1" applyFill="1" applyBorder="1" applyAlignment="1">
      <alignment horizontal="center"/>
    </xf>
    <xf numFmtId="0" fontId="5" fillId="2" borderId="5" xfId="3" applyFont="1" applyFill="1" applyBorder="1" applyAlignment="1">
      <alignment horizontal="center"/>
    </xf>
    <xf numFmtId="0" fontId="5" fillId="2" borderId="6" xfId="3" applyFont="1" applyFill="1" applyBorder="1" applyAlignment="1">
      <alignment horizontal="center"/>
    </xf>
    <xf numFmtId="0" fontId="5" fillId="2" borderId="7" xfId="3" applyFont="1" applyFill="1" applyBorder="1" applyAlignment="1">
      <alignment horizontal="center"/>
    </xf>
    <xf numFmtId="0" fontId="5" fillId="2" borderId="8" xfId="3" applyFont="1" applyFill="1" applyBorder="1" applyAlignment="1">
      <alignment horizontal="center"/>
    </xf>
    <xf numFmtId="9" fontId="5" fillId="2" borderId="1" xfId="5" applyFont="1" applyFill="1" applyBorder="1" applyAlignment="1">
      <alignment horizontal="center"/>
    </xf>
    <xf numFmtId="9" fontId="5" fillId="2" borderId="2" xfId="5" applyFont="1" applyFill="1" applyBorder="1" applyAlignment="1">
      <alignment horizontal="center"/>
    </xf>
    <xf numFmtId="9" fontId="5" fillId="2" borderId="3" xfId="5" applyFont="1" applyFill="1" applyBorder="1" applyAlignment="1">
      <alignment horizontal="center"/>
    </xf>
    <xf numFmtId="9" fontId="5" fillId="2" borderId="4" xfId="5" applyFont="1" applyFill="1" applyBorder="1" applyAlignment="1">
      <alignment horizontal="center"/>
    </xf>
    <xf numFmtId="9" fontId="5" fillId="2" borderId="0" xfId="5" applyFont="1" applyFill="1" applyBorder="1" applyAlignment="1">
      <alignment horizontal="center"/>
    </xf>
    <xf numFmtId="9" fontId="5" fillId="2" borderId="5" xfId="5" applyFont="1" applyFill="1" applyBorder="1" applyAlignment="1">
      <alignment horizontal="center"/>
    </xf>
    <xf numFmtId="9" fontId="5" fillId="2" borderId="6" xfId="5" applyFont="1" applyFill="1" applyBorder="1" applyAlignment="1">
      <alignment horizontal="center"/>
    </xf>
    <xf numFmtId="9" fontId="5" fillId="2" borderId="7" xfId="5" applyFont="1" applyFill="1" applyBorder="1" applyAlignment="1">
      <alignment horizontal="center"/>
    </xf>
    <xf numFmtId="9" fontId="5" fillId="2" borderId="8" xfId="5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6" fillId="5" borderId="0" xfId="0" applyFont="1" applyFill="1"/>
    <xf numFmtId="0" fontId="6" fillId="3" borderId="0" xfId="0" applyFont="1" applyFill="1"/>
    <xf numFmtId="0" fontId="6" fillId="6" borderId="0" xfId="0" applyFont="1" applyFill="1"/>
    <xf numFmtId="0" fontId="6" fillId="7" borderId="0" xfId="0" applyFont="1" applyFill="1"/>
    <xf numFmtId="0" fontId="6" fillId="4" borderId="0" xfId="0" applyFont="1" applyFill="1"/>
    <xf numFmtId="0" fontId="6" fillId="2" borderId="0" xfId="0" applyFont="1" applyFill="1" applyAlignment="1">
      <alignment horizontal="left"/>
    </xf>
    <xf numFmtId="0" fontId="10" fillId="2" borderId="0" xfId="0" applyFont="1" applyFill="1" applyAlignment="1">
      <alignment horizontal="left"/>
    </xf>
    <xf numFmtId="0" fontId="6" fillId="2" borderId="1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9" fontId="5" fillId="2" borderId="9" xfId="5" applyFont="1" applyFill="1" applyBorder="1" applyAlignment="1">
      <alignment horizontal="center"/>
    </xf>
    <xf numFmtId="9" fontId="5" fillId="2" borderId="10" xfId="5" applyFont="1" applyFill="1" applyBorder="1" applyAlignment="1">
      <alignment horizontal="center"/>
    </xf>
    <xf numFmtId="9" fontId="5" fillId="2" borderId="11" xfId="5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0" fontId="9" fillId="2" borderId="0" xfId="0" applyFont="1" applyFill="1"/>
    <xf numFmtId="0" fontId="1" fillId="4" borderId="0" xfId="3" applyFont="1" applyFill="1"/>
    <xf numFmtId="0" fontId="1" fillId="4" borderId="0" xfId="3" applyFont="1" applyFill="1" applyAlignment="1">
      <alignment horizontal="right"/>
    </xf>
    <xf numFmtId="14" fontId="1" fillId="4" borderId="0" xfId="3" applyNumberFormat="1" applyFont="1" applyFill="1"/>
    <xf numFmtId="44" fontId="1" fillId="4" borderId="0" xfId="4" applyFont="1" applyFill="1"/>
    <xf numFmtId="164" fontId="1" fillId="4" borderId="0" xfId="5" applyNumberFormat="1" applyFont="1" applyFill="1"/>
    <xf numFmtId="165" fontId="1" fillId="4" borderId="0" xfId="3" applyNumberFormat="1" applyFont="1" applyFill="1"/>
    <xf numFmtId="9" fontId="1" fillId="4" borderId="0" xfId="5" applyFont="1" applyFill="1"/>
    <xf numFmtId="3" fontId="1" fillId="4" borderId="0" xfId="3" applyNumberFormat="1" applyFont="1" applyFill="1"/>
    <xf numFmtId="0" fontId="5" fillId="4" borderId="0" xfId="0" applyFont="1" applyFill="1"/>
    <xf numFmtId="0" fontId="15" fillId="2" borderId="0" xfId="22" applyFont="1" applyFill="1"/>
    <xf numFmtId="0" fontId="5" fillId="2" borderId="0" xfId="0" applyFont="1" applyFill="1"/>
    <xf numFmtId="9" fontId="5" fillId="5" borderId="0" xfId="23" applyFont="1" applyFill="1" applyAlignment="1">
      <alignment horizontal="center"/>
    </xf>
    <xf numFmtId="9" fontId="5" fillId="3" borderId="0" xfId="23" applyFont="1" applyFill="1" applyAlignment="1">
      <alignment horizontal="center"/>
    </xf>
    <xf numFmtId="9" fontId="5" fillId="6" borderId="0" xfId="23" applyFont="1" applyFill="1" applyAlignment="1">
      <alignment horizontal="center"/>
    </xf>
    <xf numFmtId="9" fontId="5" fillId="4" borderId="0" xfId="23" applyFont="1" applyFill="1" applyAlignment="1">
      <alignment horizontal="center"/>
    </xf>
    <xf numFmtId="0" fontId="5" fillId="8" borderId="0" xfId="0" applyFont="1" applyFill="1"/>
  </cellXfs>
  <cellStyles count="24">
    <cellStyle name="Currency 2" xfId="4" xr:uid="{00000000-0005-0000-0000-000000000000}"/>
    <cellStyle name="Followed Hyperlink" xfId="2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Hyperlink" xfId="1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/>
    <cellStyle name="Normal" xfId="0" builtinId="0"/>
    <cellStyle name="Normal 2" xfId="3" xr:uid="{00000000-0005-0000-0000-000014000000}"/>
    <cellStyle name="Percent" xfId="23" builtinId="5"/>
    <cellStyle name="Percent 2" xfId="5" xr:uid="{00000000-0005-0000-0000-000015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MatrixMult_VaR3!$C$10</c:f>
          <c:strCache>
            <c:ptCount val="1"/>
            <c:pt idx="0">
              <c:v>PriceLevels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MatrixMult_VaR3!$C$11:$C$23</c:f>
              <c:numCache>
                <c:formatCode>m/d/yy</c:formatCode>
                <c:ptCount val="13"/>
                <c:pt idx="0">
                  <c:v>44165</c:v>
                </c:pt>
                <c:pt idx="1">
                  <c:v>44164</c:v>
                </c:pt>
                <c:pt idx="2">
                  <c:v>44163</c:v>
                </c:pt>
                <c:pt idx="3">
                  <c:v>44162</c:v>
                </c:pt>
                <c:pt idx="4">
                  <c:v>44161</c:v>
                </c:pt>
                <c:pt idx="5">
                  <c:v>44160</c:v>
                </c:pt>
                <c:pt idx="6">
                  <c:v>44159</c:v>
                </c:pt>
                <c:pt idx="7">
                  <c:v>44158</c:v>
                </c:pt>
                <c:pt idx="8">
                  <c:v>44157</c:v>
                </c:pt>
                <c:pt idx="9">
                  <c:v>44156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</c:numCache>
            </c:numRef>
          </c:cat>
          <c:val>
            <c:numRef>
              <c:f>MatrixMult_VaR3!$D$11:$D$23</c:f>
              <c:numCache>
                <c:formatCode>_("$"* #,##0.00_);_("$"* \(#,##0.00\);_("$"* "-"??_);_(@_)</c:formatCode>
                <c:ptCount val="13"/>
                <c:pt idx="0">
                  <c:v>110</c:v>
                </c:pt>
                <c:pt idx="1">
                  <c:v>108.06772734550361</c:v>
                </c:pt>
                <c:pt idx="2">
                  <c:v>103.44516897446027</c:v>
                </c:pt>
                <c:pt idx="3">
                  <c:v>106.01067461924201</c:v>
                </c:pt>
                <c:pt idx="4">
                  <c:v>100</c:v>
                </c:pt>
                <c:pt idx="5">
                  <c:v>117.52932116038915</c:v>
                </c:pt>
                <c:pt idx="6">
                  <c:v>113.72111030786557</c:v>
                </c:pt>
                <c:pt idx="7">
                  <c:v>124.33399920287285</c:v>
                </c:pt>
                <c:pt idx="8">
                  <c:v>134.68723572941332</c:v>
                </c:pt>
                <c:pt idx="9">
                  <c:v>100</c:v>
                </c:pt>
                <c:pt idx="10">
                  <c:v>142.54120219490633</c:v>
                </c:pt>
                <c:pt idx="11">
                  <c:v>180</c:v>
                </c:pt>
                <c:pt idx="12">
                  <c:v>159.9991839144177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0-4DD0-B8ED-C33F3CDAC0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MatrixMult_VaR3!$C$11:$C$23</c:f>
              <c:numCache>
                <c:formatCode>m/d/yy</c:formatCode>
                <c:ptCount val="13"/>
                <c:pt idx="0">
                  <c:v>44165</c:v>
                </c:pt>
                <c:pt idx="1">
                  <c:v>44164</c:v>
                </c:pt>
                <c:pt idx="2">
                  <c:v>44163</c:v>
                </c:pt>
                <c:pt idx="3">
                  <c:v>44162</c:v>
                </c:pt>
                <c:pt idx="4">
                  <c:v>44161</c:v>
                </c:pt>
                <c:pt idx="5">
                  <c:v>44160</c:v>
                </c:pt>
                <c:pt idx="6">
                  <c:v>44159</c:v>
                </c:pt>
                <c:pt idx="7">
                  <c:v>44158</c:v>
                </c:pt>
                <c:pt idx="8">
                  <c:v>44157</c:v>
                </c:pt>
                <c:pt idx="9">
                  <c:v>44156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</c:numCache>
            </c:numRef>
          </c:cat>
          <c:val>
            <c:numRef>
              <c:f>MatrixMult_VaR3!$E$11:$E$23</c:f>
              <c:numCache>
                <c:formatCode>_("$"* #,##0.00_);_("$"* \(#,##0.00\);_("$"* "-"??_);_(@_)</c:formatCode>
                <c:ptCount val="13"/>
                <c:pt idx="0">
                  <c:v>110</c:v>
                </c:pt>
                <c:pt idx="1">
                  <c:v>108.06772734550361</c:v>
                </c:pt>
                <c:pt idx="2">
                  <c:v>103.44516897446027</c:v>
                </c:pt>
                <c:pt idx="3">
                  <c:v>106.01067461924201</c:v>
                </c:pt>
                <c:pt idx="4">
                  <c:v>100</c:v>
                </c:pt>
                <c:pt idx="5">
                  <c:v>117.52932116038915</c:v>
                </c:pt>
                <c:pt idx="6">
                  <c:v>113.72111030786557</c:v>
                </c:pt>
                <c:pt idx="7">
                  <c:v>124.33399920287285</c:v>
                </c:pt>
                <c:pt idx="8">
                  <c:v>134.68723572941332</c:v>
                </c:pt>
                <c:pt idx="9">
                  <c:v>143.92696477107808</c:v>
                </c:pt>
                <c:pt idx="10">
                  <c:v>142.54120219490633</c:v>
                </c:pt>
                <c:pt idx="11">
                  <c:v>180</c:v>
                </c:pt>
                <c:pt idx="12">
                  <c:v>159.9991839144177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0-4DD0-B8ED-C33F3CDAC0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MatrixMult_VaR3!$C$11:$C$23</c:f>
              <c:numCache>
                <c:formatCode>m/d/yy</c:formatCode>
                <c:ptCount val="13"/>
                <c:pt idx="0">
                  <c:v>44165</c:v>
                </c:pt>
                <c:pt idx="1">
                  <c:v>44164</c:v>
                </c:pt>
                <c:pt idx="2">
                  <c:v>44163</c:v>
                </c:pt>
                <c:pt idx="3">
                  <c:v>44162</c:v>
                </c:pt>
                <c:pt idx="4">
                  <c:v>44161</c:v>
                </c:pt>
                <c:pt idx="5">
                  <c:v>44160</c:v>
                </c:pt>
                <c:pt idx="6">
                  <c:v>44159</c:v>
                </c:pt>
                <c:pt idx="7">
                  <c:v>44158</c:v>
                </c:pt>
                <c:pt idx="8">
                  <c:v>44157</c:v>
                </c:pt>
                <c:pt idx="9">
                  <c:v>44156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</c:numCache>
            </c:numRef>
          </c:cat>
          <c:val>
            <c:numRef>
              <c:f>MatrixMult_VaR3!$F$11:$F$23</c:f>
              <c:numCache>
                <c:formatCode>_("$"* #,##0.00_);_("$"* \(#,##0.00\);_("$"* "-"??_);_(@_)</c:formatCode>
                <c:ptCount val="13"/>
                <c:pt idx="0">
                  <c:v>119.9177349101093</c:v>
                </c:pt>
                <c:pt idx="1">
                  <c:v>140</c:v>
                </c:pt>
                <c:pt idx="2">
                  <c:v>110</c:v>
                </c:pt>
                <c:pt idx="3">
                  <c:v>102.34693821797273</c:v>
                </c:pt>
                <c:pt idx="4">
                  <c:v>105</c:v>
                </c:pt>
                <c:pt idx="5">
                  <c:v>93.52978066137608</c:v>
                </c:pt>
                <c:pt idx="6">
                  <c:v>132.90084386094605</c:v>
                </c:pt>
                <c:pt idx="7">
                  <c:v>119.65022699479988</c:v>
                </c:pt>
                <c:pt idx="8">
                  <c:v>90</c:v>
                </c:pt>
                <c:pt idx="9">
                  <c:v>101.2846482297218</c:v>
                </c:pt>
                <c:pt idx="10">
                  <c:v>80</c:v>
                </c:pt>
                <c:pt idx="11">
                  <c:v>91.080556591913705</c:v>
                </c:pt>
                <c:pt idx="12">
                  <c:v>80.25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0-4DD0-B8ED-C33F3CDAC0F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MatrixMult_VaR3!$C$11:$C$23</c:f>
              <c:numCache>
                <c:formatCode>m/d/yy</c:formatCode>
                <c:ptCount val="13"/>
                <c:pt idx="0">
                  <c:v>44165</c:v>
                </c:pt>
                <c:pt idx="1">
                  <c:v>44164</c:v>
                </c:pt>
                <c:pt idx="2">
                  <c:v>44163</c:v>
                </c:pt>
                <c:pt idx="3">
                  <c:v>44162</c:v>
                </c:pt>
                <c:pt idx="4">
                  <c:v>44161</c:v>
                </c:pt>
                <c:pt idx="5">
                  <c:v>44160</c:v>
                </c:pt>
                <c:pt idx="6">
                  <c:v>44159</c:v>
                </c:pt>
                <c:pt idx="7">
                  <c:v>44158</c:v>
                </c:pt>
                <c:pt idx="8">
                  <c:v>44157</c:v>
                </c:pt>
                <c:pt idx="9">
                  <c:v>44156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</c:numCache>
            </c:numRef>
          </c:cat>
          <c:val>
            <c:numRef>
              <c:f>MatrixMult_VaR3!$G$11:$G$23</c:f>
              <c:numCache>
                <c:formatCode>_("$"* #,##0.00_);_("$"* \(#,##0.00\);_("$"* "-"??_);_(@_)</c:formatCode>
                <c:ptCount val="13"/>
                <c:pt idx="0">
                  <c:v>5.7836769981375014</c:v>
                </c:pt>
                <c:pt idx="1">
                  <c:v>7.0960072010609512</c:v>
                </c:pt>
                <c:pt idx="2">
                  <c:v>7.7894300649851562</c:v>
                </c:pt>
                <c:pt idx="3">
                  <c:v>9.2646782725803192</c:v>
                </c:pt>
                <c:pt idx="4">
                  <c:v>12.352663305332683</c:v>
                </c:pt>
                <c:pt idx="5">
                  <c:v>14.309155998689517</c:v>
                </c:pt>
                <c:pt idx="6">
                  <c:v>19.434880539482826</c:v>
                </c:pt>
                <c:pt idx="7">
                  <c:v>26.132836972641304</c:v>
                </c:pt>
                <c:pt idx="8">
                  <c:v>32.940341601286129</c:v>
                </c:pt>
                <c:pt idx="9">
                  <c:v>37.974233483835093</c:v>
                </c:pt>
                <c:pt idx="10">
                  <c:v>44.201272081923321</c:v>
                </c:pt>
                <c:pt idx="11">
                  <c:v>55.962547234222569</c:v>
                </c:pt>
                <c:pt idx="12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30-4DD0-B8ED-C33F3CDAC0F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MatrixMult_VaR3!$C$11:$C$23</c:f>
              <c:numCache>
                <c:formatCode>m/d/yy</c:formatCode>
                <c:ptCount val="13"/>
                <c:pt idx="0">
                  <c:v>44165</c:v>
                </c:pt>
                <c:pt idx="1">
                  <c:v>44164</c:v>
                </c:pt>
                <c:pt idx="2">
                  <c:v>44163</c:v>
                </c:pt>
                <c:pt idx="3">
                  <c:v>44162</c:v>
                </c:pt>
                <c:pt idx="4">
                  <c:v>44161</c:v>
                </c:pt>
                <c:pt idx="5">
                  <c:v>44160</c:v>
                </c:pt>
                <c:pt idx="6">
                  <c:v>44159</c:v>
                </c:pt>
                <c:pt idx="7">
                  <c:v>44158</c:v>
                </c:pt>
                <c:pt idx="8">
                  <c:v>44157</c:v>
                </c:pt>
                <c:pt idx="9">
                  <c:v>44156</c:v>
                </c:pt>
                <c:pt idx="10">
                  <c:v>44155</c:v>
                </c:pt>
                <c:pt idx="11">
                  <c:v>44154</c:v>
                </c:pt>
                <c:pt idx="12">
                  <c:v>44153</c:v>
                </c:pt>
              </c:numCache>
            </c:numRef>
          </c:cat>
          <c:val>
            <c:numRef>
              <c:f>MatrixMult_VaR3!$H$11:$H$23</c:f>
              <c:numCache>
                <c:formatCode>_("$"* #,##0.00_);_("$"* \(#,##0.00\);_("$"* "-"??_);_(@_)</c:formatCode>
                <c:ptCount val="13"/>
                <c:pt idx="0">
                  <c:v>239.83546982021861</c:v>
                </c:pt>
                <c:pt idx="1">
                  <c:v>222.43147821202996</c:v>
                </c:pt>
                <c:pt idx="2">
                  <c:v>207.17312378305203</c:v>
                </c:pt>
                <c:pt idx="3">
                  <c:v>204.69387643594547</c:v>
                </c:pt>
                <c:pt idx="4">
                  <c:v>191.70842002158633</c:v>
                </c:pt>
                <c:pt idx="5">
                  <c:v>187.05956132275216</c:v>
                </c:pt>
                <c:pt idx="6">
                  <c:v>177.20112514792808</c:v>
                </c:pt>
                <c:pt idx="7">
                  <c:v>159.5336359930665</c:v>
                </c:pt>
                <c:pt idx="8">
                  <c:v>120</c:v>
                </c:pt>
                <c:pt idx="9">
                  <c:v>135.04619763962907</c:v>
                </c:pt>
                <c:pt idx="10">
                  <c:v>130.12023898817074</c:v>
                </c:pt>
                <c:pt idx="11">
                  <c:v>121.44074212255161</c:v>
                </c:pt>
                <c:pt idx="1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30-4DD0-B8ED-C33F3CDAC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10196976"/>
        <c:axId val="-1912401568"/>
      </c:lineChart>
      <c:dateAx>
        <c:axId val="-19101969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2401568"/>
        <c:crosses val="autoZero"/>
        <c:auto val="1"/>
        <c:lblOffset val="100"/>
        <c:baseTimeUnit val="days"/>
      </c:dateAx>
      <c:valAx>
        <c:axId val="-191240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019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419100</xdr:colOff>
      <xdr:row>25</xdr:row>
      <xdr:rowOff>207210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24FAB0-36AC-844F-AC31-AF4C1973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405600" cy="84622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241299</xdr:colOff>
      <xdr:row>0</xdr:row>
      <xdr:rowOff>277091</xdr:rowOff>
    </xdr:from>
    <xdr:to>
      <xdr:col>33</xdr:col>
      <xdr:colOff>558800</xdr:colOff>
      <xdr:row>29</xdr:row>
      <xdr:rowOff>266700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8745199" y="277091"/>
          <a:ext cx="4356101" cy="99337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# R Code</a:t>
          </a:r>
        </a:p>
        <a:p>
          <a:endParaRPr lang="en-US" sz="2000"/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 = matrix(c(0.5,0.25,0.25))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 = matrix(c(9,8,8))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t(v) %*% u</a:t>
          </a:r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 = matrix(c(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36, 24, 48,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36, 64, 12,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48, 48, 256),3,3,byrow = 1)</a:t>
          </a:r>
        </a:p>
        <a:p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t(v) %*% M</a:t>
          </a: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 %*% v</a:t>
          </a:r>
        </a:p>
        <a:p>
          <a:endParaRPr 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241299</xdr:colOff>
      <xdr:row>0</xdr:row>
      <xdr:rowOff>277091</xdr:rowOff>
    </xdr:from>
    <xdr:to>
      <xdr:col>33</xdr:col>
      <xdr:colOff>558800</xdr:colOff>
      <xdr:row>29</xdr:row>
      <xdr:rowOff>266700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49D3BE4-D661-7047-B321-3D6AF1CFD60E}"/>
            </a:ext>
          </a:extLst>
        </xdr:cNvPr>
        <xdr:cNvSpPr txBox="1"/>
      </xdr:nvSpPr>
      <xdr:spPr>
        <a:xfrm>
          <a:off x="18745199" y="277091"/>
          <a:ext cx="4356101" cy="99337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# R Code</a:t>
          </a:r>
        </a:p>
        <a:p>
          <a:endParaRPr lang="en-US" sz="2000"/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 = matrix(c(0.5,0.25,0.25))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 = matrix(c(9,8,8))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t(v) %*% u</a:t>
          </a:r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 = matrix(c(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36, 24, 48,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36, 64, 12,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48, 48, 256),3,3,byrow = 1)</a:t>
          </a:r>
        </a:p>
        <a:p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t(v) %*% M</a:t>
          </a: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 %*% v</a:t>
          </a:r>
        </a:p>
        <a:p>
          <a:endParaRPr lang="en-US" sz="2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241299</xdr:colOff>
      <xdr:row>0</xdr:row>
      <xdr:rowOff>277091</xdr:rowOff>
    </xdr:from>
    <xdr:to>
      <xdr:col>33</xdr:col>
      <xdr:colOff>558800</xdr:colOff>
      <xdr:row>29</xdr:row>
      <xdr:rowOff>266700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409A02B-4E0C-A14D-B4B0-8C9E3A0CD147}"/>
            </a:ext>
          </a:extLst>
        </xdr:cNvPr>
        <xdr:cNvSpPr txBox="1"/>
      </xdr:nvSpPr>
      <xdr:spPr>
        <a:xfrm>
          <a:off x="18745199" y="277091"/>
          <a:ext cx="4356101" cy="97686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# R Code</a:t>
          </a:r>
        </a:p>
        <a:p>
          <a:endParaRPr lang="en-US" sz="2000"/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 = matrix(c(0.5,0.25,0.25))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 = matrix(c(9,8,8))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t(v) %*% u</a:t>
          </a:r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 = matrix(c(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36, 24, 48,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36, 64, 12,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48, 48, 256),3,3,byrow = 1)</a:t>
          </a:r>
        </a:p>
        <a:p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t(v) %*% M</a:t>
          </a: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 %*% v</a:t>
          </a:r>
        </a:p>
        <a:p>
          <a:endParaRPr lang="en-US" sz="20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50800</xdr:colOff>
      <xdr:row>2</xdr:row>
      <xdr:rowOff>120650</xdr:rowOff>
    </xdr:from>
    <xdr:to>
      <xdr:col>32</xdr:col>
      <xdr:colOff>495300</xdr:colOff>
      <xdr:row>19</xdr:row>
      <xdr:rowOff>15875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7881600" y="819150"/>
          <a:ext cx="4483100" cy="5749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# R Code</a:t>
          </a:r>
        </a:p>
        <a:p>
          <a:br>
            <a:rPr lang="is-I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is-I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is-I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 = matrix(c(0.1, 0.2, 0.7,</a:t>
          </a:r>
        </a:p>
        <a:p>
          <a:r>
            <a:rPr lang="is-I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0.25, 0.5, 0.25,</a:t>
          </a:r>
        </a:p>
        <a:p>
          <a:r>
            <a:rPr lang="is-I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0.2, 0.2, 0.6),3,3,byrow = 1)</a:t>
          </a:r>
        </a:p>
        <a:p>
          <a:br>
            <a:rPr lang="is-I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is-I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is-I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t(v) %*% P</a:t>
          </a:r>
        </a:p>
        <a:p>
          <a:r>
            <a:rPr lang="is-I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sum(t(v) %*% P)</a:t>
          </a:r>
        </a:p>
        <a:p>
          <a:endParaRPr lang="en-US" sz="20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666436</xdr:colOff>
      <xdr:row>1</xdr:row>
      <xdr:rowOff>238911</xdr:rowOff>
    </xdr:from>
    <xdr:to>
      <xdr:col>30</xdr:col>
      <xdr:colOff>138317</xdr:colOff>
      <xdr:row>14</xdr:row>
      <xdr:rowOff>163465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7968614" y="565842"/>
          <a:ext cx="2866931" cy="44638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r>
            <a:rPr lang="en-US" sz="2000"/>
            <a:t># R Code:</a:t>
          </a:r>
        </a:p>
        <a:p>
          <a:endParaRPr lang="en-US" sz="2000"/>
        </a:p>
        <a:p>
          <a:r>
            <a:rPr lang="mr-IN" sz="2000"/>
            <a:t>w = v</a:t>
          </a:r>
          <a:endParaRPr lang="en-US" sz="2000"/>
        </a:p>
        <a:p>
          <a:endParaRPr lang="en-US" sz="2000"/>
        </a:p>
        <a:p>
          <a:r>
            <a:rPr lang="mr-IN" sz="2000"/>
            <a:t>t(w) %*% M %*% w</a:t>
          </a:r>
          <a:endParaRPr lang="en-US" sz="20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314356</xdr:colOff>
      <xdr:row>1</xdr:row>
      <xdr:rowOff>289206</xdr:rowOff>
    </xdr:from>
    <xdr:to>
      <xdr:col>33</xdr:col>
      <xdr:colOff>88019</xdr:colOff>
      <xdr:row>47</xdr:row>
      <xdr:rowOff>201187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8370990" y="616137"/>
          <a:ext cx="4526732" cy="155669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R Code</a:t>
          </a:r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 = matrix(c(6,8,16))</a:t>
          </a: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vector * vector</a:t>
          </a:r>
          <a:r>
            <a:rPr lang="en-US" sz="20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</a:t>
          </a:r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 %*% t(v)</a:t>
          </a:r>
          <a:b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Matrix side-by-side-multiply Matrix</a:t>
          </a:r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M1 = cbind(v,v,v)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M2 = t(M1)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M1 * M2</a:t>
          </a:r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Matrix side-by-side-divide Matrix</a:t>
          </a: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 / (M1 * M2)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 / v %*% t(v)</a:t>
          </a: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Correlation Matrix to Portfolio Variance</a:t>
          </a:r>
          <a:endParaRPr lang="mr-IN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 = S / (M1 * M2)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t(w) %*% S %*% w</a:t>
          </a:r>
        </a:p>
        <a:p>
          <a:r>
            <a:rPr lang="mr-IN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t(w) %*% (C*v %*% t(v)) %*% w</a:t>
          </a:r>
        </a:p>
        <a:p>
          <a:endParaRPr lang="en-US" sz="20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273050</xdr:colOff>
      <xdr:row>3</xdr:row>
      <xdr:rowOff>190500</xdr:rowOff>
    </xdr:from>
    <xdr:to>
      <xdr:col>17</xdr:col>
      <xdr:colOff>577850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50800</xdr:colOff>
      <xdr:row>1</xdr:row>
      <xdr:rowOff>190500</xdr:rowOff>
    </xdr:from>
    <xdr:to>
      <xdr:col>32</xdr:col>
      <xdr:colOff>355600</xdr:colOff>
      <xdr:row>17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7551400" y="558800"/>
          <a:ext cx="4343400" cy="5854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# R</a:t>
          </a:r>
          <a:r>
            <a:rPr lang="en-US" sz="2000" baseline="0"/>
            <a:t> Code</a:t>
          </a:r>
          <a:endParaRPr lang="en-US" sz="2000"/>
        </a:p>
        <a:p>
          <a:endParaRPr lang="en-US" sz="2000"/>
        </a:p>
        <a:p>
          <a:r>
            <a:rPr lang="en-US" sz="2000"/>
            <a:t>prod(eigen(M)$values &gt; 0)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jr2132/Downloads/Va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/FRM_Class5/FRM_2_Credit_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/FRM_Class5/FRM_1_Va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Credit_TransitionMatr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/>
      <sheetData sheetId="1"/>
      <sheetData sheetId="2"/>
      <sheetData sheetId="3"/>
      <sheetData sheetId="4">
        <row r="19">
          <cell r="H19">
            <v>-3.6363636363636376E-2</v>
          </cell>
          <cell r="I19">
            <v>3.1335242827992341E-2</v>
          </cell>
        </row>
        <row r="20">
          <cell r="H20">
            <v>3.4482758620689724E-2</v>
          </cell>
          <cell r="I20">
            <v>0.12128623626514207</v>
          </cell>
        </row>
        <row r="21">
          <cell r="H21">
            <v>-3.6363636363636376E-2</v>
          </cell>
          <cell r="I21">
            <v>2.2031614313908373E-2</v>
          </cell>
        </row>
        <row r="22">
          <cell r="H22">
            <v>-3.3898305084745783E-2</v>
          </cell>
          <cell r="I22">
            <v>-2.5675764418118051E-2</v>
          </cell>
        </row>
        <row r="23">
          <cell r="H23">
            <v>1.6666666666666607E-2</v>
          </cell>
          <cell r="I23">
            <v>-7.5025118620616255E-2</v>
          </cell>
        </row>
        <row r="24">
          <cell r="H24">
            <v>-5.6603773584905648E-2</v>
          </cell>
          <cell r="I24">
            <v>-6.2420982023724307E-2</v>
          </cell>
        </row>
        <row r="25">
          <cell r="H25">
            <v>-3.6363636363636376E-2</v>
          </cell>
          <cell r="I25">
            <v>-5.5685967450180833E-2</v>
          </cell>
        </row>
        <row r="26">
          <cell r="H26">
            <v>-6.6666666666666652E-2</v>
          </cell>
          <cell r="I26">
            <v>-0.10040284713631382</v>
          </cell>
        </row>
        <row r="27">
          <cell r="H27">
            <v>-3.6363636363636376E-2</v>
          </cell>
          <cell r="I27">
            <v>-5.5035114848648821E-2</v>
          </cell>
        </row>
        <row r="28">
          <cell r="H28">
            <v>-3.6363636363636376E-2</v>
          </cell>
          <cell r="I28">
            <v>-0.10472641732678739</v>
          </cell>
        </row>
        <row r="29">
          <cell r="H29">
            <v>6.0000000000000053E-2</v>
          </cell>
          <cell r="I29">
            <v>-4.3244955322382816E-2</v>
          </cell>
        </row>
        <row r="30">
          <cell r="H30">
            <v>1.8867924528301883E-2</v>
          </cell>
          <cell r="I30">
            <v>-2.9018639508895817E-2</v>
          </cell>
        </row>
        <row r="31">
          <cell r="H31">
            <v>0.1132075471698113</v>
          </cell>
          <cell r="I31">
            <v>-0.1220388993124347</v>
          </cell>
        </row>
        <row r="32">
          <cell r="H32">
            <v>-0.15517241379310343</v>
          </cell>
          <cell r="I32">
            <v>-3.5998974342412358E-2</v>
          </cell>
        </row>
        <row r="33">
          <cell r="H33">
            <v>0.1132075471698113</v>
          </cell>
          <cell r="I33">
            <v>-2.492329130908108E-2</v>
          </cell>
        </row>
        <row r="34">
          <cell r="H34">
            <v>0.1132075471698113</v>
          </cell>
          <cell r="I34">
            <v>9.0856185499100378E-2</v>
          </cell>
        </row>
        <row r="35">
          <cell r="H35">
            <v>-1.8867924528301883E-2</v>
          </cell>
          <cell r="I35">
            <v>-0.10132539430611255</v>
          </cell>
        </row>
        <row r="36">
          <cell r="H36">
            <v>-6.6666666666666652E-2</v>
          </cell>
          <cell r="I36">
            <v>1.4340235648464459E-2</v>
          </cell>
        </row>
        <row r="37">
          <cell r="H37">
            <v>-0.15517241379310343</v>
          </cell>
          <cell r="I37">
            <v>7.2441938262545148E-3</v>
          </cell>
        </row>
        <row r="38">
          <cell r="H38">
            <v>-1.7857142857142905E-2</v>
          </cell>
          <cell r="I38">
            <v>0.10641768332767668</v>
          </cell>
        </row>
        <row r="39">
          <cell r="H39">
            <v>1.8867924528301883E-2</v>
          </cell>
          <cell r="I39">
            <v>7.4319714351455582E-2</v>
          </cell>
        </row>
      </sheetData>
      <sheetData sheetId="5"/>
      <sheetData sheetId="6"/>
      <sheetData sheetId="7"/>
      <sheetData sheetId="8"/>
      <sheetData sheetId="9">
        <row r="6">
          <cell r="D6">
            <v>195</v>
          </cell>
          <cell r="E6">
            <v>227</v>
          </cell>
          <cell r="F6">
            <v>163</v>
          </cell>
          <cell r="G6">
            <v>20</v>
          </cell>
          <cell r="H6">
            <v>123</v>
          </cell>
        </row>
        <row r="11">
          <cell r="D11">
            <v>159.9991839144177</v>
          </cell>
          <cell r="E11">
            <v>159.9991839144177</v>
          </cell>
          <cell r="F11">
            <v>119.9177349101093</v>
          </cell>
          <cell r="G11">
            <v>5.7836769981375014</v>
          </cell>
          <cell r="H11">
            <v>239.83546982021861</v>
          </cell>
        </row>
        <row r="43">
          <cell r="D43">
            <v>1.0999712113250716E-2</v>
          </cell>
          <cell r="E43">
            <v>1.0819140096616491E-2</v>
          </cell>
          <cell r="F43">
            <v>8.5042098208072958E-3</v>
          </cell>
          <cell r="G43">
            <v>1.7608708595784714E-3</v>
          </cell>
          <cell r="H43">
            <v>3.4293779776673043E-3</v>
          </cell>
        </row>
        <row r="44">
          <cell r="D44">
            <v>1.0819140096616491E-2</v>
          </cell>
          <cell r="E44">
            <v>1.123772887415129E-2</v>
          </cell>
          <cell r="F44">
            <v>1.0477348259320375E-2</v>
          </cell>
          <cell r="G44">
            <v>1.724420975308462E-3</v>
          </cell>
          <cell r="H44">
            <v>4.1941999689102385E-3</v>
          </cell>
        </row>
        <row r="45">
          <cell r="D45">
            <v>8.5042098208072958E-3</v>
          </cell>
          <cell r="E45">
            <v>1.0477348259320375E-2</v>
          </cell>
          <cell r="F45">
            <v>3.7241292673771638E-2</v>
          </cell>
          <cell r="G45">
            <v>4.1878852934225594E-3</v>
          </cell>
          <cell r="H45">
            <v>9.2891308174304094E-3</v>
          </cell>
        </row>
        <row r="46">
          <cell r="D46">
            <v>1.7608708595784714E-3</v>
          </cell>
          <cell r="E46">
            <v>1.724420975308462E-3</v>
          </cell>
          <cell r="F46">
            <v>4.1878852934225594E-3</v>
          </cell>
          <cell r="G46">
            <v>3.5675601391822981E-3</v>
          </cell>
          <cell r="H46">
            <v>-2.3968930140343772E-3</v>
          </cell>
        </row>
        <row r="47">
          <cell r="D47">
            <v>3.4293779776673043E-3</v>
          </cell>
          <cell r="E47">
            <v>4.1941999689102385E-3</v>
          </cell>
          <cell r="F47">
            <v>9.2891308174304094E-3</v>
          </cell>
          <cell r="G47">
            <v>-2.3968930140343772E-3</v>
          </cell>
          <cell r="H47">
            <v>1.0240970047855456E-2</v>
          </cell>
        </row>
        <row r="50">
          <cell r="D50">
            <v>31199.840863311452</v>
          </cell>
          <cell r="E50">
            <v>36319.814748572819</v>
          </cell>
          <cell r="F50">
            <v>19546.590790347815</v>
          </cell>
          <cell r="G50">
            <v>115.67353996275003</v>
          </cell>
          <cell r="H50">
            <v>29499.762787886888</v>
          </cell>
        </row>
        <row r="52">
          <cell r="D52">
            <v>116681.68273008172</v>
          </cell>
        </row>
        <row r="55">
          <cell r="C55">
            <v>0.26739279151026346</v>
          </cell>
        </row>
        <row r="56">
          <cell r="C56">
            <v>0.31127263421964002</v>
          </cell>
        </row>
        <row r="57">
          <cell r="C57">
            <v>0.16752064534040617</v>
          </cell>
        </row>
        <row r="58">
          <cell r="C58">
            <v>9.9135988834113896E-4</v>
          </cell>
        </row>
        <row r="59">
          <cell r="C59">
            <v>0.2528225690413492</v>
          </cell>
        </row>
        <row r="61">
          <cell r="D61">
            <v>9.1433944000212947E-3</v>
          </cell>
        </row>
      </sheetData>
      <sheetData sheetId="10">
        <row r="10">
          <cell r="C10" t="str">
            <v>PriceLevels</v>
          </cell>
        </row>
      </sheetData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Multiplication"/>
      <sheetName val="CreditMatrix"/>
      <sheetName val="CreditMatrix_Weighted"/>
      <sheetName val="Loss_FromRanking"/>
      <sheetName val="HazardRate1"/>
      <sheetName val="HazardRate2"/>
    </sheetNames>
    <sheetDataSet>
      <sheetData sheetId="0" refreshError="1"/>
      <sheetData sheetId="1" refreshError="1">
        <row r="2">
          <cell r="B2">
            <v>0</v>
          </cell>
          <cell r="C2" t="str">
            <v>A</v>
          </cell>
        </row>
        <row r="3">
          <cell r="B3">
            <v>0.2</v>
          </cell>
          <cell r="C3" t="str">
            <v>B</v>
          </cell>
        </row>
        <row r="4">
          <cell r="B4">
            <v>0.4</v>
          </cell>
          <cell r="C4" t="str">
            <v>C</v>
          </cell>
        </row>
        <row r="5">
          <cell r="B5">
            <v>0.6</v>
          </cell>
          <cell r="C5" t="str">
            <v>D</v>
          </cell>
        </row>
        <row r="6">
          <cell r="B6">
            <v>0.8</v>
          </cell>
          <cell r="C6" t="str">
            <v>E</v>
          </cell>
        </row>
        <row r="7">
          <cell r="B7">
            <v>1</v>
          </cell>
          <cell r="C7" t="str">
            <v>F</v>
          </cell>
        </row>
        <row r="10">
          <cell r="D10" t="str">
            <v>A</v>
          </cell>
          <cell r="E10" t="str">
            <v>B</v>
          </cell>
        </row>
        <row r="11">
          <cell r="D11" t="str">
            <v>C</v>
          </cell>
          <cell r="E11" t="str">
            <v>E</v>
          </cell>
        </row>
        <row r="12">
          <cell r="D12" t="str">
            <v>B</v>
          </cell>
          <cell r="E12" t="str">
            <v>B</v>
          </cell>
        </row>
        <row r="13">
          <cell r="D13" t="str">
            <v>C</v>
          </cell>
          <cell r="E13" t="str">
            <v>D</v>
          </cell>
        </row>
        <row r="14">
          <cell r="D14" t="str">
            <v>C</v>
          </cell>
          <cell r="E14" t="str">
            <v>E</v>
          </cell>
        </row>
        <row r="15">
          <cell r="D15" t="str">
            <v>E</v>
          </cell>
          <cell r="E15" t="str">
            <v>E</v>
          </cell>
        </row>
        <row r="16">
          <cell r="D16" t="str">
            <v>B</v>
          </cell>
          <cell r="E16" t="str">
            <v>C</v>
          </cell>
        </row>
        <row r="17">
          <cell r="D17" t="str">
            <v>D</v>
          </cell>
          <cell r="E17" t="str">
            <v>D</v>
          </cell>
        </row>
        <row r="18">
          <cell r="D18" t="str">
            <v>E</v>
          </cell>
          <cell r="E18" t="str">
            <v>F</v>
          </cell>
        </row>
        <row r="19">
          <cell r="D19" t="str">
            <v>D</v>
          </cell>
          <cell r="E19" t="str">
            <v>E</v>
          </cell>
        </row>
        <row r="20">
          <cell r="D20" t="str">
            <v>B</v>
          </cell>
          <cell r="E20" t="str">
            <v>B</v>
          </cell>
        </row>
        <row r="21">
          <cell r="D21" t="str">
            <v>A</v>
          </cell>
          <cell r="E21" t="str">
            <v>C</v>
          </cell>
        </row>
        <row r="22">
          <cell r="D22" t="str">
            <v>E</v>
          </cell>
          <cell r="E22" t="str">
            <v>F</v>
          </cell>
        </row>
        <row r="23">
          <cell r="D23" t="str">
            <v>B</v>
          </cell>
          <cell r="E23" t="str">
            <v>D</v>
          </cell>
        </row>
        <row r="24">
          <cell r="D24" t="str">
            <v>E</v>
          </cell>
          <cell r="E24" t="str">
            <v>E</v>
          </cell>
        </row>
        <row r="25">
          <cell r="D25" t="str">
            <v>C</v>
          </cell>
          <cell r="E25" t="str">
            <v>D</v>
          </cell>
        </row>
        <row r="26">
          <cell r="D26" t="str">
            <v>B</v>
          </cell>
          <cell r="E26" t="str">
            <v>B</v>
          </cell>
        </row>
        <row r="27">
          <cell r="D27" t="str">
            <v>E</v>
          </cell>
          <cell r="E27" t="str">
            <v>F</v>
          </cell>
        </row>
        <row r="28">
          <cell r="D28" t="str">
            <v>D</v>
          </cell>
          <cell r="E28" t="str">
            <v>D</v>
          </cell>
        </row>
        <row r="29">
          <cell r="D29" t="str">
            <v>C</v>
          </cell>
          <cell r="E29" t="str">
            <v>D</v>
          </cell>
        </row>
        <row r="30">
          <cell r="D30" t="str">
            <v>E</v>
          </cell>
          <cell r="E30" t="str">
            <v>F</v>
          </cell>
        </row>
        <row r="31">
          <cell r="D31" t="str">
            <v>A</v>
          </cell>
          <cell r="E31" t="str">
            <v>C</v>
          </cell>
        </row>
        <row r="32">
          <cell r="D32" t="str">
            <v>C</v>
          </cell>
          <cell r="E32" t="str">
            <v>D</v>
          </cell>
        </row>
        <row r="33">
          <cell r="D33" t="str">
            <v>C</v>
          </cell>
          <cell r="E33" t="str">
            <v>C</v>
          </cell>
        </row>
        <row r="34">
          <cell r="D34" t="str">
            <v>E</v>
          </cell>
          <cell r="E34" t="str">
            <v>F</v>
          </cell>
        </row>
        <row r="35">
          <cell r="D35" t="str">
            <v>E</v>
          </cell>
          <cell r="E35" t="str">
            <v>E</v>
          </cell>
        </row>
        <row r="36">
          <cell r="D36" t="str">
            <v>D</v>
          </cell>
          <cell r="E36" t="str">
            <v>D</v>
          </cell>
        </row>
        <row r="37">
          <cell r="D37" t="str">
            <v>B</v>
          </cell>
          <cell r="E37" t="str">
            <v>C</v>
          </cell>
        </row>
        <row r="38">
          <cell r="D38" t="str">
            <v>E</v>
          </cell>
          <cell r="E38" t="str">
            <v>F</v>
          </cell>
        </row>
        <row r="39">
          <cell r="D39" t="str">
            <v>E</v>
          </cell>
          <cell r="E39" t="str">
            <v>F</v>
          </cell>
        </row>
        <row r="40">
          <cell r="D40" t="str">
            <v>D</v>
          </cell>
          <cell r="E40" t="str">
            <v>D</v>
          </cell>
        </row>
        <row r="41">
          <cell r="D41" t="str">
            <v>B</v>
          </cell>
          <cell r="E41" t="str">
            <v>C</v>
          </cell>
        </row>
        <row r="42">
          <cell r="D42" t="str">
            <v>D</v>
          </cell>
          <cell r="E42" t="str">
            <v>E</v>
          </cell>
        </row>
        <row r="43">
          <cell r="D43" t="str">
            <v>A</v>
          </cell>
          <cell r="E43" t="str">
            <v>B</v>
          </cell>
        </row>
        <row r="44">
          <cell r="D44" t="str">
            <v>A</v>
          </cell>
          <cell r="E44" t="str">
            <v>B</v>
          </cell>
        </row>
        <row r="45">
          <cell r="D45" t="str">
            <v>E</v>
          </cell>
          <cell r="E45" t="str">
            <v>D</v>
          </cell>
        </row>
        <row r="46">
          <cell r="D46" t="str">
            <v>C</v>
          </cell>
          <cell r="E46" t="str">
            <v>D</v>
          </cell>
        </row>
        <row r="47">
          <cell r="D47" t="str">
            <v>C</v>
          </cell>
          <cell r="E47" t="str">
            <v>E</v>
          </cell>
        </row>
        <row r="48">
          <cell r="D48" t="str">
            <v>E</v>
          </cell>
          <cell r="E48" t="str">
            <v>F</v>
          </cell>
        </row>
        <row r="49">
          <cell r="D49" t="str">
            <v>E</v>
          </cell>
          <cell r="E49" t="str">
            <v>E</v>
          </cell>
        </row>
        <row r="50">
          <cell r="D50" t="str">
            <v>B</v>
          </cell>
          <cell r="E50" t="str">
            <v>B</v>
          </cell>
        </row>
        <row r="51">
          <cell r="D51" t="str">
            <v>D</v>
          </cell>
          <cell r="E51" t="str">
            <v>D</v>
          </cell>
        </row>
        <row r="52">
          <cell r="D52" t="str">
            <v>A</v>
          </cell>
          <cell r="E52" t="str">
            <v>A</v>
          </cell>
        </row>
        <row r="53">
          <cell r="D53" t="str">
            <v>A</v>
          </cell>
          <cell r="E53" t="str">
            <v>A</v>
          </cell>
        </row>
        <row r="54">
          <cell r="D54" t="str">
            <v>D</v>
          </cell>
          <cell r="E54" t="str">
            <v>C</v>
          </cell>
        </row>
        <row r="55">
          <cell r="D55" t="str">
            <v>C</v>
          </cell>
          <cell r="E55" t="str">
            <v>C</v>
          </cell>
        </row>
        <row r="56">
          <cell r="D56" t="str">
            <v>B</v>
          </cell>
          <cell r="E56" t="str">
            <v>B</v>
          </cell>
        </row>
        <row r="57">
          <cell r="D57" t="str">
            <v>C</v>
          </cell>
          <cell r="E57" t="str">
            <v>C</v>
          </cell>
        </row>
        <row r="58">
          <cell r="D58" t="str">
            <v>E</v>
          </cell>
          <cell r="E58" t="str">
            <v>E</v>
          </cell>
        </row>
        <row r="59">
          <cell r="D59" t="str">
            <v>E</v>
          </cell>
          <cell r="E59" t="str">
            <v>F</v>
          </cell>
        </row>
        <row r="60">
          <cell r="D60" t="str">
            <v>C</v>
          </cell>
          <cell r="E60" t="str">
            <v>E</v>
          </cell>
        </row>
        <row r="61">
          <cell r="D61" t="str">
            <v>E</v>
          </cell>
          <cell r="E61" t="str">
            <v>D</v>
          </cell>
        </row>
        <row r="62">
          <cell r="D62" t="str">
            <v>C</v>
          </cell>
          <cell r="E62" t="str">
            <v>C</v>
          </cell>
        </row>
        <row r="63">
          <cell r="D63" t="str">
            <v>B</v>
          </cell>
          <cell r="E63" t="str">
            <v>B</v>
          </cell>
        </row>
        <row r="64">
          <cell r="D64" t="str">
            <v>C</v>
          </cell>
          <cell r="E64" t="str">
            <v>D</v>
          </cell>
        </row>
        <row r="65">
          <cell r="D65" t="str">
            <v>D</v>
          </cell>
          <cell r="E65" t="str">
            <v>E</v>
          </cell>
        </row>
        <row r="66">
          <cell r="D66" t="str">
            <v>B</v>
          </cell>
          <cell r="E66" t="str">
            <v>B</v>
          </cell>
        </row>
        <row r="67">
          <cell r="D67" t="str">
            <v>C</v>
          </cell>
          <cell r="E67" t="str">
            <v>D</v>
          </cell>
        </row>
        <row r="68">
          <cell r="D68" t="str">
            <v>E</v>
          </cell>
          <cell r="E68" t="str">
            <v>F</v>
          </cell>
        </row>
        <row r="69">
          <cell r="D69" t="str">
            <v>C</v>
          </cell>
          <cell r="E69" t="str">
            <v>D</v>
          </cell>
        </row>
        <row r="70">
          <cell r="D70" t="str">
            <v>B</v>
          </cell>
          <cell r="E70" t="str">
            <v>C</v>
          </cell>
        </row>
        <row r="71">
          <cell r="D71" t="str">
            <v>D</v>
          </cell>
          <cell r="E71" t="str">
            <v>E</v>
          </cell>
        </row>
        <row r="72">
          <cell r="D72" t="str">
            <v>A</v>
          </cell>
          <cell r="E72" t="str">
            <v>B</v>
          </cell>
        </row>
        <row r="73">
          <cell r="D73" t="str">
            <v>C</v>
          </cell>
          <cell r="E73" t="str">
            <v>B</v>
          </cell>
        </row>
        <row r="74">
          <cell r="D74" t="str">
            <v>A</v>
          </cell>
          <cell r="E74" t="str">
            <v>A</v>
          </cell>
        </row>
        <row r="75">
          <cell r="D75" t="str">
            <v>C</v>
          </cell>
          <cell r="E75" t="str">
            <v>B</v>
          </cell>
        </row>
        <row r="76">
          <cell r="D76" t="str">
            <v>C</v>
          </cell>
          <cell r="E76" t="str">
            <v>E</v>
          </cell>
        </row>
        <row r="77">
          <cell r="D77" t="str">
            <v>A</v>
          </cell>
          <cell r="E77" t="str">
            <v>A</v>
          </cell>
        </row>
        <row r="78">
          <cell r="D78" t="str">
            <v>B</v>
          </cell>
          <cell r="E78" t="str">
            <v>C</v>
          </cell>
        </row>
        <row r="79">
          <cell r="D79" t="str">
            <v>C</v>
          </cell>
          <cell r="E79" t="str">
            <v>C</v>
          </cell>
        </row>
        <row r="80">
          <cell r="D80" t="str">
            <v>C</v>
          </cell>
          <cell r="E80" t="str">
            <v>E</v>
          </cell>
        </row>
        <row r="81">
          <cell r="D81" t="str">
            <v>D</v>
          </cell>
          <cell r="E81" t="str">
            <v>E</v>
          </cell>
        </row>
        <row r="82">
          <cell r="D82" t="str">
            <v>D</v>
          </cell>
          <cell r="E82" t="str">
            <v>D</v>
          </cell>
        </row>
        <row r="83">
          <cell r="D83" t="str">
            <v>A</v>
          </cell>
          <cell r="E83" t="str">
            <v>A</v>
          </cell>
        </row>
        <row r="84">
          <cell r="D84" t="str">
            <v>B</v>
          </cell>
          <cell r="E84" t="str">
            <v>D</v>
          </cell>
        </row>
        <row r="85">
          <cell r="D85" t="str">
            <v>C</v>
          </cell>
          <cell r="E85" t="str">
            <v>E</v>
          </cell>
        </row>
        <row r="86">
          <cell r="D86" t="str">
            <v>E</v>
          </cell>
          <cell r="E86" t="str">
            <v>F</v>
          </cell>
        </row>
        <row r="87">
          <cell r="D87" t="str">
            <v>E</v>
          </cell>
          <cell r="E87" t="str">
            <v>F</v>
          </cell>
        </row>
        <row r="88">
          <cell r="D88" t="str">
            <v>E</v>
          </cell>
          <cell r="E88" t="str">
            <v>F</v>
          </cell>
        </row>
        <row r="89">
          <cell r="D89" t="str">
            <v>E</v>
          </cell>
          <cell r="E89" t="str">
            <v>E</v>
          </cell>
        </row>
        <row r="90">
          <cell r="D90" t="str">
            <v>A</v>
          </cell>
          <cell r="E90" t="str">
            <v>A</v>
          </cell>
        </row>
        <row r="91">
          <cell r="D91" t="str">
            <v>C</v>
          </cell>
          <cell r="E91" t="str">
            <v>D</v>
          </cell>
        </row>
        <row r="92">
          <cell r="D92" t="str">
            <v>E</v>
          </cell>
          <cell r="E92" t="str">
            <v>F</v>
          </cell>
        </row>
        <row r="93">
          <cell r="D93" t="str">
            <v>B</v>
          </cell>
          <cell r="E93" t="str">
            <v>B</v>
          </cell>
        </row>
        <row r="94">
          <cell r="D94" t="str">
            <v>A</v>
          </cell>
          <cell r="E94" t="str">
            <v>C</v>
          </cell>
        </row>
        <row r="95">
          <cell r="D95" t="str">
            <v>A</v>
          </cell>
          <cell r="E95" t="str">
            <v>B</v>
          </cell>
        </row>
        <row r="96">
          <cell r="D96" t="str">
            <v>E</v>
          </cell>
          <cell r="E96" t="str">
            <v>D</v>
          </cell>
        </row>
        <row r="97">
          <cell r="D97" t="str">
            <v>C</v>
          </cell>
          <cell r="E97" t="str">
            <v>E</v>
          </cell>
        </row>
        <row r="98">
          <cell r="D98" t="str">
            <v>E</v>
          </cell>
          <cell r="E98" t="str">
            <v>E</v>
          </cell>
        </row>
        <row r="99">
          <cell r="D99" t="str">
            <v>D</v>
          </cell>
          <cell r="E99" t="str">
            <v>D</v>
          </cell>
        </row>
        <row r="100">
          <cell r="D100" t="str">
            <v>C</v>
          </cell>
          <cell r="E100" t="str">
            <v>D</v>
          </cell>
        </row>
        <row r="101">
          <cell r="D101" t="str">
            <v>A</v>
          </cell>
          <cell r="E101" t="str">
            <v>B</v>
          </cell>
        </row>
        <row r="102">
          <cell r="D102" t="str">
            <v>E</v>
          </cell>
          <cell r="E102" t="str">
            <v>E</v>
          </cell>
        </row>
        <row r="103">
          <cell r="D103" t="str">
            <v>E</v>
          </cell>
          <cell r="E103" t="str">
            <v>F</v>
          </cell>
        </row>
        <row r="104">
          <cell r="D104" t="str">
            <v>A</v>
          </cell>
          <cell r="E104" t="str">
            <v>A</v>
          </cell>
        </row>
        <row r="105">
          <cell r="D105" t="str">
            <v>B</v>
          </cell>
          <cell r="E105" t="str">
            <v>D</v>
          </cell>
        </row>
        <row r="106">
          <cell r="D106" t="str">
            <v>D</v>
          </cell>
          <cell r="E106" t="str">
            <v>F</v>
          </cell>
        </row>
        <row r="107">
          <cell r="D107" t="str">
            <v>E</v>
          </cell>
          <cell r="E107" t="str">
            <v>E</v>
          </cell>
        </row>
        <row r="108">
          <cell r="D108" t="str">
            <v>C</v>
          </cell>
          <cell r="E108" t="str">
            <v>D</v>
          </cell>
        </row>
        <row r="109">
          <cell r="D109" t="str">
            <v>A</v>
          </cell>
          <cell r="E109" t="str">
            <v>A</v>
          </cell>
        </row>
      </sheetData>
      <sheetData sheetId="2">
        <row r="10">
          <cell r="F10">
            <v>45</v>
          </cell>
        </row>
        <row r="11">
          <cell r="F11">
            <v>88</v>
          </cell>
        </row>
        <row r="12">
          <cell r="F12">
            <v>34</v>
          </cell>
        </row>
        <row r="13">
          <cell r="F13">
            <v>73</v>
          </cell>
        </row>
        <row r="14">
          <cell r="F14">
            <v>95</v>
          </cell>
        </row>
        <row r="15">
          <cell r="F15">
            <v>38</v>
          </cell>
        </row>
        <row r="16">
          <cell r="F16">
            <v>73</v>
          </cell>
        </row>
        <row r="17">
          <cell r="F17">
            <v>73</v>
          </cell>
        </row>
        <row r="18">
          <cell r="F18">
            <v>58</v>
          </cell>
        </row>
        <row r="19">
          <cell r="F19">
            <v>50</v>
          </cell>
        </row>
        <row r="20">
          <cell r="F20">
            <v>92</v>
          </cell>
        </row>
        <row r="21">
          <cell r="F21">
            <v>68</v>
          </cell>
        </row>
        <row r="22">
          <cell r="F22">
            <v>99</v>
          </cell>
        </row>
        <row r="23">
          <cell r="F23">
            <v>75</v>
          </cell>
        </row>
        <row r="24">
          <cell r="F24">
            <v>26</v>
          </cell>
        </row>
        <row r="25">
          <cell r="F25">
            <v>69</v>
          </cell>
        </row>
        <row r="26">
          <cell r="F26">
            <v>95</v>
          </cell>
        </row>
        <row r="27">
          <cell r="F27">
            <v>65</v>
          </cell>
        </row>
        <row r="28">
          <cell r="F28">
            <v>40</v>
          </cell>
        </row>
        <row r="29">
          <cell r="F29">
            <v>35</v>
          </cell>
        </row>
        <row r="30">
          <cell r="F30">
            <v>68</v>
          </cell>
        </row>
        <row r="31">
          <cell r="F31">
            <v>90</v>
          </cell>
        </row>
        <row r="32">
          <cell r="F32">
            <v>34</v>
          </cell>
        </row>
        <row r="33">
          <cell r="F33">
            <v>74</v>
          </cell>
        </row>
        <row r="34">
          <cell r="F34">
            <v>28</v>
          </cell>
        </row>
        <row r="35">
          <cell r="F35">
            <v>73</v>
          </cell>
        </row>
        <row r="36">
          <cell r="F36">
            <v>64</v>
          </cell>
        </row>
        <row r="37">
          <cell r="F37">
            <v>99</v>
          </cell>
        </row>
        <row r="38">
          <cell r="F38">
            <v>52</v>
          </cell>
        </row>
        <row r="39">
          <cell r="F39">
            <v>70</v>
          </cell>
        </row>
        <row r="40">
          <cell r="F40">
            <v>22</v>
          </cell>
        </row>
        <row r="41">
          <cell r="F41">
            <v>55</v>
          </cell>
        </row>
        <row r="42">
          <cell r="F42">
            <v>56</v>
          </cell>
        </row>
        <row r="43">
          <cell r="F43">
            <v>33</v>
          </cell>
        </row>
        <row r="44">
          <cell r="F44">
            <v>30</v>
          </cell>
        </row>
        <row r="45">
          <cell r="F45">
            <v>74</v>
          </cell>
        </row>
        <row r="46">
          <cell r="F46">
            <v>76</v>
          </cell>
        </row>
        <row r="47">
          <cell r="F47">
            <v>71</v>
          </cell>
        </row>
        <row r="48">
          <cell r="F48">
            <v>45</v>
          </cell>
        </row>
        <row r="49">
          <cell r="F49">
            <v>80</v>
          </cell>
        </row>
        <row r="50">
          <cell r="F50">
            <v>41</v>
          </cell>
        </row>
        <row r="51">
          <cell r="F51">
            <v>24</v>
          </cell>
        </row>
        <row r="52">
          <cell r="F52">
            <v>99</v>
          </cell>
        </row>
        <row r="53">
          <cell r="F53">
            <v>88</v>
          </cell>
        </row>
        <row r="54">
          <cell r="F54">
            <v>40</v>
          </cell>
        </row>
        <row r="55">
          <cell r="F55">
            <v>89</v>
          </cell>
        </row>
        <row r="56">
          <cell r="F56">
            <v>72</v>
          </cell>
        </row>
        <row r="57">
          <cell r="F57">
            <v>48</v>
          </cell>
        </row>
        <row r="58">
          <cell r="F58">
            <v>51</v>
          </cell>
        </row>
        <row r="59">
          <cell r="F59">
            <v>48</v>
          </cell>
        </row>
        <row r="60">
          <cell r="F60">
            <v>76</v>
          </cell>
        </row>
        <row r="61">
          <cell r="F61">
            <v>54</v>
          </cell>
        </row>
        <row r="62">
          <cell r="F62">
            <v>70</v>
          </cell>
        </row>
        <row r="63">
          <cell r="F63">
            <v>95</v>
          </cell>
        </row>
        <row r="64">
          <cell r="F64">
            <v>43</v>
          </cell>
        </row>
        <row r="65">
          <cell r="F65">
            <v>54</v>
          </cell>
        </row>
        <row r="66">
          <cell r="F66">
            <v>88</v>
          </cell>
        </row>
        <row r="67">
          <cell r="F67">
            <v>48</v>
          </cell>
        </row>
        <row r="68">
          <cell r="F68">
            <v>37</v>
          </cell>
        </row>
        <row r="69">
          <cell r="F69">
            <v>45</v>
          </cell>
        </row>
        <row r="70">
          <cell r="F70">
            <v>23</v>
          </cell>
        </row>
        <row r="71">
          <cell r="F71">
            <v>60</v>
          </cell>
        </row>
        <row r="72">
          <cell r="F72">
            <v>71</v>
          </cell>
        </row>
        <row r="73">
          <cell r="F73">
            <v>74</v>
          </cell>
        </row>
        <row r="74">
          <cell r="F74">
            <v>59</v>
          </cell>
        </row>
        <row r="75">
          <cell r="F75">
            <v>78</v>
          </cell>
        </row>
        <row r="76">
          <cell r="F76">
            <v>56</v>
          </cell>
        </row>
        <row r="77">
          <cell r="F77">
            <v>83</v>
          </cell>
        </row>
        <row r="78">
          <cell r="F78">
            <v>88</v>
          </cell>
        </row>
        <row r="79">
          <cell r="F79">
            <v>92</v>
          </cell>
        </row>
        <row r="80">
          <cell r="F80">
            <v>59</v>
          </cell>
        </row>
        <row r="81">
          <cell r="F81">
            <v>65</v>
          </cell>
        </row>
        <row r="82">
          <cell r="F82">
            <v>99</v>
          </cell>
        </row>
        <row r="83">
          <cell r="F83">
            <v>96</v>
          </cell>
        </row>
        <row r="84">
          <cell r="F84">
            <v>31</v>
          </cell>
        </row>
        <row r="85">
          <cell r="F85">
            <v>96</v>
          </cell>
        </row>
        <row r="86">
          <cell r="F86">
            <v>63</v>
          </cell>
        </row>
        <row r="87">
          <cell r="F87">
            <v>79</v>
          </cell>
        </row>
        <row r="88">
          <cell r="F88">
            <v>65</v>
          </cell>
        </row>
        <row r="89">
          <cell r="F89">
            <v>62</v>
          </cell>
        </row>
        <row r="90">
          <cell r="F90">
            <v>81</v>
          </cell>
        </row>
        <row r="91">
          <cell r="F91">
            <v>63</v>
          </cell>
        </row>
        <row r="92">
          <cell r="F92">
            <v>58</v>
          </cell>
        </row>
        <row r="93">
          <cell r="F93">
            <v>35</v>
          </cell>
        </row>
        <row r="94">
          <cell r="F94">
            <v>66</v>
          </cell>
        </row>
        <row r="95">
          <cell r="F95">
            <v>48</v>
          </cell>
        </row>
        <row r="96">
          <cell r="F96">
            <v>90</v>
          </cell>
        </row>
        <row r="97">
          <cell r="F97">
            <v>78</v>
          </cell>
        </row>
        <row r="98">
          <cell r="F98">
            <v>22</v>
          </cell>
        </row>
        <row r="99">
          <cell r="F99">
            <v>26</v>
          </cell>
        </row>
        <row r="100">
          <cell r="F100">
            <v>71</v>
          </cell>
        </row>
        <row r="101">
          <cell r="F101">
            <v>55</v>
          </cell>
        </row>
        <row r="102">
          <cell r="F102">
            <v>55</v>
          </cell>
        </row>
        <row r="103">
          <cell r="F103">
            <v>47</v>
          </cell>
        </row>
        <row r="104">
          <cell r="F104">
            <v>86</v>
          </cell>
        </row>
        <row r="105">
          <cell r="F105">
            <v>39</v>
          </cell>
        </row>
        <row r="106">
          <cell r="F106">
            <v>93</v>
          </cell>
        </row>
        <row r="107">
          <cell r="F107">
            <v>75</v>
          </cell>
        </row>
        <row r="108">
          <cell r="F108">
            <v>69</v>
          </cell>
        </row>
        <row r="109">
          <cell r="F109">
            <v>66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tures"/>
      <sheetName val="Hedging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</sheetNames>
    <sheetDataSet>
      <sheetData sheetId="0"/>
      <sheetData sheetId="1"/>
      <sheetData sheetId="2"/>
      <sheetData sheetId="3"/>
      <sheetData sheetId="4"/>
      <sheetData sheetId="5">
        <row r="17">
          <cell r="H17">
            <v>-3.6363636363636376E-2</v>
          </cell>
          <cell r="I17">
            <v>3.2516709562501356E-2</v>
          </cell>
        </row>
        <row r="18">
          <cell r="H18">
            <v>0.1132075471698113</v>
          </cell>
          <cell r="I18">
            <v>-4.0586289431595063E-2</v>
          </cell>
        </row>
        <row r="19">
          <cell r="H19">
            <v>-1.8867924528301883E-2</v>
          </cell>
          <cell r="I19">
            <v>-2.2187918686682403E-2</v>
          </cell>
        </row>
        <row r="20">
          <cell r="H20">
            <v>-0.15517241379310343</v>
          </cell>
          <cell r="I20">
            <v>0.22313235783212448</v>
          </cell>
        </row>
        <row r="21">
          <cell r="H21">
            <v>1.7543859649122862E-2</v>
          </cell>
          <cell r="I21">
            <v>-0.10359504133778916</v>
          </cell>
        </row>
        <row r="22">
          <cell r="H22">
            <v>0</v>
          </cell>
          <cell r="I22">
            <v>-4.9684937252572885E-2</v>
          </cell>
        </row>
        <row r="23">
          <cell r="H23">
            <v>-1.7857142857142905E-2</v>
          </cell>
          <cell r="I23">
            <v>-3.4166132493525486E-2</v>
          </cell>
        </row>
        <row r="24">
          <cell r="H24">
            <v>6.0000000000000053E-2</v>
          </cell>
          <cell r="I24">
            <v>-4.8800650094181393E-2</v>
          </cell>
        </row>
        <row r="25">
          <cell r="H25">
            <v>-6.6666666666666652E-2</v>
          </cell>
          <cell r="I25">
            <v>-4.5388084546080953E-2</v>
          </cell>
        </row>
        <row r="26">
          <cell r="H26">
            <v>-5.6603773584905648E-2</v>
          </cell>
          <cell r="I26">
            <v>0.14069208065733768</v>
          </cell>
        </row>
        <row r="27">
          <cell r="H27">
            <v>-4.9180327868852514E-2</v>
          </cell>
          <cell r="I27">
            <v>4.5036722262372569E-2</v>
          </cell>
        </row>
        <row r="28">
          <cell r="H28">
            <v>1.6666666666666607E-2</v>
          </cell>
          <cell r="I28">
            <v>-0.10534587003560378</v>
          </cell>
        </row>
        <row r="29">
          <cell r="H29">
            <v>-5.6603773584905648E-2</v>
          </cell>
          <cell r="I29">
            <v>1.1898991548554574E-2</v>
          </cell>
        </row>
        <row r="30">
          <cell r="H30">
            <v>0</v>
          </cell>
          <cell r="I30">
            <v>-2.9480587852581553E-2</v>
          </cell>
        </row>
        <row r="31">
          <cell r="H31">
            <v>-0.1166666666666667</v>
          </cell>
          <cell r="I31">
            <v>-3.4688756094486219E-2</v>
          </cell>
        </row>
        <row r="32">
          <cell r="H32">
            <v>1.7543859649122862E-2</v>
          </cell>
          <cell r="I32">
            <v>6.9476726149094392E-2</v>
          </cell>
        </row>
        <row r="33">
          <cell r="H33">
            <v>-0.1166666666666667</v>
          </cell>
          <cell r="I33">
            <v>-3.6415398644723197E-3</v>
          </cell>
        </row>
        <row r="34">
          <cell r="H34">
            <v>-6.6666666666666652E-2</v>
          </cell>
          <cell r="I34">
            <v>2.2922883522629181E-2</v>
          </cell>
        </row>
        <row r="35">
          <cell r="H35">
            <v>-0.15517241379310343</v>
          </cell>
          <cell r="I35">
            <v>5.8477964235309939E-2</v>
          </cell>
        </row>
        <row r="36">
          <cell r="H36">
            <v>6.0000000000000053E-2</v>
          </cell>
          <cell r="I36">
            <v>5.5148038961288996E-2</v>
          </cell>
        </row>
        <row r="37">
          <cell r="H37">
            <v>0</v>
          </cell>
          <cell r="I37">
            <v>1.9117214838887859E-2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"/>
      <sheetName val="MatrixMultiplication"/>
      <sheetName val="CreditMatrix_Weighted"/>
      <sheetName val="Loss_FromRanking"/>
      <sheetName val="HazardRate1"/>
      <sheetName val="HazardRate2"/>
    </sheetNames>
    <sheetDataSet>
      <sheetData sheetId="0"/>
      <sheetData sheetId="1"/>
      <sheetData sheetId="2">
        <row r="10">
          <cell r="F10">
            <v>56</v>
          </cell>
        </row>
        <row r="11">
          <cell r="F11">
            <v>35</v>
          </cell>
        </row>
        <row r="12">
          <cell r="F12">
            <v>90</v>
          </cell>
        </row>
        <row r="13">
          <cell r="F13">
            <v>60</v>
          </cell>
        </row>
        <row r="14">
          <cell r="F14">
            <v>53</v>
          </cell>
        </row>
        <row r="15">
          <cell r="F15">
            <v>83</v>
          </cell>
        </row>
        <row r="16">
          <cell r="F16">
            <v>92</v>
          </cell>
        </row>
        <row r="17">
          <cell r="F17">
            <v>33</v>
          </cell>
        </row>
        <row r="18">
          <cell r="F18">
            <v>25</v>
          </cell>
        </row>
        <row r="19">
          <cell r="F19">
            <v>94</v>
          </cell>
        </row>
        <row r="20">
          <cell r="F20">
            <v>48</v>
          </cell>
        </row>
        <row r="21">
          <cell r="F21">
            <v>72</v>
          </cell>
        </row>
        <row r="22">
          <cell r="F22">
            <v>25</v>
          </cell>
        </row>
        <row r="23">
          <cell r="F23">
            <v>93</v>
          </cell>
        </row>
        <row r="24">
          <cell r="F24">
            <v>73</v>
          </cell>
        </row>
        <row r="25">
          <cell r="F25">
            <v>85</v>
          </cell>
        </row>
        <row r="26">
          <cell r="F26">
            <v>57</v>
          </cell>
        </row>
        <row r="27">
          <cell r="F27">
            <v>23</v>
          </cell>
        </row>
        <row r="28">
          <cell r="F28">
            <v>94</v>
          </cell>
        </row>
        <row r="29">
          <cell r="F29">
            <v>79</v>
          </cell>
        </row>
        <row r="30">
          <cell r="F30">
            <v>100</v>
          </cell>
        </row>
        <row r="31">
          <cell r="F31">
            <v>75</v>
          </cell>
        </row>
        <row r="32">
          <cell r="F32">
            <v>30</v>
          </cell>
        </row>
        <row r="33">
          <cell r="F33">
            <v>73</v>
          </cell>
        </row>
        <row r="34">
          <cell r="F34">
            <v>20</v>
          </cell>
        </row>
        <row r="35">
          <cell r="F35">
            <v>71</v>
          </cell>
        </row>
        <row r="36">
          <cell r="F36">
            <v>54</v>
          </cell>
        </row>
        <row r="37">
          <cell r="F37">
            <v>28</v>
          </cell>
        </row>
        <row r="38">
          <cell r="F38">
            <v>73</v>
          </cell>
        </row>
        <row r="39">
          <cell r="F39">
            <v>91</v>
          </cell>
        </row>
        <row r="40">
          <cell r="F40">
            <v>59</v>
          </cell>
        </row>
        <row r="41">
          <cell r="F41">
            <v>53</v>
          </cell>
        </row>
        <row r="42">
          <cell r="F42">
            <v>68</v>
          </cell>
        </row>
        <row r="43">
          <cell r="F43">
            <v>82</v>
          </cell>
        </row>
        <row r="44">
          <cell r="F44">
            <v>23</v>
          </cell>
        </row>
        <row r="45">
          <cell r="F45">
            <v>52</v>
          </cell>
        </row>
        <row r="46">
          <cell r="F46">
            <v>82</v>
          </cell>
        </row>
        <row r="47">
          <cell r="F47">
            <v>85</v>
          </cell>
        </row>
        <row r="48">
          <cell r="F48">
            <v>56</v>
          </cell>
        </row>
        <row r="49">
          <cell r="F49">
            <v>96</v>
          </cell>
        </row>
        <row r="50">
          <cell r="F50">
            <v>81</v>
          </cell>
        </row>
        <row r="51">
          <cell r="F51">
            <v>26</v>
          </cell>
        </row>
        <row r="52">
          <cell r="F52">
            <v>76</v>
          </cell>
        </row>
        <row r="53">
          <cell r="F53">
            <v>33</v>
          </cell>
        </row>
        <row r="54">
          <cell r="F54">
            <v>86</v>
          </cell>
        </row>
        <row r="55">
          <cell r="F55">
            <v>25</v>
          </cell>
        </row>
        <row r="56">
          <cell r="F56">
            <v>65</v>
          </cell>
        </row>
        <row r="57">
          <cell r="F57">
            <v>42</v>
          </cell>
        </row>
        <row r="58">
          <cell r="F58">
            <v>80</v>
          </cell>
        </row>
        <row r="59">
          <cell r="F59">
            <v>91</v>
          </cell>
        </row>
        <row r="60">
          <cell r="F60">
            <v>25</v>
          </cell>
        </row>
        <row r="61">
          <cell r="F61">
            <v>34</v>
          </cell>
        </row>
        <row r="62">
          <cell r="F62">
            <v>24</v>
          </cell>
        </row>
        <row r="63">
          <cell r="F63">
            <v>63</v>
          </cell>
        </row>
        <row r="64">
          <cell r="F64">
            <v>23</v>
          </cell>
        </row>
        <row r="65">
          <cell r="F65">
            <v>86</v>
          </cell>
        </row>
        <row r="66">
          <cell r="F66">
            <v>36</v>
          </cell>
        </row>
        <row r="67">
          <cell r="F67">
            <v>55</v>
          </cell>
        </row>
        <row r="68">
          <cell r="F68">
            <v>92</v>
          </cell>
        </row>
        <row r="69">
          <cell r="F69">
            <v>38</v>
          </cell>
        </row>
        <row r="70">
          <cell r="F70">
            <v>32</v>
          </cell>
        </row>
        <row r="71">
          <cell r="F71">
            <v>58</v>
          </cell>
        </row>
        <row r="72">
          <cell r="F72">
            <v>69</v>
          </cell>
        </row>
        <row r="73">
          <cell r="F73">
            <v>66</v>
          </cell>
        </row>
        <row r="74">
          <cell r="F74">
            <v>25</v>
          </cell>
        </row>
        <row r="75">
          <cell r="F75">
            <v>69</v>
          </cell>
        </row>
        <row r="76">
          <cell r="F76">
            <v>54</v>
          </cell>
        </row>
        <row r="77">
          <cell r="F77">
            <v>65</v>
          </cell>
        </row>
        <row r="78">
          <cell r="F78">
            <v>20</v>
          </cell>
        </row>
        <row r="79">
          <cell r="F79">
            <v>25</v>
          </cell>
        </row>
        <row r="80">
          <cell r="F80">
            <v>63</v>
          </cell>
        </row>
        <row r="81">
          <cell r="F81">
            <v>36</v>
          </cell>
        </row>
        <row r="82">
          <cell r="F82">
            <v>55</v>
          </cell>
        </row>
        <row r="83">
          <cell r="F83">
            <v>48</v>
          </cell>
        </row>
        <row r="84">
          <cell r="F84">
            <v>35</v>
          </cell>
        </row>
        <row r="85">
          <cell r="F85">
            <v>39</v>
          </cell>
        </row>
        <row r="86">
          <cell r="F86">
            <v>48</v>
          </cell>
        </row>
        <row r="87">
          <cell r="F87">
            <v>52</v>
          </cell>
        </row>
        <row r="88">
          <cell r="F88">
            <v>29</v>
          </cell>
        </row>
        <row r="89">
          <cell r="F89">
            <v>61</v>
          </cell>
        </row>
        <row r="90">
          <cell r="F90">
            <v>65</v>
          </cell>
        </row>
        <row r="91">
          <cell r="F91">
            <v>51</v>
          </cell>
        </row>
        <row r="92">
          <cell r="F92">
            <v>23</v>
          </cell>
        </row>
        <row r="93">
          <cell r="F93">
            <v>59</v>
          </cell>
        </row>
        <row r="94">
          <cell r="F94">
            <v>87</v>
          </cell>
        </row>
        <row r="95">
          <cell r="F95">
            <v>64</v>
          </cell>
        </row>
        <row r="96">
          <cell r="F96">
            <v>77</v>
          </cell>
        </row>
        <row r="97">
          <cell r="F97">
            <v>51</v>
          </cell>
        </row>
        <row r="98">
          <cell r="F98">
            <v>50</v>
          </cell>
        </row>
        <row r="99">
          <cell r="F99">
            <v>98</v>
          </cell>
        </row>
        <row r="100">
          <cell r="F100">
            <v>81</v>
          </cell>
        </row>
        <row r="101">
          <cell r="F101">
            <v>66</v>
          </cell>
        </row>
        <row r="102">
          <cell r="F102">
            <v>47</v>
          </cell>
        </row>
        <row r="103">
          <cell r="F103">
            <v>32</v>
          </cell>
        </row>
        <row r="104">
          <cell r="F104">
            <v>58</v>
          </cell>
        </row>
        <row r="105">
          <cell r="F105">
            <v>40</v>
          </cell>
        </row>
        <row r="106">
          <cell r="F106">
            <v>91</v>
          </cell>
        </row>
        <row r="107">
          <cell r="F107">
            <v>28</v>
          </cell>
        </row>
        <row r="108">
          <cell r="F108">
            <v>78</v>
          </cell>
        </row>
        <row r="109">
          <cell r="F109">
            <v>78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open?id=17Om8FP-mcpSa_8ORHClVa7kKXBldcHQz" TargetMode="External"/><Relationship Id="rId1" Type="http://schemas.openxmlformats.org/officeDocument/2006/relationships/hyperlink" Target="https://drive.google.com/open?id=13Bbd9i4-41LgVMWDiL3M-vP4gqy0NvSB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4B342-6F0C-FC41-984D-E0CCF89C0D47}">
  <dimension ref="A1"/>
  <sheetViews>
    <sheetView tabSelected="1" workbookViewId="0"/>
  </sheetViews>
  <sheetFormatPr baseColWidth="10" defaultRowHeight="26" x14ac:dyDescent="0.3"/>
  <cols>
    <col min="1" max="16384" width="10.83203125" style="70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258CA-9A84-8642-938F-1DA08E61DD95}">
  <sheetPr>
    <tabColor rgb="FFFF0000"/>
  </sheetPr>
  <dimension ref="B2:C15"/>
  <sheetViews>
    <sheetView workbookViewId="0"/>
  </sheetViews>
  <sheetFormatPr baseColWidth="10" defaultRowHeight="26" x14ac:dyDescent="0.3"/>
  <cols>
    <col min="1" max="16384" width="10.83203125" style="63"/>
  </cols>
  <sheetData>
    <row r="2" spans="2:3" x14ac:dyDescent="0.3">
      <c r="B2" s="63" t="s">
        <v>217</v>
      </c>
    </row>
    <row r="3" spans="2:3" x14ac:dyDescent="0.3">
      <c r="C3" s="63" t="s">
        <v>206</v>
      </c>
    </row>
    <row r="4" spans="2:3" x14ac:dyDescent="0.3">
      <c r="C4" s="63" t="s">
        <v>207</v>
      </c>
    </row>
    <row r="6" spans="2:3" x14ac:dyDescent="0.3">
      <c r="B6" s="63" t="s">
        <v>208</v>
      </c>
    </row>
    <row r="7" spans="2:3" x14ac:dyDescent="0.3">
      <c r="C7" s="63" t="s">
        <v>209</v>
      </c>
    </row>
    <row r="8" spans="2:3" x14ac:dyDescent="0.3">
      <c r="C8" s="63" t="s">
        <v>210</v>
      </c>
    </row>
    <row r="9" spans="2:3" x14ac:dyDescent="0.3">
      <c r="C9" s="63" t="s">
        <v>211</v>
      </c>
    </row>
    <row r="11" spans="2:3" x14ac:dyDescent="0.3">
      <c r="B11" s="63" t="s">
        <v>212</v>
      </c>
    </row>
    <row r="12" spans="2:3" x14ac:dyDescent="0.3">
      <c r="C12" s="63" t="s">
        <v>213</v>
      </c>
    </row>
    <row r="13" spans="2:3" x14ac:dyDescent="0.3">
      <c r="C13" s="63" t="s">
        <v>216</v>
      </c>
    </row>
    <row r="14" spans="2:3" x14ac:dyDescent="0.3">
      <c r="C14" s="63" t="s">
        <v>214</v>
      </c>
    </row>
    <row r="15" spans="2:3" x14ac:dyDescent="0.3">
      <c r="C15" s="63" t="s">
        <v>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29"/>
  <sheetViews>
    <sheetView workbookViewId="0"/>
  </sheetViews>
  <sheetFormatPr baseColWidth="10" defaultRowHeight="26" x14ac:dyDescent="0.3"/>
  <cols>
    <col min="1" max="1" width="12" style="4" bestFit="1" customWidth="1"/>
    <col min="2" max="2" width="10.83203125" style="4"/>
    <col min="3" max="3" width="8.6640625" style="4" bestFit="1" customWidth="1"/>
    <col min="4" max="4" width="8.83203125" style="4" bestFit="1" customWidth="1"/>
    <col min="5" max="5" width="8.5" style="4" bestFit="1" customWidth="1"/>
    <col min="6" max="8" width="10.83203125" style="4"/>
    <col min="9" max="9" width="37.83203125" style="27" customWidth="1"/>
    <col min="10" max="10" width="56.5" style="27" bestFit="1" customWidth="1"/>
    <col min="11" max="12" width="10.83203125" style="5"/>
    <col min="13" max="16384" width="10.83203125" style="4"/>
  </cols>
  <sheetData>
    <row r="1" spans="1:12" x14ac:dyDescent="0.3">
      <c r="A1" s="64" t="s">
        <v>204</v>
      </c>
      <c r="I1" s="65"/>
    </row>
    <row r="2" spans="1:12" s="2" customFormat="1" ht="29" x14ac:dyDescent="0.35">
      <c r="A2" s="64" t="s">
        <v>205</v>
      </c>
      <c r="B2" s="2" t="s">
        <v>30</v>
      </c>
      <c r="I2" s="65"/>
      <c r="J2" s="33"/>
      <c r="K2" s="3"/>
      <c r="L2" s="3"/>
    </row>
    <row r="3" spans="1:12" s="2" customFormat="1" ht="29" x14ac:dyDescent="0.35">
      <c r="I3" s="33"/>
      <c r="J3" s="33"/>
      <c r="K3" s="3"/>
      <c r="L3" s="3"/>
    </row>
    <row r="4" spans="1:12" s="2" customFormat="1" ht="29" x14ac:dyDescent="0.35">
      <c r="B4" s="2" t="s">
        <v>201</v>
      </c>
      <c r="I4" s="33"/>
      <c r="J4" s="33"/>
      <c r="K4" s="3"/>
      <c r="L4" s="3"/>
    </row>
    <row r="5" spans="1:12" s="2" customFormat="1" ht="29" x14ac:dyDescent="0.35">
      <c r="I5" s="33"/>
      <c r="J5" s="33"/>
      <c r="K5" s="3"/>
      <c r="L5" s="3"/>
    </row>
    <row r="6" spans="1:12" s="2" customFormat="1" ht="29" x14ac:dyDescent="0.35">
      <c r="I6" s="33"/>
      <c r="J6" s="33"/>
      <c r="K6" s="3"/>
      <c r="L6" s="3"/>
    </row>
    <row r="7" spans="1:12" s="2" customFormat="1" ht="29" x14ac:dyDescent="0.35">
      <c r="B7" s="3"/>
      <c r="C7" s="3" t="s">
        <v>2</v>
      </c>
      <c r="D7" s="3" t="s">
        <v>3</v>
      </c>
      <c r="E7" s="3" t="s">
        <v>31</v>
      </c>
      <c r="I7" s="34" t="s">
        <v>32</v>
      </c>
      <c r="J7" s="34" t="s">
        <v>147</v>
      </c>
    </row>
    <row r="8" spans="1:12" s="2" customFormat="1" ht="29" x14ac:dyDescent="0.35">
      <c r="B8" s="3" t="s">
        <v>2</v>
      </c>
      <c r="C8" s="35" t="str">
        <f t="shared" ref="C8:E10" si="0">"f("&amp;$B8&amp;","&amp;C$7&amp;")"</f>
        <v>f(a,a)</v>
      </c>
      <c r="D8" s="36" t="str">
        <f t="shared" si="0"/>
        <v>f(a,b)</v>
      </c>
      <c r="E8" s="37" t="str">
        <f t="shared" si="0"/>
        <v>f(a,c)</v>
      </c>
      <c r="I8" s="33" t="s">
        <v>33</v>
      </c>
      <c r="J8" s="33" t="s">
        <v>157</v>
      </c>
    </row>
    <row r="9" spans="1:12" s="2" customFormat="1" ht="29" x14ac:dyDescent="0.35">
      <c r="B9" s="3" t="s">
        <v>3</v>
      </c>
      <c r="C9" s="38" t="str">
        <f t="shared" si="0"/>
        <v>f(b,a)</v>
      </c>
      <c r="D9" s="39" t="str">
        <f t="shared" si="0"/>
        <v>f(b,b)</v>
      </c>
      <c r="E9" s="40" t="str">
        <f t="shared" si="0"/>
        <v>f(b,c)</v>
      </c>
      <c r="I9" s="33" t="s">
        <v>1</v>
      </c>
      <c r="J9" s="33" t="s">
        <v>148</v>
      </c>
    </row>
    <row r="10" spans="1:12" s="2" customFormat="1" ht="29" x14ac:dyDescent="0.35">
      <c r="B10" s="3" t="s">
        <v>31</v>
      </c>
      <c r="C10" s="41" t="str">
        <f t="shared" si="0"/>
        <v>f(c,a)</v>
      </c>
      <c r="D10" s="42" t="str">
        <f t="shared" si="0"/>
        <v>f(c,b)</v>
      </c>
      <c r="E10" s="43" t="str">
        <f t="shared" si="0"/>
        <v>f(c,c)</v>
      </c>
      <c r="I10" s="33" t="s">
        <v>34</v>
      </c>
      <c r="J10" s="33" t="s">
        <v>149</v>
      </c>
    </row>
    <row r="11" spans="1:12" s="2" customFormat="1" ht="33" x14ac:dyDescent="0.45">
      <c r="I11" s="33" t="s">
        <v>151</v>
      </c>
      <c r="J11" s="33" t="s">
        <v>158</v>
      </c>
      <c r="K11" s="3"/>
      <c r="L11" s="3"/>
    </row>
    <row r="12" spans="1:12" s="2" customFormat="1" ht="29" x14ac:dyDescent="0.35">
      <c r="I12" s="33" t="s">
        <v>35</v>
      </c>
      <c r="J12" s="33" t="s">
        <v>150</v>
      </c>
      <c r="K12" s="3"/>
      <c r="L12" s="3"/>
    </row>
    <row r="13" spans="1:12" s="2" customFormat="1" ht="29" x14ac:dyDescent="0.35">
      <c r="I13" s="33"/>
      <c r="J13" s="33"/>
      <c r="K13" s="3"/>
      <c r="L13" s="3"/>
    </row>
    <row r="14" spans="1:12" s="1" customFormat="1" x14ac:dyDescent="0.3">
      <c r="C14" s="1" t="s">
        <v>2</v>
      </c>
      <c r="D14" s="1" t="s">
        <v>3</v>
      </c>
      <c r="E14" s="1" t="s">
        <v>31</v>
      </c>
      <c r="I14" s="27"/>
      <c r="J14" s="27"/>
    </row>
    <row r="15" spans="1:12" x14ac:dyDescent="0.3">
      <c r="C15" s="6">
        <f ca="1">RAND()</f>
        <v>0.74925829705570601</v>
      </c>
      <c r="D15" s="6">
        <f t="shared" ref="D15:E29" ca="1" si="1">RAND()</f>
        <v>0.24041808237784279</v>
      </c>
      <c r="E15" s="6">
        <f t="shared" ca="1" si="1"/>
        <v>0.68368705086215531</v>
      </c>
      <c r="K15" s="4"/>
      <c r="L15" s="4"/>
    </row>
    <row r="16" spans="1:12" x14ac:dyDescent="0.3">
      <c r="C16" s="6">
        <f t="shared" ref="C16:C29" ca="1" si="2">RAND()</f>
        <v>0.10348642204953484</v>
      </c>
      <c r="D16" s="6">
        <f t="shared" ca="1" si="1"/>
        <v>0.51952590510806351</v>
      </c>
      <c r="E16" s="6">
        <f t="shared" ca="1" si="1"/>
        <v>0.73916110959421111</v>
      </c>
      <c r="K16" s="4"/>
      <c r="L16" s="4"/>
    </row>
    <row r="17" spans="3:12" x14ac:dyDescent="0.3">
      <c r="C17" s="6">
        <f t="shared" ca="1" si="2"/>
        <v>0.25074086858396949</v>
      </c>
      <c r="D17" s="6">
        <f t="shared" ca="1" si="1"/>
        <v>0.70672313116370811</v>
      </c>
      <c r="E17" s="6">
        <f t="shared" ca="1" si="1"/>
        <v>0.58523034134513086</v>
      </c>
      <c r="K17" s="4"/>
      <c r="L17" s="4"/>
    </row>
    <row r="18" spans="3:12" x14ac:dyDescent="0.3">
      <c r="C18" s="6">
        <f t="shared" ca="1" si="2"/>
        <v>0.7950108722628012</v>
      </c>
      <c r="D18" s="6">
        <f t="shared" ca="1" si="1"/>
        <v>0.61424358640688081</v>
      </c>
      <c r="E18" s="6">
        <f t="shared" ca="1" si="1"/>
        <v>0.78923196373162074</v>
      </c>
    </row>
    <row r="19" spans="3:12" x14ac:dyDescent="0.3">
      <c r="C19" s="6">
        <f t="shared" ca="1" si="2"/>
        <v>2.1294359151646791E-3</v>
      </c>
      <c r="D19" s="6">
        <f t="shared" ca="1" si="1"/>
        <v>0.24367626520510921</v>
      </c>
      <c r="E19" s="6">
        <f t="shared" ca="1" si="1"/>
        <v>0.595258324011537</v>
      </c>
    </row>
    <row r="20" spans="3:12" x14ac:dyDescent="0.3">
      <c r="C20" s="6">
        <f t="shared" ca="1" si="2"/>
        <v>0.87488340232896333</v>
      </c>
      <c r="D20" s="6">
        <f t="shared" ca="1" si="1"/>
        <v>0.58478657340683304</v>
      </c>
      <c r="E20" s="6">
        <f t="shared" ca="1" si="1"/>
        <v>0.34848883868970637</v>
      </c>
    </row>
    <row r="21" spans="3:12" x14ac:dyDescent="0.3">
      <c r="C21" s="6">
        <f t="shared" ca="1" si="2"/>
        <v>0.56622867345076955</v>
      </c>
      <c r="D21" s="6">
        <f t="shared" ca="1" si="1"/>
        <v>0.29634642576124637</v>
      </c>
      <c r="E21" s="6">
        <f t="shared" ca="1" si="1"/>
        <v>0.10480535175805028</v>
      </c>
    </row>
    <row r="22" spans="3:12" x14ac:dyDescent="0.3">
      <c r="C22" s="6">
        <f t="shared" ca="1" si="2"/>
        <v>0.35475962350550272</v>
      </c>
      <c r="D22" s="6">
        <f t="shared" ca="1" si="1"/>
        <v>2.7262838446999949E-2</v>
      </c>
      <c r="E22" s="6">
        <f t="shared" ca="1" si="1"/>
        <v>0.88950529766954356</v>
      </c>
    </row>
    <row r="23" spans="3:12" x14ac:dyDescent="0.3">
      <c r="C23" s="6">
        <f t="shared" ca="1" si="2"/>
        <v>0.72666716689796329</v>
      </c>
      <c r="D23" s="6">
        <f t="shared" ca="1" si="1"/>
        <v>0.61228738229396984</v>
      </c>
      <c r="E23" s="6">
        <f t="shared" ca="1" si="1"/>
        <v>0.22540626290935994</v>
      </c>
    </row>
    <row r="24" spans="3:12" x14ac:dyDescent="0.3">
      <c r="C24" s="6">
        <f t="shared" ca="1" si="2"/>
        <v>0.39812179797604297</v>
      </c>
      <c r="D24" s="6">
        <f t="shared" ca="1" si="1"/>
        <v>0.69009459190271261</v>
      </c>
      <c r="E24" s="6">
        <f t="shared" ca="1" si="1"/>
        <v>0.33013288935221852</v>
      </c>
    </row>
    <row r="25" spans="3:12" x14ac:dyDescent="0.3">
      <c r="C25" s="6">
        <f t="shared" ca="1" si="2"/>
        <v>0.15453971509206765</v>
      </c>
      <c r="D25" s="6">
        <f t="shared" ca="1" si="1"/>
        <v>0.79004023528040601</v>
      </c>
      <c r="E25" s="6">
        <f t="shared" ca="1" si="1"/>
        <v>0.5869791225668749</v>
      </c>
    </row>
    <row r="26" spans="3:12" x14ac:dyDescent="0.3">
      <c r="C26" s="6">
        <f t="shared" ca="1" si="2"/>
        <v>9.2134726659092836E-2</v>
      </c>
      <c r="D26" s="6">
        <f t="shared" ca="1" si="1"/>
        <v>0.12930865193295416</v>
      </c>
      <c r="E26" s="6">
        <f t="shared" ca="1" si="1"/>
        <v>0.86633516125462151</v>
      </c>
    </row>
    <row r="27" spans="3:12" x14ac:dyDescent="0.3">
      <c r="C27" s="6">
        <f t="shared" ca="1" si="2"/>
        <v>0.47894687264618885</v>
      </c>
      <c r="D27" s="6">
        <f t="shared" ca="1" si="1"/>
        <v>0.50866561693375134</v>
      </c>
      <c r="E27" s="6">
        <f t="shared" ca="1" si="1"/>
        <v>0.33719943139377317</v>
      </c>
    </row>
    <row r="28" spans="3:12" x14ac:dyDescent="0.3">
      <c r="C28" s="6">
        <f t="shared" ca="1" si="2"/>
        <v>0.56249789752844248</v>
      </c>
      <c r="D28" s="6">
        <f t="shared" ca="1" si="1"/>
        <v>0.53855215424218905</v>
      </c>
      <c r="E28" s="6">
        <f t="shared" ca="1" si="1"/>
        <v>0.35683269046886634</v>
      </c>
    </row>
    <row r="29" spans="3:12" x14ac:dyDescent="0.3">
      <c r="C29" s="6">
        <f t="shared" ca="1" si="2"/>
        <v>8.5371678479848057E-2</v>
      </c>
      <c r="D29" s="6">
        <f t="shared" ca="1" si="1"/>
        <v>0.51763848157327474</v>
      </c>
      <c r="E29" s="6">
        <f t="shared" ca="1" si="1"/>
        <v>0.98095172451752777</v>
      </c>
    </row>
  </sheetData>
  <hyperlinks>
    <hyperlink ref="A1" r:id="rId1" xr:uid="{DA33E4B3-6BDC-3D46-918D-0AB46C3B0C57}"/>
    <hyperlink ref="A2" r:id="rId2" xr:uid="{62CFB15C-BCAB-A243-9CE5-B964FE3EBF7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B2:M104"/>
  <sheetViews>
    <sheetView workbookViewId="0"/>
  </sheetViews>
  <sheetFormatPr baseColWidth="10" defaultColWidth="8.83203125" defaultRowHeight="26" x14ac:dyDescent="0.3"/>
  <cols>
    <col min="1" max="1" width="8.83203125" style="7"/>
    <col min="2" max="2" width="19.33203125" style="7" bestFit="1" customWidth="1"/>
    <col min="3" max="3" width="15.5" style="7" bestFit="1" customWidth="1"/>
    <col min="4" max="4" width="16.33203125" style="7" bestFit="1" customWidth="1"/>
    <col min="5" max="6" width="8.83203125" style="7"/>
    <col min="7" max="7" width="18.33203125" style="7" bestFit="1" customWidth="1"/>
    <col min="8" max="13" width="7.1640625" style="8" bestFit="1" customWidth="1"/>
    <col min="14" max="16384" width="8.83203125" style="7"/>
  </cols>
  <sheetData>
    <row r="2" spans="2:13" ht="29" x14ac:dyDescent="0.35">
      <c r="B2" s="2" t="s">
        <v>146</v>
      </c>
    </row>
    <row r="4" spans="2:13" x14ac:dyDescent="0.3">
      <c r="B4" s="7" t="s">
        <v>145</v>
      </c>
      <c r="C4" s="7" t="s">
        <v>144</v>
      </c>
      <c r="D4" s="7" t="s">
        <v>143</v>
      </c>
      <c r="G4" s="7" t="s">
        <v>142</v>
      </c>
      <c r="H4" s="8" t="s">
        <v>39</v>
      </c>
      <c r="I4" s="8" t="s">
        <v>36</v>
      </c>
      <c r="J4" s="8" t="s">
        <v>37</v>
      </c>
      <c r="K4" s="8" t="s">
        <v>47</v>
      </c>
      <c r="L4" s="8" t="s">
        <v>41</v>
      </c>
      <c r="M4" s="8" t="s">
        <v>0</v>
      </c>
    </row>
    <row r="5" spans="2:13" x14ac:dyDescent="0.3">
      <c r="B5" s="7" t="s">
        <v>141</v>
      </c>
      <c r="C5" s="7" t="s">
        <v>37</v>
      </c>
      <c r="D5" s="7" t="s">
        <v>47</v>
      </c>
      <c r="G5" s="7" t="s">
        <v>39</v>
      </c>
      <c r="H5" s="9">
        <f t="shared" ref="H5:M10" si="0">COUNTIFS(RatingLast,$G5,RatingNow,H$4)</f>
        <v>13</v>
      </c>
      <c r="I5" s="10">
        <f t="shared" si="0"/>
        <v>7</v>
      </c>
      <c r="J5" s="10">
        <f t="shared" si="0"/>
        <v>3</v>
      </c>
      <c r="K5" s="10">
        <f t="shared" si="0"/>
        <v>0</v>
      </c>
      <c r="L5" s="10">
        <f t="shared" si="0"/>
        <v>0</v>
      </c>
      <c r="M5" s="11">
        <f t="shared" si="0"/>
        <v>0</v>
      </c>
    </row>
    <row r="6" spans="2:13" x14ac:dyDescent="0.3">
      <c r="B6" s="7" t="s">
        <v>140</v>
      </c>
      <c r="C6" s="7" t="s">
        <v>39</v>
      </c>
      <c r="D6" s="7" t="s">
        <v>39</v>
      </c>
      <c r="G6" s="7" t="s">
        <v>36</v>
      </c>
      <c r="H6" s="12">
        <f t="shared" si="0"/>
        <v>2</v>
      </c>
      <c r="I6" s="13">
        <f t="shared" si="0"/>
        <v>5</v>
      </c>
      <c r="J6" s="13">
        <f t="shared" si="0"/>
        <v>12</v>
      </c>
      <c r="K6" s="13">
        <f t="shared" si="0"/>
        <v>3</v>
      </c>
      <c r="L6" s="13">
        <f t="shared" si="0"/>
        <v>0</v>
      </c>
      <c r="M6" s="14">
        <f t="shared" si="0"/>
        <v>0</v>
      </c>
    </row>
    <row r="7" spans="2:13" x14ac:dyDescent="0.3">
      <c r="B7" s="7" t="s">
        <v>139</v>
      </c>
      <c r="C7" s="7" t="s">
        <v>36</v>
      </c>
      <c r="D7" s="7" t="s">
        <v>37</v>
      </c>
      <c r="G7" s="7" t="s">
        <v>37</v>
      </c>
      <c r="H7" s="12">
        <f t="shared" si="0"/>
        <v>0</v>
      </c>
      <c r="I7" s="13">
        <f t="shared" si="0"/>
        <v>1</v>
      </c>
      <c r="J7" s="13">
        <f t="shared" si="0"/>
        <v>6</v>
      </c>
      <c r="K7" s="13">
        <f t="shared" si="0"/>
        <v>9</v>
      </c>
      <c r="L7" s="13">
        <f t="shared" si="0"/>
        <v>1</v>
      </c>
      <c r="M7" s="14">
        <f t="shared" si="0"/>
        <v>0</v>
      </c>
    </row>
    <row r="8" spans="2:13" x14ac:dyDescent="0.3">
      <c r="B8" s="7" t="s">
        <v>138</v>
      </c>
      <c r="C8" s="7" t="s">
        <v>36</v>
      </c>
      <c r="D8" s="7" t="s">
        <v>37</v>
      </c>
      <c r="G8" s="7" t="s">
        <v>47</v>
      </c>
      <c r="H8" s="12">
        <f t="shared" si="0"/>
        <v>0</v>
      </c>
      <c r="I8" s="13">
        <f t="shared" si="0"/>
        <v>0</v>
      </c>
      <c r="J8" s="13">
        <f t="shared" si="0"/>
        <v>2</v>
      </c>
      <c r="K8" s="13">
        <f t="shared" si="0"/>
        <v>5</v>
      </c>
      <c r="L8" s="13">
        <f t="shared" si="0"/>
        <v>7</v>
      </c>
      <c r="M8" s="14">
        <f t="shared" si="0"/>
        <v>3</v>
      </c>
    </row>
    <row r="9" spans="2:13" x14ac:dyDescent="0.3">
      <c r="B9" s="7" t="s">
        <v>137</v>
      </c>
      <c r="C9" s="7" t="s">
        <v>39</v>
      </c>
      <c r="D9" s="7" t="s">
        <v>39</v>
      </c>
      <c r="G9" s="7" t="s">
        <v>41</v>
      </c>
      <c r="H9" s="12">
        <f t="shared" si="0"/>
        <v>0</v>
      </c>
      <c r="I9" s="13">
        <f t="shared" si="0"/>
        <v>0</v>
      </c>
      <c r="J9" s="13">
        <f t="shared" si="0"/>
        <v>0</v>
      </c>
      <c r="K9" s="13">
        <f t="shared" si="0"/>
        <v>1</v>
      </c>
      <c r="L9" s="13">
        <f t="shared" si="0"/>
        <v>12</v>
      </c>
      <c r="M9" s="14">
        <f t="shared" si="0"/>
        <v>8</v>
      </c>
    </row>
    <row r="10" spans="2:13" x14ac:dyDescent="0.3">
      <c r="B10" s="7" t="s">
        <v>136</v>
      </c>
      <c r="C10" s="7" t="s">
        <v>37</v>
      </c>
      <c r="D10" s="7" t="s">
        <v>47</v>
      </c>
      <c r="G10" s="7" t="s">
        <v>0</v>
      </c>
      <c r="H10" s="15">
        <f t="shared" si="0"/>
        <v>0</v>
      </c>
      <c r="I10" s="16">
        <f t="shared" si="0"/>
        <v>0</v>
      </c>
      <c r="J10" s="16">
        <f t="shared" si="0"/>
        <v>0</v>
      </c>
      <c r="K10" s="16">
        <f t="shared" si="0"/>
        <v>0</v>
      </c>
      <c r="L10" s="16">
        <f t="shared" si="0"/>
        <v>0</v>
      </c>
      <c r="M10" s="17">
        <f t="shared" si="0"/>
        <v>0</v>
      </c>
    </row>
    <row r="11" spans="2:13" x14ac:dyDescent="0.3">
      <c r="B11" s="7" t="s">
        <v>135</v>
      </c>
      <c r="C11" s="7" t="s">
        <v>41</v>
      </c>
      <c r="D11" s="7" t="s">
        <v>41</v>
      </c>
    </row>
    <row r="12" spans="2:13" x14ac:dyDescent="0.3">
      <c r="B12" s="7" t="s">
        <v>134</v>
      </c>
      <c r="C12" s="7" t="s">
        <v>36</v>
      </c>
      <c r="D12" s="7" t="s">
        <v>39</v>
      </c>
    </row>
    <row r="13" spans="2:13" x14ac:dyDescent="0.3">
      <c r="B13" s="7" t="s">
        <v>133</v>
      </c>
      <c r="C13" s="7" t="s">
        <v>41</v>
      </c>
      <c r="D13" s="7" t="s">
        <v>41</v>
      </c>
    </row>
    <row r="14" spans="2:13" x14ac:dyDescent="0.3">
      <c r="B14" s="7" t="s">
        <v>132</v>
      </c>
      <c r="C14" s="7" t="s">
        <v>37</v>
      </c>
      <c r="D14" s="7" t="s">
        <v>47</v>
      </c>
      <c r="G14" s="7" t="s">
        <v>131</v>
      </c>
      <c r="H14" s="8" t="s">
        <v>39</v>
      </c>
      <c r="I14" s="8" t="s">
        <v>36</v>
      </c>
      <c r="J14" s="8" t="s">
        <v>37</v>
      </c>
      <c r="K14" s="8" t="s">
        <v>47</v>
      </c>
      <c r="L14" s="8" t="s">
        <v>41</v>
      </c>
      <c r="M14" s="8" t="s">
        <v>0</v>
      </c>
    </row>
    <row r="15" spans="2:13" x14ac:dyDescent="0.3">
      <c r="B15" s="7" t="s">
        <v>130</v>
      </c>
      <c r="C15" s="7" t="s">
        <v>41</v>
      </c>
      <c r="D15" s="7" t="s">
        <v>0</v>
      </c>
      <c r="G15" s="7" t="s">
        <v>39</v>
      </c>
      <c r="H15" s="18">
        <f t="array" ref="H15:M15">H5:M5/SUM(H5:M5)</f>
        <v>0.56521739130434778</v>
      </c>
      <c r="I15" s="19">
        <v>0.30434782608695654</v>
      </c>
      <c r="J15" s="19">
        <v>0.13043478260869565</v>
      </c>
      <c r="K15" s="19">
        <v>0</v>
      </c>
      <c r="L15" s="19">
        <v>0</v>
      </c>
      <c r="M15" s="20">
        <v>0</v>
      </c>
    </row>
    <row r="16" spans="2:13" x14ac:dyDescent="0.3">
      <c r="B16" s="7" t="s">
        <v>129</v>
      </c>
      <c r="C16" s="7" t="s">
        <v>37</v>
      </c>
      <c r="D16" s="7" t="s">
        <v>37</v>
      </c>
      <c r="G16" s="7" t="s">
        <v>36</v>
      </c>
      <c r="H16" s="21">
        <f t="array" ref="H16:M16">H6:M6/SUM(H6:M6)</f>
        <v>9.0909090909090912E-2</v>
      </c>
      <c r="I16" s="22">
        <v>0.22727272727272727</v>
      </c>
      <c r="J16" s="22">
        <v>0.54545454545454541</v>
      </c>
      <c r="K16" s="22">
        <v>0.13636363636363635</v>
      </c>
      <c r="L16" s="22">
        <v>0</v>
      </c>
      <c r="M16" s="23">
        <v>0</v>
      </c>
    </row>
    <row r="17" spans="2:13" x14ac:dyDescent="0.3">
      <c r="B17" s="7" t="s">
        <v>128</v>
      </c>
      <c r="C17" s="7" t="s">
        <v>39</v>
      </c>
      <c r="D17" s="7" t="s">
        <v>39</v>
      </c>
      <c r="G17" s="7" t="s">
        <v>37</v>
      </c>
      <c r="H17" s="21">
        <f t="array" ref="H17:M17">H7:M7/SUM(H7:M7)</f>
        <v>0</v>
      </c>
      <c r="I17" s="22">
        <v>5.8823529411764705E-2</v>
      </c>
      <c r="J17" s="22">
        <v>0.35294117647058826</v>
      </c>
      <c r="K17" s="22">
        <v>0.52941176470588236</v>
      </c>
      <c r="L17" s="22">
        <v>5.8823529411764705E-2</v>
      </c>
      <c r="M17" s="23">
        <v>0</v>
      </c>
    </row>
    <row r="18" spans="2:13" x14ac:dyDescent="0.3">
      <c r="B18" s="7" t="s">
        <v>127</v>
      </c>
      <c r="C18" s="7" t="s">
        <v>47</v>
      </c>
      <c r="D18" s="7" t="s">
        <v>47</v>
      </c>
      <c r="G18" s="7" t="s">
        <v>47</v>
      </c>
      <c r="H18" s="21">
        <f t="array" ref="H18:M18">H8:M8/SUM(H8:M8)</f>
        <v>0</v>
      </c>
      <c r="I18" s="22">
        <v>0</v>
      </c>
      <c r="J18" s="22">
        <v>0.11764705882352941</v>
      </c>
      <c r="K18" s="22">
        <v>0.29411764705882354</v>
      </c>
      <c r="L18" s="22">
        <v>0.41176470588235292</v>
      </c>
      <c r="M18" s="23">
        <v>0.17647058823529413</v>
      </c>
    </row>
    <row r="19" spans="2:13" x14ac:dyDescent="0.3">
      <c r="B19" s="7" t="s">
        <v>126</v>
      </c>
      <c r="C19" s="7" t="s">
        <v>39</v>
      </c>
      <c r="D19" s="7" t="s">
        <v>37</v>
      </c>
      <c r="G19" s="7" t="s">
        <v>41</v>
      </c>
      <c r="H19" s="21">
        <f t="array" ref="H19:M19">H9:M9/SUM(H9:M9)</f>
        <v>0</v>
      </c>
      <c r="I19" s="22">
        <v>0</v>
      </c>
      <c r="J19" s="22">
        <v>0</v>
      </c>
      <c r="K19" s="22">
        <v>4.7619047619047616E-2</v>
      </c>
      <c r="L19" s="22">
        <v>0.5714285714285714</v>
      </c>
      <c r="M19" s="23">
        <v>0.38095238095238093</v>
      </c>
    </row>
    <row r="20" spans="2:13" x14ac:dyDescent="0.3">
      <c r="B20" s="7" t="s">
        <v>125</v>
      </c>
      <c r="C20" s="7" t="s">
        <v>37</v>
      </c>
      <c r="D20" s="7" t="s">
        <v>37</v>
      </c>
      <c r="G20" s="7" t="s">
        <v>0</v>
      </c>
      <c r="H20" s="24">
        <f t="array" ref="H20:M20">IFERROR(H10:M10/SUM(H10:M10),0)</f>
        <v>0</v>
      </c>
      <c r="I20" s="25">
        <v>0</v>
      </c>
      <c r="J20" s="25">
        <v>0</v>
      </c>
      <c r="K20" s="25">
        <v>0</v>
      </c>
      <c r="L20" s="25">
        <v>0</v>
      </c>
      <c r="M20" s="26">
        <v>0</v>
      </c>
    </row>
    <row r="21" spans="2:13" x14ac:dyDescent="0.3">
      <c r="B21" s="7" t="s">
        <v>124</v>
      </c>
      <c r="C21" s="7" t="s">
        <v>41</v>
      </c>
      <c r="D21" s="7" t="s">
        <v>47</v>
      </c>
    </row>
    <row r="22" spans="2:13" x14ac:dyDescent="0.3">
      <c r="B22" s="7" t="s">
        <v>123</v>
      </c>
      <c r="C22" s="7" t="s">
        <v>47</v>
      </c>
      <c r="D22" s="7" t="s">
        <v>37</v>
      </c>
    </row>
    <row r="23" spans="2:13" x14ac:dyDescent="0.3">
      <c r="B23" s="7" t="s">
        <v>122</v>
      </c>
      <c r="C23" s="7" t="s">
        <v>36</v>
      </c>
      <c r="D23" s="7" t="s">
        <v>37</v>
      </c>
    </row>
    <row r="24" spans="2:13" x14ac:dyDescent="0.3">
      <c r="B24" s="7" t="s">
        <v>121</v>
      </c>
      <c r="C24" s="7" t="s">
        <v>39</v>
      </c>
      <c r="D24" s="7" t="s">
        <v>36</v>
      </c>
      <c r="G24" s="7" t="s">
        <v>161</v>
      </c>
    </row>
    <row r="25" spans="2:13" x14ac:dyDescent="0.3">
      <c r="B25" s="7" t="s">
        <v>120</v>
      </c>
      <c r="C25" s="7" t="s">
        <v>41</v>
      </c>
      <c r="D25" s="7" t="s">
        <v>41</v>
      </c>
      <c r="H25" s="8" t="s">
        <v>39</v>
      </c>
      <c r="I25" s="8" t="s">
        <v>36</v>
      </c>
      <c r="J25" s="8" t="s">
        <v>37</v>
      </c>
      <c r="K25" s="8" t="s">
        <v>47</v>
      </c>
      <c r="L25" s="8" t="s">
        <v>41</v>
      </c>
      <c r="M25" s="8" t="s">
        <v>0</v>
      </c>
    </row>
    <row r="26" spans="2:13" x14ac:dyDescent="0.3">
      <c r="B26" s="7" t="s">
        <v>119</v>
      </c>
      <c r="C26" s="7" t="s">
        <v>36</v>
      </c>
      <c r="D26" s="7" t="s">
        <v>36</v>
      </c>
      <c r="G26" s="7" t="s">
        <v>159</v>
      </c>
      <c r="H26" s="44">
        <v>0.2</v>
      </c>
      <c r="I26" s="45">
        <v>0.2</v>
      </c>
      <c r="J26" s="45">
        <v>0.2</v>
      </c>
      <c r="K26" s="45">
        <v>0.2</v>
      </c>
      <c r="L26" s="45">
        <v>0.2</v>
      </c>
      <c r="M26" s="46">
        <v>0</v>
      </c>
    </row>
    <row r="27" spans="2:13" x14ac:dyDescent="0.3">
      <c r="B27" s="7" t="s">
        <v>118</v>
      </c>
      <c r="C27" s="7" t="s">
        <v>36</v>
      </c>
      <c r="D27" s="7" t="s">
        <v>37</v>
      </c>
    </row>
    <row r="28" spans="2:13" x14ac:dyDescent="0.3">
      <c r="B28" s="7" t="s">
        <v>117</v>
      </c>
      <c r="C28" s="7" t="s">
        <v>41</v>
      </c>
      <c r="D28" s="7" t="s">
        <v>41</v>
      </c>
      <c r="G28" s="7" t="s">
        <v>160</v>
      </c>
      <c r="H28" s="44">
        <f t="array" ref="H28:M28">MMULT(H26:M26,H15:M20)</f>
        <v>0.13122529644268774</v>
      </c>
      <c r="I28" s="45">
        <v>0.11808881655428971</v>
      </c>
      <c r="J28" s="45">
        <v>0.22929551267147177</v>
      </c>
      <c r="K28" s="45">
        <v>0.201502419149478</v>
      </c>
      <c r="L28" s="45">
        <v>0.2084033613445378</v>
      </c>
      <c r="M28" s="46">
        <v>0.11148459383753503</v>
      </c>
    </row>
    <row r="29" spans="2:13" x14ac:dyDescent="0.3">
      <c r="B29" s="7" t="s">
        <v>116</v>
      </c>
      <c r="C29" s="7" t="s">
        <v>39</v>
      </c>
      <c r="D29" s="7" t="s">
        <v>39</v>
      </c>
    </row>
    <row r="30" spans="2:13" x14ac:dyDescent="0.3">
      <c r="B30" s="7" t="s">
        <v>115</v>
      </c>
      <c r="C30" s="7" t="s">
        <v>41</v>
      </c>
      <c r="D30" s="7" t="s">
        <v>0</v>
      </c>
    </row>
    <row r="31" spans="2:13" x14ac:dyDescent="0.3">
      <c r="B31" s="7" t="s">
        <v>114</v>
      </c>
      <c r="C31" s="7" t="s">
        <v>39</v>
      </c>
      <c r="D31" s="7" t="s">
        <v>39</v>
      </c>
      <c r="G31" s="7" t="s">
        <v>172</v>
      </c>
    </row>
    <row r="32" spans="2:13" x14ac:dyDescent="0.3">
      <c r="B32" s="7" t="s">
        <v>113</v>
      </c>
      <c r="C32" s="7" t="s">
        <v>39</v>
      </c>
      <c r="D32" s="7" t="s">
        <v>36</v>
      </c>
    </row>
    <row r="33" spans="2:13" x14ac:dyDescent="0.3">
      <c r="B33" s="7" t="s">
        <v>112</v>
      </c>
      <c r="C33" s="7" t="s">
        <v>37</v>
      </c>
      <c r="D33" s="7" t="s">
        <v>47</v>
      </c>
      <c r="G33" s="7" t="s">
        <v>173</v>
      </c>
    </row>
    <row r="34" spans="2:13" x14ac:dyDescent="0.3">
      <c r="B34" s="7" t="s">
        <v>111</v>
      </c>
      <c r="C34" s="7" t="s">
        <v>36</v>
      </c>
      <c r="D34" s="7" t="s">
        <v>37</v>
      </c>
      <c r="H34" s="18">
        <f t="array" ref="H34:M39">MMULT(MMULT(MMULT(Pij,Pij),Pij),Pij)</f>
        <v>0.13996282387562931</v>
      </c>
      <c r="I34" s="19">
        <v>0.124634368805741</v>
      </c>
      <c r="J34" s="19">
        <v>0.25592950288550526</v>
      </c>
      <c r="K34" s="19">
        <v>0.24785592080316943</v>
      </c>
      <c r="L34" s="19">
        <v>0.14527916968781379</v>
      </c>
      <c r="M34" s="20">
        <v>6.390547893230375E-2</v>
      </c>
    </row>
    <row r="35" spans="2:13" x14ac:dyDescent="0.3">
      <c r="B35" s="7" t="s">
        <v>110</v>
      </c>
      <c r="C35" s="7" t="s">
        <v>41</v>
      </c>
      <c r="D35" s="7" t="s">
        <v>41</v>
      </c>
      <c r="H35" s="21">
        <v>3.4877288371530993E-2</v>
      </c>
      <c r="I35" s="22">
        <v>4.4585019952455118E-2</v>
      </c>
      <c r="J35" s="22">
        <v>0.1622410350887305</v>
      </c>
      <c r="K35" s="22">
        <v>0.23399245470920654</v>
      </c>
      <c r="L35" s="22">
        <v>0.26547076882634923</v>
      </c>
      <c r="M35" s="23">
        <v>0.13764956815914925</v>
      </c>
    </row>
    <row r="36" spans="2:13" x14ac:dyDescent="0.3">
      <c r="B36" s="7" t="s">
        <v>109</v>
      </c>
      <c r="C36" s="7" t="s">
        <v>47</v>
      </c>
      <c r="D36" s="7" t="s">
        <v>47</v>
      </c>
      <c r="H36" s="21">
        <v>5.4860387249744055E-3</v>
      </c>
      <c r="I36" s="22">
        <v>1.5051077551378533E-2</v>
      </c>
      <c r="J36" s="22">
        <v>8.9642278562006475E-2</v>
      </c>
      <c r="K36" s="22">
        <v>0.16097676660823493</v>
      </c>
      <c r="L36" s="22">
        <v>0.28535257188258312</v>
      </c>
      <c r="M36" s="23">
        <v>0.16153582957305165</v>
      </c>
    </row>
    <row r="37" spans="2:13" x14ac:dyDescent="0.3">
      <c r="B37" s="7" t="s">
        <v>108</v>
      </c>
      <c r="C37" s="7" t="s">
        <v>41</v>
      </c>
      <c r="D37" s="7" t="s">
        <v>41</v>
      </c>
      <c r="H37" s="21">
        <v>9.0566149236016792E-4</v>
      </c>
      <c r="I37" s="22">
        <v>4.534503354141765E-3</v>
      </c>
      <c r="J37" s="22">
        <v>3.390427280222718E-2</v>
      </c>
      <c r="K37" s="22">
        <v>7.272389442415271E-2</v>
      </c>
      <c r="L37" s="22">
        <v>0.20828636767143247</v>
      </c>
      <c r="M37" s="23">
        <v>0.12628347109495561</v>
      </c>
    </row>
    <row r="38" spans="2:13" x14ac:dyDescent="0.3">
      <c r="B38" s="7" t="s">
        <v>107</v>
      </c>
      <c r="C38" s="7" t="s">
        <v>36</v>
      </c>
      <c r="D38" s="7" t="s">
        <v>36</v>
      </c>
      <c r="H38" s="21">
        <v>2.995850746715798E-5</v>
      </c>
      <c r="I38" s="22">
        <v>4.7644096959324777E-4</v>
      </c>
      <c r="J38" s="22">
        <v>6.3032747663693467E-3</v>
      </c>
      <c r="K38" s="22">
        <v>2.3187071294697929E-2</v>
      </c>
      <c r="L38" s="22">
        <v>0.13631254822857511</v>
      </c>
      <c r="M38" s="23">
        <v>8.7512122755087934E-2</v>
      </c>
    </row>
    <row r="39" spans="2:13" x14ac:dyDescent="0.3">
      <c r="B39" s="7" t="s">
        <v>106</v>
      </c>
      <c r="C39" s="7" t="s">
        <v>36</v>
      </c>
      <c r="D39" s="7" t="s">
        <v>36</v>
      </c>
      <c r="H39" s="24">
        <v>0</v>
      </c>
      <c r="I39" s="25">
        <v>0</v>
      </c>
      <c r="J39" s="25">
        <v>0</v>
      </c>
      <c r="K39" s="25">
        <v>0</v>
      </c>
      <c r="L39" s="25">
        <v>0</v>
      </c>
      <c r="M39" s="26">
        <v>0</v>
      </c>
    </row>
    <row r="40" spans="2:13" x14ac:dyDescent="0.3">
      <c r="B40" s="7" t="s">
        <v>105</v>
      </c>
      <c r="C40" s="7" t="s">
        <v>39</v>
      </c>
      <c r="D40" s="7" t="s">
        <v>39</v>
      </c>
    </row>
    <row r="41" spans="2:13" x14ac:dyDescent="0.3">
      <c r="B41" s="7" t="s">
        <v>104</v>
      </c>
      <c r="C41" s="7" t="s">
        <v>47</v>
      </c>
      <c r="D41" s="7" t="s">
        <v>41</v>
      </c>
    </row>
    <row r="42" spans="2:13" x14ac:dyDescent="0.3">
      <c r="B42" s="7" t="s">
        <v>103</v>
      </c>
      <c r="C42" s="7" t="s">
        <v>37</v>
      </c>
      <c r="D42" s="7" t="s">
        <v>47</v>
      </c>
    </row>
    <row r="43" spans="2:13" x14ac:dyDescent="0.3">
      <c r="B43" s="7" t="s">
        <v>102</v>
      </c>
      <c r="C43" s="7" t="s">
        <v>39</v>
      </c>
      <c r="D43" s="7" t="s">
        <v>39</v>
      </c>
    </row>
    <row r="44" spans="2:13" x14ac:dyDescent="0.3">
      <c r="B44" s="7" t="s">
        <v>101</v>
      </c>
      <c r="C44" s="7" t="s">
        <v>41</v>
      </c>
      <c r="D44" s="7" t="s">
        <v>0</v>
      </c>
    </row>
    <row r="45" spans="2:13" x14ac:dyDescent="0.3">
      <c r="B45" s="7" t="s">
        <v>100</v>
      </c>
      <c r="C45" s="7" t="s">
        <v>39</v>
      </c>
      <c r="D45" s="7" t="s">
        <v>36</v>
      </c>
    </row>
    <row r="46" spans="2:13" x14ac:dyDescent="0.3">
      <c r="B46" s="7" t="s">
        <v>99</v>
      </c>
      <c r="C46" s="7" t="s">
        <v>36</v>
      </c>
      <c r="D46" s="7" t="s">
        <v>47</v>
      </c>
    </row>
    <row r="47" spans="2:13" x14ac:dyDescent="0.3">
      <c r="B47" s="7" t="s">
        <v>98</v>
      </c>
      <c r="C47" s="7" t="s">
        <v>47</v>
      </c>
      <c r="D47" s="7" t="s">
        <v>41</v>
      </c>
    </row>
    <row r="48" spans="2:13" x14ac:dyDescent="0.3">
      <c r="B48" s="7" t="s">
        <v>97</v>
      </c>
      <c r="C48" s="7" t="s">
        <v>39</v>
      </c>
      <c r="D48" s="7" t="s">
        <v>37</v>
      </c>
    </row>
    <row r="49" spans="2:4" x14ac:dyDescent="0.3">
      <c r="B49" s="7" t="s">
        <v>96</v>
      </c>
      <c r="C49" s="7" t="s">
        <v>37</v>
      </c>
      <c r="D49" s="7" t="s">
        <v>47</v>
      </c>
    </row>
    <row r="50" spans="2:4" x14ac:dyDescent="0.3">
      <c r="B50" s="7" t="s">
        <v>95</v>
      </c>
      <c r="C50" s="7" t="s">
        <v>37</v>
      </c>
      <c r="D50" s="7" t="s">
        <v>47</v>
      </c>
    </row>
    <row r="51" spans="2:4" x14ac:dyDescent="0.3">
      <c r="B51" s="7" t="s">
        <v>94</v>
      </c>
      <c r="C51" s="7" t="s">
        <v>37</v>
      </c>
      <c r="D51" s="7" t="s">
        <v>47</v>
      </c>
    </row>
    <row r="52" spans="2:4" x14ac:dyDescent="0.3">
      <c r="B52" s="7" t="s">
        <v>93</v>
      </c>
      <c r="C52" s="7" t="s">
        <v>36</v>
      </c>
      <c r="D52" s="7" t="s">
        <v>47</v>
      </c>
    </row>
    <row r="53" spans="2:4" x14ac:dyDescent="0.3">
      <c r="B53" s="7" t="s">
        <v>92</v>
      </c>
      <c r="C53" s="7" t="s">
        <v>47</v>
      </c>
      <c r="D53" s="7" t="s">
        <v>0</v>
      </c>
    </row>
    <row r="54" spans="2:4" x14ac:dyDescent="0.3">
      <c r="B54" s="7" t="s">
        <v>91</v>
      </c>
      <c r="C54" s="7" t="s">
        <v>36</v>
      </c>
      <c r="D54" s="7" t="s">
        <v>37</v>
      </c>
    </row>
    <row r="55" spans="2:4" x14ac:dyDescent="0.3">
      <c r="B55" s="7" t="s">
        <v>90</v>
      </c>
      <c r="C55" s="7" t="s">
        <v>47</v>
      </c>
      <c r="D55" s="7" t="s">
        <v>37</v>
      </c>
    </row>
    <row r="56" spans="2:4" x14ac:dyDescent="0.3">
      <c r="B56" s="7" t="s">
        <v>89</v>
      </c>
      <c r="C56" s="7" t="s">
        <v>36</v>
      </c>
      <c r="D56" s="7" t="s">
        <v>39</v>
      </c>
    </row>
    <row r="57" spans="2:4" x14ac:dyDescent="0.3">
      <c r="B57" s="7" t="s">
        <v>88</v>
      </c>
      <c r="C57" s="7" t="s">
        <v>41</v>
      </c>
      <c r="D57" s="7" t="s">
        <v>41</v>
      </c>
    </row>
    <row r="58" spans="2:4" x14ac:dyDescent="0.3">
      <c r="B58" s="7" t="s">
        <v>87</v>
      </c>
      <c r="C58" s="7" t="s">
        <v>47</v>
      </c>
      <c r="D58" s="7" t="s">
        <v>0</v>
      </c>
    </row>
    <row r="59" spans="2:4" x14ac:dyDescent="0.3">
      <c r="B59" s="7" t="s">
        <v>86</v>
      </c>
      <c r="C59" s="7" t="s">
        <v>41</v>
      </c>
      <c r="D59" s="7" t="s">
        <v>0</v>
      </c>
    </row>
    <row r="60" spans="2:4" x14ac:dyDescent="0.3">
      <c r="B60" s="7" t="s">
        <v>85</v>
      </c>
      <c r="C60" s="7" t="s">
        <v>47</v>
      </c>
      <c r="D60" s="7" t="s">
        <v>41</v>
      </c>
    </row>
    <row r="61" spans="2:4" x14ac:dyDescent="0.3">
      <c r="B61" s="7" t="s">
        <v>84</v>
      </c>
      <c r="C61" s="7" t="s">
        <v>36</v>
      </c>
      <c r="D61" s="7" t="s">
        <v>37</v>
      </c>
    </row>
    <row r="62" spans="2:4" x14ac:dyDescent="0.3">
      <c r="B62" s="7" t="s">
        <v>83</v>
      </c>
      <c r="C62" s="7" t="s">
        <v>37</v>
      </c>
      <c r="D62" s="7" t="s">
        <v>41</v>
      </c>
    </row>
    <row r="63" spans="2:4" x14ac:dyDescent="0.3">
      <c r="B63" s="7" t="s">
        <v>82</v>
      </c>
      <c r="C63" s="7" t="s">
        <v>36</v>
      </c>
      <c r="D63" s="7" t="s">
        <v>47</v>
      </c>
    </row>
    <row r="64" spans="2:4" x14ac:dyDescent="0.3">
      <c r="B64" s="7" t="s">
        <v>81</v>
      </c>
      <c r="C64" s="7" t="s">
        <v>41</v>
      </c>
      <c r="D64" s="7" t="s">
        <v>0</v>
      </c>
    </row>
    <row r="65" spans="2:4" x14ac:dyDescent="0.3">
      <c r="B65" s="7" t="s">
        <v>80</v>
      </c>
      <c r="C65" s="7" t="s">
        <v>41</v>
      </c>
      <c r="D65" s="7" t="s">
        <v>41</v>
      </c>
    </row>
    <row r="66" spans="2:4" x14ac:dyDescent="0.3">
      <c r="B66" s="7" t="s">
        <v>79</v>
      </c>
      <c r="C66" s="7" t="s">
        <v>47</v>
      </c>
      <c r="D66" s="7" t="s">
        <v>0</v>
      </c>
    </row>
    <row r="67" spans="2:4" x14ac:dyDescent="0.3">
      <c r="B67" s="7" t="s">
        <v>78</v>
      </c>
      <c r="C67" s="7" t="s">
        <v>37</v>
      </c>
      <c r="D67" s="7" t="s">
        <v>37</v>
      </c>
    </row>
    <row r="68" spans="2:4" x14ac:dyDescent="0.3">
      <c r="B68" s="7" t="s">
        <v>77</v>
      </c>
      <c r="C68" s="7" t="s">
        <v>47</v>
      </c>
      <c r="D68" s="7" t="s">
        <v>41</v>
      </c>
    </row>
    <row r="69" spans="2:4" x14ac:dyDescent="0.3">
      <c r="B69" s="7" t="s">
        <v>76</v>
      </c>
      <c r="C69" s="7" t="s">
        <v>39</v>
      </c>
      <c r="D69" s="7" t="s">
        <v>39</v>
      </c>
    </row>
    <row r="70" spans="2:4" x14ac:dyDescent="0.3">
      <c r="B70" s="7" t="s">
        <v>75</v>
      </c>
      <c r="C70" s="7" t="s">
        <v>41</v>
      </c>
      <c r="D70" s="7" t="s">
        <v>41</v>
      </c>
    </row>
    <row r="71" spans="2:4" x14ac:dyDescent="0.3">
      <c r="B71" s="7" t="s">
        <v>74</v>
      </c>
      <c r="C71" s="7" t="s">
        <v>37</v>
      </c>
      <c r="D71" s="7" t="s">
        <v>37</v>
      </c>
    </row>
    <row r="72" spans="2:4" x14ac:dyDescent="0.3">
      <c r="B72" s="7" t="s">
        <v>73</v>
      </c>
      <c r="C72" s="7" t="s">
        <v>36</v>
      </c>
      <c r="D72" s="7" t="s">
        <v>37</v>
      </c>
    </row>
    <row r="73" spans="2:4" x14ac:dyDescent="0.3">
      <c r="B73" s="7" t="s">
        <v>72</v>
      </c>
      <c r="C73" s="7" t="s">
        <v>36</v>
      </c>
      <c r="D73" s="7" t="s">
        <v>37</v>
      </c>
    </row>
    <row r="74" spans="2:4" x14ac:dyDescent="0.3">
      <c r="B74" s="7" t="s">
        <v>71</v>
      </c>
      <c r="C74" s="7" t="s">
        <v>47</v>
      </c>
      <c r="D74" s="7" t="s">
        <v>41</v>
      </c>
    </row>
    <row r="75" spans="2:4" x14ac:dyDescent="0.3">
      <c r="B75" s="7" t="s">
        <v>70</v>
      </c>
      <c r="C75" s="7" t="s">
        <v>36</v>
      </c>
      <c r="D75" s="7" t="s">
        <v>37</v>
      </c>
    </row>
    <row r="76" spans="2:4" x14ac:dyDescent="0.3">
      <c r="B76" s="7" t="s">
        <v>69</v>
      </c>
      <c r="C76" s="7" t="s">
        <v>47</v>
      </c>
      <c r="D76" s="7" t="s">
        <v>47</v>
      </c>
    </row>
    <row r="77" spans="2:4" x14ac:dyDescent="0.3">
      <c r="B77" s="7" t="s">
        <v>68</v>
      </c>
      <c r="C77" s="7" t="s">
        <v>39</v>
      </c>
      <c r="D77" s="7" t="s">
        <v>36</v>
      </c>
    </row>
    <row r="78" spans="2:4" x14ac:dyDescent="0.3">
      <c r="B78" s="7" t="s">
        <v>67</v>
      </c>
      <c r="C78" s="7" t="s">
        <v>47</v>
      </c>
      <c r="D78" s="7" t="s">
        <v>41</v>
      </c>
    </row>
    <row r="79" spans="2:4" x14ac:dyDescent="0.3">
      <c r="B79" s="7" t="s">
        <v>66</v>
      </c>
      <c r="C79" s="7" t="s">
        <v>39</v>
      </c>
      <c r="D79" s="7" t="s">
        <v>39</v>
      </c>
    </row>
    <row r="80" spans="2:4" x14ac:dyDescent="0.3">
      <c r="B80" s="7" t="s">
        <v>65</v>
      </c>
      <c r="C80" s="7" t="s">
        <v>41</v>
      </c>
      <c r="D80" s="7" t="s">
        <v>41</v>
      </c>
    </row>
    <row r="81" spans="2:4" x14ac:dyDescent="0.3">
      <c r="B81" s="7" t="s">
        <v>64</v>
      </c>
      <c r="C81" s="7" t="s">
        <v>36</v>
      </c>
      <c r="D81" s="7" t="s">
        <v>36</v>
      </c>
    </row>
    <row r="82" spans="2:4" x14ac:dyDescent="0.3">
      <c r="B82" s="7" t="s">
        <v>63</v>
      </c>
      <c r="C82" s="7" t="s">
        <v>39</v>
      </c>
      <c r="D82" s="7" t="s">
        <v>36</v>
      </c>
    </row>
    <row r="83" spans="2:4" x14ac:dyDescent="0.3">
      <c r="B83" s="7" t="s">
        <v>62</v>
      </c>
      <c r="C83" s="7" t="s">
        <v>37</v>
      </c>
      <c r="D83" s="7" t="s">
        <v>37</v>
      </c>
    </row>
    <row r="84" spans="2:4" x14ac:dyDescent="0.3">
      <c r="B84" s="7" t="s">
        <v>61</v>
      </c>
      <c r="C84" s="7" t="s">
        <v>41</v>
      </c>
      <c r="D84" s="7" t="s">
        <v>0</v>
      </c>
    </row>
    <row r="85" spans="2:4" x14ac:dyDescent="0.3">
      <c r="B85" s="7" t="s">
        <v>60</v>
      </c>
      <c r="C85" s="7" t="s">
        <v>37</v>
      </c>
      <c r="D85" s="7" t="s">
        <v>47</v>
      </c>
    </row>
    <row r="86" spans="2:4" x14ac:dyDescent="0.3">
      <c r="B86" s="7" t="s">
        <v>59</v>
      </c>
      <c r="C86" s="7" t="s">
        <v>47</v>
      </c>
      <c r="D86" s="7" t="s">
        <v>41</v>
      </c>
    </row>
    <row r="87" spans="2:4" x14ac:dyDescent="0.3">
      <c r="B87" s="7" t="s">
        <v>58</v>
      </c>
      <c r="C87" s="7" t="s">
        <v>39</v>
      </c>
      <c r="D87" s="7" t="s">
        <v>36</v>
      </c>
    </row>
    <row r="88" spans="2:4" x14ac:dyDescent="0.3">
      <c r="B88" s="7" t="s">
        <v>57</v>
      </c>
      <c r="C88" s="7" t="s">
        <v>36</v>
      </c>
      <c r="D88" s="7" t="s">
        <v>37</v>
      </c>
    </row>
    <row r="89" spans="2:4" x14ac:dyDescent="0.3">
      <c r="B89" s="7" t="s">
        <v>56</v>
      </c>
      <c r="C89" s="7" t="s">
        <v>47</v>
      </c>
      <c r="D89" s="7" t="s">
        <v>47</v>
      </c>
    </row>
    <row r="90" spans="2:4" x14ac:dyDescent="0.3">
      <c r="B90" s="7" t="s">
        <v>55</v>
      </c>
      <c r="C90" s="7" t="s">
        <v>41</v>
      </c>
      <c r="D90" s="7" t="s">
        <v>41</v>
      </c>
    </row>
    <row r="91" spans="2:4" x14ac:dyDescent="0.3">
      <c r="B91" s="7" t="s">
        <v>54</v>
      </c>
      <c r="C91" s="7" t="s">
        <v>39</v>
      </c>
      <c r="D91" s="7" t="s">
        <v>39</v>
      </c>
    </row>
    <row r="92" spans="2:4" x14ac:dyDescent="0.3">
      <c r="B92" s="7" t="s">
        <v>53</v>
      </c>
      <c r="C92" s="7" t="s">
        <v>37</v>
      </c>
      <c r="D92" s="7" t="s">
        <v>37</v>
      </c>
    </row>
    <row r="93" spans="2:4" x14ac:dyDescent="0.3">
      <c r="B93" s="7" t="s">
        <v>52</v>
      </c>
      <c r="C93" s="7" t="s">
        <v>41</v>
      </c>
      <c r="D93" s="7" t="s">
        <v>0</v>
      </c>
    </row>
    <row r="94" spans="2:4" x14ac:dyDescent="0.3">
      <c r="B94" s="7" t="s">
        <v>51</v>
      </c>
      <c r="C94" s="7" t="s">
        <v>39</v>
      </c>
      <c r="D94" s="7" t="s">
        <v>37</v>
      </c>
    </row>
    <row r="95" spans="2:4" x14ac:dyDescent="0.3">
      <c r="B95" s="7" t="s">
        <v>50</v>
      </c>
      <c r="C95" s="7" t="s">
        <v>39</v>
      </c>
      <c r="D95" s="7" t="s">
        <v>36</v>
      </c>
    </row>
    <row r="96" spans="2:4" x14ac:dyDescent="0.3">
      <c r="B96" s="7" t="s">
        <v>49</v>
      </c>
      <c r="C96" s="7" t="s">
        <v>39</v>
      </c>
      <c r="D96" s="7" t="s">
        <v>39</v>
      </c>
    </row>
    <row r="97" spans="2:4" x14ac:dyDescent="0.3">
      <c r="B97" s="7" t="s">
        <v>48</v>
      </c>
      <c r="C97" s="7" t="s">
        <v>47</v>
      </c>
      <c r="D97" s="7" t="s">
        <v>47</v>
      </c>
    </row>
    <row r="98" spans="2:4" x14ac:dyDescent="0.3">
      <c r="B98" s="7" t="s">
        <v>46</v>
      </c>
      <c r="C98" s="7" t="s">
        <v>39</v>
      </c>
      <c r="D98" s="7" t="s">
        <v>39</v>
      </c>
    </row>
    <row r="99" spans="2:4" x14ac:dyDescent="0.3">
      <c r="B99" s="7" t="s">
        <v>45</v>
      </c>
      <c r="C99" s="7" t="s">
        <v>36</v>
      </c>
      <c r="D99" s="7" t="s">
        <v>37</v>
      </c>
    </row>
    <row r="100" spans="2:4" x14ac:dyDescent="0.3">
      <c r="B100" s="7" t="s">
        <v>44</v>
      </c>
      <c r="C100" s="7" t="s">
        <v>41</v>
      </c>
      <c r="D100" s="7" t="s">
        <v>0</v>
      </c>
    </row>
    <row r="101" spans="2:4" x14ac:dyDescent="0.3">
      <c r="B101" s="7" t="s">
        <v>43</v>
      </c>
      <c r="C101" s="7" t="s">
        <v>36</v>
      </c>
      <c r="D101" s="7" t="s">
        <v>36</v>
      </c>
    </row>
    <row r="102" spans="2:4" x14ac:dyDescent="0.3">
      <c r="B102" s="7" t="s">
        <v>42</v>
      </c>
      <c r="C102" s="7" t="s">
        <v>41</v>
      </c>
      <c r="D102" s="7" t="s">
        <v>41</v>
      </c>
    </row>
    <row r="103" spans="2:4" x14ac:dyDescent="0.3">
      <c r="B103" s="7" t="s">
        <v>40</v>
      </c>
      <c r="C103" s="7" t="s">
        <v>39</v>
      </c>
      <c r="D103" s="7" t="s">
        <v>39</v>
      </c>
    </row>
    <row r="104" spans="2:4" x14ac:dyDescent="0.3">
      <c r="B104" s="7" t="s">
        <v>38</v>
      </c>
      <c r="C104" s="7" t="s">
        <v>37</v>
      </c>
      <c r="D104" s="7" t="s">
        <v>36</v>
      </c>
    </row>
  </sheetData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B2:P37"/>
  <sheetViews>
    <sheetView workbookViewId="0"/>
  </sheetViews>
  <sheetFormatPr baseColWidth="10" defaultColWidth="8.83203125" defaultRowHeight="26" x14ac:dyDescent="0.3"/>
  <cols>
    <col min="1" max="1" width="8.83203125" style="47"/>
    <col min="2" max="3" width="8.83203125" style="27"/>
    <col min="4" max="15" width="8.83203125" style="47"/>
    <col min="16" max="16" width="13.1640625" style="47" bestFit="1" customWidth="1"/>
    <col min="17" max="16384" width="8.83203125" style="47"/>
  </cols>
  <sheetData>
    <row r="2" spans="2:16" ht="29" x14ac:dyDescent="0.35">
      <c r="B2" s="33" t="s">
        <v>155</v>
      </c>
    </row>
    <row r="3" spans="2:16" ht="29" x14ac:dyDescent="0.35">
      <c r="C3" s="33"/>
    </row>
    <row r="4" spans="2:16" ht="33" x14ac:dyDescent="0.35">
      <c r="B4" s="33" t="s">
        <v>170</v>
      </c>
    </row>
    <row r="6" spans="2:16" ht="29" x14ac:dyDescent="0.3">
      <c r="C6" s="27" t="s">
        <v>169</v>
      </c>
      <c r="E6" s="48">
        <v>0.5</v>
      </c>
      <c r="F6" s="49">
        <v>0.25</v>
      </c>
      <c r="G6" s="50">
        <v>0.25</v>
      </c>
      <c r="I6" s="48">
        <v>9</v>
      </c>
      <c r="O6" s="47" t="s">
        <v>153</v>
      </c>
      <c r="P6" s="51">
        <f t="array" ref="P6">MMULT(TRANSPOSE(v),u)</f>
        <v>8.5</v>
      </c>
    </row>
    <row r="7" spans="2:16" x14ac:dyDescent="0.3">
      <c r="B7" s="27" t="s">
        <v>203</v>
      </c>
      <c r="I7" s="49">
        <v>8</v>
      </c>
    </row>
    <row r="8" spans="2:16" x14ac:dyDescent="0.3">
      <c r="I8" s="50">
        <v>8</v>
      </c>
    </row>
    <row r="10" spans="2:16" x14ac:dyDescent="0.3">
      <c r="B10" s="47"/>
      <c r="C10" s="27" t="s">
        <v>176</v>
      </c>
    </row>
    <row r="11" spans="2:16" x14ac:dyDescent="0.3">
      <c r="B11" s="47"/>
      <c r="C11" s="27" t="s">
        <v>177</v>
      </c>
    </row>
    <row r="12" spans="2:16" x14ac:dyDescent="0.3">
      <c r="B12" s="47"/>
      <c r="C12" s="47"/>
    </row>
    <row r="13" spans="2:16" x14ac:dyDescent="0.3">
      <c r="B13" s="47"/>
      <c r="C13" s="47"/>
      <c r="E13" s="53">
        <v>0.5</v>
      </c>
    </row>
    <row r="14" spans="2:16" x14ac:dyDescent="0.3">
      <c r="B14" s="47"/>
      <c r="C14" s="47"/>
      <c r="E14" s="53">
        <v>0.25</v>
      </c>
    </row>
    <row r="15" spans="2:16" x14ac:dyDescent="0.3">
      <c r="B15" s="47"/>
      <c r="C15" s="47"/>
      <c r="E15" s="53">
        <v>0.25</v>
      </c>
    </row>
    <row r="16" spans="2:16" x14ac:dyDescent="0.3">
      <c r="B16" s="47"/>
      <c r="C16" s="47"/>
    </row>
    <row r="17" spans="2:3" x14ac:dyDescent="0.3">
      <c r="B17" s="47"/>
      <c r="C17" s="47"/>
    </row>
    <row r="18" spans="2:3" x14ac:dyDescent="0.3">
      <c r="B18" s="47"/>
      <c r="C18" s="47"/>
    </row>
    <row r="19" spans="2:3" x14ac:dyDescent="0.3">
      <c r="B19" s="47"/>
      <c r="C19" s="47"/>
    </row>
    <row r="20" spans="2:3" x14ac:dyDescent="0.3">
      <c r="B20" s="47"/>
      <c r="C20" s="47"/>
    </row>
    <row r="21" spans="2:3" x14ac:dyDescent="0.3">
      <c r="B21" s="47"/>
      <c r="C21" s="47"/>
    </row>
    <row r="22" spans="2:3" x14ac:dyDescent="0.3">
      <c r="B22" s="47"/>
      <c r="C22" s="47"/>
    </row>
    <row r="23" spans="2:3" x14ac:dyDescent="0.3">
      <c r="B23" s="47"/>
      <c r="C23" s="47"/>
    </row>
    <row r="24" spans="2:3" x14ac:dyDescent="0.3">
      <c r="B24" s="47"/>
      <c r="C24" s="47"/>
    </row>
    <row r="25" spans="2:3" x14ac:dyDescent="0.3">
      <c r="B25" s="47"/>
      <c r="C25" s="47"/>
    </row>
    <row r="26" spans="2:3" x14ac:dyDescent="0.3">
      <c r="B26" s="47"/>
      <c r="C26" s="47"/>
    </row>
    <row r="27" spans="2:3" x14ac:dyDescent="0.3">
      <c r="B27" s="47"/>
      <c r="C27" s="47"/>
    </row>
    <row r="28" spans="2:3" x14ac:dyDescent="0.3">
      <c r="B28" s="47"/>
      <c r="C28" s="47"/>
    </row>
    <row r="29" spans="2:3" x14ac:dyDescent="0.3">
      <c r="B29" s="47"/>
      <c r="C29" s="47"/>
    </row>
    <row r="30" spans="2:3" x14ac:dyDescent="0.3">
      <c r="B30" s="47"/>
      <c r="C30" s="47"/>
    </row>
    <row r="31" spans="2:3" x14ac:dyDescent="0.3">
      <c r="B31" s="47"/>
      <c r="C31" s="47"/>
    </row>
    <row r="32" spans="2:3" x14ac:dyDescent="0.3">
      <c r="B32" s="47"/>
      <c r="C32" s="47"/>
    </row>
    <row r="33" spans="2:3" x14ac:dyDescent="0.3">
      <c r="B33" s="47"/>
      <c r="C33" s="47"/>
    </row>
    <row r="34" spans="2:3" x14ac:dyDescent="0.3">
      <c r="B34" s="47"/>
      <c r="C34" s="47"/>
    </row>
    <row r="35" spans="2:3" x14ac:dyDescent="0.3">
      <c r="B35" s="47"/>
      <c r="C35" s="47"/>
    </row>
    <row r="36" spans="2:3" x14ac:dyDescent="0.3">
      <c r="B36" s="47"/>
      <c r="C36" s="47"/>
    </row>
    <row r="37" spans="2:3" x14ac:dyDescent="0.3">
      <c r="B37" s="47"/>
      <c r="C37" s="4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8331D-F112-214D-8CC2-6BA32BB6CD0E}">
  <sheetPr>
    <tabColor rgb="FFFF0000"/>
  </sheetPr>
  <dimension ref="B2:R15"/>
  <sheetViews>
    <sheetView workbookViewId="0"/>
  </sheetViews>
  <sheetFormatPr baseColWidth="10" defaultColWidth="8.83203125" defaultRowHeight="26" x14ac:dyDescent="0.3"/>
  <cols>
    <col min="1" max="1" width="8.83203125" style="47"/>
    <col min="2" max="3" width="8.83203125" style="27"/>
    <col min="4" max="15" width="8.83203125" style="47"/>
    <col min="16" max="16" width="13.1640625" style="47" bestFit="1" customWidth="1"/>
    <col min="17" max="16384" width="8.83203125" style="47"/>
  </cols>
  <sheetData>
    <row r="2" spans="2:18" ht="29" x14ac:dyDescent="0.35">
      <c r="B2" s="33" t="s">
        <v>155</v>
      </c>
    </row>
    <row r="3" spans="2:18" ht="29" x14ac:dyDescent="0.35">
      <c r="C3" s="33"/>
    </row>
    <row r="4" spans="2:18" ht="33" x14ac:dyDescent="0.35">
      <c r="B4" s="33" t="s">
        <v>171</v>
      </c>
    </row>
    <row r="6" spans="2:18" ht="29" x14ac:dyDescent="0.3">
      <c r="C6" s="27" t="s">
        <v>152</v>
      </c>
      <c r="E6" s="48">
        <v>0.5</v>
      </c>
      <c r="F6" s="49">
        <v>0.25</v>
      </c>
      <c r="G6" s="50">
        <v>0.25</v>
      </c>
      <c r="I6" s="48">
        <v>36</v>
      </c>
      <c r="J6" s="48">
        <v>24</v>
      </c>
      <c r="K6" s="48">
        <v>48</v>
      </c>
      <c r="O6" s="47" t="s">
        <v>153</v>
      </c>
      <c r="P6" s="51">
        <f t="array" ref="P6:R6">MMULT(TRANSPOSE(v),M)</f>
        <v>39</v>
      </c>
      <c r="Q6" s="51">
        <v>40</v>
      </c>
      <c r="R6" s="51">
        <v>91</v>
      </c>
    </row>
    <row r="7" spans="2:18" x14ac:dyDescent="0.3">
      <c r="I7" s="49">
        <v>36</v>
      </c>
      <c r="J7" s="49">
        <v>64</v>
      </c>
      <c r="K7" s="49">
        <v>12</v>
      </c>
    </row>
    <row r="8" spans="2:18" x14ac:dyDescent="0.3">
      <c r="I8" s="50">
        <v>48</v>
      </c>
      <c r="J8" s="50">
        <v>48</v>
      </c>
      <c r="K8" s="50">
        <v>256</v>
      </c>
    </row>
    <row r="9" spans="2:18" x14ac:dyDescent="0.3">
      <c r="C9" s="47"/>
    </row>
    <row r="10" spans="2:18" x14ac:dyDescent="0.3">
      <c r="C10" s="27" t="s">
        <v>175</v>
      </c>
    </row>
    <row r="11" spans="2:18" x14ac:dyDescent="0.3">
      <c r="C11" s="27" t="s">
        <v>178</v>
      </c>
    </row>
    <row r="13" spans="2:18" x14ac:dyDescent="0.3">
      <c r="E13" s="53">
        <v>0.5</v>
      </c>
    </row>
    <row r="14" spans="2:18" x14ac:dyDescent="0.3">
      <c r="E14" s="53">
        <v>0.25</v>
      </c>
    </row>
    <row r="15" spans="2:18" x14ac:dyDescent="0.3">
      <c r="E15" s="53">
        <v>0.25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82A99-F970-5848-B970-04DE448AB6A2}">
  <sheetPr>
    <tabColor rgb="FFFF0000"/>
  </sheetPr>
  <dimension ref="B2:P11"/>
  <sheetViews>
    <sheetView workbookViewId="0"/>
  </sheetViews>
  <sheetFormatPr baseColWidth="10" defaultColWidth="8.83203125" defaultRowHeight="26" x14ac:dyDescent="0.3"/>
  <cols>
    <col min="1" max="1" width="8.83203125" style="47"/>
    <col min="2" max="3" width="8.83203125" style="27"/>
    <col min="4" max="15" width="8.83203125" style="47"/>
    <col min="16" max="16" width="13.1640625" style="47" bestFit="1" customWidth="1"/>
    <col min="17" max="16384" width="8.83203125" style="47"/>
  </cols>
  <sheetData>
    <row r="2" spans="2:16" ht="29" x14ac:dyDescent="0.35">
      <c r="B2" s="33" t="s">
        <v>155</v>
      </c>
    </row>
    <row r="3" spans="2:16" ht="29" x14ac:dyDescent="0.35">
      <c r="C3" s="33"/>
    </row>
    <row r="4" spans="2:16" x14ac:dyDescent="0.3">
      <c r="B4" s="27" t="s">
        <v>162</v>
      </c>
    </row>
    <row r="6" spans="2:16" x14ac:dyDescent="0.3">
      <c r="C6" s="27" t="s">
        <v>163</v>
      </c>
      <c r="I6" s="48">
        <v>36</v>
      </c>
      <c r="J6" s="49">
        <v>36</v>
      </c>
      <c r="K6" s="50">
        <v>48</v>
      </c>
      <c r="M6" s="48">
        <v>0.5</v>
      </c>
      <c r="O6" s="47" t="s">
        <v>153</v>
      </c>
      <c r="P6" s="51">
        <f t="array" ref="P6:P8">MMULT(M,v)</f>
        <v>39</v>
      </c>
    </row>
    <row r="7" spans="2:16" x14ac:dyDescent="0.3">
      <c r="I7" s="48">
        <v>24</v>
      </c>
      <c r="J7" s="49">
        <v>64</v>
      </c>
      <c r="K7" s="50">
        <v>48</v>
      </c>
      <c r="M7" s="49">
        <v>0.25</v>
      </c>
      <c r="P7" s="51">
        <v>40</v>
      </c>
    </row>
    <row r="8" spans="2:16" x14ac:dyDescent="0.3">
      <c r="I8" s="48">
        <v>48</v>
      </c>
      <c r="J8" s="49">
        <v>12</v>
      </c>
      <c r="K8" s="50">
        <v>256</v>
      </c>
      <c r="M8" s="50">
        <v>0.25</v>
      </c>
      <c r="P8" s="51">
        <v>91</v>
      </c>
    </row>
    <row r="10" spans="2:16" x14ac:dyDescent="0.3">
      <c r="C10" s="27" t="s">
        <v>175</v>
      </c>
    </row>
    <row r="11" spans="2:16" x14ac:dyDescent="0.3">
      <c r="C11" s="27" t="s">
        <v>178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B2:T14"/>
  <sheetViews>
    <sheetView workbookViewId="0"/>
  </sheetViews>
  <sheetFormatPr baseColWidth="10" defaultColWidth="8.83203125" defaultRowHeight="26" x14ac:dyDescent="0.3"/>
  <cols>
    <col min="1" max="1" width="8.83203125" style="47"/>
    <col min="2" max="3" width="8.83203125" style="27"/>
    <col min="4" max="15" width="8.83203125" style="47"/>
    <col min="16" max="16" width="13.1640625" style="47" bestFit="1" customWidth="1"/>
    <col min="17" max="19" width="8.83203125" style="47"/>
    <col min="20" max="20" width="8.83203125" style="53"/>
    <col min="21" max="16384" width="8.83203125" style="47"/>
  </cols>
  <sheetData>
    <row r="2" spans="2:20" ht="29" x14ac:dyDescent="0.35">
      <c r="B2" s="33" t="s">
        <v>181</v>
      </c>
    </row>
    <row r="3" spans="2:20" ht="29" x14ac:dyDescent="0.35">
      <c r="C3" s="33"/>
    </row>
    <row r="4" spans="2:20" ht="29" x14ac:dyDescent="0.35">
      <c r="C4" s="33"/>
    </row>
    <row r="5" spans="2:20" ht="33" x14ac:dyDescent="0.35">
      <c r="B5" s="33" t="s">
        <v>171</v>
      </c>
    </row>
    <row r="7" spans="2:20" ht="29" x14ac:dyDescent="0.3">
      <c r="C7" s="27" t="s">
        <v>152</v>
      </c>
      <c r="E7" s="66">
        <v>0.5</v>
      </c>
      <c r="F7" s="67">
        <v>0.25</v>
      </c>
      <c r="G7" s="68">
        <v>0.25</v>
      </c>
      <c r="I7" s="66">
        <v>0.1</v>
      </c>
      <c r="J7" s="66">
        <v>0.2</v>
      </c>
      <c r="K7" s="66">
        <v>0.7</v>
      </c>
      <c r="O7" s="47" t="s">
        <v>153</v>
      </c>
      <c r="P7" s="69">
        <f t="array" ref="P7:R7">MMULT(TRANSPOSE(v),M)</f>
        <v>0.16250000000000001</v>
      </c>
      <c r="Q7" s="69">
        <v>0.27500000000000002</v>
      </c>
      <c r="R7" s="69">
        <v>0.5625</v>
      </c>
      <c r="T7" s="53">
        <v>0.5</v>
      </c>
    </row>
    <row r="8" spans="2:20" x14ac:dyDescent="0.3">
      <c r="I8" s="67">
        <v>0.25</v>
      </c>
      <c r="J8" s="67">
        <v>0.5</v>
      </c>
      <c r="K8" s="67">
        <v>0.25</v>
      </c>
      <c r="T8" s="53">
        <v>0.25</v>
      </c>
    </row>
    <row r="9" spans="2:20" x14ac:dyDescent="0.3">
      <c r="I9" s="68">
        <v>0.2</v>
      </c>
      <c r="J9" s="68">
        <v>0.2</v>
      </c>
      <c r="K9" s="68">
        <v>0.6</v>
      </c>
      <c r="T9" s="53">
        <v>0.25</v>
      </c>
    </row>
    <row r="11" spans="2:20" x14ac:dyDescent="0.3">
      <c r="C11" s="27" t="s">
        <v>182</v>
      </c>
    </row>
    <row r="12" spans="2:20" x14ac:dyDescent="0.3">
      <c r="C12" s="27" t="s">
        <v>177</v>
      </c>
    </row>
    <row r="13" spans="2:20" x14ac:dyDescent="0.3">
      <c r="C13" s="27" t="s">
        <v>179</v>
      </c>
    </row>
    <row r="14" spans="2:20" ht="29" x14ac:dyDescent="0.3">
      <c r="C14" s="27" t="s">
        <v>180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B2:P13"/>
  <sheetViews>
    <sheetView zoomScale="101" workbookViewId="0"/>
  </sheetViews>
  <sheetFormatPr baseColWidth="10" defaultColWidth="8.83203125" defaultRowHeight="26" x14ac:dyDescent="0.3"/>
  <cols>
    <col min="1" max="1" width="8.83203125" style="47"/>
    <col min="2" max="3" width="8.83203125" style="27"/>
    <col min="4" max="15" width="8.83203125" style="47"/>
    <col min="16" max="16" width="13.1640625" style="47" bestFit="1" customWidth="1"/>
    <col min="17" max="16384" width="8.83203125" style="47"/>
  </cols>
  <sheetData>
    <row r="2" spans="2:16" ht="29" x14ac:dyDescent="0.35">
      <c r="B2" s="33" t="s">
        <v>186</v>
      </c>
    </row>
    <row r="3" spans="2:16" ht="29" x14ac:dyDescent="0.35">
      <c r="C3" s="33"/>
    </row>
    <row r="4" spans="2:16" ht="29" x14ac:dyDescent="0.3">
      <c r="B4" s="27" t="s">
        <v>165</v>
      </c>
    </row>
    <row r="6" spans="2:16" ht="33" x14ac:dyDescent="0.35">
      <c r="C6" s="2" t="s">
        <v>156</v>
      </c>
      <c r="E6" s="66">
        <f t="array" ref="E6:G6">TRANSPOSE(v)</f>
        <v>0.5</v>
      </c>
      <c r="F6" s="67">
        <v>0.25</v>
      </c>
      <c r="G6" s="68">
        <v>0.25</v>
      </c>
      <c r="I6" s="51">
        <v>36</v>
      </c>
      <c r="J6" s="51">
        <v>24</v>
      </c>
      <c r="K6" s="51">
        <v>48</v>
      </c>
      <c r="M6" s="66">
        <v>0.5</v>
      </c>
      <c r="O6" s="47" t="s">
        <v>153</v>
      </c>
      <c r="P6" s="51">
        <f t="array" ref="P6">MMULT(MMULT(TRANSPOSE(v),M),v)</f>
        <v>52.25</v>
      </c>
    </row>
    <row r="7" spans="2:16" x14ac:dyDescent="0.3">
      <c r="I7" s="51">
        <v>36</v>
      </c>
      <c r="J7" s="51">
        <v>64</v>
      </c>
      <c r="K7" s="51">
        <v>12</v>
      </c>
      <c r="M7" s="67">
        <v>0.25</v>
      </c>
    </row>
    <row r="8" spans="2:16" x14ac:dyDescent="0.3">
      <c r="I8" s="51">
        <v>48</v>
      </c>
      <c r="J8" s="51">
        <v>48</v>
      </c>
      <c r="K8" s="51">
        <v>256</v>
      </c>
      <c r="M8" s="68">
        <v>0.25</v>
      </c>
    </row>
    <row r="10" spans="2:16" x14ac:dyDescent="0.3">
      <c r="C10" s="27" t="s">
        <v>202</v>
      </c>
    </row>
    <row r="11" spans="2:16" x14ac:dyDescent="0.3">
      <c r="C11" s="27" t="s">
        <v>183</v>
      </c>
    </row>
    <row r="12" spans="2:16" x14ac:dyDescent="0.3">
      <c r="C12" s="27" t="s">
        <v>184</v>
      </c>
    </row>
    <row r="13" spans="2:16" ht="33" x14ac:dyDescent="0.35">
      <c r="C13" s="2" t="s">
        <v>185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B2:R45"/>
  <sheetViews>
    <sheetView zoomScale="101" workbookViewId="0"/>
  </sheetViews>
  <sheetFormatPr baseColWidth="10" defaultColWidth="8.83203125" defaultRowHeight="26" x14ac:dyDescent="0.3"/>
  <cols>
    <col min="1" max="1" width="8.83203125" style="47"/>
    <col min="2" max="3" width="8.83203125" style="27"/>
    <col min="4" max="4" width="8.83203125" style="47"/>
    <col min="5" max="7" width="9.1640625" style="47" bestFit="1" customWidth="1"/>
    <col min="8" max="15" width="8.83203125" style="47"/>
    <col min="16" max="16" width="13.1640625" style="47" bestFit="1" customWidth="1"/>
    <col min="17" max="16384" width="8.83203125" style="47"/>
  </cols>
  <sheetData>
    <row r="2" spans="2:18" ht="29" x14ac:dyDescent="0.35">
      <c r="B2" s="33" t="s">
        <v>186</v>
      </c>
    </row>
    <row r="3" spans="2:18" ht="29" x14ac:dyDescent="0.35">
      <c r="C3" s="33"/>
    </row>
    <row r="4" spans="2:18" ht="29" x14ac:dyDescent="0.35">
      <c r="B4" s="54" t="s">
        <v>187</v>
      </c>
      <c r="C4" s="33"/>
      <c r="D4" s="51">
        <v>36</v>
      </c>
      <c r="E4" s="51">
        <v>24</v>
      </c>
      <c r="F4" s="51">
        <v>48</v>
      </c>
    </row>
    <row r="5" spans="2:18" ht="29" x14ac:dyDescent="0.35">
      <c r="C5" s="33"/>
      <c r="D5" s="51">
        <v>36</v>
      </c>
      <c r="E5" s="51">
        <v>64</v>
      </c>
      <c r="F5" s="51">
        <v>12</v>
      </c>
    </row>
    <row r="6" spans="2:18" ht="29" x14ac:dyDescent="0.35">
      <c r="C6" s="33"/>
      <c r="D6" s="51">
        <v>48</v>
      </c>
      <c r="E6" s="51">
        <v>48</v>
      </c>
      <c r="F6" s="51">
        <v>256</v>
      </c>
    </row>
    <row r="7" spans="2:18" ht="29" x14ac:dyDescent="0.35">
      <c r="C7" s="33"/>
    </row>
    <row r="8" spans="2:18" ht="29" x14ac:dyDescent="0.35">
      <c r="B8" s="27" t="s">
        <v>188</v>
      </c>
      <c r="C8" s="33"/>
      <c r="D8" s="47">
        <f>SQRT(D4)</f>
        <v>6</v>
      </c>
    </row>
    <row r="9" spans="2:18" ht="29" x14ac:dyDescent="0.35">
      <c r="C9" s="33"/>
      <c r="D9" s="47">
        <f>SQRT(E5)</f>
        <v>8</v>
      </c>
    </row>
    <row r="10" spans="2:18" ht="29" x14ac:dyDescent="0.35">
      <c r="C10" s="33"/>
      <c r="D10" s="47">
        <f>SQRT(F6)</f>
        <v>16</v>
      </c>
    </row>
    <row r="11" spans="2:18" ht="29" x14ac:dyDescent="0.35">
      <c r="C11" s="33"/>
    </row>
    <row r="13" spans="2:18" ht="29" x14ac:dyDescent="0.3">
      <c r="B13" s="27" t="s">
        <v>164</v>
      </c>
    </row>
    <row r="15" spans="2:18" ht="29" x14ac:dyDescent="0.3">
      <c r="C15" s="27" t="s">
        <v>166</v>
      </c>
      <c r="G15" s="48">
        <f t="array" ref="G15:G17">v</f>
        <v>6</v>
      </c>
      <c r="I15" s="48">
        <f t="array" ref="I15:K15">TRANSPOSE(v)</f>
        <v>6</v>
      </c>
      <c r="J15" s="49">
        <v>8</v>
      </c>
      <c r="K15" s="50">
        <v>16</v>
      </c>
      <c r="O15" s="47" t="s">
        <v>153</v>
      </c>
      <c r="P15" s="51">
        <f t="array" ref="P15:R17">MMULT(v,TRANSPOSE(v))</f>
        <v>36</v>
      </c>
      <c r="Q15" s="51">
        <v>48</v>
      </c>
      <c r="R15" s="51">
        <v>96</v>
      </c>
    </row>
    <row r="16" spans="2:18" x14ac:dyDescent="0.3">
      <c r="G16" s="49">
        <v>8</v>
      </c>
      <c r="P16" s="51">
        <v>48</v>
      </c>
      <c r="Q16" s="51">
        <v>64</v>
      </c>
      <c r="R16" s="51">
        <v>128</v>
      </c>
    </row>
    <row r="17" spans="2:18" x14ac:dyDescent="0.3">
      <c r="G17" s="50">
        <v>16</v>
      </c>
      <c r="P17" s="51">
        <v>96</v>
      </c>
      <c r="Q17" s="51">
        <v>128</v>
      </c>
      <c r="R17" s="51">
        <v>256</v>
      </c>
    </row>
    <row r="19" spans="2:18" x14ac:dyDescent="0.3">
      <c r="C19" s="27" t="s">
        <v>189</v>
      </c>
    </row>
    <row r="20" spans="2:18" x14ac:dyDescent="0.3">
      <c r="C20" s="27" t="s">
        <v>190</v>
      </c>
    </row>
    <row r="22" spans="2:18" x14ac:dyDescent="0.3">
      <c r="B22" s="27" t="s">
        <v>167</v>
      </c>
    </row>
    <row r="24" spans="2:18" x14ac:dyDescent="0.3">
      <c r="C24" s="27" t="s">
        <v>194</v>
      </c>
      <c r="E24" s="48">
        <f t="array" ref="E24:E26">v</f>
        <v>6</v>
      </c>
      <c r="F24" s="48">
        <f t="array" ref="F24:F26">v</f>
        <v>6</v>
      </c>
      <c r="G24" s="48">
        <f t="array" ref="G24:G26">v</f>
        <v>6</v>
      </c>
      <c r="I24" s="48">
        <f t="array" ref="I24:K24">TRANSPOSE(v)</f>
        <v>6</v>
      </c>
      <c r="J24" s="49">
        <v>8</v>
      </c>
      <c r="K24" s="50">
        <v>16</v>
      </c>
      <c r="O24" s="47" t="s">
        <v>153</v>
      </c>
      <c r="P24" s="51">
        <f t="array" ref="P24:R26">M1_*M2_</f>
        <v>36</v>
      </c>
      <c r="Q24" s="51">
        <v>48</v>
      </c>
      <c r="R24" s="51">
        <v>96</v>
      </c>
    </row>
    <row r="25" spans="2:18" x14ac:dyDescent="0.3">
      <c r="E25" s="49">
        <v>8</v>
      </c>
      <c r="F25" s="49">
        <v>8</v>
      </c>
      <c r="G25" s="49">
        <v>8</v>
      </c>
      <c r="I25" s="48">
        <f t="array" ref="I25:K25">TRANSPOSE(v)</f>
        <v>6</v>
      </c>
      <c r="J25" s="49">
        <v>8</v>
      </c>
      <c r="K25" s="50">
        <v>16</v>
      </c>
      <c r="P25" s="51">
        <v>48</v>
      </c>
      <c r="Q25" s="51">
        <v>64</v>
      </c>
      <c r="R25" s="51">
        <v>128</v>
      </c>
    </row>
    <row r="26" spans="2:18" x14ac:dyDescent="0.3">
      <c r="E26" s="50">
        <v>16</v>
      </c>
      <c r="F26" s="50">
        <v>16</v>
      </c>
      <c r="G26" s="50">
        <v>16</v>
      </c>
      <c r="I26" s="48">
        <f t="array" ref="I26:K26">TRANSPOSE(v)</f>
        <v>6</v>
      </c>
      <c r="J26" s="49">
        <v>8</v>
      </c>
      <c r="K26" s="50">
        <v>16</v>
      </c>
      <c r="P26" s="51">
        <v>96</v>
      </c>
      <c r="Q26" s="51">
        <v>128</v>
      </c>
      <c r="R26" s="51">
        <v>256</v>
      </c>
    </row>
    <row r="28" spans="2:18" x14ac:dyDescent="0.3">
      <c r="C28" s="27" t="s">
        <v>191</v>
      </c>
    </row>
    <row r="29" spans="2:18" x14ac:dyDescent="0.3">
      <c r="C29" s="27" t="s">
        <v>192</v>
      </c>
    </row>
    <row r="30" spans="2:18" x14ac:dyDescent="0.3">
      <c r="C30" s="27" t="s">
        <v>193</v>
      </c>
    </row>
    <row r="32" spans="2:18" x14ac:dyDescent="0.3">
      <c r="B32" s="27" t="s">
        <v>195</v>
      </c>
    </row>
    <row r="34" spans="2:18" ht="29" x14ac:dyDescent="0.3">
      <c r="C34" s="27" t="s">
        <v>197</v>
      </c>
      <c r="E34" s="47">
        <f t="array" ref="E34:G36">S</f>
        <v>36</v>
      </c>
      <c r="F34" s="47">
        <v>24</v>
      </c>
      <c r="G34" s="47">
        <v>48</v>
      </c>
      <c r="I34" s="47">
        <f t="array" ref="I34:K36">MMULT(v,TRANSPOSE(v))</f>
        <v>36</v>
      </c>
      <c r="J34" s="47">
        <v>48</v>
      </c>
      <c r="K34" s="47">
        <v>96</v>
      </c>
      <c r="O34" s="47" t="s">
        <v>153</v>
      </c>
      <c r="P34" s="51">
        <f t="array" ref="P34:R36">E34:G36/I34:K36</f>
        <v>1</v>
      </c>
      <c r="Q34" s="51">
        <v>0.5</v>
      </c>
      <c r="R34" s="51">
        <v>0.5</v>
      </c>
    </row>
    <row r="35" spans="2:18" x14ac:dyDescent="0.3">
      <c r="E35" s="47">
        <v>36</v>
      </c>
      <c r="F35" s="47">
        <v>64</v>
      </c>
      <c r="G35" s="47">
        <v>12</v>
      </c>
      <c r="I35" s="47">
        <v>48</v>
      </c>
      <c r="J35" s="47">
        <v>64</v>
      </c>
      <c r="K35" s="47">
        <v>128</v>
      </c>
      <c r="P35" s="51">
        <v>0.75</v>
      </c>
      <c r="Q35" s="51">
        <v>1</v>
      </c>
      <c r="R35" s="51">
        <v>9.375E-2</v>
      </c>
    </row>
    <row r="36" spans="2:18" x14ac:dyDescent="0.3">
      <c r="E36" s="47">
        <v>48</v>
      </c>
      <c r="F36" s="47">
        <v>48</v>
      </c>
      <c r="G36" s="47">
        <v>256</v>
      </c>
      <c r="I36" s="47">
        <v>96</v>
      </c>
      <c r="J36" s="47">
        <v>128</v>
      </c>
      <c r="K36" s="47">
        <v>256</v>
      </c>
      <c r="P36" s="51">
        <v>0.5</v>
      </c>
      <c r="Q36" s="51">
        <v>0.375</v>
      </c>
      <c r="R36" s="51">
        <v>1</v>
      </c>
    </row>
    <row r="38" spans="2:18" x14ac:dyDescent="0.3">
      <c r="B38" s="27" t="s">
        <v>196</v>
      </c>
    </row>
    <row r="40" spans="2:18" ht="33" x14ac:dyDescent="0.35">
      <c r="C40" s="2" t="s">
        <v>156</v>
      </c>
    </row>
    <row r="41" spans="2:18" ht="29" x14ac:dyDescent="0.3">
      <c r="C41" s="27" t="s">
        <v>198</v>
      </c>
    </row>
    <row r="43" spans="2:18" x14ac:dyDescent="0.3">
      <c r="E43" s="48">
        <f t="array" ref="E43:G43">TRANSPOSE(w)</f>
        <v>0.5</v>
      </c>
      <c r="F43" s="49">
        <v>0.25</v>
      </c>
      <c r="G43" s="50">
        <v>0.25</v>
      </c>
      <c r="I43" s="47">
        <f t="array" ref="I43:K45">K*MMULT(v,TRANSPOSE(v))</f>
        <v>36</v>
      </c>
      <c r="J43" s="47">
        <v>24</v>
      </c>
      <c r="K43" s="47">
        <v>48</v>
      </c>
      <c r="M43" s="48">
        <v>0.5</v>
      </c>
      <c r="O43" s="47" t="s">
        <v>153</v>
      </c>
      <c r="P43" s="47">
        <f t="array" ref="P43">MMULT(MMULT(TRANSPOSE(w),I43:K45),w)</f>
        <v>52.25</v>
      </c>
    </row>
    <row r="44" spans="2:18" x14ac:dyDescent="0.3">
      <c r="I44" s="47">
        <v>36</v>
      </c>
      <c r="J44" s="47">
        <v>64</v>
      </c>
      <c r="K44" s="47">
        <v>12</v>
      </c>
      <c r="M44" s="49">
        <v>0.25</v>
      </c>
    </row>
    <row r="45" spans="2:18" x14ac:dyDescent="0.3">
      <c r="I45" s="47">
        <v>48</v>
      </c>
      <c r="J45" s="47">
        <v>48</v>
      </c>
      <c r="K45" s="47">
        <v>256</v>
      </c>
      <c r="M45" s="50">
        <v>0.25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B2:Q66"/>
  <sheetViews>
    <sheetView workbookViewId="0"/>
  </sheetViews>
  <sheetFormatPr baseColWidth="10" defaultColWidth="7.6640625" defaultRowHeight="16" x14ac:dyDescent="0.2"/>
  <cols>
    <col min="1" max="2" width="7.6640625" style="55"/>
    <col min="3" max="3" width="16.5" style="55" bestFit="1" customWidth="1"/>
    <col min="4" max="6" width="14.33203125" style="55" bestFit="1" customWidth="1"/>
    <col min="7" max="7" width="12.6640625" style="55" bestFit="1" customWidth="1"/>
    <col min="8" max="8" width="14.33203125" style="55" bestFit="1" customWidth="1"/>
    <col min="9" max="9" width="7.6640625" style="55"/>
    <col min="10" max="10" width="7.83203125" style="55" bestFit="1" customWidth="1"/>
    <col min="11" max="11" width="7.6640625" style="55"/>
    <col min="12" max="12" width="20.33203125" style="55" bestFit="1" customWidth="1"/>
    <col min="13" max="17" width="12.83203125" style="55" bestFit="1" customWidth="1"/>
    <col min="18" max="16384" width="7.6640625" style="55"/>
  </cols>
  <sheetData>
    <row r="2" spans="2:8" x14ac:dyDescent="0.2">
      <c r="B2" s="55" t="s">
        <v>4</v>
      </c>
    </row>
    <row r="6" spans="2:8" x14ac:dyDescent="0.2">
      <c r="C6" s="55" t="s">
        <v>5</v>
      </c>
      <c r="D6" s="55">
        <v>195</v>
      </c>
      <c r="E6" s="55">
        <v>505</v>
      </c>
      <c r="F6" s="55">
        <v>163</v>
      </c>
      <c r="G6" s="55">
        <v>20</v>
      </c>
      <c r="H6" s="55">
        <v>123</v>
      </c>
    </row>
    <row r="10" spans="2:8" x14ac:dyDescent="0.2">
      <c r="C10" s="55" t="s">
        <v>6</v>
      </c>
      <c r="D10" s="56" t="s">
        <v>7</v>
      </c>
      <c r="E10" s="56" t="s">
        <v>8</v>
      </c>
      <c r="F10" s="56" t="s">
        <v>9</v>
      </c>
      <c r="G10" s="56" t="s">
        <v>10</v>
      </c>
      <c r="H10" s="56" t="s">
        <v>11</v>
      </c>
    </row>
    <row r="11" spans="2:8" x14ac:dyDescent="0.2">
      <c r="C11" s="57">
        <f ca="1">TODAY()</f>
        <v>44165</v>
      </c>
      <c r="D11" s="58">
        <f>E11</f>
        <v>110</v>
      </c>
      <c r="E11" s="58">
        <v>110</v>
      </c>
      <c r="F11" s="58">
        <f>0.5*H11</f>
        <v>119.9177349101093</v>
      </c>
      <c r="G11" s="58">
        <v>5.7836769981375014</v>
      </c>
      <c r="H11" s="58">
        <v>239.83546982021861</v>
      </c>
    </row>
    <row r="12" spans="2:8" x14ac:dyDescent="0.2">
      <c r="C12" s="57">
        <f ca="1">C11-1</f>
        <v>44164</v>
      </c>
      <c r="D12" s="58">
        <f t="shared" ref="D12:D23" si="0">E12</f>
        <v>108.06772734550361</v>
      </c>
      <c r="E12" s="58">
        <v>108.06772734550361</v>
      </c>
      <c r="F12" s="58">
        <v>140</v>
      </c>
      <c r="G12" s="58">
        <v>7.0960072010609512</v>
      </c>
      <c r="H12" s="58">
        <v>222.43147821202996</v>
      </c>
    </row>
    <row r="13" spans="2:8" x14ac:dyDescent="0.2">
      <c r="C13" s="57">
        <f t="shared" ref="C13:C23" ca="1" si="1">C12-1</f>
        <v>44163</v>
      </c>
      <c r="D13" s="58">
        <f t="shared" si="0"/>
        <v>103.44516897446027</v>
      </c>
      <c r="E13" s="58">
        <v>103.44516897446027</v>
      </c>
      <c r="F13" s="58">
        <v>110</v>
      </c>
      <c r="G13" s="58">
        <v>7.7894300649851562</v>
      </c>
      <c r="H13" s="58">
        <v>207.17312378305203</v>
      </c>
    </row>
    <row r="14" spans="2:8" x14ac:dyDescent="0.2">
      <c r="C14" s="57">
        <f t="shared" ca="1" si="1"/>
        <v>44162</v>
      </c>
      <c r="D14" s="58">
        <f t="shared" si="0"/>
        <v>106.01067461924201</v>
      </c>
      <c r="E14" s="58">
        <v>106.01067461924201</v>
      </c>
      <c r="F14" s="58">
        <f t="shared" ref="F14:F16" si="2">0.5*H14</f>
        <v>102.34693821797273</v>
      </c>
      <c r="G14" s="58">
        <v>9.2646782725803192</v>
      </c>
      <c r="H14" s="58">
        <v>204.69387643594547</v>
      </c>
    </row>
    <row r="15" spans="2:8" x14ac:dyDescent="0.2">
      <c r="C15" s="57">
        <f t="shared" ca="1" si="1"/>
        <v>44161</v>
      </c>
      <c r="D15" s="58">
        <f t="shared" si="0"/>
        <v>100</v>
      </c>
      <c r="E15" s="58">
        <v>100</v>
      </c>
      <c r="F15" s="58">
        <v>105</v>
      </c>
      <c r="G15" s="58">
        <v>12.352663305332683</v>
      </c>
      <c r="H15" s="58">
        <v>191.70842002158633</v>
      </c>
    </row>
    <row r="16" spans="2:8" x14ac:dyDescent="0.2">
      <c r="C16" s="57">
        <f t="shared" ca="1" si="1"/>
        <v>44160</v>
      </c>
      <c r="D16" s="58">
        <f t="shared" si="0"/>
        <v>117.52932116038915</v>
      </c>
      <c r="E16" s="58">
        <v>117.52932116038915</v>
      </c>
      <c r="F16" s="58">
        <f t="shared" si="2"/>
        <v>93.52978066137608</v>
      </c>
      <c r="G16" s="58">
        <v>14.309155998689517</v>
      </c>
      <c r="H16" s="58">
        <v>187.05956132275216</v>
      </c>
    </row>
    <row r="17" spans="3:8" x14ac:dyDescent="0.2">
      <c r="C17" s="57">
        <f t="shared" ca="1" si="1"/>
        <v>44159</v>
      </c>
      <c r="D17" s="58">
        <f t="shared" si="0"/>
        <v>113.72111030786557</v>
      </c>
      <c r="E17" s="58">
        <v>113.72111030786557</v>
      </c>
      <c r="F17" s="58">
        <f>0.75*H17</f>
        <v>132.90084386094605</v>
      </c>
      <c r="G17" s="58">
        <v>19.434880539482826</v>
      </c>
      <c r="H17" s="58">
        <v>177.20112514792808</v>
      </c>
    </row>
    <row r="18" spans="3:8" x14ac:dyDescent="0.2">
      <c r="C18" s="57">
        <f t="shared" ca="1" si="1"/>
        <v>44158</v>
      </c>
      <c r="D18" s="58">
        <f t="shared" si="0"/>
        <v>124.33399920287285</v>
      </c>
      <c r="E18" s="58">
        <v>124.33399920287285</v>
      </c>
      <c r="F18" s="58">
        <f t="shared" ref="F18:F23" si="3">0.75*H18</f>
        <v>119.65022699479988</v>
      </c>
      <c r="G18" s="58">
        <v>26.132836972641304</v>
      </c>
      <c r="H18" s="58">
        <v>159.5336359930665</v>
      </c>
    </row>
    <row r="19" spans="3:8" x14ac:dyDescent="0.2">
      <c r="C19" s="57">
        <f t="shared" ca="1" si="1"/>
        <v>44157</v>
      </c>
      <c r="D19" s="58">
        <f t="shared" si="0"/>
        <v>134.68723572941332</v>
      </c>
      <c r="E19" s="58">
        <v>134.68723572941332</v>
      </c>
      <c r="F19" s="58">
        <v>90</v>
      </c>
      <c r="G19" s="58">
        <v>32.940341601286129</v>
      </c>
      <c r="H19" s="58">
        <v>120</v>
      </c>
    </row>
    <row r="20" spans="3:8" x14ac:dyDescent="0.2">
      <c r="C20" s="57">
        <f t="shared" ca="1" si="1"/>
        <v>44156</v>
      </c>
      <c r="D20" s="58">
        <v>100</v>
      </c>
      <c r="E20" s="58">
        <v>143.92696477107808</v>
      </c>
      <c r="F20" s="58">
        <f t="shared" si="3"/>
        <v>101.2846482297218</v>
      </c>
      <c r="G20" s="58">
        <v>37.974233483835093</v>
      </c>
      <c r="H20" s="58">
        <v>135.04619763962907</v>
      </c>
    </row>
    <row r="21" spans="3:8" x14ac:dyDescent="0.2">
      <c r="C21" s="57">
        <f t="shared" ca="1" si="1"/>
        <v>44155</v>
      </c>
      <c r="D21" s="58">
        <f t="shared" si="0"/>
        <v>142.54120219490633</v>
      </c>
      <c r="E21" s="58">
        <v>142.54120219490633</v>
      </c>
      <c r="F21" s="58">
        <v>80</v>
      </c>
      <c r="G21" s="58">
        <v>44.201272081923321</v>
      </c>
      <c r="H21" s="58">
        <v>130.12023898817074</v>
      </c>
    </row>
    <row r="22" spans="3:8" x14ac:dyDescent="0.2">
      <c r="C22" s="57">
        <f t="shared" ca="1" si="1"/>
        <v>44154</v>
      </c>
      <c r="D22" s="58">
        <f t="shared" si="0"/>
        <v>180</v>
      </c>
      <c r="E22" s="58">
        <v>180</v>
      </c>
      <c r="F22" s="58">
        <f t="shared" si="3"/>
        <v>91.080556591913705</v>
      </c>
      <c r="G22" s="58">
        <v>55.962547234222569</v>
      </c>
      <c r="H22" s="58">
        <v>121.44074212255161</v>
      </c>
    </row>
    <row r="23" spans="3:8" x14ac:dyDescent="0.2">
      <c r="C23" s="57">
        <f t="shared" ca="1" si="1"/>
        <v>44153</v>
      </c>
      <c r="D23" s="58">
        <f t="shared" si="0"/>
        <v>159.9991839144177</v>
      </c>
      <c r="E23" s="58">
        <v>159.9991839144177</v>
      </c>
      <c r="F23" s="58">
        <f t="shared" si="3"/>
        <v>80.25</v>
      </c>
      <c r="G23" s="58">
        <v>76</v>
      </c>
      <c r="H23" s="58">
        <v>107</v>
      </c>
    </row>
    <row r="26" spans="3:8" x14ac:dyDescent="0.2">
      <c r="C26" s="55" t="s">
        <v>6</v>
      </c>
      <c r="D26" s="56" t="s">
        <v>12</v>
      </c>
      <c r="E26" s="56" t="s">
        <v>13</v>
      </c>
      <c r="F26" s="56" t="s">
        <v>14</v>
      </c>
      <c r="G26" s="56" t="s">
        <v>15</v>
      </c>
      <c r="H26" s="56" t="s">
        <v>16</v>
      </c>
    </row>
    <row r="27" spans="3:8" x14ac:dyDescent="0.2">
      <c r="C27" s="57">
        <f ca="1">TODAY()</f>
        <v>44165</v>
      </c>
      <c r="D27" s="59">
        <f>D11/D12-1</f>
        <v>1.7880200703385807E-2</v>
      </c>
      <c r="E27" s="59">
        <f t="shared" ref="E27:H27" si="4">E11/E12-1</f>
        <v>1.7880200703385807E-2</v>
      </c>
      <c r="F27" s="59">
        <f t="shared" si="4"/>
        <v>-0.1434447506420764</v>
      </c>
      <c r="G27" s="59">
        <f t="shared" si="4"/>
        <v>-0.18493924339975842</v>
      </c>
      <c r="H27" s="59">
        <f t="shared" si="4"/>
        <v>7.8244283354528266E-2</v>
      </c>
    </row>
    <row r="28" spans="3:8" x14ac:dyDescent="0.2">
      <c r="C28" s="57">
        <f ca="1">C27-1</f>
        <v>44164</v>
      </c>
      <c r="D28" s="59">
        <f t="shared" ref="D28:H38" si="5">D12/D13-1</f>
        <v>4.4686072987947911E-2</v>
      </c>
      <c r="E28" s="59">
        <f t="shared" si="5"/>
        <v>4.4686072987947911E-2</v>
      </c>
      <c r="F28" s="59">
        <f t="shared" si="5"/>
        <v>0.27272727272727271</v>
      </c>
      <c r="G28" s="59">
        <f t="shared" si="5"/>
        <v>-8.9021001297804991E-2</v>
      </c>
      <c r="H28" s="59">
        <f t="shared" si="5"/>
        <v>7.3650259987179556E-2</v>
      </c>
    </row>
    <row r="29" spans="3:8" x14ac:dyDescent="0.2">
      <c r="C29" s="57">
        <f t="shared" ref="C29:C39" ca="1" si="6">C28-1</f>
        <v>44163</v>
      </c>
      <c r="D29" s="59">
        <f t="shared" si="5"/>
        <v>-2.4200446360673089E-2</v>
      </c>
      <c r="E29" s="59">
        <f t="shared" si="5"/>
        <v>-2.4200446360673089E-2</v>
      </c>
      <c r="F29" s="59">
        <f t="shared" si="5"/>
        <v>7.4775678835923731E-2</v>
      </c>
      <c r="G29" s="59">
        <f t="shared" si="5"/>
        <v>-0.15923361439989747</v>
      </c>
      <c r="H29" s="59">
        <f t="shared" si="5"/>
        <v>1.2111976138584613E-2</v>
      </c>
    </row>
    <row r="30" spans="3:8" x14ac:dyDescent="0.2">
      <c r="C30" s="57">
        <f t="shared" ca="1" si="6"/>
        <v>44162</v>
      </c>
      <c r="D30" s="59">
        <f t="shared" si="5"/>
        <v>6.0106746192420069E-2</v>
      </c>
      <c r="E30" s="59">
        <f t="shared" si="5"/>
        <v>6.0106746192420069E-2</v>
      </c>
      <c r="F30" s="59">
        <f t="shared" si="5"/>
        <v>-2.5267255066926286E-2</v>
      </c>
      <c r="G30" s="59">
        <f t="shared" si="5"/>
        <v>-0.24998536399994575</v>
      </c>
      <c r="H30" s="59">
        <f t="shared" si="5"/>
        <v>6.7735451645248412E-2</v>
      </c>
    </row>
    <row r="31" spans="3:8" x14ac:dyDescent="0.2">
      <c r="C31" s="57">
        <f t="shared" ca="1" si="6"/>
        <v>44161</v>
      </c>
      <c r="D31" s="59">
        <f t="shared" si="5"/>
        <v>-0.14914849322125623</v>
      </c>
      <c r="E31" s="59">
        <f t="shared" si="5"/>
        <v>-0.14914849322125623</v>
      </c>
      <c r="F31" s="59">
        <f t="shared" si="5"/>
        <v>0.12263708155321962</v>
      </c>
      <c r="G31" s="59">
        <f t="shared" si="5"/>
        <v>-0.13673012535023144</v>
      </c>
      <c r="H31" s="59">
        <f t="shared" si="5"/>
        <v>2.4852291248630864E-2</v>
      </c>
    </row>
    <row r="32" spans="3:8" x14ac:dyDescent="0.2">
      <c r="C32" s="57">
        <f t="shared" ca="1" si="6"/>
        <v>44160</v>
      </c>
      <c r="D32" s="59">
        <f t="shared" si="5"/>
        <v>3.3487281668407753E-2</v>
      </c>
      <c r="E32" s="59">
        <f t="shared" si="5"/>
        <v>3.3487281668407753E-2</v>
      </c>
      <c r="F32" s="59">
        <f t="shared" si="5"/>
        <v>-0.29624389173001686</v>
      </c>
      <c r="G32" s="59">
        <f t="shared" si="5"/>
        <v>-0.26373841250941421</v>
      </c>
      <c r="H32" s="59">
        <f t="shared" si="5"/>
        <v>5.5634162404974763E-2</v>
      </c>
    </row>
    <row r="33" spans="3:17" x14ac:dyDescent="0.2">
      <c r="C33" s="57">
        <f t="shared" ca="1" si="6"/>
        <v>44159</v>
      </c>
      <c r="D33" s="59">
        <f t="shared" si="5"/>
        <v>-8.5357898588064196E-2</v>
      </c>
      <c r="E33" s="59">
        <f t="shared" si="5"/>
        <v>-8.5357898588064196E-2</v>
      </c>
      <c r="F33" s="59">
        <f t="shared" si="5"/>
        <v>0.11074460282237553</v>
      </c>
      <c r="G33" s="59">
        <f t="shared" si="5"/>
        <v>-0.25630422139665232</v>
      </c>
      <c r="H33" s="59">
        <f t="shared" si="5"/>
        <v>0.11074460282237553</v>
      </c>
    </row>
    <row r="34" spans="3:17" x14ac:dyDescent="0.2">
      <c r="C34" s="57">
        <f t="shared" ca="1" si="6"/>
        <v>44158</v>
      </c>
      <c r="D34" s="59">
        <f t="shared" si="5"/>
        <v>-7.6868728283503551E-2</v>
      </c>
      <c r="E34" s="59">
        <f t="shared" si="5"/>
        <v>-7.6868728283503551E-2</v>
      </c>
      <c r="F34" s="59">
        <f t="shared" si="5"/>
        <v>0.3294469666088875</v>
      </c>
      <c r="G34" s="59">
        <f t="shared" si="5"/>
        <v>-0.20666162819571465</v>
      </c>
      <c r="H34" s="59">
        <f t="shared" si="5"/>
        <v>0.3294469666088875</v>
      </c>
    </row>
    <row r="35" spans="3:17" x14ac:dyDescent="0.2">
      <c r="C35" s="57">
        <f t="shared" ca="1" si="6"/>
        <v>44157</v>
      </c>
      <c r="D35" s="59">
        <f t="shared" si="5"/>
        <v>0.34687235729413324</v>
      </c>
      <c r="E35" s="59">
        <f t="shared" si="5"/>
        <v>-6.4197345204638601E-2</v>
      </c>
      <c r="F35" s="59">
        <f t="shared" si="5"/>
        <v>-0.11141518904352909</v>
      </c>
      <c r="G35" s="59">
        <f t="shared" si="5"/>
        <v>-0.13256072396278373</v>
      </c>
      <c r="H35" s="59">
        <f t="shared" si="5"/>
        <v>-0.11141518904352909</v>
      </c>
    </row>
    <row r="36" spans="3:17" x14ac:dyDescent="0.2">
      <c r="C36" s="57">
        <f t="shared" ca="1" si="6"/>
        <v>44156</v>
      </c>
      <c r="D36" s="59">
        <f t="shared" si="5"/>
        <v>-0.29844845939167008</v>
      </c>
      <c r="E36" s="59">
        <f t="shared" si="5"/>
        <v>9.7218387023065844E-3</v>
      </c>
      <c r="F36" s="59">
        <f t="shared" si="5"/>
        <v>0.26605810287152254</v>
      </c>
      <c r="G36" s="59">
        <f t="shared" si="5"/>
        <v>-0.14087917167965069</v>
      </c>
      <c r="H36" s="59">
        <f t="shared" si="5"/>
        <v>3.7856975131333348E-2</v>
      </c>
    </row>
    <row r="37" spans="3:17" x14ac:dyDescent="0.2">
      <c r="C37" s="57">
        <f t="shared" ca="1" si="6"/>
        <v>44155</v>
      </c>
      <c r="D37" s="59">
        <f t="shared" si="5"/>
        <v>-0.20810443225052033</v>
      </c>
      <c r="E37" s="59">
        <f t="shared" si="5"/>
        <v>-0.20810443225052033</v>
      </c>
      <c r="F37" s="59">
        <f t="shared" si="5"/>
        <v>-0.12165666314008294</v>
      </c>
      <c r="G37" s="59">
        <f t="shared" si="5"/>
        <v>-0.2101633276818915</v>
      </c>
      <c r="H37" s="59">
        <f t="shared" si="5"/>
        <v>7.1471045992622884E-2</v>
      </c>
    </row>
    <row r="38" spans="3:17" x14ac:dyDescent="0.2">
      <c r="C38" s="57">
        <f t="shared" ca="1" si="6"/>
        <v>44154</v>
      </c>
      <c r="D38" s="59">
        <f t="shared" si="5"/>
        <v>0.12500573813101812</v>
      </c>
      <c r="E38" s="59">
        <f t="shared" si="5"/>
        <v>0.12500573813101812</v>
      </c>
      <c r="F38" s="59">
        <f t="shared" si="5"/>
        <v>0.13496020675281883</v>
      </c>
      <c r="G38" s="59">
        <f t="shared" si="5"/>
        <v>-0.2636506942865452</v>
      </c>
      <c r="H38" s="59">
        <f t="shared" si="5"/>
        <v>0.13496020675281883</v>
      </c>
    </row>
    <row r="39" spans="3:17" x14ac:dyDescent="0.2">
      <c r="C39" s="57">
        <f t="shared" ca="1" si="6"/>
        <v>44153</v>
      </c>
      <c r="D39" s="60"/>
      <c r="E39" s="60"/>
      <c r="F39" s="60"/>
      <c r="G39" s="60"/>
      <c r="H39" s="60"/>
    </row>
    <row r="42" spans="3:17" x14ac:dyDescent="0.2">
      <c r="C42" s="55" t="s">
        <v>17</v>
      </c>
      <c r="D42" s="56" t="s">
        <v>12</v>
      </c>
      <c r="E42" s="56" t="s">
        <v>13</v>
      </c>
      <c r="F42" s="56" t="s">
        <v>14</v>
      </c>
      <c r="G42" s="56" t="s">
        <v>15</v>
      </c>
      <c r="H42" s="56" t="s">
        <v>16</v>
      </c>
      <c r="L42" s="55" t="s">
        <v>18</v>
      </c>
      <c r="M42" s="56" t="s">
        <v>12</v>
      </c>
      <c r="N42" s="56" t="s">
        <v>13</v>
      </c>
      <c r="O42" s="56" t="s">
        <v>14</v>
      </c>
      <c r="P42" s="56" t="s">
        <v>15</v>
      </c>
      <c r="Q42" s="56" t="s">
        <v>16</v>
      </c>
    </row>
    <row r="43" spans="3:17" x14ac:dyDescent="0.2">
      <c r="C43" s="55" t="s">
        <v>12</v>
      </c>
      <c r="D43" s="59">
        <f ca="1">_xlfn.COVARIANCE.S(INDIRECT($C43),INDIRECT(D$42))</f>
        <v>2.7962066437098209E-2</v>
      </c>
      <c r="E43" s="59">
        <f t="shared" ref="E43:H47" ca="1" si="7">_xlfn.COVARIANCE.S(INDIRECT($C43),INDIRECT(E$42))</f>
        <v>6.4713865223219947E-3</v>
      </c>
      <c r="F43" s="59">
        <f t="shared" ca="1" si="7"/>
        <v>-1.1055989946225192E-2</v>
      </c>
      <c r="G43" s="59">
        <f t="shared" ca="1" si="7"/>
        <v>-2.9230406760254781E-4</v>
      </c>
      <c r="H43" s="59">
        <f t="shared" ca="1" si="7"/>
        <v>-5.4823464088651795E-3</v>
      </c>
      <c r="L43" s="55" t="s">
        <v>12</v>
      </c>
      <c r="M43" s="61">
        <f ca="1">CORREL(INDIRECT($C43),INDIRECT(M$42))</f>
        <v>0.99999999999999989</v>
      </c>
      <c r="N43" s="61">
        <f t="shared" ref="N43:Q43" ca="1" si="8">CORREL(INDIRECT($C43),INDIRECT(N$42))</f>
        <v>0.4103200688978334</v>
      </c>
      <c r="O43" s="61">
        <f t="shared" ca="1" si="8"/>
        <v>-0.34261046936781364</v>
      </c>
      <c r="P43" s="61">
        <f t="shared" ca="1" si="8"/>
        <v>-2.9266081375917109E-2</v>
      </c>
      <c r="Q43" s="61">
        <f t="shared" ca="1" si="8"/>
        <v>-0.32397484735227444</v>
      </c>
    </row>
    <row r="44" spans="3:17" x14ac:dyDescent="0.2">
      <c r="C44" s="55" t="s">
        <v>13</v>
      </c>
      <c r="D44" s="59">
        <f t="shared" ref="D44:D47" ca="1" si="9">_xlfn.COVARIANCE.S(INDIRECT($C44),INDIRECT(D$42))</f>
        <v>6.4713865223219947E-3</v>
      </c>
      <c r="E44" s="59">
        <f t="shared" ca="1" si="7"/>
        <v>8.8956953033810012E-3</v>
      </c>
      <c r="F44" s="59">
        <f t="shared" ca="1" si="7"/>
        <v>1.0394482891462372E-3</v>
      </c>
      <c r="G44" s="59">
        <f t="shared" ca="1" si="7"/>
        <v>-1.0734749014158767E-3</v>
      </c>
      <c r="H44" s="59">
        <f t="shared" ca="1" si="7"/>
        <v>4.3193974966082967E-4</v>
      </c>
      <c r="L44" s="55" t="s">
        <v>13</v>
      </c>
      <c r="M44" s="61">
        <f t="shared" ref="M44:Q47" ca="1" si="10">CORREL(INDIRECT($C44),INDIRECT(M$42))</f>
        <v>0.4103200688978334</v>
      </c>
      <c r="N44" s="61">
        <f t="shared" ca="1" si="10"/>
        <v>1</v>
      </c>
      <c r="O44" s="61">
        <f t="shared" ca="1" si="10"/>
        <v>5.7108475333445506E-2</v>
      </c>
      <c r="P44" s="61">
        <f t="shared" ca="1" si="10"/>
        <v>-0.19055322084340212</v>
      </c>
      <c r="Q44" s="61">
        <f t="shared" ca="1" si="10"/>
        <v>4.5254594186838706E-2</v>
      </c>
    </row>
    <row r="45" spans="3:17" x14ac:dyDescent="0.2">
      <c r="C45" s="55" t="s">
        <v>14</v>
      </c>
      <c r="D45" s="59">
        <f t="shared" ca="1" si="9"/>
        <v>-1.1055989946225192E-2</v>
      </c>
      <c r="E45" s="59">
        <f t="shared" ca="1" si="7"/>
        <v>1.0394482891462372E-3</v>
      </c>
      <c r="F45" s="59">
        <f t="shared" ca="1" si="7"/>
        <v>3.7241292673771638E-2</v>
      </c>
      <c r="G45" s="59">
        <f t="shared" ca="1" si="7"/>
        <v>4.1878852934225594E-3</v>
      </c>
      <c r="H45" s="59">
        <f t="shared" ca="1" si="7"/>
        <v>9.2891308174304094E-3</v>
      </c>
      <c r="L45" s="55" t="s">
        <v>14</v>
      </c>
      <c r="M45" s="61">
        <f t="shared" ca="1" si="10"/>
        <v>-0.34261046936781364</v>
      </c>
      <c r="N45" s="61">
        <f t="shared" ca="1" si="10"/>
        <v>5.7108475333445506E-2</v>
      </c>
      <c r="O45" s="61">
        <f t="shared" ca="1" si="10"/>
        <v>1</v>
      </c>
      <c r="P45" s="61">
        <f t="shared" ca="1" si="10"/>
        <v>0.36332623022020305</v>
      </c>
      <c r="Q45" s="61">
        <f t="shared" ca="1" si="10"/>
        <v>0.47565509976352932</v>
      </c>
    </row>
    <row r="46" spans="3:17" x14ac:dyDescent="0.2">
      <c r="C46" s="55" t="s">
        <v>15</v>
      </c>
      <c r="D46" s="59">
        <f t="shared" ca="1" si="9"/>
        <v>-2.9230406760254781E-4</v>
      </c>
      <c r="E46" s="59">
        <f t="shared" ca="1" si="7"/>
        <v>-1.0734749014158767E-3</v>
      </c>
      <c r="F46" s="59">
        <f t="shared" ca="1" si="7"/>
        <v>4.1878852934225594E-3</v>
      </c>
      <c r="G46" s="59">
        <f t="shared" ca="1" si="7"/>
        <v>3.5675601391822981E-3</v>
      </c>
      <c r="H46" s="59">
        <f t="shared" ca="1" si="7"/>
        <v>-2.3968930140343772E-3</v>
      </c>
      <c r="L46" s="55" t="s">
        <v>15</v>
      </c>
      <c r="M46" s="61">
        <f t="shared" ca="1" si="10"/>
        <v>-2.9266081375917109E-2</v>
      </c>
      <c r="N46" s="61">
        <f t="shared" ca="1" si="10"/>
        <v>-0.19055322084340212</v>
      </c>
      <c r="O46" s="61">
        <f t="shared" ca="1" si="10"/>
        <v>0.36332623022020305</v>
      </c>
      <c r="P46" s="61">
        <f t="shared" ca="1" si="10"/>
        <v>0.99999999999999989</v>
      </c>
      <c r="Q46" s="61">
        <f t="shared" ca="1" si="10"/>
        <v>-0.3965449743874967</v>
      </c>
    </row>
    <row r="47" spans="3:17" x14ac:dyDescent="0.2">
      <c r="C47" s="55" t="s">
        <v>16</v>
      </c>
      <c r="D47" s="59">
        <f t="shared" ca="1" si="9"/>
        <v>-5.4823464088651795E-3</v>
      </c>
      <c r="E47" s="59">
        <f t="shared" ca="1" si="7"/>
        <v>4.3193974966082967E-4</v>
      </c>
      <c r="F47" s="59">
        <f t="shared" ca="1" si="7"/>
        <v>9.2891308174304094E-3</v>
      </c>
      <c r="G47" s="59">
        <f t="shared" ca="1" si="7"/>
        <v>-2.3968930140343772E-3</v>
      </c>
      <c r="H47" s="59">
        <f t="shared" ca="1" si="7"/>
        <v>1.0240970047855456E-2</v>
      </c>
      <c r="L47" s="55" t="s">
        <v>16</v>
      </c>
      <c r="M47" s="61">
        <f t="shared" ca="1" si="10"/>
        <v>-0.32397484735227444</v>
      </c>
      <c r="N47" s="61">
        <f t="shared" ca="1" si="10"/>
        <v>4.5254594186838706E-2</v>
      </c>
      <c r="O47" s="61">
        <f t="shared" ca="1" si="10"/>
        <v>0.47565509976352932</v>
      </c>
      <c r="P47" s="61">
        <f t="shared" ca="1" si="10"/>
        <v>-0.3965449743874967</v>
      </c>
      <c r="Q47" s="61">
        <f t="shared" ca="1" si="10"/>
        <v>1</v>
      </c>
    </row>
    <row r="49" spans="3:17" x14ac:dyDescent="0.2">
      <c r="L49" s="55" t="s">
        <v>19</v>
      </c>
      <c r="M49" s="61">
        <f ca="1">_xlfn.STDEV.S(INDIRECT(M42))</f>
        <v>0.16721861869151475</v>
      </c>
      <c r="N49" s="61">
        <f t="shared" ref="N49:Q49" ca="1" si="11">_xlfn.STDEV.S(INDIRECT(N42))</f>
        <v>9.4316993714711889E-2</v>
      </c>
      <c r="O49" s="61">
        <f t="shared" ca="1" si="11"/>
        <v>0.19298003180062867</v>
      </c>
      <c r="P49" s="61">
        <f t="shared" ca="1" si="11"/>
        <v>5.9729056071415369E-2</v>
      </c>
      <c r="Q49" s="61">
        <f t="shared" ca="1" si="11"/>
        <v>0.10119767807541562</v>
      </c>
    </row>
    <row r="50" spans="3:17" x14ac:dyDescent="0.2">
      <c r="C50" s="55" t="s">
        <v>20</v>
      </c>
      <c r="D50" s="62">
        <f>Shares*_2_15_2017</f>
        <v>21450</v>
      </c>
      <c r="E50" s="62">
        <f>Shares*_2_15_2017</f>
        <v>55550</v>
      </c>
      <c r="F50" s="62">
        <f>Shares*_2_15_2017</f>
        <v>19546.590790347815</v>
      </c>
      <c r="G50" s="62">
        <f>Shares*_2_15_2017</f>
        <v>115.67353996275003</v>
      </c>
      <c r="H50" s="62">
        <f>Shares*_2_15_2017</f>
        <v>29499.762787886888</v>
      </c>
    </row>
    <row r="51" spans="3:17" x14ac:dyDescent="0.2">
      <c r="J51" s="55" t="s">
        <v>21</v>
      </c>
      <c r="L51" s="55" t="s">
        <v>22</v>
      </c>
      <c r="M51" s="56" t="s">
        <v>12</v>
      </c>
      <c r="N51" s="56" t="s">
        <v>13</v>
      </c>
      <c r="O51" s="56" t="s">
        <v>14</v>
      </c>
      <c r="P51" s="56" t="s">
        <v>15</v>
      </c>
      <c r="Q51" s="56" t="s">
        <v>16</v>
      </c>
    </row>
    <row r="52" spans="3:17" x14ac:dyDescent="0.2">
      <c r="C52" s="55" t="s">
        <v>23</v>
      </c>
      <c r="D52" s="62">
        <f>SUM(Value)</f>
        <v>126162.02711819744</v>
      </c>
      <c r="E52" s="62"/>
      <c r="F52" s="62"/>
      <c r="G52" s="62"/>
      <c r="H52" s="62"/>
      <c r="J52" s="61">
        <f t="array" aca="1" ref="J52:J56" ca="1">TRANSPOSE(vols_)</f>
        <v>0.16721861869151475</v>
      </c>
      <c r="L52" s="55" t="s">
        <v>12</v>
      </c>
      <c r="M52" s="59">
        <f t="array" aca="1" ref="M52:Q56" ca="1">MMULT(vols,TRANSPOSE(vols))</f>
        <v>2.7962066437098206E-2</v>
      </c>
      <c r="N52" s="59">
        <f ca="1"/>
        <v>1.5771557408110402E-2</v>
      </c>
      <c r="O52" s="59">
        <f ca="1"/>
        <v>3.2269854352745715E-2</v>
      </c>
      <c r="P52" s="59">
        <f ca="1"/>
        <v>9.9878102520101104E-3</v>
      </c>
      <c r="Q52" s="59">
        <f ca="1"/>
        <v>1.6922135942559587E-2</v>
      </c>
    </row>
    <row r="53" spans="3:17" x14ac:dyDescent="0.2">
      <c r="J53" s="61">
        <f ca="1"/>
        <v>9.4316993714711889E-2</v>
      </c>
      <c r="L53" s="55" t="s">
        <v>13</v>
      </c>
      <c r="M53" s="59">
        <f ca="1"/>
        <v>1.5771557408110402E-2</v>
      </c>
      <c r="N53" s="59">
        <f ca="1"/>
        <v>8.8956953033810012E-3</v>
      </c>
      <c r="O53" s="59">
        <f ca="1"/>
        <v>1.8201296446404794E-2</v>
      </c>
      <c r="P53" s="59">
        <f ca="1"/>
        <v>5.6334650060733569E-3</v>
      </c>
      <c r="Q53" s="59">
        <f ca="1"/>
        <v>9.5446607669824116E-3</v>
      </c>
    </row>
    <row r="54" spans="3:17" x14ac:dyDescent="0.2">
      <c r="C54" s="55" t="s">
        <v>24</v>
      </c>
      <c r="J54" s="61">
        <f ca="1"/>
        <v>0.19298003180062867</v>
      </c>
      <c r="L54" s="55" t="s">
        <v>14</v>
      </c>
      <c r="M54" s="59">
        <f ca="1"/>
        <v>3.2269854352745715E-2</v>
      </c>
      <c r="N54" s="59">
        <f ca="1"/>
        <v>1.8201296446404794E-2</v>
      </c>
      <c r="O54" s="59">
        <f ca="1"/>
        <v>3.7241292673771652E-2</v>
      </c>
      <c r="P54" s="59">
        <f ca="1"/>
        <v>1.1526515140083271E-2</v>
      </c>
      <c r="Q54" s="59">
        <f ca="1"/>
        <v>1.9529131133143487E-2</v>
      </c>
    </row>
    <row r="55" spans="3:17" x14ac:dyDescent="0.2">
      <c r="C55" s="61">
        <f t="array" ref="C55:C59">TRANSPOSE(Value)/TotalValue</f>
        <v>0.17001946219446945</v>
      </c>
      <c r="J55" s="61">
        <f ca="1"/>
        <v>5.9729056071415369E-2</v>
      </c>
      <c r="L55" s="55" t="s">
        <v>15</v>
      </c>
      <c r="M55" s="59">
        <f ca="1"/>
        <v>9.9878102520101104E-3</v>
      </c>
      <c r="N55" s="59">
        <f ca="1"/>
        <v>5.6334650060733569E-3</v>
      </c>
      <c r="O55" s="59">
        <f ca="1"/>
        <v>1.1526515140083271E-2</v>
      </c>
      <c r="P55" s="59">
        <f ca="1"/>
        <v>3.5675601391822812E-3</v>
      </c>
      <c r="Q55" s="59">
        <f ca="1"/>
        <v>6.0444417880635409E-3</v>
      </c>
    </row>
    <row r="56" spans="3:17" x14ac:dyDescent="0.2">
      <c r="C56" s="61">
        <v>0.44030681234977986</v>
      </c>
      <c r="J56" s="61">
        <f ca="1"/>
        <v>0.10119767807541562</v>
      </c>
      <c r="L56" s="55" t="s">
        <v>16</v>
      </c>
      <c r="M56" s="59">
        <f ca="1"/>
        <v>1.6922135942559587E-2</v>
      </c>
      <c r="N56" s="59">
        <f ca="1"/>
        <v>9.5446607669824116E-3</v>
      </c>
      <c r="O56" s="59">
        <f ca="1"/>
        <v>1.9529131133143487E-2</v>
      </c>
      <c r="P56" s="59">
        <f ca="1"/>
        <v>6.0444417880635409E-3</v>
      </c>
      <c r="Q56" s="59">
        <f ca="1"/>
        <v>1.0240970047855454E-2</v>
      </c>
    </row>
    <row r="57" spans="3:17" x14ac:dyDescent="0.2">
      <c r="C57" s="61">
        <v>0.15493244074173917</v>
      </c>
    </row>
    <row r="58" spans="3:17" x14ac:dyDescent="0.2">
      <c r="C58" s="61">
        <v>9.168649442702671E-4</v>
      </c>
      <c r="L58" s="55" t="s">
        <v>25</v>
      </c>
      <c r="M58" s="56" t="s">
        <v>12</v>
      </c>
      <c r="N58" s="56" t="s">
        <v>13</v>
      </c>
      <c r="O58" s="56" t="s">
        <v>14</v>
      </c>
      <c r="P58" s="56" t="s">
        <v>15</v>
      </c>
      <c r="Q58" s="56" t="s">
        <v>16</v>
      </c>
    </row>
    <row r="59" spans="3:17" x14ac:dyDescent="0.2">
      <c r="C59" s="61">
        <v>0.23382441976974133</v>
      </c>
      <c r="L59" s="55" t="s">
        <v>12</v>
      </c>
      <c r="M59" s="59">
        <f t="array" aca="1" ref="M59:Q63" ca="1">corrmat*volmat</f>
        <v>2.7962066437098202E-2</v>
      </c>
      <c r="N59" s="59">
        <f ca="1"/>
        <v>6.4713865223219947E-3</v>
      </c>
      <c r="O59" s="59">
        <f ca="1"/>
        <v>-1.1055989946225194E-2</v>
      </c>
      <c r="P59" s="59">
        <f ca="1"/>
        <v>-2.9230406760254705E-4</v>
      </c>
      <c r="Q59" s="59">
        <f ca="1"/>
        <v>-5.4823464088651795E-3</v>
      </c>
    </row>
    <row r="60" spans="3:17" x14ac:dyDescent="0.2">
      <c r="L60" s="55" t="s">
        <v>13</v>
      </c>
      <c r="M60" s="59">
        <f ca="1"/>
        <v>6.4713865223219947E-3</v>
      </c>
      <c r="N60" s="59">
        <f ca="1"/>
        <v>8.8956953033810012E-3</v>
      </c>
      <c r="O60" s="59">
        <f ca="1"/>
        <v>1.0394482891462374E-3</v>
      </c>
      <c r="P60" s="59">
        <f ca="1"/>
        <v>-1.0734749014158741E-3</v>
      </c>
      <c r="Q60" s="59">
        <f ca="1"/>
        <v>4.3193974966082972E-4</v>
      </c>
    </row>
    <row r="61" spans="3:17" x14ac:dyDescent="0.2">
      <c r="C61" s="55" t="s">
        <v>26</v>
      </c>
      <c r="D61" s="59">
        <f t="array" aca="1" ref="D61" ca="1">MMULT(TRANSPOSE(weights),MMULT(covmat,weights))</f>
        <v>4.8402972640794574E-3</v>
      </c>
      <c r="L61" s="55" t="s">
        <v>14</v>
      </c>
      <c r="M61" s="59">
        <f ca="1"/>
        <v>-1.1055989946225194E-2</v>
      </c>
      <c r="N61" s="59">
        <f ca="1"/>
        <v>1.0394482891462374E-3</v>
      </c>
      <c r="O61" s="59">
        <f ca="1"/>
        <v>3.7241292673771652E-2</v>
      </c>
      <c r="P61" s="59">
        <f ca="1"/>
        <v>4.1878852934225507E-3</v>
      </c>
      <c r="Q61" s="59">
        <f ca="1"/>
        <v>9.2891308174304112E-3</v>
      </c>
    </row>
    <row r="62" spans="3:17" x14ac:dyDescent="0.2">
      <c r="C62" s="55" t="s">
        <v>27</v>
      </c>
      <c r="D62" s="59">
        <f ca="1">SQRT(Variance)</f>
        <v>6.9572244926259616E-2</v>
      </c>
      <c r="L62" s="55" t="s">
        <v>15</v>
      </c>
      <c r="M62" s="59">
        <f ca="1"/>
        <v>-2.9230406760254705E-4</v>
      </c>
      <c r="N62" s="59">
        <f ca="1"/>
        <v>-1.0734749014158741E-3</v>
      </c>
      <c r="O62" s="59">
        <f ca="1"/>
        <v>4.1878852934225507E-3</v>
      </c>
      <c r="P62" s="59">
        <f ca="1"/>
        <v>3.5675601391822807E-3</v>
      </c>
      <c r="Q62" s="59">
        <f ca="1"/>
        <v>-2.3968930140343715E-3</v>
      </c>
    </row>
    <row r="63" spans="3:17" x14ac:dyDescent="0.2">
      <c r="L63" s="55" t="s">
        <v>16</v>
      </c>
      <c r="M63" s="59">
        <f ca="1"/>
        <v>-5.4823464088651795E-3</v>
      </c>
      <c r="N63" s="59">
        <f ca="1"/>
        <v>4.3193974966082972E-4</v>
      </c>
      <c r="O63" s="59">
        <f ca="1"/>
        <v>9.2891308174304112E-3</v>
      </c>
      <c r="P63" s="59">
        <f ca="1"/>
        <v>-2.3968930140343715E-3</v>
      </c>
      <c r="Q63" s="59">
        <f ca="1"/>
        <v>1.0240970047855454E-2</v>
      </c>
    </row>
    <row r="65" spans="12:13" x14ac:dyDescent="0.2">
      <c r="L65" s="55" t="s">
        <v>28</v>
      </c>
      <c r="M65" s="59">
        <f t="array" aca="1" ref="M65" ca="1">MMULT(TRANSPOSE(weights),MMULT(covmat_calc,weights))</f>
        <v>4.8402972640794583E-3</v>
      </c>
    </row>
    <row r="66" spans="12:13" x14ac:dyDescent="0.2">
      <c r="L66" s="55" t="s">
        <v>29</v>
      </c>
      <c r="M66" s="59">
        <f ca="1">SQRT(Variance_calc)</f>
        <v>6.957224492625963E-2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B2:Q10"/>
  <sheetViews>
    <sheetView workbookViewId="0"/>
  </sheetViews>
  <sheetFormatPr baseColWidth="10" defaultColWidth="8.83203125" defaultRowHeight="29" x14ac:dyDescent="0.35"/>
  <cols>
    <col min="1" max="16384" width="8.83203125" style="2"/>
  </cols>
  <sheetData>
    <row r="2" spans="2:17" x14ac:dyDescent="0.35">
      <c r="B2" s="2" t="s">
        <v>155</v>
      </c>
    </row>
    <row r="5" spans="2:17" x14ac:dyDescent="0.35">
      <c r="B5" s="2" t="s">
        <v>200</v>
      </c>
    </row>
    <row r="6" spans="2:17" x14ac:dyDescent="0.35">
      <c r="B6" s="2" t="s">
        <v>199</v>
      </c>
    </row>
    <row r="8" spans="2:17" ht="33" x14ac:dyDescent="0.35">
      <c r="B8" s="2" t="s">
        <v>156</v>
      </c>
      <c r="D8" s="28">
        <f t="shared" ref="D8:F8" ca="1" si="0">RAND()</f>
        <v>0.6452616124162649</v>
      </c>
      <c r="E8" s="29">
        <f t="shared" ca="1" si="0"/>
        <v>2.0589426524579846E-3</v>
      </c>
      <c r="F8" s="30">
        <f t="shared" ca="1" si="0"/>
        <v>0.49568424433133695</v>
      </c>
      <c r="H8" s="31">
        <f ca="1">RANDBETWEEN(3,4)*12</f>
        <v>48</v>
      </c>
      <c r="I8" s="28">
        <f ca="1">RANDBETWEEN(-4,1)*12</f>
        <v>-36</v>
      </c>
      <c r="J8" s="30">
        <f t="shared" ref="J8" ca="1" si="1">RANDBETWEEN(-2,4)*12</f>
        <v>48</v>
      </c>
      <c r="L8" s="28">
        <f t="array" aca="1" ref="L8:L10" ca="1">TRANSPOSE(D8:F8)</f>
        <v>0.6452616124162649</v>
      </c>
      <c r="N8" s="2" t="s">
        <v>153</v>
      </c>
      <c r="O8" s="32">
        <f t="array" aca="1" ref="O8" ca="1">MMULT(MMULT(D8:F8,H8:J10),L8:L10)</f>
        <v>62.241940607628152</v>
      </c>
      <c r="Q8" s="2" t="str">
        <f ca="1">IF(O8&gt;0,"Could be pos def","Not pos def")</f>
        <v>Could be pos def</v>
      </c>
    </row>
    <row r="9" spans="2:17" x14ac:dyDescent="0.35">
      <c r="H9" s="28">
        <f ca="1">I8</f>
        <v>-36</v>
      </c>
      <c r="I9" s="31">
        <f t="shared" ref="I9:J10" ca="1" si="2">RANDBETWEEN(3,4)*12</f>
        <v>48</v>
      </c>
      <c r="J9" s="29">
        <f ca="1">RANDBETWEEN(-10,1)*12</f>
        <v>-72</v>
      </c>
      <c r="L9" s="29">
        <f ca="1"/>
        <v>2.0589426524579846E-3</v>
      </c>
    </row>
    <row r="10" spans="2:17" x14ac:dyDescent="0.35">
      <c r="H10" s="30">
        <f ca="1">J8</f>
        <v>48</v>
      </c>
      <c r="I10" s="29">
        <f ca="1">J9</f>
        <v>-72</v>
      </c>
      <c r="J10" s="31">
        <f t="shared" ca="1" si="2"/>
        <v>48</v>
      </c>
      <c r="L10" s="30">
        <f ca="1"/>
        <v>0.49568424433133695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R48"/>
  <sheetViews>
    <sheetView zoomScale="101" workbookViewId="0">
      <selection activeCell="C53" sqref="C53"/>
    </sheetView>
  </sheetViews>
  <sheetFormatPr baseColWidth="10" defaultColWidth="8.83203125" defaultRowHeight="26" x14ac:dyDescent="0.3"/>
  <cols>
    <col min="1" max="1" width="8.83203125" style="47"/>
    <col min="2" max="3" width="8.83203125" style="27"/>
    <col min="4" max="15" width="8.83203125" style="47"/>
    <col min="16" max="16" width="13.1640625" style="47" bestFit="1" customWidth="1"/>
    <col min="17" max="16384" width="8.83203125" style="47"/>
  </cols>
  <sheetData>
    <row r="2" spans="2:18" ht="29" x14ac:dyDescent="0.35">
      <c r="B2" s="33" t="s">
        <v>155</v>
      </c>
    </row>
    <row r="3" spans="2:18" ht="29" x14ac:dyDescent="0.35">
      <c r="C3" s="33"/>
    </row>
    <row r="4" spans="2:18" ht="33" x14ac:dyDescent="0.35">
      <c r="B4" s="33" t="s">
        <v>170</v>
      </c>
    </row>
    <row r="6" spans="2:18" ht="29" x14ac:dyDescent="0.3">
      <c r="C6" s="27" t="s">
        <v>169</v>
      </c>
      <c r="E6" s="48">
        <v>0.5</v>
      </c>
      <c r="F6" s="49">
        <v>0.25</v>
      </c>
      <c r="G6" s="50">
        <v>0.25</v>
      </c>
      <c r="I6" s="51">
        <v>9</v>
      </c>
      <c r="O6" s="47" t="s">
        <v>153</v>
      </c>
      <c r="P6" s="51">
        <f t="array" ref="P6">MMULT(TRANSPOSE(v),u)</f>
        <v>8.5</v>
      </c>
    </row>
    <row r="7" spans="2:18" x14ac:dyDescent="0.3">
      <c r="I7" s="51">
        <v>8</v>
      </c>
    </row>
    <row r="8" spans="2:18" x14ac:dyDescent="0.3">
      <c r="I8" s="51">
        <v>8</v>
      </c>
    </row>
    <row r="10" spans="2:18" ht="29" x14ac:dyDescent="0.35">
      <c r="C10" s="33"/>
    </row>
    <row r="11" spans="2:18" ht="33" x14ac:dyDescent="0.35">
      <c r="B11" s="33" t="s">
        <v>171</v>
      </c>
    </row>
    <row r="13" spans="2:18" ht="29" x14ac:dyDescent="0.3">
      <c r="C13" s="27" t="s">
        <v>152</v>
      </c>
      <c r="E13" s="48">
        <v>0.5</v>
      </c>
      <c r="F13" s="49">
        <v>0.25</v>
      </c>
      <c r="G13" s="50">
        <v>0.25</v>
      </c>
      <c r="I13" s="48">
        <f ca="1">RANDBETWEEN(1,4)*12</f>
        <v>36</v>
      </c>
      <c r="J13" s="48">
        <f t="shared" ref="J13:K15" ca="1" si="0">RANDBETWEEN(1,4)*12</f>
        <v>24</v>
      </c>
      <c r="K13" s="48">
        <f t="shared" ca="1" si="0"/>
        <v>36</v>
      </c>
      <c r="O13" s="47" t="s">
        <v>153</v>
      </c>
      <c r="P13" s="51">
        <f t="array" aca="1" ref="P13:R13" ca="1">MMULT(TRANSPOSE(v),M)</f>
        <v>30</v>
      </c>
      <c r="Q13" s="51">
        <f ca="1"/>
        <v>33</v>
      </c>
      <c r="R13" s="51">
        <f ca="1"/>
        <v>30</v>
      </c>
    </row>
    <row r="14" spans="2:18" x14ac:dyDescent="0.3">
      <c r="I14" s="49">
        <f t="shared" ref="I14:I15" ca="1" si="1">RANDBETWEEN(1,4)*12</f>
        <v>12</v>
      </c>
      <c r="J14" s="49">
        <f t="shared" ca="1" si="0"/>
        <v>48</v>
      </c>
      <c r="K14" s="49">
        <f t="shared" ca="1" si="0"/>
        <v>24</v>
      </c>
    </row>
    <row r="15" spans="2:18" x14ac:dyDescent="0.3">
      <c r="I15" s="50">
        <f t="shared" ca="1" si="1"/>
        <v>36</v>
      </c>
      <c r="J15" s="50">
        <f t="shared" ca="1" si="0"/>
        <v>36</v>
      </c>
      <c r="K15" s="50">
        <f t="shared" ca="1" si="0"/>
        <v>24</v>
      </c>
    </row>
    <row r="17" spans="2:18" x14ac:dyDescent="0.3">
      <c r="B17" s="27" t="s">
        <v>162</v>
      </c>
    </row>
    <row r="19" spans="2:18" x14ac:dyDescent="0.3">
      <c r="C19" s="27" t="s">
        <v>163</v>
      </c>
      <c r="I19" s="48">
        <v>24</v>
      </c>
      <c r="J19" s="49">
        <v>12</v>
      </c>
      <c r="K19" s="50">
        <v>36</v>
      </c>
      <c r="M19" s="48">
        <v>0.5</v>
      </c>
      <c r="O19" s="47" t="s">
        <v>153</v>
      </c>
      <c r="P19" s="51">
        <f t="array" aca="1" ref="P19:P21" ca="1">MMULT(M,v)</f>
        <v>33</v>
      </c>
    </row>
    <row r="20" spans="2:18" x14ac:dyDescent="0.3">
      <c r="I20" s="48">
        <v>48</v>
      </c>
      <c r="J20" s="49">
        <v>48</v>
      </c>
      <c r="K20" s="50">
        <v>24</v>
      </c>
      <c r="M20" s="49">
        <v>0.25</v>
      </c>
      <c r="P20" s="51">
        <f ca="1"/>
        <v>24</v>
      </c>
    </row>
    <row r="21" spans="2:18" x14ac:dyDescent="0.3">
      <c r="I21" s="48">
        <v>12</v>
      </c>
      <c r="J21" s="49">
        <v>48</v>
      </c>
      <c r="K21" s="50">
        <v>36</v>
      </c>
      <c r="M21" s="50">
        <v>0.25</v>
      </c>
      <c r="P21" s="51">
        <f ca="1"/>
        <v>33</v>
      </c>
    </row>
    <row r="23" spans="2:18" ht="29" x14ac:dyDescent="0.3">
      <c r="B23" s="27" t="s">
        <v>165</v>
      </c>
    </row>
    <row r="25" spans="2:18" ht="29" x14ac:dyDescent="0.3">
      <c r="C25" s="27" t="s">
        <v>154</v>
      </c>
      <c r="E25" s="48">
        <f t="array" ref="E25:G25">E13:G13</f>
        <v>0.5</v>
      </c>
      <c r="F25" s="49">
        <v>0.25</v>
      </c>
      <c r="G25" s="50">
        <v>0.25</v>
      </c>
      <c r="I25" s="51">
        <f t="array" aca="1" ref="I25:K27" ca="1">I13:K15</f>
        <v>36</v>
      </c>
      <c r="J25" s="51">
        <f ca="1"/>
        <v>24</v>
      </c>
      <c r="K25" s="51">
        <f ca="1"/>
        <v>36</v>
      </c>
      <c r="M25" s="48">
        <f t="array" ref="M25:M27">TRANSPOSE(E25:G25)</f>
        <v>0.5</v>
      </c>
      <c r="O25" s="47" t="s">
        <v>153</v>
      </c>
      <c r="P25" s="51">
        <f t="array" aca="1" ref="P25" ca="1">MMULT(MMULT(TRANSPOSE(v),M),v)</f>
        <v>30.75</v>
      </c>
    </row>
    <row r="26" spans="2:18" x14ac:dyDescent="0.3">
      <c r="I26" s="51">
        <f ca="1"/>
        <v>12</v>
      </c>
      <c r="J26" s="51">
        <f ca="1"/>
        <v>48</v>
      </c>
      <c r="K26" s="51">
        <f ca="1"/>
        <v>24</v>
      </c>
      <c r="M26" s="49">
        <v>0.25</v>
      </c>
    </row>
    <row r="27" spans="2:18" x14ac:dyDescent="0.3">
      <c r="I27" s="51">
        <f ca="1"/>
        <v>36</v>
      </c>
      <c r="J27" s="51">
        <f ca="1"/>
        <v>36</v>
      </c>
      <c r="K27" s="51">
        <f ca="1"/>
        <v>24</v>
      </c>
      <c r="M27" s="50">
        <v>0.25</v>
      </c>
    </row>
    <row r="29" spans="2:18" ht="29" x14ac:dyDescent="0.3">
      <c r="B29" s="27" t="s">
        <v>164</v>
      </c>
    </row>
    <row r="31" spans="2:18" ht="29" x14ac:dyDescent="0.3">
      <c r="C31" s="27" t="s">
        <v>166</v>
      </c>
      <c r="G31" s="48">
        <f t="array" ref="G31:G33">TRANSPOSE(I31:K31)</f>
        <v>0.5</v>
      </c>
      <c r="I31" s="48">
        <f t="array" ref="I31:K31">E13:G13</f>
        <v>0.5</v>
      </c>
      <c r="J31" s="49">
        <v>0.25</v>
      </c>
      <c r="K31" s="50">
        <v>0.25</v>
      </c>
      <c r="O31" s="47" t="s">
        <v>153</v>
      </c>
      <c r="P31" s="51">
        <f t="array" ref="P31:R33">MMULT(v,TRANSPOSE(v))</f>
        <v>0.25</v>
      </c>
      <c r="Q31" s="51">
        <v>0.125</v>
      </c>
      <c r="R31" s="51">
        <v>0.125</v>
      </c>
    </row>
    <row r="32" spans="2:18" x14ac:dyDescent="0.3">
      <c r="G32" s="49">
        <v>0.25</v>
      </c>
      <c r="P32" s="51">
        <v>0.125</v>
      </c>
      <c r="Q32" s="51">
        <v>6.25E-2</v>
      </c>
      <c r="R32" s="51">
        <v>6.25E-2</v>
      </c>
    </row>
    <row r="33" spans="2:18" x14ac:dyDescent="0.3">
      <c r="G33" s="50">
        <v>0.25</v>
      </c>
      <c r="P33" s="51">
        <v>0.125</v>
      </c>
      <c r="Q33" s="51">
        <v>6.25E-2</v>
      </c>
      <c r="R33" s="51">
        <v>6.25E-2</v>
      </c>
    </row>
    <row r="35" spans="2:18" x14ac:dyDescent="0.3">
      <c r="B35" s="27" t="s">
        <v>167</v>
      </c>
    </row>
    <row r="37" spans="2:18" x14ac:dyDescent="0.3">
      <c r="C37" s="27" t="s">
        <v>168</v>
      </c>
      <c r="E37" s="48">
        <v>0.5</v>
      </c>
      <c r="F37" s="48">
        <v>0.5</v>
      </c>
      <c r="G37" s="48">
        <v>0.5</v>
      </c>
      <c r="I37" s="48">
        <v>0.5</v>
      </c>
      <c r="J37" s="49">
        <v>0.25</v>
      </c>
      <c r="K37" s="50">
        <v>0.25</v>
      </c>
      <c r="O37" s="47" t="s">
        <v>153</v>
      </c>
      <c r="P37" s="51">
        <f t="array" ref="P37:R39">M1_*M2_</f>
        <v>0.25</v>
      </c>
      <c r="Q37" s="51">
        <v>0.125</v>
      </c>
      <c r="R37" s="51">
        <v>0.125</v>
      </c>
    </row>
    <row r="38" spans="2:18" x14ac:dyDescent="0.3">
      <c r="E38" s="49">
        <v>0.25</v>
      </c>
      <c r="F38" s="49">
        <v>0.25</v>
      </c>
      <c r="G38" s="49">
        <v>0.25</v>
      </c>
      <c r="I38" s="48">
        <v>0.5</v>
      </c>
      <c r="J38" s="49">
        <v>0.25</v>
      </c>
      <c r="K38" s="50">
        <v>0.25</v>
      </c>
      <c r="P38" s="51">
        <v>0.125</v>
      </c>
      <c r="Q38" s="51">
        <v>6.25E-2</v>
      </c>
      <c r="R38" s="51">
        <v>6.25E-2</v>
      </c>
    </row>
    <row r="39" spans="2:18" x14ac:dyDescent="0.3">
      <c r="E39" s="50">
        <v>0.25</v>
      </c>
      <c r="F39" s="50">
        <v>0.25</v>
      </c>
      <c r="G39" s="50">
        <v>0.25</v>
      </c>
      <c r="I39" s="48">
        <v>0.5</v>
      </c>
      <c r="J39" s="49">
        <v>0.25</v>
      </c>
      <c r="K39" s="50">
        <v>0.25</v>
      </c>
      <c r="P39" s="51">
        <v>0.125</v>
      </c>
      <c r="Q39" s="51">
        <v>6.25E-2</v>
      </c>
      <c r="R39" s="51">
        <v>6.25E-2</v>
      </c>
    </row>
    <row r="46" spans="2:18" ht="29" x14ac:dyDescent="0.3">
      <c r="C46" s="27" t="s">
        <v>174</v>
      </c>
      <c r="E46" s="47">
        <f t="array" ref="E46:G48">MMULT(M25:M27,E25:G25)</f>
        <v>0.25</v>
      </c>
      <c r="F46" s="47">
        <v>0.125</v>
      </c>
      <c r="G46" s="47">
        <v>0.125</v>
      </c>
      <c r="I46" s="52">
        <f t="array" aca="1" ref="I46:K48" ca="1">I25:K27</f>
        <v>36</v>
      </c>
      <c r="J46" s="48">
        <f ca="1"/>
        <v>24</v>
      </c>
      <c r="K46" s="50">
        <f ca="1"/>
        <v>36</v>
      </c>
      <c r="O46" s="47" t="s">
        <v>153</v>
      </c>
      <c r="P46" s="51">
        <f t="array" aca="1" ref="P46" ca="1">SUM(E46:G48*I46:K48)</f>
        <v>30.75</v>
      </c>
    </row>
    <row r="47" spans="2:18" x14ac:dyDescent="0.3">
      <c r="E47" s="47">
        <v>0.125</v>
      </c>
      <c r="F47" s="47">
        <v>6.25E-2</v>
      </c>
      <c r="G47" s="47">
        <v>6.25E-2</v>
      </c>
      <c r="I47" s="48">
        <f ca="1"/>
        <v>12</v>
      </c>
      <c r="J47" s="52">
        <f ca="1"/>
        <v>48</v>
      </c>
      <c r="K47" s="49">
        <f ca="1"/>
        <v>24</v>
      </c>
    </row>
    <row r="48" spans="2:18" x14ac:dyDescent="0.3">
      <c r="E48" s="47">
        <v>0.125</v>
      </c>
      <c r="F48" s="47">
        <v>6.25E-2</v>
      </c>
      <c r="G48" s="47">
        <v>6.25E-2</v>
      </c>
      <c r="I48" s="50">
        <f ca="1"/>
        <v>36</v>
      </c>
      <c r="J48" s="49">
        <f ca="1"/>
        <v>36</v>
      </c>
      <c r="K48" s="52">
        <f ca="1"/>
        <v>24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61</vt:i4>
      </vt:variant>
    </vt:vector>
  </HeadingPairs>
  <TitlesOfParts>
    <vt:vector size="74" baseType="lpstr">
      <vt:lpstr>Intro</vt:lpstr>
      <vt:lpstr>EnterTheMatrix</vt:lpstr>
      <vt:lpstr>Example_General</vt:lpstr>
      <vt:lpstr>Examples_Credit</vt:lpstr>
      <vt:lpstr>MatrixMult_v'v</vt:lpstr>
      <vt:lpstr>MatrixMult_v'M</vt:lpstr>
      <vt:lpstr>MatrixMult_Mv</vt:lpstr>
      <vt:lpstr>MatrixMult_Credit</vt:lpstr>
      <vt:lpstr>MatrixMult_VaR1</vt:lpstr>
      <vt:lpstr>MatrixMult_VaR2</vt:lpstr>
      <vt:lpstr>MatrixMult_VaR3</vt:lpstr>
      <vt:lpstr>Appendix_PosDef</vt:lpstr>
      <vt:lpstr>MatrixMult_All</vt:lpstr>
      <vt:lpstr>MatrixMult_VaR3!_2_10_2017</vt:lpstr>
      <vt:lpstr>MatrixMult_VaR3!_2_11_2017</vt:lpstr>
      <vt:lpstr>MatrixMult_VaR3!_2_12_2017</vt:lpstr>
      <vt:lpstr>MatrixMult_VaR3!_2_13_2017</vt:lpstr>
      <vt:lpstr>MatrixMult_VaR3!_2_14_2017</vt:lpstr>
      <vt:lpstr>MatrixMult_VaR3!_2_15_2017</vt:lpstr>
      <vt:lpstr>MatrixMult_VaR3!_2_3_2017</vt:lpstr>
      <vt:lpstr>MatrixMult_VaR3!_2_4_2017</vt:lpstr>
      <vt:lpstr>MatrixMult_VaR3!_2_5_2017</vt:lpstr>
      <vt:lpstr>MatrixMult_VaR3!_2_6_2017</vt:lpstr>
      <vt:lpstr>MatrixMult_VaR3!_2_7_2017</vt:lpstr>
      <vt:lpstr>MatrixMult_VaR3!_2_8_2017</vt:lpstr>
      <vt:lpstr>MatrixMult_VaR3!_2_9_2017</vt:lpstr>
      <vt:lpstr>MatrixMult_VaR3!change1</vt:lpstr>
      <vt:lpstr>MatrixMult_VaR3!change2</vt:lpstr>
      <vt:lpstr>MatrixMult_VaR3!change3</vt:lpstr>
      <vt:lpstr>MatrixMult_VaR3!change4</vt:lpstr>
      <vt:lpstr>MatrixMult_VaR3!change5</vt:lpstr>
      <vt:lpstr>corrmat</vt:lpstr>
      <vt:lpstr>MatrixMult_VaR3!covmat</vt:lpstr>
      <vt:lpstr>covmat_calc</vt:lpstr>
      <vt:lpstr>K</vt:lpstr>
      <vt:lpstr>MatrixMult_All!M</vt:lpstr>
      <vt:lpstr>MatrixMult_Mv!M</vt:lpstr>
      <vt:lpstr>'MatrixMult_v''M'!M</vt:lpstr>
      <vt:lpstr>MatrixMult_VaR1!M</vt:lpstr>
      <vt:lpstr>M</vt:lpstr>
      <vt:lpstr>MatrixMult_All!M1_</vt:lpstr>
      <vt:lpstr>MatrixMult_VaR2!M1_</vt:lpstr>
      <vt:lpstr>MatrixMult_All!M2_</vt:lpstr>
      <vt:lpstr>MatrixMult_VaR2!M2_</vt:lpstr>
      <vt:lpstr>Pij</vt:lpstr>
      <vt:lpstr>MatrixMult_VaR3!price1</vt:lpstr>
      <vt:lpstr>MatrixMult_VaR3!price2</vt:lpstr>
      <vt:lpstr>MatrixMult_VaR3!price3</vt:lpstr>
      <vt:lpstr>MatrixMult_VaR3!price4</vt:lpstr>
      <vt:lpstr>MatrixMult_VaR3!price5</vt:lpstr>
      <vt:lpstr>Examples_Credit!RatingLast</vt:lpstr>
      <vt:lpstr>Examples_Credit!RatingNow</vt:lpstr>
      <vt:lpstr>MatrixMult_VaR2!S</vt:lpstr>
      <vt:lpstr>MatrixMult_VaR3!Shares</vt:lpstr>
      <vt:lpstr>MatrixMult_VaR3!TotalValue</vt:lpstr>
      <vt:lpstr>MatrixMult_All!u</vt:lpstr>
      <vt:lpstr>'MatrixMult_v''v'!u</vt:lpstr>
      <vt:lpstr>MatrixMult_All!v</vt:lpstr>
      <vt:lpstr>MatrixMult_Mv!v</vt:lpstr>
      <vt:lpstr>'MatrixMult_v''M'!v</vt:lpstr>
      <vt:lpstr>'MatrixMult_v''v'!v</vt:lpstr>
      <vt:lpstr>MatrixMult_VaR1!v</vt:lpstr>
      <vt:lpstr>MatrixMult_VaR2!v</vt:lpstr>
      <vt:lpstr>v</vt:lpstr>
      <vt:lpstr>MatrixMult_VaR3!Value</vt:lpstr>
      <vt:lpstr>MatrixMult_VaR3!Variance</vt:lpstr>
      <vt:lpstr>Variance_calc</vt:lpstr>
      <vt:lpstr>MatrixMult_VaR3!Volatility</vt:lpstr>
      <vt:lpstr>Volatility_calc</vt:lpstr>
      <vt:lpstr>volmat</vt:lpstr>
      <vt:lpstr>vols</vt:lpstr>
      <vt:lpstr>vols_</vt:lpstr>
      <vt:lpstr>w</vt:lpstr>
      <vt:lpstr>MatrixMult_VaR3!weights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2017-05-31T18:24:10Z</dcterms:created>
  <dcterms:modified xsi:type="dcterms:W3CDTF">2020-11-30T22:10:03Z</dcterms:modified>
</cp:coreProperties>
</file>