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avid/Google Drive/iQRM/SubjectFiles/"/>
    </mc:Choice>
  </mc:AlternateContent>
  <xr:revisionPtr revIDLastSave="0" documentId="13_ncr:1_{E40F9D85-4B3B-0246-8E11-A2C0D0A102DF}" xr6:coauthVersionLast="46" xr6:coauthVersionMax="46" xr10:uidLastSave="{00000000-0000-0000-0000-000000000000}"/>
  <bookViews>
    <workbookView xWindow="-11340" yWindow="-21600" windowWidth="25480" windowHeight="21600" tabRatio="885" xr2:uid="{00000000-000D-0000-FFFF-FFFF00000000}"/>
  </bookViews>
  <sheets>
    <sheet name="q_betaCorr1" sheetId="13" r:id="rId1"/>
    <sheet name="q_betaCorr2" sheetId="14" r:id="rId2"/>
    <sheet name="q_bootstrapping" sheetId="15" r:id="rId3"/>
    <sheet name="ParameterRiskSim_Analytic" sheetId="7" r:id="rId4"/>
    <sheet name="ParameterRiskSim_Bootstrap" sheetId="6" r:id="rId5"/>
    <sheet name="TotalRiskSim_Analytic" sheetId="11" r:id="rId6"/>
    <sheet name="TotalRiskSim_Bootstrap" sheetId="12" r:id="rId7"/>
    <sheet name="LinearRegresssion0" sheetId="10" r:id="rId8"/>
    <sheet name="LinearRegression1" sheetId="9" r:id="rId9"/>
    <sheet name="LinearRegression2" sheetId="8" r:id="rId10"/>
  </sheets>
  <definedNames>
    <definedName name="_r2" localSheetId="8">LinearRegression1!#REF!</definedName>
    <definedName name="_r2" localSheetId="9">LinearRegression2!$K$31</definedName>
    <definedName name="_r2">#REF!</definedName>
    <definedName name="b0" localSheetId="8">LinearRegression1!#REF!</definedName>
    <definedName name="b0" localSheetId="9">LinearRegression2!$L$54</definedName>
    <definedName name="b0">#REF!</definedName>
    <definedName name="b1_" localSheetId="8">LinearRegression1!#REF!</definedName>
    <definedName name="b1_" localSheetId="9">LinearRegression2!$K$54</definedName>
    <definedName name="b1_">#REF!</definedName>
    <definedName name="beta" localSheetId="8">LinearRegression1!$C$2</definedName>
    <definedName name="beta" localSheetId="9">LinearRegression2!$C$2</definedName>
    <definedName name="beta" localSheetId="3">ParameterRiskSim_Analytic!#REF!</definedName>
    <definedName name="beta" localSheetId="4">ParameterRiskSim_Bootstrap!#REF!</definedName>
    <definedName name="beta" localSheetId="5">TotalRiskSim_Analytic!#REF!</definedName>
    <definedName name="beta" localSheetId="6">TotalRiskSim_Bootstrap!#REF!</definedName>
    <definedName name="beta">#REF!</definedName>
    <definedName name="beta0" localSheetId="3">ParameterRiskSim_Analytic!$H$3</definedName>
    <definedName name="beta0" localSheetId="4">ParameterRiskSim_Bootstrap!$J$3</definedName>
    <definedName name="beta0" localSheetId="5">TotalRiskSim_Analytic!$H$3</definedName>
    <definedName name="beta0" localSheetId="6">TotalRiskSim_Bootstrap!$J$3</definedName>
    <definedName name="beta0">#REF!</definedName>
    <definedName name="beta1" localSheetId="3">ParameterRiskSim_Analytic!$G$3</definedName>
    <definedName name="beta1" localSheetId="4">ParameterRiskSim_Bootstrap!$I$3</definedName>
    <definedName name="beta1" localSheetId="5">TotalRiskSim_Analytic!$G$3</definedName>
    <definedName name="beta1" localSheetId="6">TotalRiskSim_Bootstrap!$I$3</definedName>
    <definedName name="beta1">#REF!</definedName>
    <definedName name="beta2" localSheetId="3">ParameterRiskSim_Analytic!$H$3</definedName>
    <definedName name="beta2" localSheetId="4">ParameterRiskSim_Bootstrap!$K$3</definedName>
    <definedName name="beta2" localSheetId="5">TotalRiskSim_Analytic!$H$3</definedName>
    <definedName name="beta2" localSheetId="6">TotalRiskSim_Bootstrap!$K$3</definedName>
    <definedName name="beta2">#REF!</definedName>
    <definedName name="data">ParameterRiskSim_Bootstrap!$A$3:$C$52</definedName>
    <definedName name="df" localSheetId="8">LinearRegression1!#REF!</definedName>
    <definedName name="df" localSheetId="9">LinearRegression2!$L$32</definedName>
    <definedName name="df">#REF!</definedName>
    <definedName name="e" localSheetId="8">LinearRegression1!#REF!</definedName>
    <definedName name="e" localSheetId="9">LinearRegression2!$H$7:$H$56</definedName>
    <definedName name="e">#REF!</definedName>
    <definedName name="e_2" localSheetId="8">LinearRegression1!#REF!</definedName>
    <definedName name="e_2" localSheetId="9">LinearRegression2!$I$7:$I$56</definedName>
    <definedName name="e_2">#REF!</definedName>
    <definedName name="idx">ParameterRiskSim_Bootstrap!$E$3:$E$22</definedName>
    <definedName name="n" localSheetId="8">LinearRegression1!#REF!</definedName>
    <definedName name="n" localSheetId="9">LinearRegression2!$K$42</definedName>
    <definedName name="n" localSheetId="3">ParameterRiskSim_Analytic!$A$3:$A$52</definedName>
    <definedName name="n" localSheetId="4">ParameterRiskSim_Bootstrap!$A$3:$A$52</definedName>
    <definedName name="n" localSheetId="5">TotalRiskSim_Analytic!$A$3:$A$52</definedName>
    <definedName name="n" localSheetId="6">TotalRiskSim_Bootstrap!$A$3:$A$52</definedName>
    <definedName name="n">#REF!</definedName>
    <definedName name="RSE" localSheetId="8">LinearRegression1!#REF!</definedName>
    <definedName name="RSE" localSheetId="9">LinearRegression2!$L$42</definedName>
    <definedName name="RSE">#REF!</definedName>
    <definedName name="SE0" localSheetId="3">ParameterRiskSim_Analytic!$H$4</definedName>
    <definedName name="SE0" localSheetId="4">ParameterRiskSim_Bootstrap!$K$4</definedName>
    <definedName name="SE0" localSheetId="5">TotalRiskSim_Analytic!$H$4</definedName>
    <definedName name="SE0" localSheetId="6">TotalRiskSim_Bootstrap!$K$4</definedName>
    <definedName name="SE0">#REF!</definedName>
    <definedName name="SE1_" localSheetId="3">ParameterRiskSim_Analytic!$G$4</definedName>
    <definedName name="SE1_" localSheetId="4">ParameterRiskSim_Bootstrap!$J$4</definedName>
    <definedName name="SE1_" localSheetId="5">TotalRiskSim_Analytic!$G$4</definedName>
    <definedName name="SE1_" localSheetId="6">TotalRiskSim_Bootstrap!$J$4</definedName>
    <definedName name="SE1_">#REF!</definedName>
    <definedName name="SE2_" localSheetId="3">ParameterRiskSim_Analytic!$H$4</definedName>
    <definedName name="SE2_" localSheetId="4">ParameterRiskSim_Bootstrap!$K$4</definedName>
    <definedName name="SE2_" localSheetId="5">TotalRiskSim_Analytic!$H$4</definedName>
    <definedName name="SE2_" localSheetId="6">TotalRiskSim_Bootstrap!$K$4</definedName>
    <definedName name="SE2_">#REF!</definedName>
    <definedName name="SEy" localSheetId="5">TotalRiskSim_Analytic!$H$5</definedName>
    <definedName name="SEy">LinearRegression2!$L$31</definedName>
    <definedName name="sigma" localSheetId="8">LinearRegression1!$C$3</definedName>
    <definedName name="sigma" localSheetId="9">LinearRegression2!$C$3</definedName>
    <definedName name="sigma" localSheetId="3">ParameterRiskSim_Analytic!#REF!</definedName>
    <definedName name="sigma" localSheetId="4">ParameterRiskSim_Bootstrap!#REF!</definedName>
    <definedName name="sigma" localSheetId="5">TotalRiskSim_Analytic!#REF!</definedName>
    <definedName name="sigma" localSheetId="6">TotalRiskSim_Bootstrap!#REF!</definedName>
    <definedName name="sigma">#REF!</definedName>
    <definedName name="ssreg" localSheetId="8">LinearRegression1!#REF!</definedName>
    <definedName name="ssreg" localSheetId="9">LinearRegression2!$K$33</definedName>
    <definedName name="ssreg">#REF!</definedName>
    <definedName name="ssresid" localSheetId="8">LinearRegression1!#REF!</definedName>
    <definedName name="ssresid" localSheetId="9">LinearRegression2!$L$33</definedName>
    <definedName name="ssresid">#REF!</definedName>
    <definedName name="SST" localSheetId="8">LinearRegression1!#REF!</definedName>
    <definedName name="SST" localSheetId="9">LinearRegression2!$K$43</definedName>
    <definedName name="SST">#REF!</definedName>
    <definedName name="SSx" localSheetId="8">LinearRegression1!#REF!</definedName>
    <definedName name="SSx" localSheetId="9">LinearRegression2!$L$43</definedName>
    <definedName name="SSx">#REF!</definedName>
    <definedName name="x" localSheetId="8">LinearRegression1!$B$7:$B$56</definedName>
    <definedName name="x" localSheetId="9">LinearRegression2!$B$7:$B$56</definedName>
    <definedName name="x" localSheetId="3">ParameterRiskSim_Analytic!$B$3:$B$52</definedName>
    <definedName name="x" localSheetId="4">ParameterRiskSim_Bootstrap!$B$3:$B$52</definedName>
    <definedName name="x" localSheetId="5">TotalRiskSim_Analytic!$B$3:$B$52</definedName>
    <definedName name="x" localSheetId="6">TotalRiskSim_Bootstrap!$B$3:$B$52</definedName>
    <definedName name="x">#REF!</definedName>
    <definedName name="x_draw">ParameterRiskSim_Bootstrap!$F$3:$F$22</definedName>
    <definedName name="x_rand" localSheetId="2">q_bootstrapping!$C$4:$C$23</definedName>
    <definedName name="x_rand">q_betaCorr2!$C$4:$C$23</definedName>
    <definedName name="xbar" localSheetId="8">LinearRegression1!#REF!</definedName>
    <definedName name="xbar" localSheetId="9">LinearRegression2!$K$41</definedName>
    <definedName name="xbar">#REF!</definedName>
    <definedName name="y" localSheetId="8">LinearRegression1!$C$7:$C$56</definedName>
    <definedName name="y" localSheetId="9">LinearRegression2!$C$7:$C$56</definedName>
    <definedName name="y" localSheetId="3">ParameterRiskSim_Analytic!$C$3:$C$52</definedName>
    <definedName name="y" localSheetId="4">ParameterRiskSim_Bootstrap!$C$3:$C$52</definedName>
    <definedName name="y" localSheetId="5">TotalRiskSim_Analytic!$C$3:$C$52</definedName>
    <definedName name="y" localSheetId="6">TotalRiskSim_Bootstrap!$C$3:$C$52</definedName>
    <definedName name="y">#REF!</definedName>
    <definedName name="y_draw">ParameterRiskSim_Bootstrap!$G$3:$G$22</definedName>
    <definedName name="y_rand" localSheetId="2">q_bootstrapping!$D$4:$D$23</definedName>
    <definedName name="y_rand">q_betaCorr2!$D$4:$D$23</definedName>
    <definedName name="ybar" localSheetId="8">LinearRegression1!#REF!</definedName>
    <definedName name="ybar" localSheetId="9">LinearRegression2!$L$41</definedName>
    <definedName name="ybar">#REF!</definedName>
    <definedName name="yhat" localSheetId="8">LinearRegression1!#REF!</definedName>
    <definedName name="yhat" localSheetId="9">LinearRegression2!$F$7:$F$56</definedName>
    <definedName name="yhat">#REF!</definedName>
  </definedNames>
  <calcPr calcId="191029" iterate="1" iterateCount="100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6" l="1"/>
  <c r="F3" i="6" s="1"/>
  <c r="E4" i="6"/>
  <c r="G4" i="6" s="1"/>
  <c r="E5" i="6"/>
  <c r="F5" i="6" s="1"/>
  <c r="E6" i="6"/>
  <c r="F6" i="6" s="1"/>
  <c r="E7" i="6"/>
  <c r="G7" i="6" s="1"/>
  <c r="E8" i="6"/>
  <c r="F8" i="6" s="1"/>
  <c r="E9" i="6"/>
  <c r="G9" i="6" s="1"/>
  <c r="E10" i="6"/>
  <c r="G10" i="6" s="1"/>
  <c r="E11" i="6"/>
  <c r="G11" i="6" s="1"/>
  <c r="E12" i="6"/>
  <c r="F12" i="6" s="1"/>
  <c r="E13" i="6"/>
  <c r="G13" i="6" s="1"/>
  <c r="E14" i="6"/>
  <c r="G14" i="6" s="1"/>
  <c r="E15" i="6"/>
  <c r="G15" i="6" s="1"/>
  <c r="E16" i="6"/>
  <c r="F16" i="6" s="1"/>
  <c r="E17" i="6"/>
  <c r="G17" i="6" s="1"/>
  <c r="E18" i="6"/>
  <c r="F18" i="6" s="1"/>
  <c r="E19" i="6"/>
  <c r="G19" i="6" s="1"/>
  <c r="E20" i="6"/>
  <c r="F20" i="6" s="1"/>
  <c r="E21" i="6"/>
  <c r="G21" i="6" s="1"/>
  <c r="E22" i="6"/>
  <c r="G22" i="6" s="1"/>
  <c r="H11" i="11"/>
  <c r="H11" i="7"/>
  <c r="H24" i="7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H24" i="11"/>
  <c r="D24" i="11"/>
  <c r="H23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B56" i="9"/>
  <c r="C56" i="9" s="1"/>
  <c r="B55" i="9"/>
  <c r="C55" i="9" s="1"/>
  <c r="B54" i="9"/>
  <c r="C54" i="9" s="1"/>
  <c r="B53" i="9"/>
  <c r="C53" i="9" s="1"/>
  <c r="B52" i="9"/>
  <c r="C52" i="9" s="1"/>
  <c r="B51" i="9"/>
  <c r="C51" i="9" s="1"/>
  <c r="B50" i="9"/>
  <c r="C50" i="9" s="1"/>
  <c r="B49" i="9"/>
  <c r="C49" i="9" s="1"/>
  <c r="B48" i="9"/>
  <c r="C48" i="9" s="1"/>
  <c r="B47" i="9"/>
  <c r="C47" i="9" s="1"/>
  <c r="B46" i="9"/>
  <c r="C46" i="9" s="1"/>
  <c r="B45" i="9"/>
  <c r="C45" i="9" s="1"/>
  <c r="B44" i="9"/>
  <c r="C44" i="9" s="1"/>
  <c r="B43" i="9"/>
  <c r="C43" i="9" s="1"/>
  <c r="B42" i="9"/>
  <c r="C42" i="9" s="1"/>
  <c r="B41" i="9"/>
  <c r="C41" i="9" s="1"/>
  <c r="B40" i="9"/>
  <c r="C40" i="9" s="1"/>
  <c r="B39" i="9"/>
  <c r="C39" i="9" s="1"/>
  <c r="B38" i="9"/>
  <c r="C38" i="9" s="1"/>
  <c r="B37" i="9"/>
  <c r="C37" i="9" s="1"/>
  <c r="B36" i="9"/>
  <c r="C36" i="9" s="1"/>
  <c r="B35" i="9"/>
  <c r="C35" i="9" s="1"/>
  <c r="B34" i="9"/>
  <c r="C34" i="9" s="1"/>
  <c r="B33" i="9"/>
  <c r="C33" i="9" s="1"/>
  <c r="B32" i="9"/>
  <c r="C32" i="9" s="1"/>
  <c r="B31" i="9"/>
  <c r="C31" i="9" s="1"/>
  <c r="B30" i="9"/>
  <c r="C30" i="9" s="1"/>
  <c r="B29" i="9"/>
  <c r="C29" i="9" s="1"/>
  <c r="B28" i="9"/>
  <c r="C28" i="9" s="1"/>
  <c r="B27" i="9"/>
  <c r="C27" i="9" s="1"/>
  <c r="B26" i="9"/>
  <c r="C26" i="9" s="1"/>
  <c r="B25" i="9"/>
  <c r="C25" i="9" s="1"/>
  <c r="B24" i="9"/>
  <c r="C24" i="9" s="1"/>
  <c r="B23" i="9"/>
  <c r="C23" i="9" s="1"/>
  <c r="B22" i="9"/>
  <c r="C22" i="9" s="1"/>
  <c r="B21" i="9"/>
  <c r="C21" i="9" s="1"/>
  <c r="B20" i="9"/>
  <c r="C20" i="9" s="1"/>
  <c r="B19" i="9"/>
  <c r="C19" i="9" s="1"/>
  <c r="B18" i="9"/>
  <c r="C18" i="9" s="1"/>
  <c r="B17" i="9"/>
  <c r="C17" i="9" s="1"/>
  <c r="B16" i="9"/>
  <c r="C16" i="9" s="1"/>
  <c r="B15" i="9"/>
  <c r="C15" i="9" s="1"/>
  <c r="B14" i="9"/>
  <c r="C14" i="9" s="1"/>
  <c r="B13" i="9"/>
  <c r="C13" i="9" s="1"/>
  <c r="B12" i="9"/>
  <c r="C12" i="9" s="1"/>
  <c r="B11" i="9"/>
  <c r="C11" i="9" s="1"/>
  <c r="B10" i="9"/>
  <c r="C10" i="9" s="1"/>
  <c r="B9" i="9"/>
  <c r="C9" i="9" s="1"/>
  <c r="B8" i="9"/>
  <c r="C8" i="9" s="1"/>
  <c r="B7" i="9"/>
  <c r="C7" i="9" s="1"/>
  <c r="B56" i="8"/>
  <c r="C56" i="8" s="1"/>
  <c r="B55" i="8"/>
  <c r="C55" i="8" s="1"/>
  <c r="B54" i="8"/>
  <c r="C54" i="8" s="1"/>
  <c r="B53" i="8"/>
  <c r="C53" i="8" s="1"/>
  <c r="B52" i="8"/>
  <c r="C52" i="8" s="1"/>
  <c r="B51" i="8"/>
  <c r="C51" i="8" s="1"/>
  <c r="B50" i="8"/>
  <c r="C50" i="8" s="1"/>
  <c r="B49" i="8"/>
  <c r="C49" i="8" s="1"/>
  <c r="B48" i="8"/>
  <c r="C48" i="8" s="1"/>
  <c r="B47" i="8"/>
  <c r="C47" i="8" s="1"/>
  <c r="B46" i="8"/>
  <c r="C46" i="8" s="1"/>
  <c r="B45" i="8"/>
  <c r="C45" i="8" s="1"/>
  <c r="B44" i="8"/>
  <c r="C44" i="8" s="1"/>
  <c r="B43" i="8"/>
  <c r="C43" i="8" s="1"/>
  <c r="B42" i="8"/>
  <c r="C42" i="8" s="1"/>
  <c r="B41" i="8"/>
  <c r="C41" i="8" s="1"/>
  <c r="B40" i="8"/>
  <c r="C40" i="8" s="1"/>
  <c r="B39" i="8"/>
  <c r="C39" i="8" s="1"/>
  <c r="B38" i="8"/>
  <c r="C38" i="8" s="1"/>
  <c r="B37" i="8"/>
  <c r="C37" i="8" s="1"/>
  <c r="B36" i="8"/>
  <c r="C36" i="8" s="1"/>
  <c r="B35" i="8"/>
  <c r="C35" i="8" s="1"/>
  <c r="B34" i="8"/>
  <c r="C34" i="8" s="1"/>
  <c r="B33" i="8"/>
  <c r="C33" i="8" s="1"/>
  <c r="B32" i="8"/>
  <c r="C32" i="8" s="1"/>
  <c r="B31" i="8"/>
  <c r="C31" i="8" s="1"/>
  <c r="B30" i="8"/>
  <c r="C30" i="8" s="1"/>
  <c r="B29" i="8"/>
  <c r="C29" i="8" s="1"/>
  <c r="B28" i="8"/>
  <c r="C28" i="8" s="1"/>
  <c r="B27" i="8"/>
  <c r="C27" i="8" s="1"/>
  <c r="B26" i="8"/>
  <c r="C26" i="8" s="1"/>
  <c r="B25" i="8"/>
  <c r="C25" i="8" s="1"/>
  <c r="B24" i="8"/>
  <c r="C24" i="8" s="1"/>
  <c r="B23" i="8"/>
  <c r="C23" i="8" s="1"/>
  <c r="B22" i="8"/>
  <c r="C22" i="8" s="1"/>
  <c r="B21" i="8"/>
  <c r="C21" i="8" s="1"/>
  <c r="B20" i="8"/>
  <c r="C20" i="8" s="1"/>
  <c r="B19" i="8"/>
  <c r="C19" i="8" s="1"/>
  <c r="B18" i="8"/>
  <c r="C18" i="8" s="1"/>
  <c r="B17" i="8"/>
  <c r="C17" i="8" s="1"/>
  <c r="B16" i="8"/>
  <c r="C16" i="8" s="1"/>
  <c r="B15" i="8"/>
  <c r="C15" i="8" s="1"/>
  <c r="B14" i="8"/>
  <c r="C14" i="8" s="1"/>
  <c r="B13" i="8"/>
  <c r="C13" i="8" s="1"/>
  <c r="B12" i="8"/>
  <c r="C12" i="8" s="1"/>
  <c r="B11" i="8"/>
  <c r="C11" i="8" s="1"/>
  <c r="B10" i="8"/>
  <c r="C10" i="8" s="1"/>
  <c r="B9" i="8"/>
  <c r="C9" i="8" s="1"/>
  <c r="B8" i="8"/>
  <c r="C8" i="8" s="1"/>
  <c r="B7" i="8"/>
  <c r="H2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F17" i="12"/>
  <c r="F21" i="12" l="1"/>
  <c r="F6" i="12"/>
  <c r="F15" i="12"/>
  <c r="G19" i="12"/>
  <c r="F12" i="12"/>
  <c r="G6" i="12"/>
  <c r="F10" i="12"/>
  <c r="F17" i="6"/>
  <c r="G18" i="12"/>
  <c r="F3" i="12"/>
  <c r="G3" i="12"/>
  <c r="G16" i="6"/>
  <c r="G4" i="12"/>
  <c r="F7" i="6"/>
  <c r="F4" i="6"/>
  <c r="F18" i="12"/>
  <c r="F7" i="12"/>
  <c r="F4" i="12"/>
  <c r="G15" i="12"/>
  <c r="G8" i="12"/>
  <c r="F9" i="12"/>
  <c r="G12" i="12"/>
  <c r="G20" i="12"/>
  <c r="F15" i="6"/>
  <c r="G6" i="6"/>
  <c r="F21" i="6"/>
  <c r="G18" i="6"/>
  <c r="G8" i="6"/>
  <c r="G3" i="6"/>
  <c r="G13" i="12"/>
  <c r="G7" i="12"/>
  <c r="F10" i="6"/>
  <c r="G10" i="12"/>
  <c r="F16" i="12"/>
  <c r="F13" i="12"/>
  <c r="G16" i="12"/>
  <c r="G5" i="12"/>
  <c r="F9" i="6"/>
  <c r="G5" i="6"/>
  <c r="F19" i="6"/>
  <c r="F14" i="6"/>
  <c r="F14" i="12"/>
  <c r="F22" i="12"/>
  <c r="G11" i="12"/>
  <c r="G14" i="12"/>
  <c r="G22" i="12"/>
  <c r="F13" i="6"/>
  <c r="G20" i="6"/>
  <c r="G12" i="6"/>
  <c r="F5" i="12"/>
  <c r="E7" i="9" a="1"/>
  <c r="E9" i="9" s="1"/>
  <c r="F22" i="6"/>
  <c r="F11" i="6"/>
  <c r="G9" i="12"/>
  <c r="G21" i="12"/>
  <c r="F11" i="12"/>
  <c r="F19" i="12"/>
  <c r="F8" i="12"/>
  <c r="F20" i="12"/>
  <c r="G17" i="12"/>
  <c r="C7" i="8"/>
  <c r="K46" i="8" s="1"/>
  <c r="K41" i="8"/>
  <c r="J6" i="6" l="1"/>
  <c r="I3" i="6" a="1"/>
  <c r="I3" i="6" s="1"/>
  <c r="L50" i="8"/>
  <c r="F8" i="9"/>
  <c r="E7" i="9"/>
  <c r="F7" i="9"/>
  <c r="F11" i="9"/>
  <c r="E10" i="9"/>
  <c r="I3" i="12" a="1"/>
  <c r="I4" i="12" s="1"/>
  <c r="F9" i="9"/>
  <c r="E11" i="9"/>
  <c r="E8" i="9"/>
  <c r="F10" i="9"/>
  <c r="K50" i="8"/>
  <c r="E7" i="8" a="1"/>
  <c r="E13" i="8" s="1"/>
  <c r="K7" i="8" a="1"/>
  <c r="L43" i="8" a="1"/>
  <c r="L43" i="8" s="1"/>
  <c r="L41" i="8"/>
  <c r="K29" i="8" s="1" a="1"/>
  <c r="K29" i="8" s="1"/>
  <c r="K42" i="8"/>
  <c r="L32" i="8" s="1"/>
  <c r="K54" i="8"/>
  <c r="J3" i="6" l="1"/>
  <c r="J4" i="12"/>
  <c r="I3" i="12"/>
  <c r="J3" i="12"/>
  <c r="J7" i="12"/>
  <c r="I6" i="12"/>
  <c r="J5" i="12"/>
  <c r="J11" i="12" s="1"/>
  <c r="J6" i="12"/>
  <c r="I5" i="12"/>
  <c r="I7" i="12"/>
  <c r="E34" i="8"/>
  <c r="E46" i="8"/>
  <c r="E20" i="8"/>
  <c r="E8" i="8"/>
  <c r="E56" i="8"/>
  <c r="E44" i="8"/>
  <c r="E18" i="8"/>
  <c r="E21" i="8"/>
  <c r="E52" i="8"/>
  <c r="E47" i="8"/>
  <c r="E51" i="8"/>
  <c r="E54" i="8"/>
  <c r="E48" i="8"/>
  <c r="E53" i="8"/>
  <c r="E19" i="8"/>
  <c r="E50" i="8"/>
  <c r="E43" i="8"/>
  <c r="E49" i="8"/>
  <c r="E42" i="8"/>
  <c r="E29" i="8"/>
  <c r="E40" i="8"/>
  <c r="E33" i="8"/>
  <c r="E9" i="8"/>
  <c r="E24" i="8"/>
  <c r="E22" i="8"/>
  <c r="E30" i="8"/>
  <c r="E11" i="8"/>
  <c r="E31" i="8"/>
  <c r="E27" i="8"/>
  <c r="E41" i="8"/>
  <c r="E25" i="8"/>
  <c r="E36" i="8"/>
  <c r="E28" i="8"/>
  <c r="E26" i="8"/>
  <c r="E23" i="8"/>
  <c r="E12" i="8"/>
  <c r="E10" i="8"/>
  <c r="E35" i="8"/>
  <c r="E37" i="8"/>
  <c r="E15" i="8"/>
  <c r="E38" i="8"/>
  <c r="E7" i="8"/>
  <c r="E17" i="8"/>
  <c r="E55" i="8"/>
  <c r="E32" i="8"/>
  <c r="E14" i="8"/>
  <c r="E45" i="8"/>
  <c r="E16" i="8"/>
  <c r="E39" i="8"/>
  <c r="L29" i="8"/>
  <c r="K43" i="8" a="1"/>
  <c r="K43" i="8" s="1"/>
  <c r="L54" i="8"/>
  <c r="L7" i="8"/>
  <c r="K9" i="8"/>
  <c r="L8" i="8"/>
  <c r="L10" i="8"/>
  <c r="L9" i="8"/>
  <c r="K8" i="8"/>
  <c r="L11" i="8"/>
  <c r="K10" i="8"/>
  <c r="K7" i="8"/>
  <c r="K11" i="8"/>
  <c r="F52" i="8" l="1"/>
  <c r="H52" i="8" s="1"/>
  <c r="I52" i="8" s="1"/>
  <c r="F40" i="8"/>
  <c r="H40" i="8" s="1"/>
  <c r="I40" i="8" s="1"/>
  <c r="F23" i="8"/>
  <c r="H23" i="8" s="1"/>
  <c r="I23" i="8" s="1"/>
  <c r="F51" i="8"/>
  <c r="H51" i="8" s="1"/>
  <c r="I51" i="8" s="1"/>
  <c r="F48" i="8"/>
  <c r="H48" i="8" s="1"/>
  <c r="I48" i="8" s="1"/>
  <c r="F30" i="8"/>
  <c r="H30" i="8" s="1"/>
  <c r="I30" i="8" s="1"/>
  <c r="F17" i="8"/>
  <c r="H17" i="8" s="1"/>
  <c r="I17" i="8" s="1"/>
  <c r="F20" i="8"/>
  <c r="H20" i="8" s="1"/>
  <c r="I20" i="8" s="1"/>
  <c r="F47" i="8"/>
  <c r="H47" i="8" s="1"/>
  <c r="I47" i="8" s="1"/>
  <c r="F28" i="8"/>
  <c r="H28" i="8" s="1"/>
  <c r="I28" i="8" s="1"/>
  <c r="F39" i="8"/>
  <c r="H39" i="8" s="1"/>
  <c r="I39" i="8" s="1"/>
  <c r="F14" i="8"/>
  <c r="H14" i="8" s="1"/>
  <c r="I14" i="8" s="1"/>
  <c r="F18" i="8"/>
  <c r="H18" i="8" s="1"/>
  <c r="I18" i="8" s="1"/>
  <c r="F42" i="8"/>
  <c r="H42" i="8" s="1"/>
  <c r="I42" i="8" s="1"/>
  <c r="F27" i="8"/>
  <c r="H27" i="8" s="1"/>
  <c r="I27" i="8" s="1"/>
  <c r="F11" i="8"/>
  <c r="H11" i="8" s="1"/>
  <c r="I11" i="8" s="1"/>
  <c r="F54" i="8"/>
  <c r="H54" i="8" s="1"/>
  <c r="I54" i="8" s="1"/>
  <c r="F34" i="8"/>
  <c r="H34" i="8" s="1"/>
  <c r="I34" i="8" s="1"/>
  <c r="F36" i="8"/>
  <c r="H36" i="8" s="1"/>
  <c r="I36" i="8" s="1"/>
  <c r="F49" i="8"/>
  <c r="H49" i="8" s="1"/>
  <c r="I49" i="8" s="1"/>
  <c r="F37" i="8"/>
  <c r="H37" i="8" s="1"/>
  <c r="I37" i="8" s="1"/>
  <c r="F50" i="8"/>
  <c r="H50" i="8" s="1"/>
  <c r="I50" i="8" s="1"/>
  <c r="F19" i="8"/>
  <c r="H19" i="8" s="1"/>
  <c r="I19" i="8" s="1"/>
  <c r="F46" i="8"/>
  <c r="H46" i="8" s="1"/>
  <c r="I46" i="8" s="1"/>
  <c r="F9" i="8"/>
  <c r="H9" i="8" s="1"/>
  <c r="I9" i="8" s="1"/>
  <c r="F7" i="8"/>
  <c r="H7" i="8" s="1"/>
  <c r="I7" i="8" s="1"/>
  <c r="F32" i="8"/>
  <c r="H32" i="8" s="1"/>
  <c r="I32" i="8" s="1"/>
  <c r="F56" i="8"/>
  <c r="H56" i="8" s="1"/>
  <c r="I56" i="8" s="1"/>
  <c r="F25" i="8"/>
  <c r="H25" i="8" s="1"/>
  <c r="I25" i="8" s="1"/>
  <c r="F16" i="8"/>
  <c r="H16" i="8" s="1"/>
  <c r="I16" i="8" s="1"/>
  <c r="F53" i="8"/>
  <c r="H53" i="8" s="1"/>
  <c r="I53" i="8" s="1"/>
  <c r="F35" i="8"/>
  <c r="H35" i="8" s="1"/>
  <c r="I35" i="8" s="1"/>
  <c r="F10" i="8"/>
  <c r="H10" i="8" s="1"/>
  <c r="I10" i="8" s="1"/>
  <c r="F33" i="8"/>
  <c r="H33" i="8" s="1"/>
  <c r="I33" i="8" s="1"/>
  <c r="F41" i="8"/>
  <c r="H41" i="8" s="1"/>
  <c r="I41" i="8" s="1"/>
  <c r="F44" i="8"/>
  <c r="H44" i="8" s="1"/>
  <c r="I44" i="8" s="1"/>
  <c r="F15" i="8"/>
  <c r="H15" i="8" s="1"/>
  <c r="I15" i="8" s="1"/>
  <c r="F38" i="8"/>
  <c r="H38" i="8" s="1"/>
  <c r="I38" i="8" s="1"/>
  <c r="F21" i="8"/>
  <c r="H21" i="8" s="1"/>
  <c r="I21" i="8" s="1"/>
  <c r="F55" i="8"/>
  <c r="H55" i="8" s="1"/>
  <c r="I55" i="8" s="1"/>
  <c r="F24" i="8"/>
  <c r="H24" i="8" s="1"/>
  <c r="I24" i="8" s="1"/>
  <c r="F26" i="8"/>
  <c r="H26" i="8" s="1"/>
  <c r="I26" i="8" s="1"/>
  <c r="F43" i="8"/>
  <c r="H43" i="8" s="1"/>
  <c r="I43" i="8" s="1"/>
  <c r="F29" i="8"/>
  <c r="H29" i="8" s="1"/>
  <c r="I29" i="8" s="1"/>
  <c r="F13" i="8"/>
  <c r="H13" i="8" s="1"/>
  <c r="I13" i="8" s="1"/>
  <c r="F45" i="8"/>
  <c r="H45" i="8" s="1"/>
  <c r="I45" i="8" s="1"/>
  <c r="F12" i="8"/>
  <c r="H12" i="8" s="1"/>
  <c r="I12" i="8" s="1"/>
  <c r="F22" i="8"/>
  <c r="H22" i="8" s="1"/>
  <c r="I22" i="8" s="1"/>
  <c r="F31" i="8"/>
  <c r="H31" i="8" s="1"/>
  <c r="I31" i="8" s="1"/>
  <c r="F8" i="8"/>
  <c r="H8" i="8" s="1"/>
  <c r="I8" i="8" s="1"/>
  <c r="L33" i="8" l="1"/>
  <c r="L42" i="8" l="1"/>
  <c r="L31" i="8"/>
  <c r="K31" i="8"/>
  <c r="L46" i="8" s="1"/>
  <c r="K33" i="8"/>
  <c r="K32" i="8" s="1"/>
  <c r="L30" i="8" l="1"/>
  <c r="K30" i="8"/>
</calcChain>
</file>

<file path=xl/sharedStrings.xml><?xml version="1.0" encoding="utf-8"?>
<sst xmlns="http://schemas.openxmlformats.org/spreadsheetml/2006/main" count="159" uniqueCount="86">
  <si>
    <t>x</t>
  </si>
  <si>
    <t>y</t>
  </si>
  <si>
    <t>sigma</t>
  </si>
  <si>
    <t>beta</t>
  </si>
  <si>
    <t>n</t>
  </si>
  <si>
    <t>beta1</t>
  </si>
  <si>
    <t>SE1</t>
  </si>
  <si>
    <t>rSq</t>
  </si>
  <si>
    <t>yhat</t>
  </si>
  <si>
    <t>beta0</t>
  </si>
  <si>
    <t>SE0</t>
  </si>
  <si>
    <t>idx</t>
  </si>
  <si>
    <t>x_draw</t>
  </si>
  <si>
    <t>y_draw</t>
  </si>
  <si>
    <t>y|x=5</t>
  </si>
  <si>
    <t>mean</t>
  </si>
  <si>
    <t>std</t>
  </si>
  <si>
    <t>b1</t>
  </si>
  <si>
    <t>b0</t>
  </si>
  <si>
    <t>F</t>
  </si>
  <si>
    <t>df</t>
  </si>
  <si>
    <t>xbar</t>
  </si>
  <si>
    <t>ybar</t>
  </si>
  <si>
    <r>
      <t>ss</t>
    </r>
    <r>
      <rPr>
        <vertAlign val="subscript"/>
        <sz val="11"/>
        <color theme="1"/>
        <rFont val="Calibri"/>
        <family val="2"/>
        <scheme val="minor"/>
      </rPr>
      <t>reg</t>
    </r>
  </si>
  <si>
    <r>
      <t>ss</t>
    </r>
    <r>
      <rPr>
        <vertAlign val="subscript"/>
        <sz val="11"/>
        <color theme="1"/>
        <rFont val="Calibri"/>
        <family val="2"/>
        <scheme val="minor"/>
      </rPr>
      <t>resid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</si>
  <si>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</si>
  <si>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se</t>
    </r>
    <r>
      <rPr>
        <vertAlign val="subscript"/>
        <sz val="11"/>
        <color theme="1"/>
        <rFont val="Calibri"/>
        <family val="2"/>
        <scheme val="minor"/>
      </rPr>
      <t>y</t>
    </r>
  </si>
  <si>
    <r>
      <t>se</t>
    </r>
    <r>
      <rPr>
        <vertAlign val="subscript"/>
        <sz val="11"/>
        <color theme="1"/>
        <rFont val="Calibri"/>
        <family val="2"/>
        <scheme val="minor"/>
      </rPr>
      <t>0</t>
    </r>
  </si>
  <si>
    <r>
      <t>se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</si>
  <si>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</si>
  <si>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</si>
  <si>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t>Retreive Individual Elements</t>
  </si>
  <si>
    <t>Thematic Calculation</t>
  </si>
  <si>
    <t>Direct Calculation</t>
  </si>
  <si>
    <t>You are taking a linear combination of predictors.</t>
  </si>
  <si>
    <t>The predictors themselves don't need to be linear (otherwise you'd just get straight lines).</t>
  </si>
  <si>
    <t>How do you get the best fit?</t>
  </si>
  <si>
    <t>For Ordinary Least Squares (OLS) minimize squared errors.</t>
  </si>
  <si>
    <t>sum((y-yhat)*(y-yhat))</t>
  </si>
  <si>
    <t>Define how you model yhat.</t>
  </si>
  <si>
    <t>Use calculus to solve for b0 and b1 such that the cost is minimized.</t>
  </si>
  <si>
    <t>The result is the Normal Equations.</t>
  </si>
  <si>
    <t>e</t>
  </si>
  <si>
    <t>e^2</t>
  </si>
  <si>
    <t>RSE</t>
  </si>
  <si>
    <r>
      <t>SS</t>
    </r>
    <r>
      <rPr>
        <vertAlign val="subscript"/>
        <sz val="11"/>
        <color theme="1"/>
        <rFont val="Calibri"/>
        <family val="2"/>
        <scheme val="minor"/>
      </rPr>
      <t>x</t>
    </r>
  </si>
  <si>
    <t>trend</t>
  </si>
  <si>
    <t>Linest Output</t>
  </si>
  <si>
    <r>
      <t>SS</t>
    </r>
    <r>
      <rPr>
        <vertAlign val="subscript"/>
        <sz val="11"/>
        <color theme="1"/>
        <rFont val="Calibri"/>
        <family val="2"/>
        <scheme val="minor"/>
      </rPr>
      <t>T</t>
    </r>
  </si>
  <si>
    <t>These equations give you the expected values, yhat.</t>
  </si>
  <si>
    <t>From those expected values, you can calculated the variance of your beta's.</t>
  </si>
  <si>
    <t>Correlation</t>
  </si>
  <si>
    <t>sqrt(rSq)</t>
  </si>
  <si>
    <r>
      <t>For OLS, yhat = b</t>
    </r>
    <r>
      <rPr>
        <vertAlign val="subscript"/>
        <sz val="20"/>
        <color theme="1"/>
        <rFont val="Calibri"/>
        <family val="2"/>
        <scheme val="minor"/>
      </rPr>
      <t>0</t>
    </r>
    <r>
      <rPr>
        <sz val="20"/>
        <color theme="1"/>
        <rFont val="Calibri"/>
        <family val="2"/>
        <scheme val="minor"/>
      </rPr>
      <t xml:space="preserve"> + b</t>
    </r>
    <r>
      <rPr>
        <vertAlign val="subscript"/>
        <sz val="20"/>
        <color theme="1"/>
        <rFont val="Calibri"/>
        <family val="2"/>
        <scheme val="minor"/>
      </rPr>
      <t>1</t>
    </r>
    <r>
      <rPr>
        <sz val="20"/>
        <color theme="1"/>
        <rFont val="Calibri"/>
        <family val="2"/>
        <scheme val="minor"/>
      </rPr>
      <t>x</t>
    </r>
  </si>
  <si>
    <t>You are trying to find a line of best fit.</t>
  </si>
  <si>
    <t>The variance of your beta's tells you how reliable your prediction is.</t>
  </si>
  <si>
    <t>The variability of those errors and the consequential error is called Parameter Risk.</t>
  </si>
  <si>
    <t>In contrast the real risk of the process you are modeling is called Process Risk.</t>
  </si>
  <si>
    <t>When you model both together, you have modeled "Total Risk".</t>
  </si>
  <si>
    <t>Risk Terminology:</t>
  </si>
  <si>
    <t>SEy</t>
  </si>
  <si>
    <t>https://en.wikipedia.org/wiki/Coefficient_of_determination</t>
  </si>
  <si>
    <t>https://support.office.com/en-US/article/LINEST-function-84D7D0D9-6E50-4101-977A-FA7ABF772B6D</t>
  </si>
  <si>
    <t>y|x=0.5</t>
  </si>
  <si>
    <t>Understanding linear regression without doing the calculations:</t>
  </si>
  <si>
    <t>Define a cost function to minimize or goals to optimize.</t>
  </si>
  <si>
    <t>These beta's are called parameters.</t>
  </si>
  <si>
    <r>
      <t xml:space="preserve">Why would </t>
    </r>
    <r>
      <rPr>
        <sz val="20"/>
        <color theme="1"/>
        <rFont val="Symbol"/>
        <charset val="2"/>
      </rPr>
      <t>b</t>
    </r>
    <r>
      <rPr>
        <vertAlign val="subscript"/>
        <sz val="20"/>
        <color theme="1"/>
        <rFont val="Calibri (Body)"/>
      </rPr>
      <t xml:space="preserve">0 </t>
    </r>
    <r>
      <rPr>
        <sz val="20"/>
        <color theme="1"/>
        <rFont val="Calibri"/>
        <family val="2"/>
        <scheme val="minor"/>
      </rPr>
      <t>and</t>
    </r>
    <r>
      <rPr>
        <sz val="20"/>
        <color theme="1"/>
        <rFont val="Symbol"/>
        <charset val="2"/>
      </rPr>
      <t xml:space="preserve"> b</t>
    </r>
    <r>
      <rPr>
        <vertAlign val="subscript"/>
        <sz val="20"/>
        <color theme="1"/>
        <rFont val="Calibri (Body)"/>
      </rPr>
      <t>1</t>
    </r>
    <r>
      <rPr>
        <sz val="20"/>
        <color theme="1"/>
        <rFont val="Calibri"/>
        <family val="2"/>
        <scheme val="minor"/>
      </rPr>
      <t xml:space="preserve"> be negatively correlated?</t>
    </r>
  </si>
  <si>
    <t>x_rand</t>
  </si>
  <si>
    <t>y_rand</t>
  </si>
  <si>
    <t>Multiply the first column by norm.inv(rand(),2,.2)</t>
  </si>
  <si>
    <t>Create a second column based on the first:</t>
  </si>
  <si>
    <t>correl</t>
  </si>
  <si>
    <r>
      <t>Create a</t>
    </r>
    <r>
      <rPr>
        <sz val="20"/>
        <color theme="7" tint="0.79998168889431442"/>
        <rFont val="Calibri (Body)"/>
      </rPr>
      <t xml:space="preserve"> column of 20 random values using rand()</t>
    </r>
  </si>
  <si>
    <r>
      <t xml:space="preserve">Use </t>
    </r>
    <r>
      <rPr>
        <sz val="20"/>
        <color theme="9" tint="0.79998168889431442"/>
        <rFont val="Calibri (Body)"/>
      </rPr>
      <t>LINEST</t>
    </r>
    <r>
      <rPr>
        <sz val="20"/>
        <color theme="1"/>
        <rFont val="Calibri"/>
        <family val="2"/>
        <scheme val="minor"/>
      </rPr>
      <t xml:space="preserve"> to find the linear regression coefficients b0 and b1.</t>
    </r>
  </si>
  <si>
    <r>
      <t xml:space="preserve">Use a </t>
    </r>
    <r>
      <rPr>
        <sz val="20"/>
        <color theme="5" tint="0.79998168889431442"/>
        <rFont val="Calibri (Body)"/>
      </rPr>
      <t xml:space="preserve">1-way data table </t>
    </r>
    <r>
      <rPr>
        <sz val="20"/>
        <color theme="1"/>
        <rFont val="Calibri"/>
        <family val="2"/>
        <scheme val="minor"/>
      </rPr>
      <t>to to repeat the result.</t>
    </r>
  </si>
  <si>
    <r>
      <t xml:space="preserve">Find the </t>
    </r>
    <r>
      <rPr>
        <sz val="20"/>
        <color rgb="FF7030A0"/>
        <rFont val="Calibri (Body)"/>
      </rPr>
      <t>correlation</t>
    </r>
    <r>
      <rPr>
        <sz val="20"/>
        <color theme="1"/>
        <rFont val="Calibri"/>
        <family val="2"/>
        <scheme val="minor"/>
      </rPr>
      <t xml:space="preserve"> between b1 and b0.</t>
    </r>
  </si>
  <si>
    <t>Paste the simulations as values</t>
  </si>
  <si>
    <t>Use VLOOKUP  and RANDBETWEEN to grab a data rows.</t>
  </si>
  <si>
    <t>In a Simple Linear Regression,</t>
  </si>
  <si>
    <t>beta correlation</t>
  </si>
  <si>
    <t>beta correlation simulation</t>
  </si>
  <si>
    <t>bootstrapping</t>
  </si>
  <si>
    <t>Parameter Risk Analytic</t>
  </si>
  <si>
    <t>Parameter Risk Bootstrapped</t>
  </si>
  <si>
    <t>Total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</si>
</sst>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Symbol"/>
      <charset val="2"/>
    </font>
    <font>
      <vertAlign val="subscript"/>
      <sz val="20"/>
      <color theme="1"/>
      <name val="Calibri (Body)"/>
    </font>
    <font>
      <sz val="20"/>
      <color theme="7" tint="0.79998168889431442"/>
      <name val="Calibri (Body)"/>
    </font>
    <font>
      <sz val="20"/>
      <color theme="8" tint="0.79998168889431442"/>
      <name val="Calibri"/>
      <family val="2"/>
      <scheme val="minor"/>
    </font>
    <font>
      <sz val="20"/>
      <color theme="9" tint="0.79998168889431442"/>
      <name val="Calibri (Body)"/>
    </font>
    <font>
      <sz val="20"/>
      <color theme="5" tint="0.79998168889431442"/>
      <name val="Calibri (Body)"/>
    </font>
    <font>
      <sz val="20"/>
      <color rgb="FF7030A0"/>
      <name val="Calibri (Body)"/>
    </font>
    <font>
      <sz val="20"/>
      <name val="Calibri"/>
      <family val="2"/>
      <scheme val="minor"/>
    </font>
    <font>
      <sz val="20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4" fillId="2" borderId="0" xfId="0" applyFont="1" applyFill="1"/>
    <xf numFmtId="0" fontId="6" fillId="2" borderId="0" xfId="1" applyFill="1" applyAlignment="1">
      <alignment horizontal="left"/>
    </xf>
    <xf numFmtId="0" fontId="4" fillId="2" borderId="0" xfId="2" applyFont="1" applyFill="1"/>
    <xf numFmtId="0" fontId="4" fillId="3" borderId="0" xfId="2" applyFont="1" applyFill="1"/>
    <xf numFmtId="0" fontId="4" fillId="4" borderId="0" xfId="2" applyFont="1" applyFill="1"/>
    <xf numFmtId="0" fontId="4" fillId="5" borderId="0" xfId="2" applyFont="1" applyFill="1"/>
    <xf numFmtId="0" fontId="4" fillId="6" borderId="0" xfId="2" applyFont="1" applyFill="1"/>
    <xf numFmtId="0" fontId="10" fillId="6" borderId="0" xfId="2" applyFont="1" applyFill="1"/>
    <xf numFmtId="0" fontId="4" fillId="7" borderId="0" xfId="2" applyFont="1" applyFill="1"/>
    <xf numFmtId="0" fontId="4" fillId="8" borderId="0" xfId="2" applyFont="1" applyFill="1"/>
    <xf numFmtId="0" fontId="14" fillId="6" borderId="0" xfId="2" applyFont="1" applyFill="1"/>
    <xf numFmtId="0" fontId="15" fillId="6" borderId="0" xfId="2" applyFont="1" applyFill="1"/>
    <xf numFmtId="0" fontId="6" fillId="2" borderId="0" xfId="1" applyFill="1"/>
  </cellXfs>
  <cellStyles count="3">
    <cellStyle name="Hyperlink" xfId="1" builtinId="8"/>
    <cellStyle name="Normal" xfId="0" builtinId="0"/>
    <cellStyle name="Normal 2" xfId="2" xr:uid="{D0974E48-C9E6-414F-A590-613A893FF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ParameterRiskSim_Analytic!$B$3:$B$52</c:f>
              <c:numCache>
                <c:formatCode>General</c:formatCode>
                <c:ptCount val="50"/>
                <c:pt idx="0">
                  <c:v>0.89385464136232384</c:v>
                </c:pt>
                <c:pt idx="1">
                  <c:v>0.11410614936453678</c:v>
                </c:pt>
                <c:pt idx="2">
                  <c:v>3.2293338094514068E-2</c:v>
                </c:pt>
                <c:pt idx="3">
                  <c:v>0.7745455188279643</c:v>
                </c:pt>
                <c:pt idx="4">
                  <c:v>0.16485022737414012</c:v>
                </c:pt>
                <c:pt idx="5">
                  <c:v>0.53233700612317969</c:v>
                </c:pt>
                <c:pt idx="6">
                  <c:v>0.35679754262785179</c:v>
                </c:pt>
                <c:pt idx="7">
                  <c:v>0.46606919790278101</c:v>
                </c:pt>
                <c:pt idx="8">
                  <c:v>0.79691662129391783</c:v>
                </c:pt>
                <c:pt idx="9">
                  <c:v>0.83335520454142931</c:v>
                </c:pt>
                <c:pt idx="10">
                  <c:v>0.9221524149372593</c:v>
                </c:pt>
                <c:pt idx="11">
                  <c:v>0.56320667763393051</c:v>
                </c:pt>
                <c:pt idx="12">
                  <c:v>0.18099693001230932</c:v>
                </c:pt>
                <c:pt idx="13">
                  <c:v>0.25590346304982969</c:v>
                </c:pt>
                <c:pt idx="14">
                  <c:v>0.28042800621491204</c:v>
                </c:pt>
                <c:pt idx="15">
                  <c:v>0.55322714378500448</c:v>
                </c:pt>
                <c:pt idx="16">
                  <c:v>0.35923791567206675</c:v>
                </c:pt>
                <c:pt idx="17">
                  <c:v>0.89411129435350312</c:v>
                </c:pt>
                <c:pt idx="18">
                  <c:v>0.22703841381297729</c:v>
                </c:pt>
                <c:pt idx="19">
                  <c:v>0.70851187796065085</c:v>
                </c:pt>
                <c:pt idx="20">
                  <c:v>0.71346549456075081</c:v>
                </c:pt>
                <c:pt idx="21">
                  <c:v>0.28023261965896851</c:v>
                </c:pt>
                <c:pt idx="22">
                  <c:v>7.7434166911549807E-2</c:v>
                </c:pt>
                <c:pt idx="23">
                  <c:v>0.63716314486187575</c:v>
                </c:pt>
                <c:pt idx="24">
                  <c:v>0.95913004352872644</c:v>
                </c:pt>
                <c:pt idx="25">
                  <c:v>0.64714998601127116</c:v>
                </c:pt>
                <c:pt idx="26">
                  <c:v>0.34577646815556884</c:v>
                </c:pt>
                <c:pt idx="27">
                  <c:v>0.45933651973477996</c:v>
                </c:pt>
                <c:pt idx="28">
                  <c:v>0.97312260464872624</c:v>
                </c:pt>
                <c:pt idx="29">
                  <c:v>0.33206466592229633</c:v>
                </c:pt>
                <c:pt idx="30">
                  <c:v>0.64028202814620228</c:v>
                </c:pt>
                <c:pt idx="31">
                  <c:v>0.65412356516715275</c:v>
                </c:pt>
                <c:pt idx="32">
                  <c:v>0.15159117464486993</c:v>
                </c:pt>
                <c:pt idx="33">
                  <c:v>0.12616751981095209</c:v>
                </c:pt>
                <c:pt idx="34">
                  <c:v>0.11703087604014828</c:v>
                </c:pt>
                <c:pt idx="35">
                  <c:v>0.613883902489054</c:v>
                </c:pt>
                <c:pt idx="36">
                  <c:v>7.2122336288664934E-2</c:v>
                </c:pt>
                <c:pt idx="37">
                  <c:v>0.25913723518528109</c:v>
                </c:pt>
                <c:pt idx="38">
                  <c:v>0.56893549312330904</c:v>
                </c:pt>
                <c:pt idx="39">
                  <c:v>0.77240248480425466</c:v>
                </c:pt>
                <c:pt idx="40">
                  <c:v>0.93126776180891602</c:v>
                </c:pt>
                <c:pt idx="41">
                  <c:v>0.31403466633306931</c:v>
                </c:pt>
                <c:pt idx="42">
                  <c:v>0.7665072147710551</c:v>
                </c:pt>
                <c:pt idx="43">
                  <c:v>0.7079586721836284</c:v>
                </c:pt>
                <c:pt idx="44">
                  <c:v>0.38000745489647469</c:v>
                </c:pt>
                <c:pt idx="45">
                  <c:v>0.17112923356423437</c:v>
                </c:pt>
                <c:pt idx="46">
                  <c:v>0.92642217436016416</c:v>
                </c:pt>
                <c:pt idx="47">
                  <c:v>0.83583287838474651</c:v>
                </c:pt>
                <c:pt idx="48">
                  <c:v>0.54336679710118363</c:v>
                </c:pt>
                <c:pt idx="49">
                  <c:v>8.2026567617184853E-2</c:v>
                </c:pt>
              </c:numCache>
            </c:numRef>
          </c:xVal>
          <c:yVal>
            <c:numRef>
              <c:f>ParameterRiskSim_Analytic!$C$3:$C$52</c:f>
              <c:numCache>
                <c:formatCode>General</c:formatCode>
                <c:ptCount val="50"/>
                <c:pt idx="0">
                  <c:v>13.773850317081816</c:v>
                </c:pt>
                <c:pt idx="1">
                  <c:v>-2.72903414585861</c:v>
                </c:pt>
                <c:pt idx="2">
                  <c:v>-3.216852072803452</c:v>
                </c:pt>
                <c:pt idx="3">
                  <c:v>18.97024761550195</c:v>
                </c:pt>
                <c:pt idx="4">
                  <c:v>2.7682708403617386</c:v>
                </c:pt>
                <c:pt idx="5">
                  <c:v>11.101021255885179</c:v>
                </c:pt>
                <c:pt idx="6">
                  <c:v>14.822145066657367</c:v>
                </c:pt>
                <c:pt idx="7">
                  <c:v>4.8208412024265686</c:v>
                </c:pt>
                <c:pt idx="8">
                  <c:v>9.0662401849772074</c:v>
                </c:pt>
                <c:pt idx="9">
                  <c:v>0.37670733306446547</c:v>
                </c:pt>
                <c:pt idx="10">
                  <c:v>5.1544885979594595</c:v>
                </c:pt>
                <c:pt idx="11">
                  <c:v>4.4224288949320156</c:v>
                </c:pt>
                <c:pt idx="12">
                  <c:v>-8.4899672928160612</c:v>
                </c:pt>
                <c:pt idx="13">
                  <c:v>-0.56386292043580166</c:v>
                </c:pt>
                <c:pt idx="14">
                  <c:v>2.8946976991120419</c:v>
                </c:pt>
                <c:pt idx="15">
                  <c:v>14.554069586043362</c:v>
                </c:pt>
                <c:pt idx="16">
                  <c:v>-4.7106841000026449</c:v>
                </c:pt>
                <c:pt idx="17">
                  <c:v>7.8328293484895211</c:v>
                </c:pt>
                <c:pt idx="18">
                  <c:v>-6.9084428579608321</c:v>
                </c:pt>
                <c:pt idx="19">
                  <c:v>16.381491288880998</c:v>
                </c:pt>
                <c:pt idx="20">
                  <c:v>-1.5893467020958667</c:v>
                </c:pt>
                <c:pt idx="21">
                  <c:v>-4.2357330147396182</c:v>
                </c:pt>
                <c:pt idx="22">
                  <c:v>-1.412596755297576</c:v>
                </c:pt>
                <c:pt idx="23">
                  <c:v>5.1011727408561498</c:v>
                </c:pt>
                <c:pt idx="24">
                  <c:v>-5.9570911256997228</c:v>
                </c:pt>
                <c:pt idx="25">
                  <c:v>5.9049722315045905E-2</c:v>
                </c:pt>
                <c:pt idx="26">
                  <c:v>-1.3076944111303384</c:v>
                </c:pt>
                <c:pt idx="27">
                  <c:v>6.6047734004209815</c:v>
                </c:pt>
                <c:pt idx="28">
                  <c:v>4.4754700579512061</c:v>
                </c:pt>
                <c:pt idx="29">
                  <c:v>11.573632679673583</c:v>
                </c:pt>
                <c:pt idx="30">
                  <c:v>-0.86004727958303384</c:v>
                </c:pt>
                <c:pt idx="31">
                  <c:v>12.890226168759902</c:v>
                </c:pt>
                <c:pt idx="32">
                  <c:v>12.584120973412206</c:v>
                </c:pt>
                <c:pt idx="33">
                  <c:v>-5.3016268878447281</c:v>
                </c:pt>
                <c:pt idx="34">
                  <c:v>6.6107163896756749</c:v>
                </c:pt>
                <c:pt idx="35">
                  <c:v>-7.7662638397099357</c:v>
                </c:pt>
                <c:pt idx="36">
                  <c:v>4.5383898020626674</c:v>
                </c:pt>
                <c:pt idx="37">
                  <c:v>10.101991648619126</c:v>
                </c:pt>
                <c:pt idx="38">
                  <c:v>4.9514702310705472</c:v>
                </c:pt>
                <c:pt idx="39">
                  <c:v>5.1693789664837553</c:v>
                </c:pt>
                <c:pt idx="40">
                  <c:v>7.5837343332898035</c:v>
                </c:pt>
                <c:pt idx="41">
                  <c:v>3.9403900323645691</c:v>
                </c:pt>
                <c:pt idx="42">
                  <c:v>9.2667050619938891</c:v>
                </c:pt>
                <c:pt idx="43">
                  <c:v>5.4577063315847614</c:v>
                </c:pt>
                <c:pt idx="44">
                  <c:v>5.1817153886768406</c:v>
                </c:pt>
                <c:pt idx="45">
                  <c:v>7.8291216850124057</c:v>
                </c:pt>
                <c:pt idx="46">
                  <c:v>12.914585812747662</c:v>
                </c:pt>
                <c:pt idx="47">
                  <c:v>13.861128442546491</c:v>
                </c:pt>
                <c:pt idx="48">
                  <c:v>3.1357242162120338</c:v>
                </c:pt>
                <c:pt idx="49">
                  <c:v>3.5392667275467158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5-4173-8DC2-8138DAEDACE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ParameterRiskSim_Analytic!$B$3:$B$52</c:f>
              <c:numCache>
                <c:formatCode>General</c:formatCode>
                <c:ptCount val="50"/>
                <c:pt idx="0">
                  <c:v>0.89385464136232384</c:v>
                </c:pt>
                <c:pt idx="1">
                  <c:v>0.11410614936453678</c:v>
                </c:pt>
                <c:pt idx="2">
                  <c:v>3.2293338094514068E-2</c:v>
                </c:pt>
                <c:pt idx="3">
                  <c:v>0.7745455188279643</c:v>
                </c:pt>
                <c:pt idx="4">
                  <c:v>0.16485022737414012</c:v>
                </c:pt>
                <c:pt idx="5">
                  <c:v>0.53233700612317969</c:v>
                </c:pt>
                <c:pt idx="6">
                  <c:v>0.35679754262785179</c:v>
                </c:pt>
                <c:pt idx="7">
                  <c:v>0.46606919790278101</c:v>
                </c:pt>
                <c:pt idx="8">
                  <c:v>0.79691662129391783</c:v>
                </c:pt>
                <c:pt idx="9">
                  <c:v>0.83335520454142931</c:v>
                </c:pt>
                <c:pt idx="10">
                  <c:v>0.9221524149372593</c:v>
                </c:pt>
                <c:pt idx="11">
                  <c:v>0.56320667763393051</c:v>
                </c:pt>
                <c:pt idx="12">
                  <c:v>0.18099693001230932</c:v>
                </c:pt>
                <c:pt idx="13">
                  <c:v>0.25590346304982969</c:v>
                </c:pt>
                <c:pt idx="14">
                  <c:v>0.28042800621491204</c:v>
                </c:pt>
                <c:pt idx="15">
                  <c:v>0.55322714378500448</c:v>
                </c:pt>
                <c:pt idx="16">
                  <c:v>0.35923791567206675</c:v>
                </c:pt>
                <c:pt idx="17">
                  <c:v>0.89411129435350312</c:v>
                </c:pt>
                <c:pt idx="18">
                  <c:v>0.22703841381297729</c:v>
                </c:pt>
                <c:pt idx="19">
                  <c:v>0.70851187796065085</c:v>
                </c:pt>
                <c:pt idx="20">
                  <c:v>0.71346549456075081</c:v>
                </c:pt>
                <c:pt idx="21">
                  <c:v>0.28023261965896851</c:v>
                </c:pt>
                <c:pt idx="22">
                  <c:v>7.7434166911549807E-2</c:v>
                </c:pt>
                <c:pt idx="23">
                  <c:v>0.63716314486187575</c:v>
                </c:pt>
                <c:pt idx="24">
                  <c:v>0.95913004352872644</c:v>
                </c:pt>
                <c:pt idx="25">
                  <c:v>0.64714998601127116</c:v>
                </c:pt>
                <c:pt idx="26">
                  <c:v>0.34577646815556884</c:v>
                </c:pt>
                <c:pt idx="27">
                  <c:v>0.45933651973477996</c:v>
                </c:pt>
                <c:pt idx="28">
                  <c:v>0.97312260464872624</c:v>
                </c:pt>
                <c:pt idx="29">
                  <c:v>0.33206466592229633</c:v>
                </c:pt>
                <c:pt idx="30">
                  <c:v>0.64028202814620228</c:v>
                </c:pt>
                <c:pt idx="31">
                  <c:v>0.65412356516715275</c:v>
                </c:pt>
                <c:pt idx="32">
                  <c:v>0.15159117464486993</c:v>
                </c:pt>
                <c:pt idx="33">
                  <c:v>0.12616751981095209</c:v>
                </c:pt>
                <c:pt idx="34">
                  <c:v>0.11703087604014828</c:v>
                </c:pt>
                <c:pt idx="35">
                  <c:v>0.613883902489054</c:v>
                </c:pt>
                <c:pt idx="36">
                  <c:v>7.2122336288664934E-2</c:v>
                </c:pt>
                <c:pt idx="37">
                  <c:v>0.25913723518528109</c:v>
                </c:pt>
                <c:pt idx="38">
                  <c:v>0.56893549312330904</c:v>
                </c:pt>
                <c:pt idx="39">
                  <c:v>0.77240248480425466</c:v>
                </c:pt>
                <c:pt idx="40">
                  <c:v>0.93126776180891602</c:v>
                </c:pt>
                <c:pt idx="41">
                  <c:v>0.31403466633306931</c:v>
                </c:pt>
                <c:pt idx="42">
                  <c:v>0.7665072147710551</c:v>
                </c:pt>
                <c:pt idx="43">
                  <c:v>0.7079586721836284</c:v>
                </c:pt>
                <c:pt idx="44">
                  <c:v>0.38000745489647469</c:v>
                </c:pt>
                <c:pt idx="45">
                  <c:v>0.17112923356423437</c:v>
                </c:pt>
                <c:pt idx="46">
                  <c:v>0.92642217436016416</c:v>
                </c:pt>
                <c:pt idx="47">
                  <c:v>0.83583287838474651</c:v>
                </c:pt>
                <c:pt idx="48">
                  <c:v>0.54336679710118363</c:v>
                </c:pt>
                <c:pt idx="49">
                  <c:v>8.2026567617184853E-2</c:v>
                </c:pt>
              </c:numCache>
            </c:numRef>
          </c:xVal>
          <c:yVal>
            <c:numRef>
              <c:f>ParameterRiskSim_Analytic!$D$3:$D$52</c:f>
              <c:numCache>
                <c:formatCode>General</c:formatCode>
                <c:ptCount val="50"/>
                <c:pt idx="0">
                  <c:v>7.6616934944135728</c:v>
                </c:pt>
                <c:pt idx="1">
                  <c:v>1.5804711684697057</c:v>
                </c:pt>
                <c:pt idx="2">
                  <c:v>0.9424168476863497</c:v>
                </c:pt>
                <c:pt idx="3">
                  <c:v>6.7312071810821976</c:v>
                </c:pt>
                <c:pt idx="4">
                  <c:v>1.9762218794596191</c:v>
                </c:pt>
                <c:pt idx="5">
                  <c:v>4.8422342236350744</c:v>
                </c:pt>
                <c:pt idx="6">
                  <c:v>3.4732100889977917</c:v>
                </c:pt>
                <c:pt idx="7">
                  <c:v>4.3254146606901562</c:v>
                </c:pt>
                <c:pt idx="8">
                  <c:v>6.905678371688003</c:v>
                </c:pt>
                <c:pt idx="9">
                  <c:v>7.1898611924880722</c:v>
                </c:pt>
                <c:pt idx="10">
                  <c:v>7.8823865181313924</c:v>
                </c:pt>
                <c:pt idx="11">
                  <c:v>5.0829853600749306</c:v>
                </c:pt>
                <c:pt idx="12">
                  <c:v>2.1021492644835198</c:v>
                </c:pt>
                <c:pt idx="13">
                  <c:v>2.6863418416307079</c:v>
                </c:pt>
                <c:pt idx="14">
                  <c:v>2.8776076163768245</c:v>
                </c:pt>
                <c:pt idx="15">
                  <c:v>5.00515543841761</c:v>
                </c:pt>
                <c:pt idx="16">
                  <c:v>3.4922424451900929</c:v>
                </c:pt>
                <c:pt idx="17">
                  <c:v>7.6636951191887377</c:v>
                </c:pt>
                <c:pt idx="18">
                  <c:v>2.4612246613346875</c:v>
                </c:pt>
                <c:pt idx="19">
                  <c:v>6.2162138784637868</c:v>
                </c:pt>
                <c:pt idx="20">
                  <c:v>6.2548469045893178</c:v>
                </c:pt>
                <c:pt idx="21">
                  <c:v>2.8760838056886513</c:v>
                </c:pt>
                <c:pt idx="22">
                  <c:v>1.2944680780907132</c:v>
                </c:pt>
                <c:pt idx="23">
                  <c:v>5.6597684180353589</c:v>
                </c:pt>
                <c:pt idx="24">
                  <c:v>8.1707733285691457</c:v>
                </c:pt>
                <c:pt idx="25">
                  <c:v>5.737655328990142</c:v>
                </c:pt>
                <c:pt idx="26">
                  <c:v>3.3872572403234433</c:v>
                </c:pt>
                <c:pt idx="27">
                  <c:v>4.2729068159058166</c:v>
                </c:pt>
                <c:pt idx="28">
                  <c:v>8.279900663797541</c:v>
                </c:pt>
                <c:pt idx="29">
                  <c:v>3.2803195306316106</c:v>
                </c:pt>
                <c:pt idx="30">
                  <c:v>5.684092444122367</c:v>
                </c:pt>
                <c:pt idx="31">
                  <c:v>5.7920419494064657</c:v>
                </c:pt>
                <c:pt idx="32">
                  <c:v>1.8728151421519006</c:v>
                </c:pt>
                <c:pt idx="33">
                  <c:v>1.674537237199504</c:v>
                </c:pt>
                <c:pt idx="34">
                  <c:v>1.6032809761699336</c:v>
                </c:pt>
                <c:pt idx="35">
                  <c:v>5.478214686413569</c:v>
                </c:pt>
                <c:pt idx="36">
                  <c:v>1.2530413574147194</c:v>
                </c:pt>
                <c:pt idx="37">
                  <c:v>2.7115618805393282</c:v>
                </c:pt>
                <c:pt idx="38">
                  <c:v>5.1276641263857989</c:v>
                </c:pt>
                <c:pt idx="39">
                  <c:v>6.7144937581208399</c:v>
                </c:pt>
                <c:pt idx="40">
                  <c:v>7.9534766856322214</c:v>
                </c:pt>
                <c:pt idx="41">
                  <c:v>3.1397044000298866</c:v>
                </c:pt>
                <c:pt idx="42">
                  <c:v>6.6685168205425338</c:v>
                </c:pt>
                <c:pt idx="43">
                  <c:v>6.2118994522653459</c:v>
                </c:pt>
                <c:pt idx="44">
                  <c:v>3.6542231183523244</c:v>
                </c:pt>
                <c:pt idx="45">
                  <c:v>2.0251915575286459</c:v>
                </c:pt>
                <c:pt idx="46">
                  <c:v>7.9156861738478828</c:v>
                </c:pt>
                <c:pt idx="47">
                  <c:v>7.2091844558826352</c:v>
                </c:pt>
                <c:pt idx="48">
                  <c:v>4.9282550519332862</c:v>
                </c:pt>
                <c:pt idx="49">
                  <c:v>1.3302839982077701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5-4173-8DC2-8138DAEDACE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ParameterRiskSim_Analytic!$G$12:$G$21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xVal>
          <c:yVal>
            <c:numRef>
              <c:f>ParameterRiskSim_Analytic!$H$12:$H$21</c:f>
              <c:numCache>
                <c:formatCode>General</c:formatCode>
                <c:ptCount val="10"/>
                <c:pt idx="0">
                  <c:v>3.8211694418136286</c:v>
                </c:pt>
                <c:pt idx="1">
                  <c:v>7.4799119500197611</c:v>
                </c:pt>
                <c:pt idx="2">
                  <c:v>1.2709679866392332</c:v>
                </c:pt>
                <c:pt idx="3">
                  <c:v>-0.16425634813433265</c:v>
                </c:pt>
                <c:pt idx="4">
                  <c:v>2.1148589978989185</c:v>
                </c:pt>
                <c:pt idx="5">
                  <c:v>2.968448168539227</c:v>
                </c:pt>
                <c:pt idx="6">
                  <c:v>1.9909377358906228</c:v>
                </c:pt>
                <c:pt idx="7">
                  <c:v>9.0070076794457901</c:v>
                </c:pt>
                <c:pt idx="8">
                  <c:v>7.4524237915265514</c:v>
                </c:pt>
                <c:pt idx="9">
                  <c:v>6.2739171610751336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D4-8D42-B319-891180251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584880"/>
        <c:axId val="-23583248"/>
      </c:scatterChart>
      <c:valAx>
        <c:axId val="-235848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583248"/>
        <c:crosses val="autoZero"/>
        <c:crossBetween val="midCat"/>
      </c:valAx>
      <c:valAx>
        <c:axId val="-235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58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ParameterRiskSim_Bootstrap!$B$3:$B$52</c:f>
              <c:numCache>
                <c:formatCode>General</c:formatCode>
                <c:ptCount val="50"/>
                <c:pt idx="0">
                  <c:v>0.89385464136232384</c:v>
                </c:pt>
                <c:pt idx="1">
                  <c:v>0.11410614936453678</c:v>
                </c:pt>
                <c:pt idx="2">
                  <c:v>3.2293338094514068E-2</c:v>
                </c:pt>
                <c:pt idx="3">
                  <c:v>0.7745455188279643</c:v>
                </c:pt>
                <c:pt idx="4">
                  <c:v>0.16485022737414012</c:v>
                </c:pt>
                <c:pt idx="5">
                  <c:v>0.53233700612317969</c:v>
                </c:pt>
                <c:pt idx="6">
                  <c:v>0.35679754262785179</c:v>
                </c:pt>
                <c:pt idx="7">
                  <c:v>0.46606919790278101</c:v>
                </c:pt>
                <c:pt idx="8">
                  <c:v>0.79691662129391783</c:v>
                </c:pt>
                <c:pt idx="9">
                  <c:v>0.83335520454142931</c:v>
                </c:pt>
                <c:pt idx="10">
                  <c:v>0.9221524149372593</c:v>
                </c:pt>
                <c:pt idx="11">
                  <c:v>0.56320667763393051</c:v>
                </c:pt>
                <c:pt idx="12">
                  <c:v>0.18099693001230932</c:v>
                </c:pt>
                <c:pt idx="13">
                  <c:v>0.25590346304982969</c:v>
                </c:pt>
                <c:pt idx="14">
                  <c:v>0.28042800621491204</c:v>
                </c:pt>
                <c:pt idx="15">
                  <c:v>0.55322714378500448</c:v>
                </c:pt>
                <c:pt idx="16">
                  <c:v>0.35923791567206675</c:v>
                </c:pt>
                <c:pt idx="17">
                  <c:v>0.89411129435350312</c:v>
                </c:pt>
                <c:pt idx="18">
                  <c:v>0.22703841381297729</c:v>
                </c:pt>
                <c:pt idx="19">
                  <c:v>0.70851187796065085</c:v>
                </c:pt>
                <c:pt idx="20">
                  <c:v>0.71346549456075081</c:v>
                </c:pt>
                <c:pt idx="21">
                  <c:v>0.28023261965896851</c:v>
                </c:pt>
                <c:pt idx="22">
                  <c:v>7.7434166911549807E-2</c:v>
                </c:pt>
                <c:pt idx="23">
                  <c:v>0.63716314486187575</c:v>
                </c:pt>
                <c:pt idx="24">
                  <c:v>0.95913004352872644</c:v>
                </c:pt>
                <c:pt idx="25">
                  <c:v>0.64714998601127116</c:v>
                </c:pt>
                <c:pt idx="26">
                  <c:v>0.34577646815556884</c:v>
                </c:pt>
                <c:pt idx="27">
                  <c:v>0.45933651973477996</c:v>
                </c:pt>
                <c:pt idx="28">
                  <c:v>0.97312260464872624</c:v>
                </c:pt>
                <c:pt idx="29">
                  <c:v>0.33206466592229633</c:v>
                </c:pt>
                <c:pt idx="30">
                  <c:v>0.64028202814620228</c:v>
                </c:pt>
                <c:pt idx="31">
                  <c:v>0.65412356516715275</c:v>
                </c:pt>
                <c:pt idx="32">
                  <c:v>0.15159117464486993</c:v>
                </c:pt>
                <c:pt idx="33">
                  <c:v>0.12616751981095209</c:v>
                </c:pt>
                <c:pt idx="34">
                  <c:v>0.11703087604014828</c:v>
                </c:pt>
                <c:pt idx="35">
                  <c:v>0.613883902489054</c:v>
                </c:pt>
                <c:pt idx="36">
                  <c:v>7.2122336288664934E-2</c:v>
                </c:pt>
                <c:pt idx="37">
                  <c:v>0.25913723518528109</c:v>
                </c:pt>
                <c:pt idx="38">
                  <c:v>0.56893549312330904</c:v>
                </c:pt>
                <c:pt idx="39">
                  <c:v>0.77240248480425466</c:v>
                </c:pt>
                <c:pt idx="40">
                  <c:v>0.93126776180891602</c:v>
                </c:pt>
                <c:pt idx="41">
                  <c:v>0.31403466633306931</c:v>
                </c:pt>
                <c:pt idx="42">
                  <c:v>0.7665072147710551</c:v>
                </c:pt>
                <c:pt idx="43">
                  <c:v>0.7079586721836284</c:v>
                </c:pt>
                <c:pt idx="44">
                  <c:v>0.38000745489647469</c:v>
                </c:pt>
                <c:pt idx="45">
                  <c:v>0.17112923356423437</c:v>
                </c:pt>
                <c:pt idx="46">
                  <c:v>0.92642217436016416</c:v>
                </c:pt>
                <c:pt idx="47">
                  <c:v>0.83583287838474651</c:v>
                </c:pt>
                <c:pt idx="48">
                  <c:v>0.54336679710118363</c:v>
                </c:pt>
                <c:pt idx="49">
                  <c:v>8.2026567617184853E-2</c:v>
                </c:pt>
              </c:numCache>
            </c:numRef>
          </c:xVal>
          <c:yVal>
            <c:numRef>
              <c:f>ParameterRiskSim_Bootstrap!$C$3:$C$52</c:f>
              <c:numCache>
                <c:formatCode>General</c:formatCode>
                <c:ptCount val="50"/>
                <c:pt idx="0">
                  <c:v>13.773850317081816</c:v>
                </c:pt>
                <c:pt idx="1">
                  <c:v>-2.72903414585861</c:v>
                </c:pt>
                <c:pt idx="2">
                  <c:v>-3.216852072803452</c:v>
                </c:pt>
                <c:pt idx="3">
                  <c:v>18.97024761550195</c:v>
                </c:pt>
                <c:pt idx="4">
                  <c:v>2.7682708403617386</c:v>
                </c:pt>
                <c:pt idx="5">
                  <c:v>11.101021255885179</c:v>
                </c:pt>
                <c:pt idx="6">
                  <c:v>14.822145066657367</c:v>
                </c:pt>
                <c:pt idx="7">
                  <c:v>4.8208412024265686</c:v>
                </c:pt>
                <c:pt idx="8">
                  <c:v>9.0662401849772074</c:v>
                </c:pt>
                <c:pt idx="9">
                  <c:v>0.37670733306446547</c:v>
                </c:pt>
                <c:pt idx="10">
                  <c:v>5.1544885979594595</c:v>
                </c:pt>
                <c:pt idx="11">
                  <c:v>4.4224288949320156</c:v>
                </c:pt>
                <c:pt idx="12">
                  <c:v>-8.4899672928160612</c:v>
                </c:pt>
                <c:pt idx="13">
                  <c:v>-0.56386292043580166</c:v>
                </c:pt>
                <c:pt idx="14">
                  <c:v>2.8946976991120419</c:v>
                </c:pt>
                <c:pt idx="15">
                  <c:v>14.554069586043362</c:v>
                </c:pt>
                <c:pt idx="16">
                  <c:v>-4.7106841000026449</c:v>
                </c:pt>
                <c:pt idx="17">
                  <c:v>7.8328293484895211</c:v>
                </c:pt>
                <c:pt idx="18">
                  <c:v>-6.9084428579608321</c:v>
                </c:pt>
                <c:pt idx="19">
                  <c:v>16.381491288880998</c:v>
                </c:pt>
                <c:pt idx="20">
                  <c:v>-1.5893467020958667</c:v>
                </c:pt>
                <c:pt idx="21">
                  <c:v>-4.2357330147396182</c:v>
                </c:pt>
                <c:pt idx="22">
                  <c:v>-1.412596755297576</c:v>
                </c:pt>
                <c:pt idx="23">
                  <c:v>5.1011727408561498</c:v>
                </c:pt>
                <c:pt idx="24">
                  <c:v>-5.9570911256997228</c:v>
                </c:pt>
                <c:pt idx="25">
                  <c:v>5.9049722315045905E-2</c:v>
                </c:pt>
                <c:pt idx="26">
                  <c:v>-1.3076944111303384</c:v>
                </c:pt>
                <c:pt idx="27">
                  <c:v>6.6047734004209815</c:v>
                </c:pt>
                <c:pt idx="28">
                  <c:v>4.4754700579512061</c:v>
                </c:pt>
                <c:pt idx="29">
                  <c:v>11.573632679673583</c:v>
                </c:pt>
                <c:pt idx="30">
                  <c:v>-0.86004727958303384</c:v>
                </c:pt>
                <c:pt idx="31">
                  <c:v>12.890226168759902</c:v>
                </c:pt>
                <c:pt idx="32">
                  <c:v>12.584120973412206</c:v>
                </c:pt>
                <c:pt idx="33">
                  <c:v>-5.3016268878447281</c:v>
                </c:pt>
                <c:pt idx="34">
                  <c:v>6.6107163896756749</c:v>
                </c:pt>
                <c:pt idx="35">
                  <c:v>-7.7662638397099357</c:v>
                </c:pt>
                <c:pt idx="36">
                  <c:v>4.5383898020626674</c:v>
                </c:pt>
                <c:pt idx="37">
                  <c:v>10.101991648619126</c:v>
                </c:pt>
                <c:pt idx="38">
                  <c:v>4.9514702310705472</c:v>
                </c:pt>
                <c:pt idx="39">
                  <c:v>5.1693789664837553</c:v>
                </c:pt>
                <c:pt idx="40">
                  <c:v>7.5837343332898035</c:v>
                </c:pt>
                <c:pt idx="41">
                  <c:v>3.9403900323645691</c:v>
                </c:pt>
                <c:pt idx="42">
                  <c:v>9.2667050619938891</c:v>
                </c:pt>
                <c:pt idx="43">
                  <c:v>5.4577063315847614</c:v>
                </c:pt>
                <c:pt idx="44">
                  <c:v>5.1817153886768406</c:v>
                </c:pt>
                <c:pt idx="45">
                  <c:v>7.8291216850124057</c:v>
                </c:pt>
                <c:pt idx="46">
                  <c:v>12.914585812747662</c:v>
                </c:pt>
                <c:pt idx="47">
                  <c:v>13.861128442546491</c:v>
                </c:pt>
                <c:pt idx="48">
                  <c:v>3.1357242162120338</c:v>
                </c:pt>
                <c:pt idx="49">
                  <c:v>3.5392667275467158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5-43B6-B096-21F71292A6C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xVal>
            <c:numRef>
              <c:f>ParameterRiskSim_Bootstrap!$I$7:$I$16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xVal>
          <c:yVal>
            <c:numRef>
              <c:f>ParameterRiskSim_Bootstrap!$J$7:$J$16</c:f>
              <c:numCache>
                <c:formatCode>General</c:formatCode>
                <c:ptCount val="10"/>
                <c:pt idx="0">
                  <c:v>3.1903400672878219</c:v>
                </c:pt>
                <c:pt idx="1">
                  <c:v>4.8363942663322055</c:v>
                </c:pt>
                <c:pt idx="2">
                  <c:v>1.2672877904561815</c:v>
                </c:pt>
                <c:pt idx="3">
                  <c:v>4.1062944706130935</c:v>
                </c:pt>
                <c:pt idx="4">
                  <c:v>5.5541705657231191</c:v>
                </c:pt>
                <c:pt idx="5">
                  <c:v>6.3619939414184445</c:v>
                </c:pt>
                <c:pt idx="6">
                  <c:v>3.0233979633387831</c:v>
                </c:pt>
                <c:pt idx="7">
                  <c:v>4.4985487020396731</c:v>
                </c:pt>
                <c:pt idx="8">
                  <c:v>7.4037989979133716</c:v>
                </c:pt>
                <c:pt idx="9">
                  <c:v>6.1935286932156712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7-1148-BB6F-E40B591FE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0416"/>
        <c:axId val="-823008"/>
      </c:scatterChart>
      <c:valAx>
        <c:axId val="-9304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3008"/>
        <c:crosses val="autoZero"/>
        <c:crossBetween val="midCat"/>
      </c:valAx>
      <c:valAx>
        <c:axId val="-8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ParameterRiskSim_Bootstrap!$F$3:$F$22</c:f>
              <c:numCache>
                <c:formatCode>General</c:formatCode>
                <c:ptCount val="20"/>
                <c:pt idx="0">
                  <c:v>0.71346549456075081</c:v>
                </c:pt>
                <c:pt idx="1">
                  <c:v>0.93126776180891602</c:v>
                </c:pt>
                <c:pt idx="2">
                  <c:v>0.64714998601127116</c:v>
                </c:pt>
                <c:pt idx="3">
                  <c:v>0.89411129435350312</c:v>
                </c:pt>
                <c:pt idx="4">
                  <c:v>0.89385464136232384</c:v>
                </c:pt>
                <c:pt idx="5">
                  <c:v>0.55322714378500448</c:v>
                </c:pt>
                <c:pt idx="6">
                  <c:v>0.35679754262785179</c:v>
                </c:pt>
                <c:pt idx="7">
                  <c:v>0.7665072147710551</c:v>
                </c:pt>
                <c:pt idx="8">
                  <c:v>0.54336679710118363</c:v>
                </c:pt>
                <c:pt idx="9">
                  <c:v>0.64028202814620228</c:v>
                </c:pt>
                <c:pt idx="10">
                  <c:v>0.92642217436016416</c:v>
                </c:pt>
                <c:pt idx="11">
                  <c:v>0.70851187796065085</c:v>
                </c:pt>
                <c:pt idx="12">
                  <c:v>0.46606919790278101</c:v>
                </c:pt>
                <c:pt idx="13">
                  <c:v>0.17112923356423437</c:v>
                </c:pt>
                <c:pt idx="14">
                  <c:v>0.92642217436016416</c:v>
                </c:pt>
                <c:pt idx="15">
                  <c:v>0.7665072147710551</c:v>
                </c:pt>
                <c:pt idx="16">
                  <c:v>0.89411129435350312</c:v>
                </c:pt>
                <c:pt idx="17">
                  <c:v>0.54336679710118363</c:v>
                </c:pt>
                <c:pt idx="18">
                  <c:v>0.18099693001230932</c:v>
                </c:pt>
                <c:pt idx="19">
                  <c:v>7.7434166911549807E-2</c:v>
                </c:pt>
              </c:numCache>
            </c:numRef>
          </c:xVal>
          <c:yVal>
            <c:numRef>
              <c:f>ParameterRiskSim_Bootstrap!$G$3:$G$22</c:f>
              <c:numCache>
                <c:formatCode>General</c:formatCode>
                <c:ptCount val="20"/>
                <c:pt idx="0">
                  <c:v>-1.5893467020958667</c:v>
                </c:pt>
                <c:pt idx="1">
                  <c:v>7.5837343332898035</c:v>
                </c:pt>
                <c:pt idx="2">
                  <c:v>5.9049722315045905E-2</c:v>
                </c:pt>
                <c:pt idx="3">
                  <c:v>7.8328293484895211</c:v>
                </c:pt>
                <c:pt idx="4">
                  <c:v>13.773850317081816</c:v>
                </c:pt>
                <c:pt idx="5">
                  <c:v>14.554069586043362</c:v>
                </c:pt>
                <c:pt idx="6">
                  <c:v>14.822145066657367</c:v>
                </c:pt>
                <c:pt idx="7">
                  <c:v>9.2667050619938891</c:v>
                </c:pt>
                <c:pt idx="8">
                  <c:v>3.1357242162120338</c:v>
                </c:pt>
                <c:pt idx="9">
                  <c:v>-0.86004727958303384</c:v>
                </c:pt>
                <c:pt idx="10">
                  <c:v>12.914585812747662</c:v>
                </c:pt>
                <c:pt idx="11">
                  <c:v>16.381491288880998</c:v>
                </c:pt>
                <c:pt idx="12">
                  <c:v>4.8208412024265686</c:v>
                </c:pt>
                <c:pt idx="13">
                  <c:v>7.8291216850124057</c:v>
                </c:pt>
                <c:pt idx="14">
                  <c:v>12.914585812747662</c:v>
                </c:pt>
                <c:pt idx="15">
                  <c:v>9.2667050619938891</c:v>
                </c:pt>
                <c:pt idx="16">
                  <c:v>7.8328293484895211</c:v>
                </c:pt>
                <c:pt idx="17">
                  <c:v>3.1357242162120338</c:v>
                </c:pt>
                <c:pt idx="18">
                  <c:v>-8.4899672928160612</c:v>
                </c:pt>
                <c:pt idx="19">
                  <c:v>-1.412596755297576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5-43B6-B096-21F71292A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2726608"/>
        <c:axId val="-45494688"/>
      </c:scatterChart>
      <c:valAx>
        <c:axId val="-227266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4688"/>
        <c:crosses val="autoZero"/>
        <c:crossBetween val="midCat"/>
      </c:valAx>
      <c:valAx>
        <c:axId val="-4549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72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TotalRiskSim_Analytic!$B$3:$B$52</c:f>
              <c:numCache>
                <c:formatCode>General</c:formatCode>
                <c:ptCount val="50"/>
                <c:pt idx="0">
                  <c:v>0.89385464136232384</c:v>
                </c:pt>
                <c:pt idx="1">
                  <c:v>0.11410614936453678</c:v>
                </c:pt>
                <c:pt idx="2">
                  <c:v>3.2293338094514068E-2</c:v>
                </c:pt>
                <c:pt idx="3">
                  <c:v>0.7745455188279643</c:v>
                </c:pt>
                <c:pt idx="4">
                  <c:v>0.16485022737414012</c:v>
                </c:pt>
                <c:pt idx="5">
                  <c:v>0.53233700612317969</c:v>
                </c:pt>
                <c:pt idx="6">
                  <c:v>0.35679754262785179</c:v>
                </c:pt>
                <c:pt idx="7">
                  <c:v>0.46606919790278101</c:v>
                </c:pt>
                <c:pt idx="8">
                  <c:v>0.79691662129391783</c:v>
                </c:pt>
                <c:pt idx="9">
                  <c:v>0.83335520454142931</c:v>
                </c:pt>
                <c:pt idx="10">
                  <c:v>0.9221524149372593</c:v>
                </c:pt>
                <c:pt idx="11">
                  <c:v>0.56320667763393051</c:v>
                </c:pt>
                <c:pt idx="12">
                  <c:v>0.18099693001230932</c:v>
                </c:pt>
                <c:pt idx="13">
                  <c:v>0.25590346304982969</c:v>
                </c:pt>
                <c:pt idx="14">
                  <c:v>0.28042800621491204</c:v>
                </c:pt>
                <c:pt idx="15">
                  <c:v>0.55322714378500448</c:v>
                </c:pt>
                <c:pt idx="16">
                  <c:v>0.35923791567206675</c:v>
                </c:pt>
                <c:pt idx="17">
                  <c:v>0.89411129435350312</c:v>
                </c:pt>
                <c:pt idx="18">
                  <c:v>0.22703841381297729</c:v>
                </c:pt>
                <c:pt idx="19">
                  <c:v>0.70851187796065085</c:v>
                </c:pt>
                <c:pt idx="20">
                  <c:v>0.71346549456075081</c:v>
                </c:pt>
                <c:pt idx="21">
                  <c:v>0.28023261965896851</c:v>
                </c:pt>
                <c:pt idx="22">
                  <c:v>7.7434166911549807E-2</c:v>
                </c:pt>
                <c:pt idx="23">
                  <c:v>0.63716314486187575</c:v>
                </c:pt>
                <c:pt idx="24">
                  <c:v>0.95913004352872644</c:v>
                </c:pt>
                <c:pt idx="25">
                  <c:v>0.64714998601127116</c:v>
                </c:pt>
                <c:pt idx="26">
                  <c:v>0.34577646815556884</c:v>
                </c:pt>
                <c:pt idx="27">
                  <c:v>0.45933651973477996</c:v>
                </c:pt>
                <c:pt idx="28">
                  <c:v>0.97312260464872624</c:v>
                </c:pt>
                <c:pt idx="29">
                  <c:v>0.33206466592229633</c:v>
                </c:pt>
                <c:pt idx="30">
                  <c:v>0.64028202814620228</c:v>
                </c:pt>
                <c:pt idx="31">
                  <c:v>0.65412356516715275</c:v>
                </c:pt>
                <c:pt idx="32">
                  <c:v>0.15159117464486993</c:v>
                </c:pt>
                <c:pt idx="33">
                  <c:v>0.12616751981095209</c:v>
                </c:pt>
                <c:pt idx="34">
                  <c:v>0.11703087604014828</c:v>
                </c:pt>
                <c:pt idx="35">
                  <c:v>0.613883902489054</c:v>
                </c:pt>
                <c:pt idx="36">
                  <c:v>7.2122336288664934E-2</c:v>
                </c:pt>
                <c:pt idx="37">
                  <c:v>0.25913723518528109</c:v>
                </c:pt>
                <c:pt idx="38">
                  <c:v>0.56893549312330904</c:v>
                </c:pt>
                <c:pt idx="39">
                  <c:v>0.77240248480425466</c:v>
                </c:pt>
                <c:pt idx="40">
                  <c:v>0.93126776180891602</c:v>
                </c:pt>
                <c:pt idx="41">
                  <c:v>0.31403466633306931</c:v>
                </c:pt>
                <c:pt idx="42">
                  <c:v>0.7665072147710551</c:v>
                </c:pt>
                <c:pt idx="43">
                  <c:v>0.7079586721836284</c:v>
                </c:pt>
                <c:pt idx="44">
                  <c:v>0.38000745489647469</c:v>
                </c:pt>
                <c:pt idx="45">
                  <c:v>0.17112923356423437</c:v>
                </c:pt>
                <c:pt idx="46">
                  <c:v>0.92642217436016416</c:v>
                </c:pt>
                <c:pt idx="47">
                  <c:v>0.83583287838474651</c:v>
                </c:pt>
                <c:pt idx="48">
                  <c:v>0.54336679710118363</c:v>
                </c:pt>
                <c:pt idx="49">
                  <c:v>8.2026567617184853E-2</c:v>
                </c:pt>
              </c:numCache>
            </c:numRef>
          </c:xVal>
          <c:yVal>
            <c:numRef>
              <c:f>TotalRiskSim_Analytic!$C$3:$C$52</c:f>
              <c:numCache>
                <c:formatCode>General</c:formatCode>
                <c:ptCount val="50"/>
                <c:pt idx="0">
                  <c:v>13.773850317081816</c:v>
                </c:pt>
                <c:pt idx="1">
                  <c:v>-2.72903414585861</c:v>
                </c:pt>
                <c:pt idx="2">
                  <c:v>-3.216852072803452</c:v>
                </c:pt>
                <c:pt idx="3">
                  <c:v>18.97024761550195</c:v>
                </c:pt>
                <c:pt idx="4">
                  <c:v>2.7682708403617386</c:v>
                </c:pt>
                <c:pt idx="5">
                  <c:v>11.101021255885179</c:v>
                </c:pt>
                <c:pt idx="6">
                  <c:v>14.822145066657367</c:v>
                </c:pt>
                <c:pt idx="7">
                  <c:v>4.8208412024265686</c:v>
                </c:pt>
                <c:pt idx="8">
                  <c:v>9.0662401849772074</c:v>
                </c:pt>
                <c:pt idx="9">
                  <c:v>0.37670733306446547</c:v>
                </c:pt>
                <c:pt idx="10">
                  <c:v>5.1544885979594595</c:v>
                </c:pt>
                <c:pt idx="11">
                  <c:v>4.4224288949320156</c:v>
                </c:pt>
                <c:pt idx="12">
                  <c:v>-8.4899672928160612</c:v>
                </c:pt>
                <c:pt idx="13">
                  <c:v>-0.56386292043580166</c:v>
                </c:pt>
                <c:pt idx="14">
                  <c:v>2.8946976991120419</c:v>
                </c:pt>
                <c:pt idx="15">
                  <c:v>14.554069586043362</c:v>
                </c:pt>
                <c:pt idx="16">
                  <c:v>-4.7106841000026449</c:v>
                </c:pt>
                <c:pt idx="17">
                  <c:v>7.8328293484895211</c:v>
                </c:pt>
                <c:pt idx="18">
                  <c:v>-6.9084428579608321</c:v>
                </c:pt>
                <c:pt idx="19">
                  <c:v>16.381491288880998</c:v>
                </c:pt>
                <c:pt idx="20">
                  <c:v>-1.5893467020958667</c:v>
                </c:pt>
                <c:pt idx="21">
                  <c:v>-4.2357330147396182</c:v>
                </c:pt>
                <c:pt idx="22">
                  <c:v>-1.412596755297576</c:v>
                </c:pt>
                <c:pt idx="23">
                  <c:v>5.1011727408561498</c:v>
                </c:pt>
                <c:pt idx="24">
                  <c:v>-5.9570911256997228</c:v>
                </c:pt>
                <c:pt idx="25">
                  <c:v>5.9049722315045905E-2</c:v>
                </c:pt>
                <c:pt idx="26">
                  <c:v>-1.3076944111303384</c:v>
                </c:pt>
                <c:pt idx="27">
                  <c:v>6.6047734004209815</c:v>
                </c:pt>
                <c:pt idx="28">
                  <c:v>4.4754700579512061</c:v>
                </c:pt>
                <c:pt idx="29">
                  <c:v>11.573632679673583</c:v>
                </c:pt>
                <c:pt idx="30">
                  <c:v>-0.86004727958303384</c:v>
                </c:pt>
                <c:pt idx="31">
                  <c:v>12.890226168759902</c:v>
                </c:pt>
                <c:pt idx="32">
                  <c:v>12.584120973412206</c:v>
                </c:pt>
                <c:pt idx="33">
                  <c:v>-5.3016268878447281</c:v>
                </c:pt>
                <c:pt idx="34">
                  <c:v>6.6107163896756749</c:v>
                </c:pt>
                <c:pt idx="35">
                  <c:v>-7.7662638397099357</c:v>
                </c:pt>
                <c:pt idx="36">
                  <c:v>4.5383898020626674</c:v>
                </c:pt>
                <c:pt idx="37">
                  <c:v>10.101991648619126</c:v>
                </c:pt>
                <c:pt idx="38">
                  <c:v>4.9514702310705472</c:v>
                </c:pt>
                <c:pt idx="39">
                  <c:v>5.1693789664837553</c:v>
                </c:pt>
                <c:pt idx="40">
                  <c:v>7.5837343332898035</c:v>
                </c:pt>
                <c:pt idx="41">
                  <c:v>3.9403900323645691</c:v>
                </c:pt>
                <c:pt idx="42">
                  <c:v>9.2667050619938891</c:v>
                </c:pt>
                <c:pt idx="43">
                  <c:v>5.4577063315847614</c:v>
                </c:pt>
                <c:pt idx="44">
                  <c:v>5.1817153886768406</c:v>
                </c:pt>
                <c:pt idx="45">
                  <c:v>7.8291216850124057</c:v>
                </c:pt>
                <c:pt idx="46">
                  <c:v>12.914585812747662</c:v>
                </c:pt>
                <c:pt idx="47">
                  <c:v>13.861128442546491</c:v>
                </c:pt>
                <c:pt idx="48">
                  <c:v>3.1357242162120338</c:v>
                </c:pt>
                <c:pt idx="49">
                  <c:v>3.5392667275467158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9-4E57-A0B6-766BE3D3426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TotalRiskSim_Analytic!$B$3:$B$52</c:f>
              <c:numCache>
                <c:formatCode>General</c:formatCode>
                <c:ptCount val="50"/>
                <c:pt idx="0">
                  <c:v>0.89385464136232384</c:v>
                </c:pt>
                <c:pt idx="1">
                  <c:v>0.11410614936453678</c:v>
                </c:pt>
                <c:pt idx="2">
                  <c:v>3.2293338094514068E-2</c:v>
                </c:pt>
                <c:pt idx="3">
                  <c:v>0.7745455188279643</c:v>
                </c:pt>
                <c:pt idx="4">
                  <c:v>0.16485022737414012</c:v>
                </c:pt>
                <c:pt idx="5">
                  <c:v>0.53233700612317969</c:v>
                </c:pt>
                <c:pt idx="6">
                  <c:v>0.35679754262785179</c:v>
                </c:pt>
                <c:pt idx="7">
                  <c:v>0.46606919790278101</c:v>
                </c:pt>
                <c:pt idx="8">
                  <c:v>0.79691662129391783</c:v>
                </c:pt>
                <c:pt idx="9">
                  <c:v>0.83335520454142931</c:v>
                </c:pt>
                <c:pt idx="10">
                  <c:v>0.9221524149372593</c:v>
                </c:pt>
                <c:pt idx="11">
                  <c:v>0.56320667763393051</c:v>
                </c:pt>
                <c:pt idx="12">
                  <c:v>0.18099693001230932</c:v>
                </c:pt>
                <c:pt idx="13">
                  <c:v>0.25590346304982969</c:v>
                </c:pt>
                <c:pt idx="14">
                  <c:v>0.28042800621491204</c:v>
                </c:pt>
                <c:pt idx="15">
                  <c:v>0.55322714378500448</c:v>
                </c:pt>
                <c:pt idx="16">
                  <c:v>0.35923791567206675</c:v>
                </c:pt>
                <c:pt idx="17">
                  <c:v>0.89411129435350312</c:v>
                </c:pt>
                <c:pt idx="18">
                  <c:v>0.22703841381297729</c:v>
                </c:pt>
                <c:pt idx="19">
                  <c:v>0.70851187796065085</c:v>
                </c:pt>
                <c:pt idx="20">
                  <c:v>0.71346549456075081</c:v>
                </c:pt>
                <c:pt idx="21">
                  <c:v>0.28023261965896851</c:v>
                </c:pt>
                <c:pt idx="22">
                  <c:v>7.7434166911549807E-2</c:v>
                </c:pt>
                <c:pt idx="23">
                  <c:v>0.63716314486187575</c:v>
                </c:pt>
                <c:pt idx="24">
                  <c:v>0.95913004352872644</c:v>
                </c:pt>
                <c:pt idx="25">
                  <c:v>0.64714998601127116</c:v>
                </c:pt>
                <c:pt idx="26">
                  <c:v>0.34577646815556884</c:v>
                </c:pt>
                <c:pt idx="27">
                  <c:v>0.45933651973477996</c:v>
                </c:pt>
                <c:pt idx="28">
                  <c:v>0.97312260464872624</c:v>
                </c:pt>
                <c:pt idx="29">
                  <c:v>0.33206466592229633</c:v>
                </c:pt>
                <c:pt idx="30">
                  <c:v>0.64028202814620228</c:v>
                </c:pt>
                <c:pt idx="31">
                  <c:v>0.65412356516715275</c:v>
                </c:pt>
                <c:pt idx="32">
                  <c:v>0.15159117464486993</c:v>
                </c:pt>
                <c:pt idx="33">
                  <c:v>0.12616751981095209</c:v>
                </c:pt>
                <c:pt idx="34">
                  <c:v>0.11703087604014828</c:v>
                </c:pt>
                <c:pt idx="35">
                  <c:v>0.613883902489054</c:v>
                </c:pt>
                <c:pt idx="36">
                  <c:v>7.2122336288664934E-2</c:v>
                </c:pt>
                <c:pt idx="37">
                  <c:v>0.25913723518528109</c:v>
                </c:pt>
                <c:pt idx="38">
                  <c:v>0.56893549312330904</c:v>
                </c:pt>
                <c:pt idx="39">
                  <c:v>0.77240248480425466</c:v>
                </c:pt>
                <c:pt idx="40">
                  <c:v>0.93126776180891602</c:v>
                </c:pt>
                <c:pt idx="41">
                  <c:v>0.31403466633306931</c:v>
                </c:pt>
                <c:pt idx="42">
                  <c:v>0.7665072147710551</c:v>
                </c:pt>
                <c:pt idx="43">
                  <c:v>0.7079586721836284</c:v>
                </c:pt>
                <c:pt idx="44">
                  <c:v>0.38000745489647469</c:v>
                </c:pt>
                <c:pt idx="45">
                  <c:v>0.17112923356423437</c:v>
                </c:pt>
                <c:pt idx="46">
                  <c:v>0.92642217436016416</c:v>
                </c:pt>
                <c:pt idx="47">
                  <c:v>0.83583287838474651</c:v>
                </c:pt>
                <c:pt idx="48">
                  <c:v>0.54336679710118363</c:v>
                </c:pt>
                <c:pt idx="49">
                  <c:v>8.2026567617184853E-2</c:v>
                </c:pt>
              </c:numCache>
            </c:numRef>
          </c:xVal>
          <c:yVal>
            <c:numRef>
              <c:f>TotalRiskSim_Analytic!$D$3:$D$52</c:f>
              <c:numCache>
                <c:formatCode>General</c:formatCode>
                <c:ptCount val="50"/>
                <c:pt idx="0">
                  <c:v>7.6616934944135728</c:v>
                </c:pt>
                <c:pt idx="1">
                  <c:v>1.5804711684697057</c:v>
                </c:pt>
                <c:pt idx="2">
                  <c:v>0.9424168476863497</c:v>
                </c:pt>
                <c:pt idx="3">
                  <c:v>6.7312071810821976</c:v>
                </c:pt>
                <c:pt idx="4">
                  <c:v>1.9762218794596191</c:v>
                </c:pt>
                <c:pt idx="5">
                  <c:v>4.8422342236350744</c:v>
                </c:pt>
                <c:pt idx="6">
                  <c:v>3.4732100889977917</c:v>
                </c:pt>
                <c:pt idx="7">
                  <c:v>4.3254146606901562</c:v>
                </c:pt>
                <c:pt idx="8">
                  <c:v>6.905678371688003</c:v>
                </c:pt>
                <c:pt idx="9">
                  <c:v>7.1898611924880722</c:v>
                </c:pt>
                <c:pt idx="10">
                  <c:v>7.8823865181313924</c:v>
                </c:pt>
                <c:pt idx="11">
                  <c:v>5.0829853600749306</c:v>
                </c:pt>
                <c:pt idx="12">
                  <c:v>2.1021492644835198</c:v>
                </c:pt>
                <c:pt idx="13">
                  <c:v>2.6863418416307079</c:v>
                </c:pt>
                <c:pt idx="14">
                  <c:v>2.8776076163768245</c:v>
                </c:pt>
                <c:pt idx="15">
                  <c:v>5.00515543841761</c:v>
                </c:pt>
                <c:pt idx="16">
                  <c:v>3.4922424451900929</c:v>
                </c:pt>
                <c:pt idx="17">
                  <c:v>7.6636951191887377</c:v>
                </c:pt>
                <c:pt idx="18">
                  <c:v>2.4612246613346875</c:v>
                </c:pt>
                <c:pt idx="19">
                  <c:v>6.2162138784637868</c:v>
                </c:pt>
                <c:pt idx="20">
                  <c:v>6.2548469045893178</c:v>
                </c:pt>
                <c:pt idx="21">
                  <c:v>2.8760838056886513</c:v>
                </c:pt>
                <c:pt idx="22">
                  <c:v>1.2944680780907132</c:v>
                </c:pt>
                <c:pt idx="23">
                  <c:v>5.6597684180353589</c:v>
                </c:pt>
                <c:pt idx="24">
                  <c:v>8.1707733285691457</c:v>
                </c:pt>
                <c:pt idx="25">
                  <c:v>5.737655328990142</c:v>
                </c:pt>
                <c:pt idx="26">
                  <c:v>3.3872572403234433</c:v>
                </c:pt>
                <c:pt idx="27">
                  <c:v>4.2729068159058166</c:v>
                </c:pt>
                <c:pt idx="28">
                  <c:v>8.279900663797541</c:v>
                </c:pt>
                <c:pt idx="29">
                  <c:v>3.2803195306316106</c:v>
                </c:pt>
                <c:pt idx="30">
                  <c:v>5.684092444122367</c:v>
                </c:pt>
                <c:pt idx="31">
                  <c:v>5.7920419494064657</c:v>
                </c:pt>
                <c:pt idx="32">
                  <c:v>1.8728151421519006</c:v>
                </c:pt>
                <c:pt idx="33">
                  <c:v>1.674537237199504</c:v>
                </c:pt>
                <c:pt idx="34">
                  <c:v>1.6032809761699336</c:v>
                </c:pt>
                <c:pt idx="35">
                  <c:v>5.478214686413569</c:v>
                </c:pt>
                <c:pt idx="36">
                  <c:v>1.2530413574147194</c:v>
                </c:pt>
                <c:pt idx="37">
                  <c:v>2.7115618805393282</c:v>
                </c:pt>
                <c:pt idx="38">
                  <c:v>5.1276641263857989</c:v>
                </c:pt>
                <c:pt idx="39">
                  <c:v>6.7144937581208399</c:v>
                </c:pt>
                <c:pt idx="40">
                  <c:v>7.9534766856322214</c:v>
                </c:pt>
                <c:pt idx="41">
                  <c:v>3.1397044000298866</c:v>
                </c:pt>
                <c:pt idx="42">
                  <c:v>6.6685168205425338</c:v>
                </c:pt>
                <c:pt idx="43">
                  <c:v>6.2118994522653459</c:v>
                </c:pt>
                <c:pt idx="44">
                  <c:v>3.6542231183523244</c:v>
                </c:pt>
                <c:pt idx="45">
                  <c:v>2.0251915575286459</c:v>
                </c:pt>
                <c:pt idx="46">
                  <c:v>7.9156861738478828</c:v>
                </c:pt>
                <c:pt idx="47">
                  <c:v>7.2091844558826352</c:v>
                </c:pt>
                <c:pt idx="48">
                  <c:v>4.9282550519332862</c:v>
                </c:pt>
                <c:pt idx="49">
                  <c:v>1.3302839982077701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E9-4E57-A0B6-766BE3D3426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TotalRiskSim_Analytic!$G$12:$G$21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xVal>
          <c:yVal>
            <c:numRef>
              <c:f>TotalRiskSim_Analytic!$H$12:$H$21</c:f>
              <c:numCache>
                <c:formatCode>General</c:formatCode>
                <c:ptCount val="10"/>
                <c:pt idx="0">
                  <c:v>10.339436579410036</c:v>
                </c:pt>
                <c:pt idx="1">
                  <c:v>-12.165473636048326</c:v>
                </c:pt>
                <c:pt idx="2">
                  <c:v>16.775928930042316</c:v>
                </c:pt>
                <c:pt idx="3">
                  <c:v>16.839037092531314</c:v>
                </c:pt>
                <c:pt idx="4">
                  <c:v>7.7436986919652533</c:v>
                </c:pt>
                <c:pt idx="5">
                  <c:v>10.681848748517861</c:v>
                </c:pt>
                <c:pt idx="6">
                  <c:v>2.8922363901031241</c:v>
                </c:pt>
                <c:pt idx="7">
                  <c:v>12.756188430623467</c:v>
                </c:pt>
                <c:pt idx="8">
                  <c:v>9.4748497138506558</c:v>
                </c:pt>
                <c:pt idx="9">
                  <c:v>4.5542507603909961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70-324F-9F2C-3301F0A6B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636784"/>
        <c:axId val="-23635152"/>
      </c:scatterChart>
      <c:valAx>
        <c:axId val="-236367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635152"/>
        <c:crosses val="autoZero"/>
        <c:crossBetween val="midCat"/>
      </c:valAx>
      <c:valAx>
        <c:axId val="-236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63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TotalRiskSim_Bootstrap!$B$3:$B$52</c:f>
              <c:numCache>
                <c:formatCode>General</c:formatCode>
                <c:ptCount val="50"/>
                <c:pt idx="0">
                  <c:v>0.89385464136232384</c:v>
                </c:pt>
                <c:pt idx="1">
                  <c:v>0.11410614936453678</c:v>
                </c:pt>
                <c:pt idx="2">
                  <c:v>3.2293338094514068E-2</c:v>
                </c:pt>
                <c:pt idx="3">
                  <c:v>0.7745455188279643</c:v>
                </c:pt>
                <c:pt idx="4">
                  <c:v>0.16485022737414012</c:v>
                </c:pt>
                <c:pt idx="5">
                  <c:v>0.53233700612317969</c:v>
                </c:pt>
                <c:pt idx="6">
                  <c:v>0.35679754262785179</c:v>
                </c:pt>
                <c:pt idx="7">
                  <c:v>0.46606919790278101</c:v>
                </c:pt>
                <c:pt idx="8">
                  <c:v>0.79691662129391783</c:v>
                </c:pt>
                <c:pt idx="9">
                  <c:v>0.83335520454142931</c:v>
                </c:pt>
                <c:pt idx="10">
                  <c:v>0.9221524149372593</c:v>
                </c:pt>
                <c:pt idx="11">
                  <c:v>0.56320667763393051</c:v>
                </c:pt>
                <c:pt idx="12">
                  <c:v>0.18099693001230932</c:v>
                </c:pt>
                <c:pt idx="13">
                  <c:v>0.25590346304982969</c:v>
                </c:pt>
                <c:pt idx="14">
                  <c:v>0.28042800621491204</c:v>
                </c:pt>
                <c:pt idx="15">
                  <c:v>0.55322714378500448</c:v>
                </c:pt>
                <c:pt idx="16">
                  <c:v>0.35923791567206675</c:v>
                </c:pt>
                <c:pt idx="17">
                  <c:v>0.89411129435350312</c:v>
                </c:pt>
                <c:pt idx="18">
                  <c:v>0.22703841381297729</c:v>
                </c:pt>
                <c:pt idx="19">
                  <c:v>0.70851187796065085</c:v>
                </c:pt>
                <c:pt idx="20">
                  <c:v>0.71346549456075081</c:v>
                </c:pt>
                <c:pt idx="21">
                  <c:v>0.28023261965896851</c:v>
                </c:pt>
                <c:pt idx="22">
                  <c:v>7.7434166911549807E-2</c:v>
                </c:pt>
                <c:pt idx="23">
                  <c:v>0.63716314486187575</c:v>
                </c:pt>
                <c:pt idx="24">
                  <c:v>0.95913004352872644</c:v>
                </c:pt>
                <c:pt idx="25">
                  <c:v>0.64714998601127116</c:v>
                </c:pt>
                <c:pt idx="26">
                  <c:v>0.34577646815556884</c:v>
                </c:pt>
                <c:pt idx="27">
                  <c:v>0.45933651973477996</c:v>
                </c:pt>
                <c:pt idx="28">
                  <c:v>0.97312260464872624</c:v>
                </c:pt>
                <c:pt idx="29">
                  <c:v>0.33206466592229633</c:v>
                </c:pt>
                <c:pt idx="30">
                  <c:v>0.64028202814620228</c:v>
                </c:pt>
                <c:pt idx="31">
                  <c:v>0.65412356516715275</c:v>
                </c:pt>
                <c:pt idx="32">
                  <c:v>0.15159117464486993</c:v>
                </c:pt>
                <c:pt idx="33">
                  <c:v>0.12616751981095209</c:v>
                </c:pt>
                <c:pt idx="34">
                  <c:v>0.11703087604014828</c:v>
                </c:pt>
                <c:pt idx="35">
                  <c:v>0.613883902489054</c:v>
                </c:pt>
                <c:pt idx="36">
                  <c:v>7.2122336288664934E-2</c:v>
                </c:pt>
                <c:pt idx="37">
                  <c:v>0.25913723518528109</c:v>
                </c:pt>
                <c:pt idx="38">
                  <c:v>0.56893549312330904</c:v>
                </c:pt>
                <c:pt idx="39">
                  <c:v>0.77240248480425466</c:v>
                </c:pt>
                <c:pt idx="40">
                  <c:v>0.93126776180891602</c:v>
                </c:pt>
                <c:pt idx="41">
                  <c:v>0.31403466633306931</c:v>
                </c:pt>
                <c:pt idx="42">
                  <c:v>0.7665072147710551</c:v>
                </c:pt>
                <c:pt idx="43">
                  <c:v>0.7079586721836284</c:v>
                </c:pt>
                <c:pt idx="44">
                  <c:v>0.38000745489647469</c:v>
                </c:pt>
                <c:pt idx="45">
                  <c:v>0.17112923356423437</c:v>
                </c:pt>
                <c:pt idx="46">
                  <c:v>0.92642217436016416</c:v>
                </c:pt>
                <c:pt idx="47">
                  <c:v>0.83583287838474651</c:v>
                </c:pt>
                <c:pt idx="48">
                  <c:v>0.54336679710118363</c:v>
                </c:pt>
                <c:pt idx="49">
                  <c:v>8.2026567617184853E-2</c:v>
                </c:pt>
              </c:numCache>
            </c:numRef>
          </c:xVal>
          <c:yVal>
            <c:numRef>
              <c:f>TotalRiskSim_Bootstrap!$C$3:$C$52</c:f>
              <c:numCache>
                <c:formatCode>General</c:formatCode>
                <c:ptCount val="50"/>
                <c:pt idx="0">
                  <c:v>13.773850317081816</c:v>
                </c:pt>
                <c:pt idx="1">
                  <c:v>-2.72903414585861</c:v>
                </c:pt>
                <c:pt idx="2">
                  <c:v>-3.216852072803452</c:v>
                </c:pt>
                <c:pt idx="3">
                  <c:v>18.97024761550195</c:v>
                </c:pt>
                <c:pt idx="4">
                  <c:v>2.7682708403617386</c:v>
                </c:pt>
                <c:pt idx="5">
                  <c:v>11.101021255885179</c:v>
                </c:pt>
                <c:pt idx="6">
                  <c:v>14.822145066657367</c:v>
                </c:pt>
                <c:pt idx="7">
                  <c:v>4.8208412024265686</c:v>
                </c:pt>
                <c:pt idx="8">
                  <c:v>9.0662401849772074</c:v>
                </c:pt>
                <c:pt idx="9">
                  <c:v>0.37670733306446547</c:v>
                </c:pt>
                <c:pt idx="10">
                  <c:v>5.1544885979594595</c:v>
                </c:pt>
                <c:pt idx="11">
                  <c:v>4.4224288949320156</c:v>
                </c:pt>
                <c:pt idx="12">
                  <c:v>-8.4899672928160612</c:v>
                </c:pt>
                <c:pt idx="13">
                  <c:v>-0.56386292043580166</c:v>
                </c:pt>
                <c:pt idx="14">
                  <c:v>2.8946976991120419</c:v>
                </c:pt>
                <c:pt idx="15">
                  <c:v>14.554069586043362</c:v>
                </c:pt>
                <c:pt idx="16">
                  <c:v>-4.7106841000026449</c:v>
                </c:pt>
                <c:pt idx="17">
                  <c:v>7.8328293484895211</c:v>
                </c:pt>
                <c:pt idx="18">
                  <c:v>-6.9084428579608321</c:v>
                </c:pt>
                <c:pt idx="19">
                  <c:v>16.381491288880998</c:v>
                </c:pt>
                <c:pt idx="20">
                  <c:v>-1.5893467020958667</c:v>
                </c:pt>
                <c:pt idx="21">
                  <c:v>-4.2357330147396182</c:v>
                </c:pt>
                <c:pt idx="22">
                  <c:v>-1.412596755297576</c:v>
                </c:pt>
                <c:pt idx="23">
                  <c:v>5.1011727408561498</c:v>
                </c:pt>
                <c:pt idx="24">
                  <c:v>-5.9570911256997228</c:v>
                </c:pt>
                <c:pt idx="25">
                  <c:v>5.9049722315045905E-2</c:v>
                </c:pt>
                <c:pt idx="26">
                  <c:v>-1.3076944111303384</c:v>
                </c:pt>
                <c:pt idx="27">
                  <c:v>6.6047734004209815</c:v>
                </c:pt>
                <c:pt idx="28">
                  <c:v>4.4754700579512061</c:v>
                </c:pt>
                <c:pt idx="29">
                  <c:v>11.573632679673583</c:v>
                </c:pt>
                <c:pt idx="30">
                  <c:v>-0.86004727958303384</c:v>
                </c:pt>
                <c:pt idx="31">
                  <c:v>12.890226168759902</c:v>
                </c:pt>
                <c:pt idx="32">
                  <c:v>12.584120973412206</c:v>
                </c:pt>
                <c:pt idx="33">
                  <c:v>-5.3016268878447281</c:v>
                </c:pt>
                <c:pt idx="34">
                  <c:v>6.6107163896756749</c:v>
                </c:pt>
                <c:pt idx="35">
                  <c:v>-7.7662638397099357</c:v>
                </c:pt>
                <c:pt idx="36">
                  <c:v>4.5383898020626674</c:v>
                </c:pt>
                <c:pt idx="37">
                  <c:v>10.101991648619126</c:v>
                </c:pt>
                <c:pt idx="38">
                  <c:v>4.9514702310705472</c:v>
                </c:pt>
                <c:pt idx="39">
                  <c:v>5.1693789664837553</c:v>
                </c:pt>
                <c:pt idx="40">
                  <c:v>7.5837343332898035</c:v>
                </c:pt>
                <c:pt idx="41">
                  <c:v>3.9403900323645691</c:v>
                </c:pt>
                <c:pt idx="42">
                  <c:v>9.2667050619938891</c:v>
                </c:pt>
                <c:pt idx="43">
                  <c:v>5.4577063315847614</c:v>
                </c:pt>
                <c:pt idx="44">
                  <c:v>5.1817153886768406</c:v>
                </c:pt>
                <c:pt idx="45">
                  <c:v>7.8291216850124057</c:v>
                </c:pt>
                <c:pt idx="46">
                  <c:v>12.914585812747662</c:v>
                </c:pt>
                <c:pt idx="47">
                  <c:v>13.861128442546491</c:v>
                </c:pt>
                <c:pt idx="48">
                  <c:v>3.1357242162120338</c:v>
                </c:pt>
                <c:pt idx="49">
                  <c:v>3.5392667275467158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A7-4BE0-97B6-D820818AC2D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TotalRiskSim_Bootstrap!$I$12:$I$21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xVal>
          <c:yVal>
            <c:numRef>
              <c:f>TotalRiskSim_Bootstrap!$J$12:$J$21</c:f>
              <c:numCache>
                <c:formatCode>General</c:formatCode>
                <c:ptCount val="10"/>
                <c:pt idx="0">
                  <c:v>-6.7298486513802782</c:v>
                </c:pt>
                <c:pt idx="1">
                  <c:v>-7.2938763734794989</c:v>
                </c:pt>
                <c:pt idx="2">
                  <c:v>9.7196067252329232</c:v>
                </c:pt>
                <c:pt idx="3">
                  <c:v>-1.1683748800322356</c:v>
                </c:pt>
                <c:pt idx="4">
                  <c:v>5.7499944640955736</c:v>
                </c:pt>
                <c:pt idx="5">
                  <c:v>-0.60564571722578231</c:v>
                </c:pt>
                <c:pt idx="6">
                  <c:v>5.0859478587538964</c:v>
                </c:pt>
                <c:pt idx="7">
                  <c:v>6.3748635273512466</c:v>
                </c:pt>
                <c:pt idx="8">
                  <c:v>4.2114725804418267</c:v>
                </c:pt>
                <c:pt idx="9">
                  <c:v>2.1375380605885077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8B-6641-927B-64E31B0EF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720464"/>
        <c:axId val="-23718144"/>
      </c:scatterChart>
      <c:valAx>
        <c:axId val="-237204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718144"/>
        <c:crosses val="autoZero"/>
        <c:crossBetween val="midCat"/>
      </c:valAx>
      <c:valAx>
        <c:axId val="-237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72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TotalRiskSim_Bootstrap!$F$3:$F$22</c:f>
              <c:numCache>
                <c:formatCode>General</c:formatCode>
                <c:ptCount val="20"/>
                <c:pt idx="0">
                  <c:v>0.71346549456075081</c:v>
                </c:pt>
                <c:pt idx="1">
                  <c:v>0.93126776180891602</c:v>
                </c:pt>
                <c:pt idx="2">
                  <c:v>0.64714998601127116</c:v>
                </c:pt>
                <c:pt idx="3">
                  <c:v>0.89411129435350312</c:v>
                </c:pt>
                <c:pt idx="4">
                  <c:v>0.89385464136232384</c:v>
                </c:pt>
                <c:pt idx="5">
                  <c:v>0.55322714378500448</c:v>
                </c:pt>
                <c:pt idx="6">
                  <c:v>0.35679754262785179</c:v>
                </c:pt>
                <c:pt idx="7">
                  <c:v>0.7665072147710551</c:v>
                </c:pt>
                <c:pt idx="8">
                  <c:v>0.54336679710118363</c:v>
                </c:pt>
                <c:pt idx="9">
                  <c:v>0.64028202814620228</c:v>
                </c:pt>
                <c:pt idx="10">
                  <c:v>0.92642217436016416</c:v>
                </c:pt>
                <c:pt idx="11">
                  <c:v>0.70851187796065085</c:v>
                </c:pt>
                <c:pt idx="12">
                  <c:v>0.46606919790278101</c:v>
                </c:pt>
                <c:pt idx="13">
                  <c:v>0.17112923356423437</c:v>
                </c:pt>
                <c:pt idx="14">
                  <c:v>0.92642217436016416</c:v>
                </c:pt>
                <c:pt idx="15">
                  <c:v>0.7665072147710551</c:v>
                </c:pt>
                <c:pt idx="16">
                  <c:v>0.89411129435350312</c:v>
                </c:pt>
                <c:pt idx="17">
                  <c:v>0.54336679710118363</c:v>
                </c:pt>
                <c:pt idx="18">
                  <c:v>0.18099693001230932</c:v>
                </c:pt>
                <c:pt idx="19">
                  <c:v>7.7434166911549807E-2</c:v>
                </c:pt>
              </c:numCache>
            </c:numRef>
          </c:xVal>
          <c:yVal>
            <c:numRef>
              <c:f>TotalRiskSim_Bootstrap!$G$3:$G$22</c:f>
              <c:numCache>
                <c:formatCode>General</c:formatCode>
                <c:ptCount val="20"/>
                <c:pt idx="0">
                  <c:v>-1.5893467020958667</c:v>
                </c:pt>
                <c:pt idx="1">
                  <c:v>7.5837343332898035</c:v>
                </c:pt>
                <c:pt idx="2">
                  <c:v>5.9049722315045905E-2</c:v>
                </c:pt>
                <c:pt idx="3">
                  <c:v>7.8328293484895211</c:v>
                </c:pt>
                <c:pt idx="4">
                  <c:v>13.773850317081816</c:v>
                </c:pt>
                <c:pt idx="5">
                  <c:v>14.554069586043362</c:v>
                </c:pt>
                <c:pt idx="6">
                  <c:v>14.822145066657367</c:v>
                </c:pt>
                <c:pt idx="7">
                  <c:v>9.2667050619938891</c:v>
                </c:pt>
                <c:pt idx="8">
                  <c:v>3.1357242162120338</c:v>
                </c:pt>
                <c:pt idx="9">
                  <c:v>-0.86004727958303384</c:v>
                </c:pt>
                <c:pt idx="10">
                  <c:v>12.914585812747662</c:v>
                </c:pt>
                <c:pt idx="11">
                  <c:v>16.381491288880998</c:v>
                </c:pt>
                <c:pt idx="12">
                  <c:v>4.8208412024265686</c:v>
                </c:pt>
                <c:pt idx="13">
                  <c:v>7.8291216850124057</c:v>
                </c:pt>
                <c:pt idx="14">
                  <c:v>12.914585812747662</c:v>
                </c:pt>
                <c:pt idx="15">
                  <c:v>9.2667050619938891</c:v>
                </c:pt>
                <c:pt idx="16">
                  <c:v>7.8328293484895211</c:v>
                </c:pt>
                <c:pt idx="17">
                  <c:v>3.1357242162120338</c:v>
                </c:pt>
                <c:pt idx="18">
                  <c:v>-8.4899672928160612</c:v>
                </c:pt>
                <c:pt idx="19">
                  <c:v>-1.412596755297576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A7-4BE0-97B6-D820818A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09264"/>
        <c:axId val="-5507488"/>
      </c:scatterChart>
      <c:valAx>
        <c:axId val="-550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07488"/>
        <c:crosses val="autoZero"/>
        <c:crossBetween val="midCat"/>
      </c:valAx>
      <c:valAx>
        <c:axId val="-550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0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LinearRegression1!$B$7:$B$56</c:f>
              <c:numCache>
                <c:formatCode>General</c:formatCode>
                <c:ptCount val="50"/>
                <c:pt idx="0">
                  <c:v>0.89496951968533578</c:v>
                </c:pt>
                <c:pt idx="1">
                  <c:v>0.48746210039941495</c:v>
                </c:pt>
                <c:pt idx="2">
                  <c:v>0.35165017515254082</c:v>
                </c:pt>
                <c:pt idx="3">
                  <c:v>0.10077664609999204</c:v>
                </c:pt>
                <c:pt idx="4">
                  <c:v>0.63376553175024641</c:v>
                </c:pt>
                <c:pt idx="5">
                  <c:v>0.35079965513706002</c:v>
                </c:pt>
                <c:pt idx="6">
                  <c:v>0.23343440723957931</c:v>
                </c:pt>
                <c:pt idx="7">
                  <c:v>6.4905241187603879E-3</c:v>
                </c:pt>
                <c:pt idx="8">
                  <c:v>9.7773082963937163E-2</c:v>
                </c:pt>
                <c:pt idx="9">
                  <c:v>0.94044139116017755</c:v>
                </c:pt>
                <c:pt idx="10">
                  <c:v>0.23803735277426907</c:v>
                </c:pt>
                <c:pt idx="11">
                  <c:v>0.30206399218986035</c:v>
                </c:pt>
                <c:pt idx="12">
                  <c:v>0.65859003972871089</c:v>
                </c:pt>
                <c:pt idx="13">
                  <c:v>0.36333757332644956</c:v>
                </c:pt>
                <c:pt idx="14">
                  <c:v>0.23466923008002361</c:v>
                </c:pt>
                <c:pt idx="15">
                  <c:v>0.17326580062443542</c:v>
                </c:pt>
                <c:pt idx="16">
                  <c:v>0.9004809400178595</c:v>
                </c:pt>
                <c:pt idx="17">
                  <c:v>0.82467581226540987</c:v>
                </c:pt>
                <c:pt idx="18">
                  <c:v>0.47783128902536831</c:v>
                </c:pt>
                <c:pt idx="19">
                  <c:v>0.11917935946334512</c:v>
                </c:pt>
                <c:pt idx="20">
                  <c:v>0.31691281071891586</c:v>
                </c:pt>
                <c:pt idx="21">
                  <c:v>0.96086266409392407</c:v>
                </c:pt>
                <c:pt idx="22">
                  <c:v>0.25874908530721885</c:v>
                </c:pt>
                <c:pt idx="23">
                  <c:v>0.18443565068451795</c:v>
                </c:pt>
                <c:pt idx="24">
                  <c:v>0.19007447625221097</c:v>
                </c:pt>
                <c:pt idx="25">
                  <c:v>0.35105732511966603</c:v>
                </c:pt>
                <c:pt idx="26">
                  <c:v>0.59287177205855013</c:v>
                </c:pt>
                <c:pt idx="27">
                  <c:v>0.4162941383129134</c:v>
                </c:pt>
                <c:pt idx="28">
                  <c:v>0.29954227556348989</c:v>
                </c:pt>
                <c:pt idx="29">
                  <c:v>0.14048160565060852</c:v>
                </c:pt>
                <c:pt idx="30">
                  <c:v>0.26753710179631041</c:v>
                </c:pt>
                <c:pt idx="31">
                  <c:v>0.64035089602415707</c:v>
                </c:pt>
                <c:pt idx="32">
                  <c:v>0.73569460125469888</c:v>
                </c:pt>
                <c:pt idx="33">
                  <c:v>0.49341097280920354</c:v>
                </c:pt>
                <c:pt idx="34">
                  <c:v>0.24201862217031478</c:v>
                </c:pt>
                <c:pt idx="35">
                  <c:v>0.1751890961883108</c:v>
                </c:pt>
                <c:pt idx="36">
                  <c:v>0.43023463531641493</c:v>
                </c:pt>
                <c:pt idx="37">
                  <c:v>0.76498461438530241</c:v>
                </c:pt>
                <c:pt idx="38">
                  <c:v>0.23107087144187044</c:v>
                </c:pt>
                <c:pt idx="39">
                  <c:v>0.17943697806243231</c:v>
                </c:pt>
                <c:pt idx="40">
                  <c:v>0.67650656340843007</c:v>
                </c:pt>
                <c:pt idx="41">
                  <c:v>0.45076712552783116</c:v>
                </c:pt>
                <c:pt idx="42">
                  <c:v>0.67010429144241268</c:v>
                </c:pt>
                <c:pt idx="43">
                  <c:v>0.36850975401544572</c:v>
                </c:pt>
                <c:pt idx="44">
                  <c:v>0.40519691156532334</c:v>
                </c:pt>
                <c:pt idx="45">
                  <c:v>0.40542173692724548</c:v>
                </c:pt>
                <c:pt idx="46">
                  <c:v>0.36942894179146701</c:v>
                </c:pt>
                <c:pt idx="47">
                  <c:v>0.53109812861163552</c:v>
                </c:pt>
                <c:pt idx="48">
                  <c:v>0.23248445025906816</c:v>
                </c:pt>
                <c:pt idx="49">
                  <c:v>0.5244851024953695</c:v>
                </c:pt>
              </c:numCache>
            </c:numRef>
          </c:xVal>
          <c:yVal>
            <c:numRef>
              <c:f>LinearRegression1!$C$7:$C$56</c:f>
              <c:numCache>
                <c:formatCode>General</c:formatCode>
                <c:ptCount val="50"/>
                <c:pt idx="0">
                  <c:v>2.7441544938255422</c:v>
                </c:pt>
                <c:pt idx="1">
                  <c:v>6.1187066773487082</c:v>
                </c:pt>
                <c:pt idx="2">
                  <c:v>4.2287657549548063</c:v>
                </c:pt>
                <c:pt idx="3">
                  <c:v>4.2198776139197696</c:v>
                </c:pt>
                <c:pt idx="4">
                  <c:v>10.897150512877069</c:v>
                </c:pt>
                <c:pt idx="5">
                  <c:v>8.5429316879266359</c:v>
                </c:pt>
                <c:pt idx="6">
                  <c:v>-12.507452171384156</c:v>
                </c:pt>
                <c:pt idx="7">
                  <c:v>5.9532895659658758</c:v>
                </c:pt>
                <c:pt idx="8">
                  <c:v>1.3824868298077739</c:v>
                </c:pt>
                <c:pt idx="9">
                  <c:v>19.241790347438474</c:v>
                </c:pt>
                <c:pt idx="10">
                  <c:v>2.1155381323809017</c:v>
                </c:pt>
                <c:pt idx="11">
                  <c:v>6.5839660578902128</c:v>
                </c:pt>
                <c:pt idx="12">
                  <c:v>2.9557776029833076</c:v>
                </c:pt>
                <c:pt idx="13">
                  <c:v>12.261494676474658</c:v>
                </c:pt>
                <c:pt idx="14">
                  <c:v>1.1335220836685238</c:v>
                </c:pt>
                <c:pt idx="15">
                  <c:v>7.6160198304128999</c:v>
                </c:pt>
                <c:pt idx="16">
                  <c:v>16.59374337182475</c:v>
                </c:pt>
                <c:pt idx="17">
                  <c:v>22.234142958618179</c:v>
                </c:pt>
                <c:pt idx="18">
                  <c:v>0.92043397742749899</c:v>
                </c:pt>
                <c:pt idx="19">
                  <c:v>11.458194680609664</c:v>
                </c:pt>
                <c:pt idx="20">
                  <c:v>0.5942473991871644</c:v>
                </c:pt>
                <c:pt idx="21">
                  <c:v>13.413552364216546</c:v>
                </c:pt>
                <c:pt idx="22">
                  <c:v>7.1380363530986566</c:v>
                </c:pt>
                <c:pt idx="23">
                  <c:v>12.429222109070199</c:v>
                </c:pt>
                <c:pt idx="24">
                  <c:v>-6.8818538359682622</c:v>
                </c:pt>
                <c:pt idx="25">
                  <c:v>-11.678616785773938</c:v>
                </c:pt>
                <c:pt idx="26">
                  <c:v>2.5589311563920907</c:v>
                </c:pt>
                <c:pt idx="27">
                  <c:v>13.977829722211641</c:v>
                </c:pt>
                <c:pt idx="28">
                  <c:v>-6.0211691019697584</c:v>
                </c:pt>
                <c:pt idx="29">
                  <c:v>-5.6247870986014838</c:v>
                </c:pt>
                <c:pt idx="30">
                  <c:v>-1.2609515835989624</c:v>
                </c:pt>
                <c:pt idx="31">
                  <c:v>13.531485292748803</c:v>
                </c:pt>
                <c:pt idx="32">
                  <c:v>6.5939430159444266</c:v>
                </c:pt>
                <c:pt idx="33">
                  <c:v>12.879404342796017</c:v>
                </c:pt>
                <c:pt idx="34">
                  <c:v>15.340737943284111</c:v>
                </c:pt>
                <c:pt idx="35">
                  <c:v>4.3826646738491499</c:v>
                </c:pt>
                <c:pt idx="36">
                  <c:v>6.8710271456754946</c:v>
                </c:pt>
                <c:pt idx="37">
                  <c:v>4.7318789561279582</c:v>
                </c:pt>
                <c:pt idx="38">
                  <c:v>8.3896909701448088</c:v>
                </c:pt>
                <c:pt idx="39">
                  <c:v>-12.095248062775692</c:v>
                </c:pt>
                <c:pt idx="40">
                  <c:v>5.1316724742781687</c:v>
                </c:pt>
                <c:pt idx="41">
                  <c:v>14.467189793194095</c:v>
                </c:pt>
                <c:pt idx="42">
                  <c:v>2.2102578510116713</c:v>
                </c:pt>
                <c:pt idx="43">
                  <c:v>-3.7717515951505618</c:v>
                </c:pt>
                <c:pt idx="44">
                  <c:v>14.492262424426361</c:v>
                </c:pt>
                <c:pt idx="45">
                  <c:v>0.15960147626318033</c:v>
                </c:pt>
                <c:pt idx="46">
                  <c:v>3.5277122412869444</c:v>
                </c:pt>
                <c:pt idx="47">
                  <c:v>9.0927807967693433</c:v>
                </c:pt>
                <c:pt idx="48">
                  <c:v>6.2746427430650673</c:v>
                </c:pt>
                <c:pt idx="49">
                  <c:v>7.5459077162391326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4-4672-A4E9-B7C42A40A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7792"/>
        <c:axId val="-1349904"/>
      </c:scatterChart>
      <c:valAx>
        <c:axId val="-13977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9904"/>
        <c:crosses val="autoZero"/>
        <c:crossBetween val="midCat"/>
      </c:valAx>
      <c:valAx>
        <c:axId val="-13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LinearRegression1!$B$7:$B$56</c:f>
              <c:numCache>
                <c:formatCode>General</c:formatCode>
                <c:ptCount val="50"/>
                <c:pt idx="0">
                  <c:v>0.89496951968533578</c:v>
                </c:pt>
                <c:pt idx="1">
                  <c:v>0.48746210039941495</c:v>
                </c:pt>
                <c:pt idx="2">
                  <c:v>0.35165017515254082</c:v>
                </c:pt>
                <c:pt idx="3">
                  <c:v>0.10077664609999204</c:v>
                </c:pt>
                <c:pt idx="4">
                  <c:v>0.63376553175024641</c:v>
                </c:pt>
                <c:pt idx="5">
                  <c:v>0.35079965513706002</c:v>
                </c:pt>
                <c:pt idx="6">
                  <c:v>0.23343440723957931</c:v>
                </c:pt>
                <c:pt idx="7">
                  <c:v>6.4905241187603879E-3</c:v>
                </c:pt>
                <c:pt idx="8">
                  <c:v>9.7773082963937163E-2</c:v>
                </c:pt>
                <c:pt idx="9">
                  <c:v>0.94044139116017755</c:v>
                </c:pt>
                <c:pt idx="10">
                  <c:v>0.23803735277426907</c:v>
                </c:pt>
                <c:pt idx="11">
                  <c:v>0.30206399218986035</c:v>
                </c:pt>
                <c:pt idx="12">
                  <c:v>0.65859003972871089</c:v>
                </c:pt>
                <c:pt idx="13">
                  <c:v>0.36333757332644956</c:v>
                </c:pt>
                <c:pt idx="14">
                  <c:v>0.23466923008002361</c:v>
                </c:pt>
                <c:pt idx="15">
                  <c:v>0.17326580062443542</c:v>
                </c:pt>
                <c:pt idx="16">
                  <c:v>0.9004809400178595</c:v>
                </c:pt>
                <c:pt idx="17">
                  <c:v>0.82467581226540987</c:v>
                </c:pt>
                <c:pt idx="18">
                  <c:v>0.47783128902536831</c:v>
                </c:pt>
                <c:pt idx="19">
                  <c:v>0.11917935946334512</c:v>
                </c:pt>
                <c:pt idx="20">
                  <c:v>0.31691281071891586</c:v>
                </c:pt>
                <c:pt idx="21">
                  <c:v>0.96086266409392407</c:v>
                </c:pt>
                <c:pt idx="22">
                  <c:v>0.25874908530721885</c:v>
                </c:pt>
                <c:pt idx="23">
                  <c:v>0.18443565068451795</c:v>
                </c:pt>
                <c:pt idx="24">
                  <c:v>0.19007447625221097</c:v>
                </c:pt>
                <c:pt idx="25">
                  <c:v>0.35105732511966603</c:v>
                </c:pt>
                <c:pt idx="26">
                  <c:v>0.59287177205855013</c:v>
                </c:pt>
                <c:pt idx="27">
                  <c:v>0.4162941383129134</c:v>
                </c:pt>
                <c:pt idx="28">
                  <c:v>0.29954227556348989</c:v>
                </c:pt>
                <c:pt idx="29">
                  <c:v>0.14048160565060852</c:v>
                </c:pt>
                <c:pt idx="30">
                  <c:v>0.26753710179631041</c:v>
                </c:pt>
                <c:pt idx="31">
                  <c:v>0.64035089602415707</c:v>
                </c:pt>
                <c:pt idx="32">
                  <c:v>0.73569460125469888</c:v>
                </c:pt>
                <c:pt idx="33">
                  <c:v>0.49341097280920354</c:v>
                </c:pt>
                <c:pt idx="34">
                  <c:v>0.24201862217031478</c:v>
                </c:pt>
                <c:pt idx="35">
                  <c:v>0.1751890961883108</c:v>
                </c:pt>
                <c:pt idx="36">
                  <c:v>0.43023463531641493</c:v>
                </c:pt>
                <c:pt idx="37">
                  <c:v>0.76498461438530241</c:v>
                </c:pt>
                <c:pt idx="38">
                  <c:v>0.23107087144187044</c:v>
                </c:pt>
                <c:pt idx="39">
                  <c:v>0.17943697806243231</c:v>
                </c:pt>
                <c:pt idx="40">
                  <c:v>0.67650656340843007</c:v>
                </c:pt>
                <c:pt idx="41">
                  <c:v>0.45076712552783116</c:v>
                </c:pt>
                <c:pt idx="42">
                  <c:v>0.67010429144241268</c:v>
                </c:pt>
                <c:pt idx="43">
                  <c:v>0.36850975401544572</c:v>
                </c:pt>
                <c:pt idx="44">
                  <c:v>0.40519691156532334</c:v>
                </c:pt>
                <c:pt idx="45">
                  <c:v>0.40542173692724548</c:v>
                </c:pt>
                <c:pt idx="46">
                  <c:v>0.36942894179146701</c:v>
                </c:pt>
                <c:pt idx="47">
                  <c:v>0.53109812861163552</c:v>
                </c:pt>
                <c:pt idx="48">
                  <c:v>0.23248445025906816</c:v>
                </c:pt>
                <c:pt idx="49">
                  <c:v>0.5244851024953695</c:v>
                </c:pt>
              </c:numCache>
            </c:numRef>
          </c:xVal>
          <c:yVal>
            <c:numRef>
              <c:f>LinearRegression1!$C$7:$C$56</c:f>
              <c:numCache>
                <c:formatCode>General</c:formatCode>
                <c:ptCount val="50"/>
                <c:pt idx="0">
                  <c:v>2.7441544938255422</c:v>
                </c:pt>
                <c:pt idx="1">
                  <c:v>6.1187066773487082</c:v>
                </c:pt>
                <c:pt idx="2">
                  <c:v>4.2287657549548063</c:v>
                </c:pt>
                <c:pt idx="3">
                  <c:v>4.2198776139197696</c:v>
                </c:pt>
                <c:pt idx="4">
                  <c:v>10.897150512877069</c:v>
                </c:pt>
                <c:pt idx="5">
                  <c:v>8.5429316879266359</c:v>
                </c:pt>
                <c:pt idx="6">
                  <c:v>-12.507452171384156</c:v>
                </c:pt>
                <c:pt idx="7">
                  <c:v>5.9532895659658758</c:v>
                </c:pt>
                <c:pt idx="8">
                  <c:v>1.3824868298077739</c:v>
                </c:pt>
                <c:pt idx="9">
                  <c:v>19.241790347438474</c:v>
                </c:pt>
                <c:pt idx="10">
                  <c:v>2.1155381323809017</c:v>
                </c:pt>
                <c:pt idx="11">
                  <c:v>6.5839660578902128</c:v>
                </c:pt>
                <c:pt idx="12">
                  <c:v>2.9557776029833076</c:v>
                </c:pt>
                <c:pt idx="13">
                  <c:v>12.261494676474658</c:v>
                </c:pt>
                <c:pt idx="14">
                  <c:v>1.1335220836685238</c:v>
                </c:pt>
                <c:pt idx="15">
                  <c:v>7.6160198304128999</c:v>
                </c:pt>
                <c:pt idx="16">
                  <c:v>16.59374337182475</c:v>
                </c:pt>
                <c:pt idx="17">
                  <c:v>22.234142958618179</c:v>
                </c:pt>
                <c:pt idx="18">
                  <c:v>0.92043397742749899</c:v>
                </c:pt>
                <c:pt idx="19">
                  <c:v>11.458194680609664</c:v>
                </c:pt>
                <c:pt idx="20">
                  <c:v>0.5942473991871644</c:v>
                </c:pt>
                <c:pt idx="21">
                  <c:v>13.413552364216546</c:v>
                </c:pt>
                <c:pt idx="22">
                  <c:v>7.1380363530986566</c:v>
                </c:pt>
                <c:pt idx="23">
                  <c:v>12.429222109070199</c:v>
                </c:pt>
                <c:pt idx="24">
                  <c:v>-6.8818538359682622</c:v>
                </c:pt>
                <c:pt idx="25">
                  <c:v>-11.678616785773938</c:v>
                </c:pt>
                <c:pt idx="26">
                  <c:v>2.5589311563920907</c:v>
                </c:pt>
                <c:pt idx="27">
                  <c:v>13.977829722211641</c:v>
                </c:pt>
                <c:pt idx="28">
                  <c:v>-6.0211691019697584</c:v>
                </c:pt>
                <c:pt idx="29">
                  <c:v>-5.6247870986014838</c:v>
                </c:pt>
                <c:pt idx="30">
                  <c:v>-1.2609515835989624</c:v>
                </c:pt>
                <c:pt idx="31">
                  <c:v>13.531485292748803</c:v>
                </c:pt>
                <c:pt idx="32">
                  <c:v>6.5939430159444266</c:v>
                </c:pt>
                <c:pt idx="33">
                  <c:v>12.879404342796017</c:v>
                </c:pt>
                <c:pt idx="34">
                  <c:v>15.340737943284111</c:v>
                </c:pt>
                <c:pt idx="35">
                  <c:v>4.3826646738491499</c:v>
                </c:pt>
                <c:pt idx="36">
                  <c:v>6.8710271456754946</c:v>
                </c:pt>
                <c:pt idx="37">
                  <c:v>4.7318789561279582</c:v>
                </c:pt>
                <c:pt idx="38">
                  <c:v>8.3896909701448088</c:v>
                </c:pt>
                <c:pt idx="39">
                  <c:v>-12.095248062775692</c:v>
                </c:pt>
                <c:pt idx="40">
                  <c:v>5.1316724742781687</c:v>
                </c:pt>
                <c:pt idx="41">
                  <c:v>14.467189793194095</c:v>
                </c:pt>
                <c:pt idx="42">
                  <c:v>2.2102578510116713</c:v>
                </c:pt>
                <c:pt idx="43">
                  <c:v>-3.7717515951505618</c:v>
                </c:pt>
                <c:pt idx="44">
                  <c:v>14.492262424426361</c:v>
                </c:pt>
                <c:pt idx="45">
                  <c:v>0.15960147626318033</c:v>
                </c:pt>
                <c:pt idx="46">
                  <c:v>3.5277122412869444</c:v>
                </c:pt>
                <c:pt idx="47">
                  <c:v>9.0927807967693433</c:v>
                </c:pt>
                <c:pt idx="48">
                  <c:v>6.2746427430650673</c:v>
                </c:pt>
                <c:pt idx="49">
                  <c:v>7.5459077162391326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4-4672-A4E9-B7C42A40A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518976"/>
        <c:axId val="-23516656"/>
      </c:scatterChart>
      <c:valAx>
        <c:axId val="-235189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516656"/>
        <c:crosses val="autoZero"/>
        <c:crossBetween val="midCat"/>
      </c:valAx>
      <c:valAx>
        <c:axId val="-235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51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28574</xdr:colOff>
      <xdr:row>1</xdr:row>
      <xdr:rowOff>174624</xdr:rowOff>
    </xdr:from>
    <xdr:to>
      <xdr:col>24</xdr:col>
      <xdr:colOff>38100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</xdr:colOff>
      <xdr:row>2</xdr:row>
      <xdr:rowOff>38100</xdr:rowOff>
    </xdr:from>
    <xdr:to>
      <xdr:col>23</xdr:col>
      <xdr:colOff>279401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23</xdr:col>
      <xdr:colOff>227014</xdr:colOff>
      <xdr:row>51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2</xdr:row>
      <xdr:rowOff>9524</xdr:rowOff>
    </xdr:from>
    <xdr:to>
      <xdr:col>22</xdr:col>
      <xdr:colOff>584199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52386</xdr:colOff>
      <xdr:row>2</xdr:row>
      <xdr:rowOff>38100</xdr:rowOff>
    </xdr:from>
    <xdr:to>
      <xdr:col>23</xdr:col>
      <xdr:colOff>50799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50800</xdr:colOff>
      <xdr:row>27</xdr:row>
      <xdr:rowOff>0</xdr:rowOff>
    </xdr:from>
    <xdr:to>
      <xdr:col>23</xdr:col>
      <xdr:colOff>49213</xdr:colOff>
      <xdr:row>49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24</xdr:col>
      <xdr:colOff>368300</xdr:colOff>
      <xdr:row>11</xdr:row>
      <xdr:rowOff>215900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6</xdr:row>
      <xdr:rowOff>9525</xdr:rowOff>
    </xdr:from>
    <xdr:to>
      <xdr:col>17</xdr:col>
      <xdr:colOff>171450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Ql2MpSPGqJjjFnD-MVbTm_ZMRfH3jcA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2SZtg8k0071KWDdmf8hx3ckxPJBLipE1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P5DIT9XCJImUMeRmEUGCQaN-noA4q6O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cCHomqcE3x7YY14PkBb7kQCC8o_gyRLo/view?usp=shari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file/d/1lhfOZ2WipQQf3isjSbBWfP6pDLhkSglY/view?usp=shari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rive.google.com/file/d/1cmSNzqVSmeA18T1OjQ7UTov2JQ4itUUw/view?usp=shari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file/d/1cmSNzqVSmeA18T1OjQ7UTov2JQ4itUUw/view?usp=shar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upport.office.com/en-US/article/LINEST-function-84D7D0D9-6E50-4101-977A-FA7ABF772B6D" TargetMode="External"/><Relationship Id="rId1" Type="http://schemas.openxmlformats.org/officeDocument/2006/relationships/hyperlink" Target="https://en.wikipedia.org/wiki/Coefficient_of_determin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EB0E-8765-1D48-A350-9A9584770944}">
  <sheetPr>
    <tabColor rgb="FFFF0000"/>
  </sheetPr>
  <dimension ref="A1:B3"/>
  <sheetViews>
    <sheetView tabSelected="1" workbookViewId="0"/>
  </sheetViews>
  <sheetFormatPr baseColWidth="10" defaultRowHeight="26" x14ac:dyDescent="0.3"/>
  <cols>
    <col min="1" max="16384" width="10.83203125" style="12"/>
  </cols>
  <sheetData>
    <row r="1" spans="1:2" x14ac:dyDescent="0.3">
      <c r="A1" s="22" t="s">
        <v>80</v>
      </c>
    </row>
    <row r="2" spans="1:2" x14ac:dyDescent="0.3">
      <c r="B2" s="12" t="s">
        <v>79</v>
      </c>
    </row>
    <row r="3" spans="1:2" ht="30" x14ac:dyDescent="0.4">
      <c r="B3" s="12" t="s">
        <v>67</v>
      </c>
    </row>
  </sheetData>
  <hyperlinks>
    <hyperlink ref="A1" r:id="rId1" xr:uid="{3638DE00-F04C-8A4D-BB80-BD2EB1D421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3971-A9FF-894E-BCCB-55DEF05B6F0C}">
  <sheetPr>
    <tabColor rgb="FFFF0000"/>
  </sheetPr>
  <dimension ref="A1:T23"/>
  <sheetViews>
    <sheetView workbookViewId="0"/>
  </sheetViews>
  <sheetFormatPr baseColWidth="10" defaultRowHeight="26" x14ac:dyDescent="0.3"/>
  <cols>
    <col min="1" max="16384" width="10.83203125" style="12"/>
  </cols>
  <sheetData>
    <row r="1" spans="1:20" x14ac:dyDescent="0.3">
      <c r="A1" s="22" t="s">
        <v>81</v>
      </c>
    </row>
    <row r="2" spans="1:20" x14ac:dyDescent="0.3">
      <c r="G2" s="12" t="s">
        <v>17</v>
      </c>
      <c r="H2" s="12" t="s">
        <v>18</v>
      </c>
      <c r="J2" s="12" t="s">
        <v>72</v>
      </c>
    </row>
    <row r="3" spans="1:20" x14ac:dyDescent="0.3">
      <c r="C3" s="12" t="s">
        <v>68</v>
      </c>
      <c r="D3" s="12" t="s">
        <v>69</v>
      </c>
      <c r="G3" s="14"/>
      <c r="H3" s="14"/>
      <c r="J3" s="19"/>
    </row>
    <row r="4" spans="1:20" x14ac:dyDescent="0.3">
      <c r="B4" s="12">
        <v>1</v>
      </c>
      <c r="C4" s="15"/>
      <c r="D4" s="13"/>
      <c r="F4" s="12">
        <v>1</v>
      </c>
      <c r="G4" s="18"/>
      <c r="H4" s="18"/>
      <c r="K4" s="12">
        <v>1</v>
      </c>
      <c r="L4" s="16" t="s">
        <v>73</v>
      </c>
      <c r="M4" s="16"/>
      <c r="N4" s="16"/>
      <c r="O4" s="16"/>
      <c r="P4" s="16"/>
      <c r="Q4" s="16"/>
      <c r="R4" s="16"/>
      <c r="S4" s="16"/>
      <c r="T4" s="16"/>
    </row>
    <row r="5" spans="1:20" x14ac:dyDescent="0.3">
      <c r="B5" s="12">
        <v>2</v>
      </c>
      <c r="C5" s="15"/>
      <c r="D5" s="13"/>
      <c r="F5" s="12">
        <v>2</v>
      </c>
      <c r="G5" s="18"/>
      <c r="H5" s="18"/>
      <c r="K5" s="12">
        <v>2</v>
      </c>
      <c r="L5" s="17" t="s">
        <v>71</v>
      </c>
      <c r="M5" s="16"/>
      <c r="N5" s="16"/>
      <c r="O5" s="16"/>
      <c r="P5" s="16"/>
      <c r="Q5" s="16"/>
      <c r="R5" s="16"/>
      <c r="S5" s="16"/>
      <c r="T5" s="16"/>
    </row>
    <row r="6" spans="1:20" x14ac:dyDescent="0.3">
      <c r="B6" s="12">
        <v>3</v>
      </c>
      <c r="C6" s="15"/>
      <c r="D6" s="13"/>
      <c r="F6" s="12">
        <v>3</v>
      </c>
      <c r="G6" s="18"/>
      <c r="H6" s="18"/>
      <c r="L6" s="17" t="s">
        <v>70</v>
      </c>
      <c r="M6" s="16"/>
      <c r="N6" s="16"/>
      <c r="O6" s="16"/>
      <c r="P6" s="16"/>
      <c r="Q6" s="16"/>
      <c r="R6" s="16"/>
      <c r="S6" s="16"/>
      <c r="T6" s="16"/>
    </row>
    <row r="7" spans="1:20" x14ac:dyDescent="0.3">
      <c r="B7" s="12">
        <v>4</v>
      </c>
      <c r="C7" s="15"/>
      <c r="D7" s="13"/>
      <c r="F7" s="12">
        <v>4</v>
      </c>
      <c r="G7" s="18"/>
      <c r="H7" s="18"/>
      <c r="K7" s="12">
        <v>3</v>
      </c>
      <c r="L7" s="16" t="s">
        <v>74</v>
      </c>
      <c r="M7" s="16"/>
      <c r="N7" s="16"/>
      <c r="O7" s="16"/>
      <c r="P7" s="16"/>
      <c r="Q7" s="16"/>
      <c r="R7" s="16"/>
      <c r="S7" s="16"/>
      <c r="T7" s="16"/>
    </row>
    <row r="8" spans="1:20" x14ac:dyDescent="0.3">
      <c r="B8" s="12">
        <v>5</v>
      </c>
      <c r="C8" s="15"/>
      <c r="D8" s="13"/>
      <c r="F8" s="12">
        <v>5</v>
      </c>
      <c r="G8" s="18"/>
      <c r="H8" s="18"/>
      <c r="K8" s="12">
        <v>4</v>
      </c>
      <c r="L8" s="16" t="s">
        <v>75</v>
      </c>
      <c r="M8" s="16"/>
      <c r="N8" s="16"/>
      <c r="O8" s="16"/>
      <c r="P8" s="16"/>
      <c r="Q8" s="16"/>
      <c r="R8" s="16"/>
      <c r="S8" s="16"/>
      <c r="T8" s="16"/>
    </row>
    <row r="9" spans="1:20" x14ac:dyDescent="0.3">
      <c r="B9" s="12">
        <v>6</v>
      </c>
      <c r="C9" s="15"/>
      <c r="D9" s="13"/>
      <c r="F9" s="12">
        <v>6</v>
      </c>
      <c r="G9" s="18"/>
      <c r="H9" s="18"/>
      <c r="K9" s="12">
        <v>5</v>
      </c>
      <c r="L9" s="16" t="s">
        <v>76</v>
      </c>
      <c r="M9" s="16"/>
      <c r="N9" s="16"/>
      <c r="O9" s="16"/>
      <c r="P9" s="16"/>
      <c r="Q9" s="16"/>
      <c r="R9" s="16"/>
      <c r="S9" s="16"/>
      <c r="T9" s="16"/>
    </row>
    <row r="10" spans="1:20" x14ac:dyDescent="0.3">
      <c r="B10" s="12">
        <v>7</v>
      </c>
      <c r="C10" s="15"/>
      <c r="D10" s="13"/>
      <c r="F10" s="12">
        <v>7</v>
      </c>
      <c r="G10" s="18"/>
      <c r="H10" s="18"/>
    </row>
    <row r="11" spans="1:20" x14ac:dyDescent="0.3">
      <c r="B11" s="12">
        <v>8</v>
      </c>
      <c r="C11" s="15"/>
      <c r="D11" s="13"/>
      <c r="F11" s="12">
        <v>8</v>
      </c>
      <c r="G11" s="18"/>
      <c r="H11" s="18"/>
    </row>
    <row r="12" spans="1:20" x14ac:dyDescent="0.3">
      <c r="B12" s="12">
        <v>9</v>
      </c>
      <c r="C12" s="15"/>
      <c r="D12" s="13"/>
      <c r="F12" s="12">
        <v>9</v>
      </c>
      <c r="G12" s="18"/>
      <c r="H12" s="18"/>
    </row>
    <row r="13" spans="1:20" x14ac:dyDescent="0.3">
      <c r="B13" s="12">
        <v>10</v>
      </c>
      <c r="C13" s="15"/>
      <c r="D13" s="13"/>
      <c r="F13" s="12">
        <v>10</v>
      </c>
      <c r="G13" s="18"/>
      <c r="H13" s="18"/>
    </row>
    <row r="14" spans="1:20" x14ac:dyDescent="0.3">
      <c r="B14" s="12">
        <v>11</v>
      </c>
      <c r="C14" s="15"/>
      <c r="D14" s="13"/>
      <c r="F14" s="12">
        <v>11</v>
      </c>
      <c r="G14" s="18"/>
      <c r="H14" s="18"/>
    </row>
    <row r="15" spans="1:20" x14ac:dyDescent="0.3">
      <c r="B15" s="12">
        <v>12</v>
      </c>
      <c r="C15" s="15"/>
      <c r="D15" s="13"/>
      <c r="F15" s="12">
        <v>12</v>
      </c>
      <c r="G15" s="18"/>
      <c r="H15" s="18"/>
    </row>
    <row r="16" spans="1:20" x14ac:dyDescent="0.3">
      <c r="B16" s="12">
        <v>13</v>
      </c>
      <c r="C16" s="15"/>
      <c r="D16" s="13"/>
      <c r="F16" s="12">
        <v>13</v>
      </c>
      <c r="G16" s="18"/>
      <c r="H16" s="18"/>
    </row>
    <row r="17" spans="2:8" x14ac:dyDescent="0.3">
      <c r="B17" s="12">
        <v>14</v>
      </c>
      <c r="C17" s="15"/>
      <c r="D17" s="13"/>
      <c r="F17" s="12">
        <v>14</v>
      </c>
      <c r="G17" s="18"/>
      <c r="H17" s="18"/>
    </row>
    <row r="18" spans="2:8" x14ac:dyDescent="0.3">
      <c r="B18" s="12">
        <v>15</v>
      </c>
      <c r="C18" s="15"/>
      <c r="D18" s="13"/>
      <c r="F18" s="12">
        <v>15</v>
      </c>
      <c r="G18" s="18"/>
      <c r="H18" s="18"/>
    </row>
    <row r="19" spans="2:8" x14ac:dyDescent="0.3">
      <c r="B19" s="12">
        <v>16</v>
      </c>
      <c r="C19" s="15"/>
      <c r="D19" s="13"/>
      <c r="F19" s="12">
        <v>16</v>
      </c>
      <c r="G19" s="18"/>
      <c r="H19" s="18"/>
    </row>
    <row r="20" spans="2:8" x14ac:dyDescent="0.3">
      <c r="B20" s="12">
        <v>17</v>
      </c>
      <c r="C20" s="15"/>
      <c r="D20" s="13"/>
      <c r="F20" s="12">
        <v>17</v>
      </c>
      <c r="G20" s="18"/>
      <c r="H20" s="18"/>
    </row>
    <row r="21" spans="2:8" x14ac:dyDescent="0.3">
      <c r="B21" s="12">
        <v>18</v>
      </c>
      <c r="C21" s="15"/>
      <c r="D21" s="13"/>
      <c r="F21" s="12">
        <v>18</v>
      </c>
      <c r="G21" s="18"/>
      <c r="H21" s="18"/>
    </row>
    <row r="22" spans="2:8" x14ac:dyDescent="0.3">
      <c r="B22" s="12">
        <v>19</v>
      </c>
      <c r="C22" s="15"/>
      <c r="D22" s="13"/>
      <c r="F22" s="12">
        <v>19</v>
      </c>
      <c r="G22" s="18"/>
      <c r="H22" s="18"/>
    </row>
    <row r="23" spans="2:8" x14ac:dyDescent="0.3">
      <c r="B23" s="12">
        <v>20</v>
      </c>
      <c r="C23" s="15"/>
      <c r="D23" s="13"/>
      <c r="F23" s="12">
        <v>20</v>
      </c>
      <c r="G23" s="18"/>
      <c r="H23" s="18"/>
    </row>
  </sheetData>
  <hyperlinks>
    <hyperlink ref="A1" r:id="rId1" xr:uid="{B7BFC408-1113-9D45-AD6E-21359656F1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9305-492E-924A-965D-07B3C84EA753}">
  <sheetPr>
    <tabColor rgb="FFFF0000"/>
  </sheetPr>
  <dimension ref="A1:W23"/>
  <sheetViews>
    <sheetView workbookViewId="0"/>
  </sheetViews>
  <sheetFormatPr baseColWidth="10" defaultRowHeight="26" x14ac:dyDescent="0.3"/>
  <cols>
    <col min="1" max="16384" width="10.83203125" style="12"/>
  </cols>
  <sheetData>
    <row r="1" spans="1:23" x14ac:dyDescent="0.3">
      <c r="A1" s="22" t="s">
        <v>82</v>
      </c>
    </row>
    <row r="2" spans="1:23" x14ac:dyDescent="0.3">
      <c r="K2" s="12" t="s">
        <v>17</v>
      </c>
      <c r="L2" s="12" t="s">
        <v>18</v>
      </c>
    </row>
    <row r="3" spans="1:23" x14ac:dyDescent="0.3">
      <c r="C3" s="12" t="s">
        <v>68</v>
      </c>
      <c r="D3" s="12" t="s">
        <v>69</v>
      </c>
      <c r="G3" s="12" t="s">
        <v>68</v>
      </c>
      <c r="H3" s="12" t="s">
        <v>69</v>
      </c>
      <c r="K3" s="14"/>
      <c r="L3" s="14"/>
    </row>
    <row r="4" spans="1:23" x14ac:dyDescent="0.3">
      <c r="B4" s="12">
        <v>1</v>
      </c>
      <c r="C4" s="15"/>
      <c r="D4" s="13"/>
      <c r="F4" s="12">
        <v>1</v>
      </c>
      <c r="G4" s="19"/>
      <c r="H4" s="19"/>
      <c r="J4" s="12">
        <v>1</v>
      </c>
      <c r="K4" s="18"/>
      <c r="L4" s="18"/>
      <c r="N4" s="12">
        <v>1</v>
      </c>
      <c r="O4" s="16" t="s">
        <v>73</v>
      </c>
      <c r="P4" s="16"/>
      <c r="Q4" s="16"/>
      <c r="R4" s="16"/>
      <c r="S4" s="16"/>
      <c r="T4" s="16"/>
      <c r="U4" s="16"/>
      <c r="V4" s="16"/>
      <c r="W4" s="16"/>
    </row>
    <row r="5" spans="1:23" x14ac:dyDescent="0.3">
      <c r="B5" s="12">
        <v>2</v>
      </c>
      <c r="C5" s="15"/>
      <c r="D5" s="13"/>
      <c r="F5" s="12">
        <v>2</v>
      </c>
      <c r="G5" s="19"/>
      <c r="H5" s="19"/>
      <c r="J5" s="12">
        <v>2</v>
      </c>
      <c r="K5" s="18"/>
      <c r="L5" s="18"/>
      <c r="N5" s="12">
        <v>2</v>
      </c>
      <c r="O5" s="17" t="s">
        <v>71</v>
      </c>
      <c r="P5" s="16"/>
      <c r="Q5" s="16"/>
      <c r="R5" s="16"/>
      <c r="S5" s="16"/>
      <c r="T5" s="16"/>
      <c r="U5" s="16"/>
      <c r="V5" s="16"/>
      <c r="W5" s="16"/>
    </row>
    <row r="6" spans="1:23" x14ac:dyDescent="0.3">
      <c r="B6" s="12">
        <v>3</v>
      </c>
      <c r="C6" s="15"/>
      <c r="D6" s="13"/>
      <c r="F6" s="12">
        <v>3</v>
      </c>
      <c r="G6" s="19"/>
      <c r="H6" s="19"/>
      <c r="J6" s="12">
        <v>3</v>
      </c>
      <c r="K6" s="18"/>
      <c r="L6" s="18"/>
      <c r="O6" s="17" t="s">
        <v>70</v>
      </c>
      <c r="P6" s="16"/>
      <c r="Q6" s="16"/>
      <c r="R6" s="16"/>
      <c r="S6" s="16"/>
      <c r="T6" s="16"/>
      <c r="U6" s="16"/>
      <c r="V6" s="16"/>
      <c r="W6" s="16"/>
    </row>
    <row r="7" spans="1:23" x14ac:dyDescent="0.3">
      <c r="B7" s="12">
        <v>4</v>
      </c>
      <c r="C7" s="15"/>
      <c r="D7" s="13"/>
      <c r="F7" s="12">
        <v>4</v>
      </c>
      <c r="G7" s="19"/>
      <c r="H7" s="19"/>
      <c r="J7" s="12">
        <v>4</v>
      </c>
      <c r="K7" s="18"/>
      <c r="L7" s="18"/>
      <c r="N7" s="12">
        <v>3</v>
      </c>
      <c r="O7" s="20" t="s">
        <v>77</v>
      </c>
      <c r="P7" s="16"/>
      <c r="Q7" s="16"/>
      <c r="R7" s="16"/>
      <c r="S7" s="16"/>
      <c r="T7" s="16"/>
      <c r="U7" s="16"/>
      <c r="V7" s="16"/>
      <c r="W7" s="16"/>
    </row>
    <row r="8" spans="1:23" x14ac:dyDescent="0.3">
      <c r="B8" s="12">
        <v>5</v>
      </c>
      <c r="C8" s="15"/>
      <c r="D8" s="13"/>
      <c r="F8" s="12">
        <v>5</v>
      </c>
      <c r="G8" s="19"/>
      <c r="H8" s="19"/>
      <c r="J8" s="12">
        <v>5</v>
      </c>
      <c r="K8" s="18"/>
      <c r="L8" s="18"/>
      <c r="N8" s="12">
        <v>4</v>
      </c>
      <c r="O8" s="21" t="s">
        <v>78</v>
      </c>
      <c r="P8" s="16"/>
      <c r="Q8" s="16"/>
      <c r="R8" s="16"/>
      <c r="S8" s="16"/>
      <c r="T8" s="16"/>
      <c r="U8" s="16"/>
      <c r="V8" s="16"/>
      <c r="W8" s="16"/>
    </row>
    <row r="9" spans="1:23" x14ac:dyDescent="0.3">
      <c r="B9" s="12">
        <v>6</v>
      </c>
      <c r="C9" s="15"/>
      <c r="D9" s="13"/>
      <c r="F9" s="12">
        <v>6</v>
      </c>
      <c r="G9" s="19"/>
      <c r="H9" s="19"/>
      <c r="J9" s="12">
        <v>6</v>
      </c>
      <c r="K9" s="18"/>
      <c r="L9" s="18"/>
      <c r="N9" s="12">
        <v>3</v>
      </c>
      <c r="O9" s="16" t="s">
        <v>74</v>
      </c>
      <c r="P9" s="16"/>
      <c r="Q9" s="16"/>
      <c r="R9" s="16"/>
      <c r="S9" s="16"/>
      <c r="T9" s="16"/>
      <c r="U9" s="16"/>
      <c r="V9" s="16"/>
      <c r="W9" s="16"/>
    </row>
    <row r="10" spans="1:23" x14ac:dyDescent="0.3">
      <c r="B10" s="12">
        <v>7</v>
      </c>
      <c r="C10" s="15"/>
      <c r="D10" s="13"/>
      <c r="F10" s="12">
        <v>7</v>
      </c>
      <c r="G10" s="19"/>
      <c r="H10" s="19"/>
      <c r="J10" s="12">
        <v>7</v>
      </c>
      <c r="K10" s="18"/>
      <c r="L10" s="18"/>
      <c r="N10" s="12">
        <v>4</v>
      </c>
      <c r="O10" s="16" t="s">
        <v>75</v>
      </c>
      <c r="P10" s="16"/>
      <c r="Q10" s="16"/>
      <c r="R10" s="16"/>
      <c r="S10" s="16"/>
      <c r="T10" s="16"/>
      <c r="U10" s="16"/>
      <c r="V10" s="16"/>
      <c r="W10" s="16"/>
    </row>
    <row r="11" spans="1:23" x14ac:dyDescent="0.3">
      <c r="B11" s="12">
        <v>8</v>
      </c>
      <c r="C11" s="15"/>
      <c r="D11" s="13"/>
      <c r="F11" s="12">
        <v>8</v>
      </c>
      <c r="G11" s="19"/>
      <c r="H11" s="19"/>
      <c r="J11" s="12">
        <v>8</v>
      </c>
      <c r="K11" s="18"/>
      <c r="L11" s="18"/>
    </row>
    <row r="12" spans="1:23" x14ac:dyDescent="0.3">
      <c r="B12" s="12">
        <v>9</v>
      </c>
      <c r="C12" s="15"/>
      <c r="D12" s="13"/>
      <c r="F12" s="12">
        <v>9</v>
      </c>
      <c r="G12" s="19"/>
      <c r="H12" s="19"/>
      <c r="J12" s="12">
        <v>9</v>
      </c>
      <c r="K12" s="18"/>
      <c r="L12" s="18"/>
    </row>
    <row r="13" spans="1:23" x14ac:dyDescent="0.3">
      <c r="B13" s="12">
        <v>10</v>
      </c>
      <c r="C13" s="15"/>
      <c r="D13" s="13"/>
      <c r="F13" s="12">
        <v>10</v>
      </c>
      <c r="G13" s="19"/>
      <c r="H13" s="19"/>
      <c r="J13" s="12">
        <v>10</v>
      </c>
      <c r="K13" s="18"/>
      <c r="L13" s="18"/>
    </row>
    <row r="14" spans="1:23" x14ac:dyDescent="0.3">
      <c r="B14" s="12">
        <v>11</v>
      </c>
      <c r="C14" s="15"/>
      <c r="D14" s="13"/>
    </row>
    <row r="15" spans="1:23" x14ac:dyDescent="0.3">
      <c r="B15" s="12">
        <v>12</v>
      </c>
      <c r="C15" s="15"/>
      <c r="D15" s="13"/>
    </row>
    <row r="16" spans="1:23" x14ac:dyDescent="0.3">
      <c r="B16" s="12">
        <v>13</v>
      </c>
      <c r="C16" s="15"/>
      <c r="D16" s="13"/>
    </row>
    <row r="17" spans="2:4" x14ac:dyDescent="0.3">
      <c r="B17" s="12">
        <v>14</v>
      </c>
      <c r="C17" s="15"/>
      <c r="D17" s="13"/>
    </row>
    <row r="18" spans="2:4" x14ac:dyDescent="0.3">
      <c r="B18" s="12">
        <v>15</v>
      </c>
      <c r="C18" s="15"/>
      <c r="D18" s="13"/>
    </row>
    <row r="19" spans="2:4" x14ac:dyDescent="0.3">
      <c r="B19" s="12">
        <v>16</v>
      </c>
      <c r="C19" s="15"/>
      <c r="D19" s="13"/>
    </row>
    <row r="20" spans="2:4" x14ac:dyDescent="0.3">
      <c r="B20" s="12">
        <v>17</v>
      </c>
      <c r="C20" s="15"/>
      <c r="D20" s="13"/>
    </row>
    <row r="21" spans="2:4" x14ac:dyDescent="0.3">
      <c r="B21" s="12">
        <v>18</v>
      </c>
      <c r="C21" s="15"/>
      <c r="D21" s="13"/>
    </row>
    <row r="22" spans="2:4" x14ac:dyDescent="0.3">
      <c r="B22" s="12">
        <v>19</v>
      </c>
      <c r="C22" s="15"/>
      <c r="D22" s="13"/>
    </row>
    <row r="23" spans="2:4" x14ac:dyDescent="0.3">
      <c r="B23" s="12">
        <v>20</v>
      </c>
      <c r="C23" s="15"/>
      <c r="D23" s="13"/>
    </row>
  </sheetData>
  <hyperlinks>
    <hyperlink ref="A1" r:id="rId1" xr:uid="{1D55C7DD-1ABA-A140-99E8-EE5BE48CD2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I5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A1" s="22" t="s">
        <v>83</v>
      </c>
    </row>
    <row r="2" spans="1:9" x14ac:dyDescent="0.2">
      <c r="A2" s="1" t="s">
        <v>4</v>
      </c>
      <c r="B2" s="1" t="s">
        <v>0</v>
      </c>
      <c r="C2" s="1" t="s">
        <v>1</v>
      </c>
      <c r="D2" s="1" t="s">
        <v>8</v>
      </c>
    </row>
    <row r="3" spans="1:9" x14ac:dyDescent="0.2">
      <c r="A3" s="1">
        <v>1</v>
      </c>
      <c r="B3" s="1">
        <v>0.89385464136232384</v>
      </c>
      <c r="C3" s="1">
        <v>13.773850317081816</v>
      </c>
      <c r="D3" s="1">
        <f t="shared" ref="D3:D34" si="0">x*beta1+beta0</f>
        <v>7.6616934944135728</v>
      </c>
      <c r="F3" s="1" t="s">
        <v>5</v>
      </c>
      <c r="G3" s="1">
        <v>7.798953622036791</v>
      </c>
      <c r="H3" s="1">
        <v>0.69056260158648053</v>
      </c>
      <c r="I3" s="1" t="s">
        <v>9</v>
      </c>
    </row>
    <row r="4" spans="1:9" x14ac:dyDescent="0.2">
      <c r="A4" s="1">
        <v>2</v>
      </c>
      <c r="B4" s="1">
        <v>0.11410614936453678</v>
      </c>
      <c r="C4" s="1">
        <v>-2.72903414585861</v>
      </c>
      <c r="D4" s="1">
        <f t="shared" si="0"/>
        <v>1.5804711684697057</v>
      </c>
      <c r="F4" s="1" t="s">
        <v>6</v>
      </c>
      <c r="G4" s="1">
        <v>3.1998912859147692</v>
      </c>
      <c r="H4" s="1">
        <v>1.8439417802141502</v>
      </c>
      <c r="I4" s="1" t="s">
        <v>10</v>
      </c>
    </row>
    <row r="5" spans="1:9" x14ac:dyDescent="0.2">
      <c r="A5" s="1">
        <v>3</v>
      </c>
      <c r="B5" s="1">
        <v>3.2293338094514068E-2</v>
      </c>
      <c r="C5" s="1">
        <v>-3.216852072803452</v>
      </c>
      <c r="D5" s="1">
        <f t="shared" si="0"/>
        <v>0.9424168476863497</v>
      </c>
      <c r="F5" s="1" t="s">
        <v>7</v>
      </c>
      <c r="G5" s="1">
        <v>0.11012591955854996</v>
      </c>
      <c r="H5" s="1">
        <v>6.5062677028917051</v>
      </c>
    </row>
    <row r="6" spans="1:9" x14ac:dyDescent="0.2">
      <c r="A6" s="1">
        <v>4</v>
      </c>
      <c r="B6" s="1">
        <v>0.7745455188279643</v>
      </c>
      <c r="C6" s="1">
        <v>18.97024761550195</v>
      </c>
      <c r="D6" s="1">
        <f t="shared" si="0"/>
        <v>6.7312071810821976</v>
      </c>
      <c r="G6" s="1">
        <v>5.9402158743494233</v>
      </c>
      <c r="H6" s="1">
        <v>48</v>
      </c>
    </row>
    <row r="7" spans="1:9" x14ac:dyDescent="0.2">
      <c r="A7" s="1">
        <v>5</v>
      </c>
      <c r="B7" s="1">
        <v>0.16485022737414012</v>
      </c>
      <c r="C7" s="1">
        <v>2.7682708403617386</v>
      </c>
      <c r="D7" s="1">
        <f t="shared" si="0"/>
        <v>1.9762218794596191</v>
      </c>
      <c r="G7" s="1">
        <v>251.45836365406399</v>
      </c>
      <c r="H7" s="1">
        <v>2031.9129322412016</v>
      </c>
    </row>
    <row r="8" spans="1:9" x14ac:dyDescent="0.2">
      <c r="A8" s="1">
        <v>6</v>
      </c>
      <c r="B8" s="1">
        <v>0.53233700612317969</v>
      </c>
      <c r="C8" s="1">
        <v>11.101021255885179</v>
      </c>
      <c r="D8" s="1">
        <f t="shared" si="0"/>
        <v>4.8422342236350744</v>
      </c>
    </row>
    <row r="9" spans="1:9" x14ac:dyDescent="0.2">
      <c r="A9" s="1">
        <v>7</v>
      </c>
      <c r="B9" s="1">
        <v>0.35679754262785179</v>
      </c>
      <c r="C9" s="1">
        <v>14.822145066657367</v>
      </c>
      <c r="D9" s="1">
        <f t="shared" si="0"/>
        <v>3.4732100889977917</v>
      </c>
    </row>
    <row r="10" spans="1:9" x14ac:dyDescent="0.2">
      <c r="A10" s="1">
        <v>8</v>
      </c>
      <c r="B10" s="1">
        <v>0.46606919790278101</v>
      </c>
      <c r="C10" s="1">
        <v>4.8208412024265686</v>
      </c>
      <c r="D10" s="1">
        <f t="shared" si="0"/>
        <v>4.3254146606901562</v>
      </c>
      <c r="H10" s="1" t="s">
        <v>63</v>
      </c>
    </row>
    <row r="11" spans="1:9" x14ac:dyDescent="0.2">
      <c r="A11" s="1">
        <v>9</v>
      </c>
      <c r="B11" s="1">
        <v>0.79691662129391783</v>
      </c>
      <c r="C11" s="1">
        <v>9.0662401849772074</v>
      </c>
      <c r="D11" s="1">
        <f t="shared" si="0"/>
        <v>6.905678371688003</v>
      </c>
      <c r="H11" s="1">
        <f ca="1">_xlfn.NORM.INV(RAND(),beta1,SE1_)*0.5+_xlfn.NORM.INV(RAND(),beta0,SE0)</f>
        <v>4.8071103499524144</v>
      </c>
    </row>
    <row r="12" spans="1:9" x14ac:dyDescent="0.2">
      <c r="A12" s="1">
        <v>10</v>
      </c>
      <c r="B12" s="1">
        <v>0.83335520454142931</v>
      </c>
      <c r="C12" s="1">
        <v>0.37670733306446547</v>
      </c>
      <c r="D12" s="1">
        <f t="shared" si="0"/>
        <v>7.1898611924880722</v>
      </c>
      <c r="G12" s="1">
        <v>0.5</v>
      </c>
      <c r="H12" s="1">
        <f t="dataTable" ref="H12:H21" dt2D="0" dtr="0" r1="G11" ca="1"/>
        <v>3.8211694418136286</v>
      </c>
    </row>
    <row r="13" spans="1:9" x14ac:dyDescent="0.2">
      <c r="A13" s="1">
        <v>11</v>
      </c>
      <c r="B13" s="1">
        <v>0.9221524149372593</v>
      </c>
      <c r="C13" s="1">
        <v>5.1544885979594595</v>
      </c>
      <c r="D13" s="1">
        <f t="shared" si="0"/>
        <v>7.8823865181313924</v>
      </c>
      <c r="G13" s="1">
        <v>0.5</v>
      </c>
      <c r="H13" s="1">
        <v>7.4799119500197611</v>
      </c>
    </row>
    <row r="14" spans="1:9" x14ac:dyDescent="0.2">
      <c r="A14" s="1">
        <v>12</v>
      </c>
      <c r="B14" s="1">
        <v>0.56320667763393051</v>
      </c>
      <c r="C14" s="1">
        <v>4.4224288949320156</v>
      </c>
      <c r="D14" s="1">
        <f t="shared" si="0"/>
        <v>5.0829853600749306</v>
      </c>
      <c r="G14" s="1">
        <v>0.5</v>
      </c>
      <c r="H14" s="1">
        <v>1.2709679866392332</v>
      </c>
    </row>
    <row r="15" spans="1:9" x14ac:dyDescent="0.2">
      <c r="A15" s="1">
        <v>13</v>
      </c>
      <c r="B15" s="1">
        <v>0.18099693001230932</v>
      </c>
      <c r="C15" s="1">
        <v>-8.4899672928160612</v>
      </c>
      <c r="D15" s="1">
        <f t="shared" si="0"/>
        <v>2.1021492644835198</v>
      </c>
      <c r="G15" s="1">
        <v>0.5</v>
      </c>
      <c r="H15" s="1">
        <v>-0.16425634813433265</v>
      </c>
    </row>
    <row r="16" spans="1:9" x14ac:dyDescent="0.2">
      <c r="A16" s="1">
        <v>14</v>
      </c>
      <c r="B16" s="1">
        <v>0.25590346304982969</v>
      </c>
      <c r="C16" s="1">
        <v>-0.56386292043580166</v>
      </c>
      <c r="D16" s="1">
        <f t="shared" si="0"/>
        <v>2.6863418416307079</v>
      </c>
      <c r="G16" s="1">
        <v>0.5</v>
      </c>
      <c r="H16" s="1">
        <v>2.1148589978989185</v>
      </c>
    </row>
    <row r="17" spans="1:8" x14ac:dyDescent="0.2">
      <c r="A17" s="1">
        <v>15</v>
      </c>
      <c r="B17" s="1">
        <v>0.28042800621491204</v>
      </c>
      <c r="C17" s="1">
        <v>2.8946976991120419</v>
      </c>
      <c r="D17" s="1">
        <f t="shared" si="0"/>
        <v>2.8776076163768245</v>
      </c>
      <c r="G17" s="1">
        <v>0.5</v>
      </c>
      <c r="H17" s="1">
        <v>2.968448168539227</v>
      </c>
    </row>
    <row r="18" spans="1:8" x14ac:dyDescent="0.2">
      <c r="A18" s="1">
        <v>16</v>
      </c>
      <c r="B18" s="1">
        <v>0.55322714378500448</v>
      </c>
      <c r="C18" s="1">
        <v>14.554069586043362</v>
      </c>
      <c r="D18" s="1">
        <f t="shared" si="0"/>
        <v>5.00515543841761</v>
      </c>
      <c r="G18" s="1">
        <v>0.5</v>
      </c>
      <c r="H18" s="1">
        <v>1.9909377358906228</v>
      </c>
    </row>
    <row r="19" spans="1:8" x14ac:dyDescent="0.2">
      <c r="A19" s="1">
        <v>17</v>
      </c>
      <c r="B19" s="1">
        <v>0.35923791567206675</v>
      </c>
      <c r="C19" s="1">
        <v>-4.7106841000026449</v>
      </c>
      <c r="D19" s="1">
        <f t="shared" si="0"/>
        <v>3.4922424451900929</v>
      </c>
      <c r="G19" s="1">
        <v>0.5</v>
      </c>
      <c r="H19" s="1">
        <v>9.0070076794457901</v>
      </c>
    </row>
    <row r="20" spans="1:8" x14ac:dyDescent="0.2">
      <c r="A20" s="1">
        <v>18</v>
      </c>
      <c r="B20" s="1">
        <v>0.89411129435350312</v>
      </c>
      <c r="C20" s="1">
        <v>7.8328293484895211</v>
      </c>
      <c r="D20" s="1">
        <f t="shared" si="0"/>
        <v>7.6636951191887377</v>
      </c>
      <c r="G20" s="1">
        <v>0.5</v>
      </c>
      <c r="H20" s="1">
        <v>7.4524237915265514</v>
      </c>
    </row>
    <row r="21" spans="1:8" x14ac:dyDescent="0.2">
      <c r="A21" s="1">
        <v>19</v>
      </c>
      <c r="B21" s="1">
        <v>0.22703841381297729</v>
      </c>
      <c r="C21" s="1">
        <v>-6.9084428579608321</v>
      </c>
      <c r="D21" s="1">
        <f t="shared" si="0"/>
        <v>2.4612246613346875</v>
      </c>
      <c r="G21" s="1">
        <v>0.5</v>
      </c>
      <c r="H21" s="1">
        <v>6.2739171610751336</v>
      </c>
    </row>
    <row r="22" spans="1:8" x14ac:dyDescent="0.2">
      <c r="A22" s="1">
        <v>20</v>
      </c>
      <c r="B22" s="1">
        <v>0.70851187796065085</v>
      </c>
      <c r="C22" s="1">
        <v>16.381491288880998</v>
      </c>
      <c r="D22" s="1">
        <f t="shared" si="0"/>
        <v>6.2162138784637868</v>
      </c>
    </row>
    <row r="23" spans="1:8" x14ac:dyDescent="0.2">
      <c r="A23" s="1">
        <v>21</v>
      </c>
      <c r="B23" s="1">
        <v>0.71346549456075081</v>
      </c>
      <c r="C23" s="1">
        <v>-1.5893467020958667</v>
      </c>
      <c r="D23" s="1">
        <f t="shared" si="0"/>
        <v>6.2548469045893178</v>
      </c>
      <c r="G23" s="1" t="s">
        <v>15</v>
      </c>
      <c r="H23" s="1">
        <f>AVERAGE(H12:H21)</f>
        <v>4.221538656471453</v>
      </c>
    </row>
    <row r="24" spans="1:8" x14ac:dyDescent="0.2">
      <c r="A24" s="1">
        <v>22</v>
      </c>
      <c r="B24" s="1">
        <v>0.28023261965896851</v>
      </c>
      <c r="C24" s="1">
        <v>-4.2357330147396182</v>
      </c>
      <c r="D24" s="1">
        <f t="shared" si="0"/>
        <v>2.8760838056886513</v>
      </c>
      <c r="G24" s="1" t="s">
        <v>16</v>
      </c>
      <c r="H24" s="1">
        <f>_xlfn.STDEV.S(H12:H21)</f>
        <v>3.1136592013946403</v>
      </c>
    </row>
    <row r="25" spans="1:8" x14ac:dyDescent="0.2">
      <c r="A25" s="1">
        <v>23</v>
      </c>
      <c r="B25" s="1">
        <v>7.7434166911549807E-2</v>
      </c>
      <c r="C25" s="1">
        <v>-1.412596755297576</v>
      </c>
      <c r="D25" s="1">
        <f t="shared" si="0"/>
        <v>1.2944680780907132</v>
      </c>
    </row>
    <row r="26" spans="1:8" x14ac:dyDescent="0.2">
      <c r="A26" s="1">
        <v>24</v>
      </c>
      <c r="B26" s="1">
        <v>0.63716314486187575</v>
      </c>
      <c r="C26" s="1">
        <v>5.1011727408561498</v>
      </c>
      <c r="D26" s="1">
        <f t="shared" si="0"/>
        <v>5.6597684180353589</v>
      </c>
    </row>
    <row r="27" spans="1:8" x14ac:dyDescent="0.2">
      <c r="A27" s="1">
        <v>25</v>
      </c>
      <c r="B27" s="1">
        <v>0.95913004352872644</v>
      </c>
      <c r="C27" s="1">
        <v>-5.9570911256997228</v>
      </c>
      <c r="D27" s="1">
        <f t="shared" si="0"/>
        <v>8.1707733285691457</v>
      </c>
    </row>
    <row r="28" spans="1:8" x14ac:dyDescent="0.2">
      <c r="A28" s="1">
        <v>26</v>
      </c>
      <c r="B28" s="1">
        <v>0.64714998601127116</v>
      </c>
      <c r="C28" s="1">
        <v>5.9049722315045905E-2</v>
      </c>
      <c r="D28" s="1">
        <f t="shared" si="0"/>
        <v>5.737655328990142</v>
      </c>
    </row>
    <row r="29" spans="1:8" x14ac:dyDescent="0.2">
      <c r="A29" s="1">
        <v>27</v>
      </c>
      <c r="B29" s="1">
        <v>0.34577646815556884</v>
      </c>
      <c r="C29" s="1">
        <v>-1.3076944111303384</v>
      </c>
      <c r="D29" s="1">
        <f t="shared" si="0"/>
        <v>3.3872572403234433</v>
      </c>
    </row>
    <row r="30" spans="1:8" x14ac:dyDescent="0.2">
      <c r="A30" s="1">
        <v>28</v>
      </c>
      <c r="B30" s="1">
        <v>0.45933651973477996</v>
      </c>
      <c r="C30" s="1">
        <v>6.6047734004209815</v>
      </c>
      <c r="D30" s="1">
        <f t="shared" si="0"/>
        <v>4.2729068159058166</v>
      </c>
    </row>
    <row r="31" spans="1:8" x14ac:dyDescent="0.2">
      <c r="A31" s="1">
        <v>29</v>
      </c>
      <c r="B31" s="1">
        <v>0.97312260464872624</v>
      </c>
      <c r="C31" s="1">
        <v>4.4754700579512061</v>
      </c>
      <c r="D31" s="1">
        <f t="shared" si="0"/>
        <v>8.279900663797541</v>
      </c>
    </row>
    <row r="32" spans="1:8" x14ac:dyDescent="0.2">
      <c r="A32" s="1">
        <v>30</v>
      </c>
      <c r="B32" s="1">
        <v>0.33206466592229633</v>
      </c>
      <c r="C32" s="1">
        <v>11.573632679673583</v>
      </c>
      <c r="D32" s="1">
        <f t="shared" si="0"/>
        <v>3.2803195306316106</v>
      </c>
    </row>
    <row r="33" spans="1:4" x14ac:dyDescent="0.2">
      <c r="A33" s="1">
        <v>31</v>
      </c>
      <c r="B33" s="1">
        <v>0.64028202814620228</v>
      </c>
      <c r="C33" s="1">
        <v>-0.86004727958303384</v>
      </c>
      <c r="D33" s="1">
        <f t="shared" si="0"/>
        <v>5.684092444122367</v>
      </c>
    </row>
    <row r="34" spans="1:4" x14ac:dyDescent="0.2">
      <c r="A34" s="1">
        <v>32</v>
      </c>
      <c r="B34" s="1">
        <v>0.65412356516715275</v>
      </c>
      <c r="C34" s="1">
        <v>12.890226168759902</v>
      </c>
      <c r="D34" s="1">
        <f t="shared" si="0"/>
        <v>5.7920419494064657</v>
      </c>
    </row>
    <row r="35" spans="1:4" x14ac:dyDescent="0.2">
      <c r="A35" s="1">
        <v>33</v>
      </c>
      <c r="B35" s="1">
        <v>0.15159117464486993</v>
      </c>
      <c r="C35" s="1">
        <v>12.584120973412206</v>
      </c>
      <c r="D35" s="1">
        <f t="shared" ref="D35:D52" si="1">x*beta1+beta0</f>
        <v>1.8728151421519006</v>
      </c>
    </row>
    <row r="36" spans="1:4" x14ac:dyDescent="0.2">
      <c r="A36" s="1">
        <v>34</v>
      </c>
      <c r="B36" s="1">
        <v>0.12616751981095209</v>
      </c>
      <c r="C36" s="1">
        <v>-5.3016268878447281</v>
      </c>
      <c r="D36" s="1">
        <f t="shared" si="1"/>
        <v>1.674537237199504</v>
      </c>
    </row>
    <row r="37" spans="1:4" x14ac:dyDescent="0.2">
      <c r="A37" s="1">
        <v>35</v>
      </c>
      <c r="B37" s="1">
        <v>0.11703087604014828</v>
      </c>
      <c r="C37" s="1">
        <v>6.6107163896756749</v>
      </c>
      <c r="D37" s="1">
        <f t="shared" si="1"/>
        <v>1.6032809761699336</v>
      </c>
    </row>
    <row r="38" spans="1:4" x14ac:dyDescent="0.2">
      <c r="A38" s="1">
        <v>36</v>
      </c>
      <c r="B38" s="1">
        <v>0.613883902489054</v>
      </c>
      <c r="C38" s="1">
        <v>-7.7662638397099357</v>
      </c>
      <c r="D38" s="1">
        <f t="shared" si="1"/>
        <v>5.478214686413569</v>
      </c>
    </row>
    <row r="39" spans="1:4" x14ac:dyDescent="0.2">
      <c r="A39" s="1">
        <v>37</v>
      </c>
      <c r="B39" s="1">
        <v>7.2122336288664934E-2</v>
      </c>
      <c r="C39" s="1">
        <v>4.5383898020626674</v>
      </c>
      <c r="D39" s="1">
        <f t="shared" si="1"/>
        <v>1.2530413574147194</v>
      </c>
    </row>
    <row r="40" spans="1:4" x14ac:dyDescent="0.2">
      <c r="A40" s="1">
        <v>38</v>
      </c>
      <c r="B40" s="1">
        <v>0.25913723518528109</v>
      </c>
      <c r="C40" s="1">
        <v>10.101991648619126</v>
      </c>
      <c r="D40" s="1">
        <f t="shared" si="1"/>
        <v>2.7115618805393282</v>
      </c>
    </row>
    <row r="41" spans="1:4" x14ac:dyDescent="0.2">
      <c r="A41" s="1">
        <v>39</v>
      </c>
      <c r="B41" s="1">
        <v>0.56893549312330904</v>
      </c>
      <c r="C41" s="1">
        <v>4.9514702310705472</v>
      </c>
      <c r="D41" s="1">
        <f t="shared" si="1"/>
        <v>5.1276641263857989</v>
      </c>
    </row>
    <row r="42" spans="1:4" x14ac:dyDescent="0.2">
      <c r="A42" s="1">
        <v>40</v>
      </c>
      <c r="B42" s="1">
        <v>0.77240248480425466</v>
      </c>
      <c r="C42" s="1">
        <v>5.1693789664837553</v>
      </c>
      <c r="D42" s="1">
        <f t="shared" si="1"/>
        <v>6.7144937581208399</v>
      </c>
    </row>
    <row r="43" spans="1:4" x14ac:dyDescent="0.2">
      <c r="A43" s="1">
        <v>41</v>
      </c>
      <c r="B43" s="1">
        <v>0.93126776180891602</v>
      </c>
      <c r="C43" s="1">
        <v>7.5837343332898035</v>
      </c>
      <c r="D43" s="1">
        <f t="shared" si="1"/>
        <v>7.9534766856322214</v>
      </c>
    </row>
    <row r="44" spans="1:4" x14ac:dyDescent="0.2">
      <c r="A44" s="1">
        <v>42</v>
      </c>
      <c r="B44" s="1">
        <v>0.31403466633306931</v>
      </c>
      <c r="C44" s="1">
        <v>3.9403900323645691</v>
      </c>
      <c r="D44" s="1">
        <f t="shared" si="1"/>
        <v>3.1397044000298866</v>
      </c>
    </row>
    <row r="45" spans="1:4" x14ac:dyDescent="0.2">
      <c r="A45" s="1">
        <v>43</v>
      </c>
      <c r="B45" s="1">
        <v>0.7665072147710551</v>
      </c>
      <c r="C45" s="1">
        <v>9.2667050619938891</v>
      </c>
      <c r="D45" s="1">
        <f t="shared" si="1"/>
        <v>6.6685168205425338</v>
      </c>
    </row>
    <row r="46" spans="1:4" x14ac:dyDescent="0.2">
      <c r="A46" s="1">
        <v>44</v>
      </c>
      <c r="B46" s="1">
        <v>0.7079586721836284</v>
      </c>
      <c r="C46" s="1">
        <v>5.4577063315847614</v>
      </c>
      <c r="D46" s="1">
        <f t="shared" si="1"/>
        <v>6.2118994522653459</v>
      </c>
    </row>
    <row r="47" spans="1:4" x14ac:dyDescent="0.2">
      <c r="A47" s="1">
        <v>45</v>
      </c>
      <c r="B47" s="1">
        <v>0.38000745489647469</v>
      </c>
      <c r="C47" s="1">
        <v>5.1817153886768406</v>
      </c>
      <c r="D47" s="1">
        <f t="shared" si="1"/>
        <v>3.6542231183523244</v>
      </c>
    </row>
    <row r="48" spans="1:4" x14ac:dyDescent="0.2">
      <c r="A48" s="1">
        <v>46</v>
      </c>
      <c r="B48" s="1">
        <v>0.17112923356423437</v>
      </c>
      <c r="C48" s="1">
        <v>7.8291216850124057</v>
      </c>
      <c r="D48" s="1">
        <f t="shared" si="1"/>
        <v>2.0251915575286459</v>
      </c>
    </row>
    <row r="49" spans="1:4" x14ac:dyDescent="0.2">
      <c r="A49" s="1">
        <v>47</v>
      </c>
      <c r="B49" s="1">
        <v>0.92642217436016416</v>
      </c>
      <c r="C49" s="1">
        <v>12.914585812747662</v>
      </c>
      <c r="D49" s="1">
        <f t="shared" si="1"/>
        <v>7.9156861738478828</v>
      </c>
    </row>
    <row r="50" spans="1:4" x14ac:dyDescent="0.2">
      <c r="A50" s="1">
        <v>48</v>
      </c>
      <c r="B50" s="1">
        <v>0.83583287838474651</v>
      </c>
      <c r="C50" s="1">
        <v>13.861128442546491</v>
      </c>
      <c r="D50" s="1">
        <f t="shared" si="1"/>
        <v>7.2091844558826352</v>
      </c>
    </row>
    <row r="51" spans="1:4" x14ac:dyDescent="0.2">
      <c r="A51" s="1">
        <v>49</v>
      </c>
      <c r="B51" s="1">
        <v>0.54336679710118363</v>
      </c>
      <c r="C51" s="1">
        <v>3.1357242162120338</v>
      </c>
      <c r="D51" s="1">
        <f t="shared" si="1"/>
        <v>4.9282550519332862</v>
      </c>
    </row>
    <row r="52" spans="1:4" x14ac:dyDescent="0.2">
      <c r="A52" s="1">
        <v>50</v>
      </c>
      <c r="B52" s="1">
        <v>8.2026567617184853E-2</v>
      </c>
      <c r="C52" s="1">
        <v>3.5392667275467158</v>
      </c>
      <c r="D52" s="1">
        <f t="shared" si="1"/>
        <v>1.3302839982077701</v>
      </c>
    </row>
  </sheetData>
  <hyperlinks>
    <hyperlink ref="A1" r:id="rId1" xr:uid="{65D3A21C-B6AC-CE4B-9D94-A76C5D1D9C57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5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A1" s="22" t="s">
        <v>84</v>
      </c>
    </row>
    <row r="2" spans="1:10" s="2" customFormat="1" x14ac:dyDescent="0.2">
      <c r="A2" s="2" t="s">
        <v>4</v>
      </c>
      <c r="B2" s="2" t="s">
        <v>0</v>
      </c>
      <c r="C2" s="2" t="s">
        <v>1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9</v>
      </c>
    </row>
    <row r="3" spans="1:10" x14ac:dyDescent="0.2">
      <c r="A3" s="1">
        <v>1</v>
      </c>
      <c r="B3" s="1">
        <v>0.89385464136232384</v>
      </c>
      <c r="C3" s="1">
        <v>13.773850317081816</v>
      </c>
      <c r="E3" s="1">
        <f ca="1">RANDBETWEEN(1,50)</f>
        <v>21</v>
      </c>
      <c r="F3" s="1">
        <f t="shared" ref="F3:F22" ca="1" si="0">VLOOKUP(idx,data,2,0)</f>
        <v>0.71346549456075081</v>
      </c>
      <c r="G3" s="1">
        <f t="shared" ref="G3:G22" ca="1" si="1">VLOOKUP(idx,data,3,0)</f>
        <v>-1.5893467020958667</v>
      </c>
      <c r="I3" s="1">
        <f t="array" aca="1" ref="I3:J3" ca="1">LINEST(y_draw,x_draw,TRUE,FALSE)</f>
        <v>11.623333341617446</v>
      </c>
      <c r="J3" s="1">
        <f ca="1"/>
        <v>-0.6346800306517002</v>
      </c>
    </row>
    <row r="4" spans="1:10" x14ac:dyDescent="0.2">
      <c r="A4" s="1">
        <v>2</v>
      </c>
      <c r="B4" s="1">
        <v>0.11410614936453678</v>
      </c>
      <c r="C4" s="1">
        <v>-2.72903414585861</v>
      </c>
      <c r="E4" s="1">
        <f t="shared" ref="E4:E22" ca="1" si="2">RANDBETWEEN(1,50)</f>
        <v>41</v>
      </c>
      <c r="F4" s="1">
        <f t="shared" ca="1" si="0"/>
        <v>0.93126776180891602</v>
      </c>
      <c r="G4" s="1">
        <f t="shared" ca="1" si="1"/>
        <v>7.5837343332898035</v>
      </c>
    </row>
    <row r="5" spans="1:10" x14ac:dyDescent="0.2">
      <c r="A5" s="1">
        <v>3</v>
      </c>
      <c r="B5" s="1">
        <v>3.2293338094514068E-2</v>
      </c>
      <c r="C5" s="1">
        <v>-3.216852072803452</v>
      </c>
      <c r="E5" s="1">
        <f t="shared" ca="1" si="2"/>
        <v>26</v>
      </c>
      <c r="F5" s="1">
        <f t="shared" ca="1" si="0"/>
        <v>0.64714998601127116</v>
      </c>
      <c r="G5" s="1">
        <f t="shared" ca="1" si="1"/>
        <v>5.9049722315045905E-2</v>
      </c>
      <c r="J5" s="1" t="s">
        <v>14</v>
      </c>
    </row>
    <row r="6" spans="1:10" x14ac:dyDescent="0.2">
      <c r="A6" s="1">
        <v>4</v>
      </c>
      <c r="B6" s="1">
        <v>0.7745455188279643</v>
      </c>
      <c r="C6" s="1">
        <v>18.97024761550195</v>
      </c>
      <c r="E6" s="1">
        <f t="shared" ca="1" si="2"/>
        <v>18</v>
      </c>
      <c r="F6" s="1">
        <f t="shared" ca="1" si="0"/>
        <v>0.89411129435350312</v>
      </c>
      <c r="G6" s="1">
        <f t="shared" ca="1" si="1"/>
        <v>7.8328293484895211</v>
      </c>
      <c r="J6" s="1">
        <f ca="1">INDEX(LINEST(y_draw,x_draw),1)*0.5 + INDEX(LINEST(y_draw,x_draw),2)</f>
        <v>5.1769866401570228</v>
      </c>
    </row>
    <row r="7" spans="1:10" x14ac:dyDescent="0.2">
      <c r="A7" s="1">
        <v>5</v>
      </c>
      <c r="B7" s="1">
        <v>0.16485022737414012</v>
      </c>
      <c r="C7" s="1">
        <v>2.7682708403617386</v>
      </c>
      <c r="E7" s="1">
        <f t="shared" ca="1" si="2"/>
        <v>1</v>
      </c>
      <c r="F7" s="1">
        <f t="shared" ca="1" si="0"/>
        <v>0.89385464136232384</v>
      </c>
      <c r="G7" s="1">
        <f t="shared" ca="1" si="1"/>
        <v>13.773850317081816</v>
      </c>
      <c r="I7" s="1">
        <v>0.5</v>
      </c>
      <c r="J7" s="1">
        <f t="dataTable" ref="J7:J16" dt2D="0" dtr="0" r1="I6" ca="1"/>
        <v>3.1903400672878219</v>
      </c>
    </row>
    <row r="8" spans="1:10" x14ac:dyDescent="0.2">
      <c r="A8" s="1">
        <v>6</v>
      </c>
      <c r="B8" s="1">
        <v>0.53233700612317969</v>
      </c>
      <c r="C8" s="1">
        <v>11.101021255885179</v>
      </c>
      <c r="E8" s="1">
        <f t="shared" ca="1" si="2"/>
        <v>16</v>
      </c>
      <c r="F8" s="1">
        <f t="shared" ca="1" si="0"/>
        <v>0.55322714378500448</v>
      </c>
      <c r="G8" s="1">
        <f t="shared" ca="1" si="1"/>
        <v>14.554069586043362</v>
      </c>
      <c r="I8" s="1">
        <v>0.5</v>
      </c>
      <c r="J8" s="1">
        <v>4.8363942663322055</v>
      </c>
    </row>
    <row r="9" spans="1:10" x14ac:dyDescent="0.2">
      <c r="A9" s="1">
        <v>7</v>
      </c>
      <c r="B9" s="1">
        <v>0.35679754262785179</v>
      </c>
      <c r="C9" s="1">
        <v>14.822145066657367</v>
      </c>
      <c r="E9" s="1">
        <f t="shared" ca="1" si="2"/>
        <v>7</v>
      </c>
      <c r="F9" s="1">
        <f t="shared" ca="1" si="0"/>
        <v>0.35679754262785179</v>
      </c>
      <c r="G9" s="1">
        <f t="shared" ca="1" si="1"/>
        <v>14.822145066657367</v>
      </c>
      <c r="I9" s="1">
        <v>0.5</v>
      </c>
      <c r="J9" s="1">
        <v>1.2672877904561815</v>
      </c>
    </row>
    <row r="10" spans="1:10" x14ac:dyDescent="0.2">
      <c r="A10" s="1">
        <v>8</v>
      </c>
      <c r="B10" s="1">
        <v>0.46606919790278101</v>
      </c>
      <c r="C10" s="1">
        <v>4.8208412024265686</v>
      </c>
      <c r="E10" s="1">
        <f t="shared" ca="1" si="2"/>
        <v>43</v>
      </c>
      <c r="F10" s="1">
        <f t="shared" ca="1" si="0"/>
        <v>0.7665072147710551</v>
      </c>
      <c r="G10" s="1">
        <f t="shared" ca="1" si="1"/>
        <v>9.2667050619938891</v>
      </c>
      <c r="I10" s="1">
        <v>0.5</v>
      </c>
      <c r="J10" s="1">
        <v>4.1062944706130935</v>
      </c>
    </row>
    <row r="11" spans="1:10" x14ac:dyDescent="0.2">
      <c r="A11" s="1">
        <v>9</v>
      </c>
      <c r="B11" s="1">
        <v>0.79691662129391783</v>
      </c>
      <c r="C11" s="1">
        <v>9.0662401849772074</v>
      </c>
      <c r="E11" s="1">
        <f t="shared" ca="1" si="2"/>
        <v>49</v>
      </c>
      <c r="F11" s="1">
        <f t="shared" ca="1" si="0"/>
        <v>0.54336679710118363</v>
      </c>
      <c r="G11" s="1">
        <f t="shared" ca="1" si="1"/>
        <v>3.1357242162120338</v>
      </c>
      <c r="I11" s="1">
        <v>0.5</v>
      </c>
      <c r="J11" s="1">
        <v>5.5541705657231191</v>
      </c>
    </row>
    <row r="12" spans="1:10" x14ac:dyDescent="0.2">
      <c r="A12" s="1">
        <v>10</v>
      </c>
      <c r="B12" s="1">
        <v>0.83335520454142931</v>
      </c>
      <c r="C12" s="1">
        <v>0.37670733306446547</v>
      </c>
      <c r="E12" s="1">
        <f t="shared" ca="1" si="2"/>
        <v>31</v>
      </c>
      <c r="F12" s="1">
        <f t="shared" ca="1" si="0"/>
        <v>0.64028202814620228</v>
      </c>
      <c r="G12" s="1">
        <f t="shared" ca="1" si="1"/>
        <v>-0.86004727958303384</v>
      </c>
      <c r="I12" s="1">
        <v>0.5</v>
      </c>
      <c r="J12" s="1">
        <v>6.3619939414184445</v>
      </c>
    </row>
    <row r="13" spans="1:10" x14ac:dyDescent="0.2">
      <c r="A13" s="1">
        <v>11</v>
      </c>
      <c r="B13" s="1">
        <v>0.9221524149372593</v>
      </c>
      <c r="C13" s="1">
        <v>5.1544885979594595</v>
      </c>
      <c r="E13" s="1">
        <f t="shared" ca="1" si="2"/>
        <v>47</v>
      </c>
      <c r="F13" s="1">
        <f t="shared" ca="1" si="0"/>
        <v>0.92642217436016416</v>
      </c>
      <c r="G13" s="1">
        <f t="shared" ca="1" si="1"/>
        <v>12.914585812747662</v>
      </c>
      <c r="I13" s="1">
        <v>0.5</v>
      </c>
      <c r="J13" s="1">
        <v>3.0233979633387831</v>
      </c>
    </row>
    <row r="14" spans="1:10" x14ac:dyDescent="0.2">
      <c r="A14" s="1">
        <v>12</v>
      </c>
      <c r="B14" s="1">
        <v>0.56320667763393051</v>
      </c>
      <c r="C14" s="1">
        <v>4.4224288949320156</v>
      </c>
      <c r="E14" s="1">
        <f t="shared" ca="1" si="2"/>
        <v>20</v>
      </c>
      <c r="F14" s="1">
        <f t="shared" ca="1" si="0"/>
        <v>0.70851187796065085</v>
      </c>
      <c r="G14" s="1">
        <f t="shared" ca="1" si="1"/>
        <v>16.381491288880998</v>
      </c>
      <c r="I14" s="1">
        <v>0.5</v>
      </c>
      <c r="J14" s="1">
        <v>4.4985487020396731</v>
      </c>
    </row>
    <row r="15" spans="1:10" x14ac:dyDescent="0.2">
      <c r="A15" s="1">
        <v>13</v>
      </c>
      <c r="B15" s="1">
        <v>0.18099693001230932</v>
      </c>
      <c r="C15" s="1">
        <v>-8.4899672928160612</v>
      </c>
      <c r="E15" s="1">
        <f t="shared" ca="1" si="2"/>
        <v>8</v>
      </c>
      <c r="F15" s="1">
        <f t="shared" ca="1" si="0"/>
        <v>0.46606919790278101</v>
      </c>
      <c r="G15" s="1">
        <f t="shared" ca="1" si="1"/>
        <v>4.8208412024265686</v>
      </c>
      <c r="I15" s="1">
        <v>0.5</v>
      </c>
      <c r="J15" s="1">
        <v>7.4037989979133716</v>
      </c>
    </row>
    <row r="16" spans="1:10" x14ac:dyDescent="0.2">
      <c r="A16" s="1">
        <v>14</v>
      </c>
      <c r="B16" s="1">
        <v>0.25590346304982969</v>
      </c>
      <c r="C16" s="1">
        <v>-0.56386292043580166</v>
      </c>
      <c r="E16" s="1">
        <f t="shared" ca="1" si="2"/>
        <v>46</v>
      </c>
      <c r="F16" s="1">
        <f t="shared" ca="1" si="0"/>
        <v>0.17112923356423437</v>
      </c>
      <c r="G16" s="1">
        <f t="shared" ca="1" si="1"/>
        <v>7.8291216850124057</v>
      </c>
      <c r="I16" s="1">
        <v>0.5</v>
      </c>
      <c r="J16" s="1">
        <v>6.1935286932156712</v>
      </c>
    </row>
    <row r="17" spans="1:7" x14ac:dyDescent="0.2">
      <c r="A17" s="1">
        <v>15</v>
      </c>
      <c r="B17" s="1">
        <v>0.28042800621491204</v>
      </c>
      <c r="C17" s="1">
        <v>2.8946976991120419</v>
      </c>
      <c r="E17" s="1">
        <f t="shared" ca="1" si="2"/>
        <v>47</v>
      </c>
      <c r="F17" s="1">
        <f t="shared" ca="1" si="0"/>
        <v>0.92642217436016416</v>
      </c>
      <c r="G17" s="1">
        <f t="shared" ca="1" si="1"/>
        <v>12.914585812747662</v>
      </c>
    </row>
    <row r="18" spans="1:7" x14ac:dyDescent="0.2">
      <c r="A18" s="1">
        <v>16</v>
      </c>
      <c r="B18" s="1">
        <v>0.55322714378500448</v>
      </c>
      <c r="C18" s="1">
        <v>14.554069586043362</v>
      </c>
      <c r="E18" s="1">
        <f t="shared" ca="1" si="2"/>
        <v>43</v>
      </c>
      <c r="F18" s="1">
        <f t="shared" ca="1" si="0"/>
        <v>0.7665072147710551</v>
      </c>
      <c r="G18" s="1">
        <f t="shared" ca="1" si="1"/>
        <v>9.2667050619938891</v>
      </c>
    </row>
    <row r="19" spans="1:7" x14ac:dyDescent="0.2">
      <c r="A19" s="1">
        <v>17</v>
      </c>
      <c r="B19" s="1">
        <v>0.35923791567206675</v>
      </c>
      <c r="C19" s="1">
        <v>-4.7106841000026449</v>
      </c>
      <c r="E19" s="1">
        <f t="shared" ca="1" si="2"/>
        <v>18</v>
      </c>
      <c r="F19" s="1">
        <f t="shared" ca="1" si="0"/>
        <v>0.89411129435350312</v>
      </c>
      <c r="G19" s="1">
        <f t="shared" ca="1" si="1"/>
        <v>7.8328293484895211</v>
      </c>
    </row>
    <row r="20" spans="1:7" x14ac:dyDescent="0.2">
      <c r="A20" s="1">
        <v>18</v>
      </c>
      <c r="B20" s="1">
        <v>0.89411129435350312</v>
      </c>
      <c r="C20" s="1">
        <v>7.8328293484895211</v>
      </c>
      <c r="E20" s="1">
        <f t="shared" ca="1" si="2"/>
        <v>49</v>
      </c>
      <c r="F20" s="1">
        <f t="shared" ca="1" si="0"/>
        <v>0.54336679710118363</v>
      </c>
      <c r="G20" s="1">
        <f t="shared" ca="1" si="1"/>
        <v>3.1357242162120338</v>
      </c>
    </row>
    <row r="21" spans="1:7" x14ac:dyDescent="0.2">
      <c r="A21" s="1">
        <v>19</v>
      </c>
      <c r="B21" s="1">
        <v>0.22703841381297729</v>
      </c>
      <c r="C21" s="1">
        <v>-6.9084428579608321</v>
      </c>
      <c r="E21" s="1">
        <f t="shared" ca="1" si="2"/>
        <v>13</v>
      </c>
      <c r="F21" s="1">
        <f t="shared" ca="1" si="0"/>
        <v>0.18099693001230932</v>
      </c>
      <c r="G21" s="1">
        <f t="shared" ca="1" si="1"/>
        <v>-8.4899672928160612</v>
      </c>
    </row>
    <row r="22" spans="1:7" x14ac:dyDescent="0.2">
      <c r="A22" s="1">
        <v>20</v>
      </c>
      <c r="B22" s="1">
        <v>0.70851187796065085</v>
      </c>
      <c r="C22" s="1">
        <v>16.381491288880998</v>
      </c>
      <c r="E22" s="1">
        <f t="shared" ca="1" si="2"/>
        <v>23</v>
      </c>
      <c r="F22" s="1">
        <f t="shared" ca="1" si="0"/>
        <v>7.7434166911549807E-2</v>
      </c>
      <c r="G22" s="1">
        <f t="shared" ca="1" si="1"/>
        <v>-1.412596755297576</v>
      </c>
    </row>
    <row r="23" spans="1:7" x14ac:dyDescent="0.2">
      <c r="A23" s="1">
        <v>21</v>
      </c>
      <c r="B23" s="1">
        <v>0.71346549456075081</v>
      </c>
      <c r="C23" s="1">
        <v>-1.5893467020958667</v>
      </c>
    </row>
    <row r="24" spans="1:7" x14ac:dyDescent="0.2">
      <c r="A24" s="1">
        <v>22</v>
      </c>
      <c r="B24" s="1">
        <v>0.28023261965896851</v>
      </c>
      <c r="C24" s="1">
        <v>-4.2357330147396182</v>
      </c>
    </row>
    <row r="25" spans="1:7" x14ac:dyDescent="0.2">
      <c r="A25" s="1">
        <v>23</v>
      </c>
      <c r="B25" s="1">
        <v>7.7434166911549807E-2</v>
      </c>
      <c r="C25" s="1">
        <v>-1.412596755297576</v>
      </c>
    </row>
    <row r="26" spans="1:7" x14ac:dyDescent="0.2">
      <c r="A26" s="1">
        <v>24</v>
      </c>
      <c r="B26" s="1">
        <v>0.63716314486187575</v>
      </c>
      <c r="C26" s="1">
        <v>5.1011727408561498</v>
      </c>
    </row>
    <row r="27" spans="1:7" x14ac:dyDescent="0.2">
      <c r="A27" s="1">
        <v>25</v>
      </c>
      <c r="B27" s="1">
        <v>0.95913004352872644</v>
      </c>
      <c r="C27" s="1">
        <v>-5.9570911256997228</v>
      </c>
    </row>
    <row r="28" spans="1:7" x14ac:dyDescent="0.2">
      <c r="A28" s="1">
        <v>26</v>
      </c>
      <c r="B28" s="1">
        <v>0.64714998601127116</v>
      </c>
      <c r="C28" s="1">
        <v>5.9049722315045905E-2</v>
      </c>
    </row>
    <row r="29" spans="1:7" x14ac:dyDescent="0.2">
      <c r="A29" s="1">
        <v>27</v>
      </c>
      <c r="B29" s="1">
        <v>0.34577646815556884</v>
      </c>
      <c r="C29" s="1">
        <v>-1.3076944111303384</v>
      </c>
    </row>
    <row r="30" spans="1:7" x14ac:dyDescent="0.2">
      <c r="A30" s="1">
        <v>28</v>
      </c>
      <c r="B30" s="1">
        <v>0.45933651973477996</v>
      </c>
      <c r="C30" s="1">
        <v>6.6047734004209815</v>
      </c>
    </row>
    <row r="31" spans="1:7" x14ac:dyDescent="0.2">
      <c r="A31" s="1">
        <v>29</v>
      </c>
      <c r="B31" s="1">
        <v>0.97312260464872624</v>
      </c>
      <c r="C31" s="1">
        <v>4.4754700579512061</v>
      </c>
    </row>
    <row r="32" spans="1:7" x14ac:dyDescent="0.2">
      <c r="A32" s="1">
        <v>30</v>
      </c>
      <c r="B32" s="1">
        <v>0.33206466592229633</v>
      </c>
      <c r="C32" s="1">
        <v>11.573632679673583</v>
      </c>
    </row>
    <row r="33" spans="1:3" x14ac:dyDescent="0.2">
      <c r="A33" s="1">
        <v>31</v>
      </c>
      <c r="B33" s="1">
        <v>0.64028202814620228</v>
      </c>
      <c r="C33" s="1">
        <v>-0.86004727958303384</v>
      </c>
    </row>
    <row r="34" spans="1:3" x14ac:dyDescent="0.2">
      <c r="A34" s="1">
        <v>32</v>
      </c>
      <c r="B34" s="1">
        <v>0.65412356516715275</v>
      </c>
      <c r="C34" s="1">
        <v>12.890226168759902</v>
      </c>
    </row>
    <row r="35" spans="1:3" x14ac:dyDescent="0.2">
      <c r="A35" s="1">
        <v>33</v>
      </c>
      <c r="B35" s="1">
        <v>0.15159117464486993</v>
      </c>
      <c r="C35" s="1">
        <v>12.584120973412206</v>
      </c>
    </row>
    <row r="36" spans="1:3" x14ac:dyDescent="0.2">
      <c r="A36" s="1">
        <v>34</v>
      </c>
      <c r="B36" s="1">
        <v>0.12616751981095209</v>
      </c>
      <c r="C36" s="1">
        <v>-5.3016268878447281</v>
      </c>
    </row>
    <row r="37" spans="1:3" x14ac:dyDescent="0.2">
      <c r="A37" s="1">
        <v>35</v>
      </c>
      <c r="B37" s="1">
        <v>0.11703087604014828</v>
      </c>
      <c r="C37" s="1">
        <v>6.6107163896756749</v>
      </c>
    </row>
    <row r="38" spans="1:3" x14ac:dyDescent="0.2">
      <c r="A38" s="1">
        <v>36</v>
      </c>
      <c r="B38" s="1">
        <v>0.613883902489054</v>
      </c>
      <c r="C38" s="1">
        <v>-7.7662638397099357</v>
      </c>
    </row>
    <row r="39" spans="1:3" x14ac:dyDescent="0.2">
      <c r="A39" s="1">
        <v>37</v>
      </c>
      <c r="B39" s="1">
        <v>7.2122336288664934E-2</v>
      </c>
      <c r="C39" s="1">
        <v>4.5383898020626674</v>
      </c>
    </row>
    <row r="40" spans="1:3" x14ac:dyDescent="0.2">
      <c r="A40" s="1">
        <v>38</v>
      </c>
      <c r="B40" s="1">
        <v>0.25913723518528109</v>
      </c>
      <c r="C40" s="1">
        <v>10.101991648619126</v>
      </c>
    </row>
    <row r="41" spans="1:3" x14ac:dyDescent="0.2">
      <c r="A41" s="1">
        <v>39</v>
      </c>
      <c r="B41" s="1">
        <v>0.56893549312330904</v>
      </c>
      <c r="C41" s="1">
        <v>4.9514702310705472</v>
      </c>
    </row>
    <row r="42" spans="1:3" x14ac:dyDescent="0.2">
      <c r="A42" s="1">
        <v>40</v>
      </c>
      <c r="B42" s="1">
        <v>0.77240248480425466</v>
      </c>
      <c r="C42" s="1">
        <v>5.1693789664837553</v>
      </c>
    </row>
    <row r="43" spans="1:3" x14ac:dyDescent="0.2">
      <c r="A43" s="1">
        <v>41</v>
      </c>
      <c r="B43" s="1">
        <v>0.93126776180891602</v>
      </c>
      <c r="C43" s="1">
        <v>7.5837343332898035</v>
      </c>
    </row>
    <row r="44" spans="1:3" x14ac:dyDescent="0.2">
      <c r="A44" s="1">
        <v>42</v>
      </c>
      <c r="B44" s="1">
        <v>0.31403466633306931</v>
      </c>
      <c r="C44" s="1">
        <v>3.9403900323645691</v>
      </c>
    </row>
    <row r="45" spans="1:3" x14ac:dyDescent="0.2">
      <c r="A45" s="1">
        <v>43</v>
      </c>
      <c r="B45" s="1">
        <v>0.7665072147710551</v>
      </c>
      <c r="C45" s="1">
        <v>9.2667050619938891</v>
      </c>
    </row>
    <row r="46" spans="1:3" x14ac:dyDescent="0.2">
      <c r="A46" s="1">
        <v>44</v>
      </c>
      <c r="B46" s="1">
        <v>0.7079586721836284</v>
      </c>
      <c r="C46" s="1">
        <v>5.4577063315847614</v>
      </c>
    </row>
    <row r="47" spans="1:3" x14ac:dyDescent="0.2">
      <c r="A47" s="1">
        <v>45</v>
      </c>
      <c r="B47" s="1">
        <v>0.38000745489647469</v>
      </c>
      <c r="C47" s="1">
        <v>5.1817153886768406</v>
      </c>
    </row>
    <row r="48" spans="1:3" x14ac:dyDescent="0.2">
      <c r="A48" s="1">
        <v>46</v>
      </c>
      <c r="B48" s="1">
        <v>0.17112923356423437</v>
      </c>
      <c r="C48" s="1">
        <v>7.8291216850124057</v>
      </c>
    </row>
    <row r="49" spans="1:3" x14ac:dyDescent="0.2">
      <c r="A49" s="1">
        <v>47</v>
      </c>
      <c r="B49" s="1">
        <v>0.92642217436016416</v>
      </c>
      <c r="C49" s="1">
        <v>12.914585812747662</v>
      </c>
    </row>
    <row r="50" spans="1:3" x14ac:dyDescent="0.2">
      <c r="A50" s="1">
        <v>48</v>
      </c>
      <c r="B50" s="1">
        <v>0.83583287838474651</v>
      </c>
      <c r="C50" s="1">
        <v>13.861128442546491</v>
      </c>
    </row>
    <row r="51" spans="1:3" x14ac:dyDescent="0.2">
      <c r="A51" s="1">
        <v>49</v>
      </c>
      <c r="B51" s="1">
        <v>0.54336679710118363</v>
      </c>
      <c r="C51" s="1">
        <v>3.1357242162120338</v>
      </c>
    </row>
    <row r="52" spans="1:3" x14ac:dyDescent="0.2">
      <c r="A52" s="1">
        <v>50</v>
      </c>
      <c r="B52" s="1">
        <v>8.2026567617184853E-2</v>
      </c>
      <c r="C52" s="1">
        <v>3.5392667275467158</v>
      </c>
    </row>
  </sheetData>
  <hyperlinks>
    <hyperlink ref="A1" r:id="rId1" xr:uid="{08BBE139-9B3D-454B-9CBD-E9F6274D8B44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5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A1" s="22" t="s">
        <v>85</v>
      </c>
    </row>
    <row r="2" spans="1:9" x14ac:dyDescent="0.2">
      <c r="A2" s="1" t="s">
        <v>4</v>
      </c>
      <c r="B2" s="1" t="s">
        <v>0</v>
      </c>
      <c r="C2" s="1" t="s">
        <v>1</v>
      </c>
      <c r="D2" s="1" t="s">
        <v>8</v>
      </c>
    </row>
    <row r="3" spans="1:9" x14ac:dyDescent="0.2">
      <c r="A3" s="1">
        <v>1</v>
      </c>
      <c r="B3" s="1">
        <v>0.89385464136232384</v>
      </c>
      <c r="C3" s="1">
        <v>13.773850317081816</v>
      </c>
      <c r="D3" s="1">
        <f t="shared" ref="D3:D34" si="0">x*beta1+beta0</f>
        <v>7.6616934944135728</v>
      </c>
      <c r="F3" s="1" t="s">
        <v>5</v>
      </c>
      <c r="G3" s="1">
        <v>7.798953622036791</v>
      </c>
      <c r="H3" s="1">
        <v>0.69056260158648053</v>
      </c>
      <c r="I3" s="1" t="s">
        <v>9</v>
      </c>
    </row>
    <row r="4" spans="1:9" x14ac:dyDescent="0.2">
      <c r="A4" s="1">
        <v>2</v>
      </c>
      <c r="B4" s="1">
        <v>0.11410614936453678</v>
      </c>
      <c r="C4" s="1">
        <v>-2.72903414585861</v>
      </c>
      <c r="D4" s="1">
        <f t="shared" si="0"/>
        <v>1.5804711684697057</v>
      </c>
      <c r="F4" s="1" t="s">
        <v>6</v>
      </c>
      <c r="G4" s="1">
        <v>3.1998912859147692</v>
      </c>
      <c r="H4" s="1">
        <v>1.8439417802141502</v>
      </c>
      <c r="I4" s="1" t="s">
        <v>10</v>
      </c>
    </row>
    <row r="5" spans="1:9" x14ac:dyDescent="0.2">
      <c r="A5" s="1">
        <v>3</v>
      </c>
      <c r="B5" s="1">
        <v>3.2293338094514068E-2</v>
      </c>
      <c r="C5" s="1">
        <v>-3.216852072803452</v>
      </c>
      <c r="D5" s="1">
        <f t="shared" si="0"/>
        <v>0.9424168476863497</v>
      </c>
      <c r="F5" s="1" t="s">
        <v>7</v>
      </c>
      <c r="G5" s="1">
        <v>0.11012591955854996</v>
      </c>
      <c r="H5" s="1">
        <v>6.5062677028917051</v>
      </c>
      <c r="I5" s="1" t="s">
        <v>60</v>
      </c>
    </row>
    <row r="6" spans="1:9" x14ac:dyDescent="0.2">
      <c r="A6" s="1">
        <v>4</v>
      </c>
      <c r="B6" s="1">
        <v>0.7745455188279643</v>
      </c>
      <c r="C6" s="1">
        <v>18.97024761550195</v>
      </c>
      <c r="D6" s="1">
        <f t="shared" si="0"/>
        <v>6.7312071810821976</v>
      </c>
      <c r="G6" s="1">
        <v>5.9402158743494233</v>
      </c>
      <c r="H6" s="1">
        <v>48</v>
      </c>
    </row>
    <row r="7" spans="1:9" x14ac:dyDescent="0.2">
      <c r="A7" s="1">
        <v>5</v>
      </c>
      <c r="B7" s="1">
        <v>0.16485022737414012</v>
      </c>
      <c r="C7" s="1">
        <v>2.7682708403617386</v>
      </c>
      <c r="D7" s="1">
        <f t="shared" si="0"/>
        <v>1.9762218794596191</v>
      </c>
      <c r="G7" s="1">
        <v>251.45836365406399</v>
      </c>
      <c r="H7" s="1">
        <v>2031.9129322412016</v>
      </c>
    </row>
    <row r="8" spans="1:9" x14ac:dyDescent="0.2">
      <c r="A8" s="1">
        <v>6</v>
      </c>
      <c r="B8" s="1">
        <v>0.53233700612317969</v>
      </c>
      <c r="C8" s="1">
        <v>11.101021255885179</v>
      </c>
      <c r="D8" s="1">
        <f t="shared" si="0"/>
        <v>4.8422342236350744</v>
      </c>
    </row>
    <row r="9" spans="1:9" x14ac:dyDescent="0.2">
      <c r="A9" s="1">
        <v>7</v>
      </c>
      <c r="B9" s="1">
        <v>0.35679754262785179</v>
      </c>
      <c r="C9" s="1">
        <v>14.822145066657367</v>
      </c>
      <c r="D9" s="1">
        <f t="shared" si="0"/>
        <v>3.4732100889977917</v>
      </c>
    </row>
    <row r="10" spans="1:9" x14ac:dyDescent="0.2">
      <c r="A10" s="1">
        <v>8</v>
      </c>
      <c r="B10" s="1">
        <v>0.46606919790278101</v>
      </c>
      <c r="C10" s="1">
        <v>4.8208412024265686</v>
      </c>
      <c r="D10" s="1">
        <f t="shared" si="0"/>
        <v>4.3254146606901562</v>
      </c>
      <c r="H10" s="1" t="s">
        <v>14</v>
      </c>
    </row>
    <row r="11" spans="1:9" x14ac:dyDescent="0.2">
      <c r="A11" s="1">
        <v>9</v>
      </c>
      <c r="B11" s="1">
        <v>0.79691662129391783</v>
      </c>
      <c r="C11" s="1">
        <v>9.0662401849772074</v>
      </c>
      <c r="D11" s="1">
        <f t="shared" si="0"/>
        <v>6.905678371688003</v>
      </c>
      <c r="H11" s="1">
        <f ca="1">_xlfn.NORM.INV(RAND(),beta1,SE1_)*0.5+_xlfn.NORM.INV(RAND(),beta0,SE0)+_xlfn.NORM.INV(RAND(),0,SEy)</f>
        <v>1.085349421857833</v>
      </c>
    </row>
    <row r="12" spans="1:9" x14ac:dyDescent="0.2">
      <c r="A12" s="1">
        <v>10</v>
      </c>
      <c r="B12" s="1">
        <v>0.83335520454142931</v>
      </c>
      <c r="C12" s="1">
        <v>0.37670733306446547</v>
      </c>
      <c r="D12" s="1">
        <f t="shared" si="0"/>
        <v>7.1898611924880722</v>
      </c>
      <c r="G12" s="1">
        <v>0.5</v>
      </c>
      <c r="H12" s="1">
        <f t="dataTable" ref="H12:H21" dt2D="0" dtr="0" r1="G11" ca="1"/>
        <v>10.339436579410036</v>
      </c>
    </row>
    <row r="13" spans="1:9" x14ac:dyDescent="0.2">
      <c r="A13" s="1">
        <v>11</v>
      </c>
      <c r="B13" s="1">
        <v>0.9221524149372593</v>
      </c>
      <c r="C13" s="1">
        <v>5.1544885979594595</v>
      </c>
      <c r="D13" s="1">
        <f t="shared" si="0"/>
        <v>7.8823865181313924</v>
      </c>
      <c r="G13" s="1">
        <v>0.5</v>
      </c>
      <c r="H13" s="1">
        <v>-12.165473636048326</v>
      </c>
    </row>
    <row r="14" spans="1:9" x14ac:dyDescent="0.2">
      <c r="A14" s="1">
        <v>12</v>
      </c>
      <c r="B14" s="1">
        <v>0.56320667763393051</v>
      </c>
      <c r="C14" s="1">
        <v>4.4224288949320156</v>
      </c>
      <c r="D14" s="1">
        <f t="shared" si="0"/>
        <v>5.0829853600749306</v>
      </c>
      <c r="G14" s="1">
        <v>0.5</v>
      </c>
      <c r="H14" s="1">
        <v>16.775928930042316</v>
      </c>
    </row>
    <row r="15" spans="1:9" x14ac:dyDescent="0.2">
      <c r="A15" s="1">
        <v>13</v>
      </c>
      <c r="B15" s="1">
        <v>0.18099693001230932</v>
      </c>
      <c r="C15" s="1">
        <v>-8.4899672928160612</v>
      </c>
      <c r="D15" s="1">
        <f t="shared" si="0"/>
        <v>2.1021492644835198</v>
      </c>
      <c r="G15" s="1">
        <v>0.5</v>
      </c>
      <c r="H15" s="1">
        <v>16.839037092531314</v>
      </c>
    </row>
    <row r="16" spans="1:9" x14ac:dyDescent="0.2">
      <c r="A16" s="1">
        <v>14</v>
      </c>
      <c r="B16" s="1">
        <v>0.25590346304982969</v>
      </c>
      <c r="C16" s="1">
        <v>-0.56386292043580166</v>
      </c>
      <c r="D16" s="1">
        <f t="shared" si="0"/>
        <v>2.6863418416307079</v>
      </c>
      <c r="G16" s="1">
        <v>0.5</v>
      </c>
      <c r="H16" s="1">
        <v>7.7436986919652533</v>
      </c>
    </row>
    <row r="17" spans="1:8" x14ac:dyDescent="0.2">
      <c r="A17" s="1">
        <v>15</v>
      </c>
      <c r="B17" s="1">
        <v>0.28042800621491204</v>
      </c>
      <c r="C17" s="1">
        <v>2.8946976991120419</v>
      </c>
      <c r="D17" s="1">
        <f t="shared" si="0"/>
        <v>2.8776076163768245</v>
      </c>
      <c r="G17" s="1">
        <v>0.5</v>
      </c>
      <c r="H17" s="1">
        <v>10.681848748517861</v>
      </c>
    </row>
    <row r="18" spans="1:8" x14ac:dyDescent="0.2">
      <c r="A18" s="1">
        <v>16</v>
      </c>
      <c r="B18" s="1">
        <v>0.55322714378500448</v>
      </c>
      <c r="C18" s="1">
        <v>14.554069586043362</v>
      </c>
      <c r="D18" s="1">
        <f t="shared" si="0"/>
        <v>5.00515543841761</v>
      </c>
      <c r="G18" s="1">
        <v>0.5</v>
      </c>
      <c r="H18" s="1">
        <v>2.8922363901031241</v>
      </c>
    </row>
    <row r="19" spans="1:8" x14ac:dyDescent="0.2">
      <c r="A19" s="1">
        <v>17</v>
      </c>
      <c r="B19" s="1">
        <v>0.35923791567206675</v>
      </c>
      <c r="C19" s="1">
        <v>-4.7106841000026449</v>
      </c>
      <c r="D19" s="1">
        <f t="shared" si="0"/>
        <v>3.4922424451900929</v>
      </c>
      <c r="G19" s="1">
        <v>0.5</v>
      </c>
      <c r="H19" s="1">
        <v>12.756188430623467</v>
      </c>
    </row>
    <row r="20" spans="1:8" x14ac:dyDescent="0.2">
      <c r="A20" s="1">
        <v>18</v>
      </c>
      <c r="B20" s="1">
        <v>0.89411129435350312</v>
      </c>
      <c r="C20" s="1">
        <v>7.8328293484895211</v>
      </c>
      <c r="D20" s="1">
        <f t="shared" si="0"/>
        <v>7.6636951191887377</v>
      </c>
      <c r="G20" s="1">
        <v>0.5</v>
      </c>
      <c r="H20" s="1">
        <v>9.4748497138506558</v>
      </c>
    </row>
    <row r="21" spans="1:8" x14ac:dyDescent="0.2">
      <c r="A21" s="1">
        <v>19</v>
      </c>
      <c r="B21" s="1">
        <v>0.22703841381297729</v>
      </c>
      <c r="C21" s="1">
        <v>-6.9084428579608321</v>
      </c>
      <c r="D21" s="1">
        <f t="shared" si="0"/>
        <v>2.4612246613346875</v>
      </c>
      <c r="G21" s="1">
        <v>0.5</v>
      </c>
      <c r="H21" s="1">
        <v>4.5542507603909961</v>
      </c>
    </row>
    <row r="22" spans="1:8" x14ac:dyDescent="0.2">
      <c r="A22" s="1">
        <v>20</v>
      </c>
      <c r="B22" s="1">
        <v>0.70851187796065085</v>
      </c>
      <c r="C22" s="1">
        <v>16.381491288880998</v>
      </c>
      <c r="D22" s="1">
        <f t="shared" si="0"/>
        <v>6.2162138784637868</v>
      </c>
    </row>
    <row r="23" spans="1:8" x14ac:dyDescent="0.2">
      <c r="A23" s="1">
        <v>21</v>
      </c>
      <c r="B23" s="1">
        <v>0.71346549456075081</v>
      </c>
      <c r="C23" s="1">
        <v>-1.5893467020958667</v>
      </c>
      <c r="D23" s="1">
        <f t="shared" si="0"/>
        <v>6.2548469045893178</v>
      </c>
      <c r="G23" s="1" t="s">
        <v>15</v>
      </c>
      <c r="H23" s="1">
        <f>AVERAGE(H12:H21)</f>
        <v>7.9892001701386706</v>
      </c>
    </row>
    <row r="24" spans="1:8" x14ac:dyDescent="0.2">
      <c r="A24" s="1">
        <v>22</v>
      </c>
      <c r="B24" s="1">
        <v>0.28023261965896851</v>
      </c>
      <c r="C24" s="1">
        <v>-4.2357330147396182</v>
      </c>
      <c r="D24" s="1">
        <f t="shared" si="0"/>
        <v>2.8760838056886513</v>
      </c>
      <c r="G24" s="1" t="s">
        <v>16</v>
      </c>
      <c r="H24" s="1">
        <f>_xlfn.STDEV.S(H13:H22)</f>
        <v>8.8821677655193678</v>
      </c>
    </row>
    <row r="25" spans="1:8" x14ac:dyDescent="0.2">
      <c r="A25" s="1">
        <v>23</v>
      </c>
      <c r="B25" s="1">
        <v>7.7434166911549807E-2</v>
      </c>
      <c r="C25" s="1">
        <v>-1.412596755297576</v>
      </c>
      <c r="D25" s="1">
        <f t="shared" si="0"/>
        <v>1.2944680780907132</v>
      </c>
    </row>
    <row r="26" spans="1:8" x14ac:dyDescent="0.2">
      <c r="A26" s="1">
        <v>24</v>
      </c>
      <c r="B26" s="1">
        <v>0.63716314486187575</v>
      </c>
      <c r="C26" s="1">
        <v>5.1011727408561498</v>
      </c>
      <c r="D26" s="1">
        <f t="shared" si="0"/>
        <v>5.6597684180353589</v>
      </c>
    </row>
    <row r="27" spans="1:8" x14ac:dyDescent="0.2">
      <c r="A27" s="1">
        <v>25</v>
      </c>
      <c r="B27" s="1">
        <v>0.95913004352872644</v>
      </c>
      <c r="C27" s="1">
        <v>-5.9570911256997228</v>
      </c>
      <c r="D27" s="1">
        <f t="shared" si="0"/>
        <v>8.1707733285691457</v>
      </c>
    </row>
    <row r="28" spans="1:8" x14ac:dyDescent="0.2">
      <c r="A28" s="1">
        <v>26</v>
      </c>
      <c r="B28" s="1">
        <v>0.64714998601127116</v>
      </c>
      <c r="C28" s="1">
        <v>5.9049722315045905E-2</v>
      </c>
      <c r="D28" s="1">
        <f t="shared" si="0"/>
        <v>5.737655328990142</v>
      </c>
    </row>
    <row r="29" spans="1:8" x14ac:dyDescent="0.2">
      <c r="A29" s="1">
        <v>27</v>
      </c>
      <c r="B29" s="1">
        <v>0.34577646815556884</v>
      </c>
      <c r="C29" s="1">
        <v>-1.3076944111303384</v>
      </c>
      <c r="D29" s="1">
        <f t="shared" si="0"/>
        <v>3.3872572403234433</v>
      </c>
    </row>
    <row r="30" spans="1:8" x14ac:dyDescent="0.2">
      <c r="A30" s="1">
        <v>28</v>
      </c>
      <c r="B30" s="1">
        <v>0.45933651973477996</v>
      </c>
      <c r="C30" s="1">
        <v>6.6047734004209815</v>
      </c>
      <c r="D30" s="1">
        <f t="shared" si="0"/>
        <v>4.2729068159058166</v>
      </c>
    </row>
    <row r="31" spans="1:8" x14ac:dyDescent="0.2">
      <c r="A31" s="1">
        <v>29</v>
      </c>
      <c r="B31" s="1">
        <v>0.97312260464872624</v>
      </c>
      <c r="C31" s="1">
        <v>4.4754700579512061</v>
      </c>
      <c r="D31" s="1">
        <f t="shared" si="0"/>
        <v>8.279900663797541</v>
      </c>
    </row>
    <row r="32" spans="1:8" x14ac:dyDescent="0.2">
      <c r="A32" s="1">
        <v>30</v>
      </c>
      <c r="B32" s="1">
        <v>0.33206466592229633</v>
      </c>
      <c r="C32" s="1">
        <v>11.573632679673583</v>
      </c>
      <c r="D32" s="1">
        <f t="shared" si="0"/>
        <v>3.2803195306316106</v>
      </c>
    </row>
    <row r="33" spans="1:4" x14ac:dyDescent="0.2">
      <c r="A33" s="1">
        <v>31</v>
      </c>
      <c r="B33" s="1">
        <v>0.64028202814620228</v>
      </c>
      <c r="C33" s="1">
        <v>-0.86004727958303384</v>
      </c>
      <c r="D33" s="1">
        <f t="shared" si="0"/>
        <v>5.684092444122367</v>
      </c>
    </row>
    <row r="34" spans="1:4" x14ac:dyDescent="0.2">
      <c r="A34" s="1">
        <v>32</v>
      </c>
      <c r="B34" s="1">
        <v>0.65412356516715275</v>
      </c>
      <c r="C34" s="1">
        <v>12.890226168759902</v>
      </c>
      <c r="D34" s="1">
        <f t="shared" si="0"/>
        <v>5.7920419494064657</v>
      </c>
    </row>
    <row r="35" spans="1:4" x14ac:dyDescent="0.2">
      <c r="A35" s="1">
        <v>33</v>
      </c>
      <c r="B35" s="1">
        <v>0.15159117464486993</v>
      </c>
      <c r="C35" s="1">
        <v>12.584120973412206</v>
      </c>
      <c r="D35" s="1">
        <f t="shared" ref="D35:D52" si="1">x*beta1+beta0</f>
        <v>1.8728151421519006</v>
      </c>
    </row>
    <row r="36" spans="1:4" x14ac:dyDescent="0.2">
      <c r="A36" s="1">
        <v>34</v>
      </c>
      <c r="B36" s="1">
        <v>0.12616751981095209</v>
      </c>
      <c r="C36" s="1">
        <v>-5.3016268878447281</v>
      </c>
      <c r="D36" s="1">
        <f t="shared" si="1"/>
        <v>1.674537237199504</v>
      </c>
    </row>
    <row r="37" spans="1:4" x14ac:dyDescent="0.2">
      <c r="A37" s="1">
        <v>35</v>
      </c>
      <c r="B37" s="1">
        <v>0.11703087604014828</v>
      </c>
      <c r="C37" s="1">
        <v>6.6107163896756749</v>
      </c>
      <c r="D37" s="1">
        <f t="shared" si="1"/>
        <v>1.6032809761699336</v>
      </c>
    </row>
    <row r="38" spans="1:4" x14ac:dyDescent="0.2">
      <c r="A38" s="1">
        <v>36</v>
      </c>
      <c r="B38" s="1">
        <v>0.613883902489054</v>
      </c>
      <c r="C38" s="1">
        <v>-7.7662638397099357</v>
      </c>
      <c r="D38" s="1">
        <f t="shared" si="1"/>
        <v>5.478214686413569</v>
      </c>
    </row>
    <row r="39" spans="1:4" x14ac:dyDescent="0.2">
      <c r="A39" s="1">
        <v>37</v>
      </c>
      <c r="B39" s="1">
        <v>7.2122336288664934E-2</v>
      </c>
      <c r="C39" s="1">
        <v>4.5383898020626674</v>
      </c>
      <c r="D39" s="1">
        <f t="shared" si="1"/>
        <v>1.2530413574147194</v>
      </c>
    </row>
    <row r="40" spans="1:4" x14ac:dyDescent="0.2">
      <c r="A40" s="1">
        <v>38</v>
      </c>
      <c r="B40" s="1">
        <v>0.25913723518528109</v>
      </c>
      <c r="C40" s="1">
        <v>10.101991648619126</v>
      </c>
      <c r="D40" s="1">
        <f t="shared" si="1"/>
        <v>2.7115618805393282</v>
      </c>
    </row>
    <row r="41" spans="1:4" x14ac:dyDescent="0.2">
      <c r="A41" s="1">
        <v>39</v>
      </c>
      <c r="B41" s="1">
        <v>0.56893549312330904</v>
      </c>
      <c r="C41" s="1">
        <v>4.9514702310705472</v>
      </c>
      <c r="D41" s="1">
        <f t="shared" si="1"/>
        <v>5.1276641263857989</v>
      </c>
    </row>
    <row r="42" spans="1:4" x14ac:dyDescent="0.2">
      <c r="A42" s="1">
        <v>40</v>
      </c>
      <c r="B42" s="1">
        <v>0.77240248480425466</v>
      </c>
      <c r="C42" s="1">
        <v>5.1693789664837553</v>
      </c>
      <c r="D42" s="1">
        <f t="shared" si="1"/>
        <v>6.7144937581208399</v>
      </c>
    </row>
    <row r="43" spans="1:4" x14ac:dyDescent="0.2">
      <c r="A43" s="1">
        <v>41</v>
      </c>
      <c r="B43" s="1">
        <v>0.93126776180891602</v>
      </c>
      <c r="C43" s="1">
        <v>7.5837343332898035</v>
      </c>
      <c r="D43" s="1">
        <f t="shared" si="1"/>
        <v>7.9534766856322214</v>
      </c>
    </row>
    <row r="44" spans="1:4" x14ac:dyDescent="0.2">
      <c r="A44" s="1">
        <v>42</v>
      </c>
      <c r="B44" s="1">
        <v>0.31403466633306931</v>
      </c>
      <c r="C44" s="1">
        <v>3.9403900323645691</v>
      </c>
      <c r="D44" s="1">
        <f t="shared" si="1"/>
        <v>3.1397044000298866</v>
      </c>
    </row>
    <row r="45" spans="1:4" x14ac:dyDescent="0.2">
      <c r="A45" s="1">
        <v>43</v>
      </c>
      <c r="B45" s="1">
        <v>0.7665072147710551</v>
      </c>
      <c r="C45" s="1">
        <v>9.2667050619938891</v>
      </c>
      <c r="D45" s="1">
        <f t="shared" si="1"/>
        <v>6.6685168205425338</v>
      </c>
    </row>
    <row r="46" spans="1:4" x14ac:dyDescent="0.2">
      <c r="A46" s="1">
        <v>44</v>
      </c>
      <c r="B46" s="1">
        <v>0.7079586721836284</v>
      </c>
      <c r="C46" s="1">
        <v>5.4577063315847614</v>
      </c>
      <c r="D46" s="1">
        <f t="shared" si="1"/>
        <v>6.2118994522653459</v>
      </c>
    </row>
    <row r="47" spans="1:4" x14ac:dyDescent="0.2">
      <c r="A47" s="1">
        <v>45</v>
      </c>
      <c r="B47" s="1">
        <v>0.38000745489647469</v>
      </c>
      <c r="C47" s="1">
        <v>5.1817153886768406</v>
      </c>
      <c r="D47" s="1">
        <f t="shared" si="1"/>
        <v>3.6542231183523244</v>
      </c>
    </row>
    <row r="48" spans="1:4" x14ac:dyDescent="0.2">
      <c r="A48" s="1">
        <v>46</v>
      </c>
      <c r="B48" s="1">
        <v>0.17112923356423437</v>
      </c>
      <c r="C48" s="1">
        <v>7.8291216850124057</v>
      </c>
      <c r="D48" s="1">
        <f t="shared" si="1"/>
        <v>2.0251915575286459</v>
      </c>
    </row>
    <row r="49" spans="1:4" x14ac:dyDescent="0.2">
      <c r="A49" s="1">
        <v>47</v>
      </c>
      <c r="B49" s="1">
        <v>0.92642217436016416</v>
      </c>
      <c r="C49" s="1">
        <v>12.914585812747662</v>
      </c>
      <c r="D49" s="1">
        <f t="shared" si="1"/>
        <v>7.9156861738478828</v>
      </c>
    </row>
    <row r="50" spans="1:4" x14ac:dyDescent="0.2">
      <c r="A50" s="1">
        <v>48</v>
      </c>
      <c r="B50" s="1">
        <v>0.83583287838474651</v>
      </c>
      <c r="C50" s="1">
        <v>13.861128442546491</v>
      </c>
      <c r="D50" s="1">
        <f t="shared" si="1"/>
        <v>7.2091844558826352</v>
      </c>
    </row>
    <row r="51" spans="1:4" x14ac:dyDescent="0.2">
      <c r="A51" s="1">
        <v>49</v>
      </c>
      <c r="B51" s="1">
        <v>0.54336679710118363</v>
      </c>
      <c r="C51" s="1">
        <v>3.1357242162120338</v>
      </c>
      <c r="D51" s="1">
        <f t="shared" si="1"/>
        <v>4.9282550519332862</v>
      </c>
    </row>
    <row r="52" spans="1:4" x14ac:dyDescent="0.2">
      <c r="A52" s="1">
        <v>50</v>
      </c>
      <c r="B52" s="1">
        <v>8.2026567617184853E-2</v>
      </c>
      <c r="C52" s="1">
        <v>3.5392667275467158</v>
      </c>
      <c r="D52" s="1">
        <f t="shared" si="1"/>
        <v>1.3302839982077701</v>
      </c>
    </row>
  </sheetData>
  <hyperlinks>
    <hyperlink ref="A1" r:id="rId1" xr:uid="{FD01B0A1-4D74-F540-978D-A263958CFC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J5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A1" s="22" t="s">
        <v>85</v>
      </c>
    </row>
    <row r="2" spans="1:10" s="2" customFormat="1" x14ac:dyDescent="0.2">
      <c r="A2" s="2" t="s">
        <v>4</v>
      </c>
      <c r="B2" s="2" t="s">
        <v>0</v>
      </c>
      <c r="C2" s="2" t="s">
        <v>1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9</v>
      </c>
    </row>
    <row r="3" spans="1:10" x14ac:dyDescent="0.2">
      <c r="A3" s="1">
        <v>1</v>
      </c>
      <c r="B3" s="1">
        <v>0.89385464136232384</v>
      </c>
      <c r="C3" s="1">
        <v>13.773850317081816</v>
      </c>
      <c r="E3" s="1">
        <f ca="1">RANDBETWEEN(1,50)</f>
        <v>34</v>
      </c>
      <c r="F3" s="1">
        <f t="shared" ref="F3:F22" ca="1" si="0">VLOOKUP(idx,data,2,0)</f>
        <v>0.71346549456075081</v>
      </c>
      <c r="G3" s="1">
        <f t="shared" ref="G3:G22" ca="1" si="1">VLOOKUP(idx,data,3,0)</f>
        <v>-1.5893467020958667</v>
      </c>
      <c r="I3" s="1">
        <f t="array" aca="1" ref="I3:J7" ca="1">LINEST(y_draw,x_draw,TRUE,TRUE)</f>
        <v>11.623333341617446</v>
      </c>
      <c r="J3" s="1">
        <f ca="1"/>
        <v>-0.6346800306517002</v>
      </c>
    </row>
    <row r="4" spans="1:10" x14ac:dyDescent="0.2">
      <c r="A4" s="1">
        <v>2</v>
      </c>
      <c r="B4" s="1">
        <v>0.11410614936453678</v>
      </c>
      <c r="C4" s="1">
        <v>-2.72903414585861</v>
      </c>
      <c r="E4" s="1">
        <f t="shared" ref="E4:E22" ca="1" si="2">RANDBETWEEN(1,50)</f>
        <v>33</v>
      </c>
      <c r="F4" s="1">
        <f t="shared" ca="1" si="0"/>
        <v>0.93126776180891602</v>
      </c>
      <c r="G4" s="1">
        <f t="shared" ca="1" si="1"/>
        <v>7.5837343332898035</v>
      </c>
      <c r="I4" s="1">
        <f ca="1"/>
        <v>5.2478910725132808</v>
      </c>
      <c r="J4" s="1">
        <f ca="1"/>
        <v>3.5796611142311763</v>
      </c>
    </row>
    <row r="5" spans="1:10" x14ac:dyDescent="0.2">
      <c r="A5" s="1">
        <v>3</v>
      </c>
      <c r="B5" s="1">
        <v>3.2293338094514068E-2</v>
      </c>
      <c r="C5" s="1">
        <v>-3.216852072803452</v>
      </c>
      <c r="E5" s="1">
        <f t="shared" ca="1" si="2"/>
        <v>12</v>
      </c>
      <c r="F5" s="1">
        <f t="shared" ca="1" si="0"/>
        <v>0.64714998601127116</v>
      </c>
      <c r="G5" s="1">
        <f t="shared" ca="1" si="1"/>
        <v>5.9049722315045905E-2</v>
      </c>
      <c r="I5" s="1">
        <f ca="1"/>
        <v>0.21416582423781411</v>
      </c>
      <c r="J5" s="1">
        <f ca="1"/>
        <v>6.1342770395431838</v>
      </c>
    </row>
    <row r="6" spans="1:10" x14ac:dyDescent="0.2">
      <c r="A6" s="1">
        <v>4</v>
      </c>
      <c r="B6" s="1">
        <v>0.7745455188279643</v>
      </c>
      <c r="C6" s="1">
        <v>18.97024761550195</v>
      </c>
      <c r="E6" s="1">
        <f t="shared" ca="1" si="2"/>
        <v>44</v>
      </c>
      <c r="F6" s="1">
        <f t="shared" ca="1" si="0"/>
        <v>0.89411129435350312</v>
      </c>
      <c r="G6" s="1">
        <f t="shared" ca="1" si="1"/>
        <v>7.8328293484895211</v>
      </c>
      <c r="I6" s="1">
        <f ca="1"/>
        <v>4.9055958053003712</v>
      </c>
      <c r="J6" s="1">
        <f ca="1"/>
        <v>18</v>
      </c>
    </row>
    <row r="7" spans="1:10" x14ac:dyDescent="0.2">
      <c r="A7" s="1">
        <v>5</v>
      </c>
      <c r="B7" s="1">
        <v>0.16485022737414012</v>
      </c>
      <c r="C7" s="1">
        <v>2.7682708403617386</v>
      </c>
      <c r="E7" s="1">
        <f t="shared" ca="1" si="2"/>
        <v>21</v>
      </c>
      <c r="F7" s="1">
        <f t="shared" ca="1" si="0"/>
        <v>0.89385464136232384</v>
      </c>
      <c r="G7" s="1">
        <f t="shared" ca="1" si="1"/>
        <v>13.773850317081816</v>
      </c>
      <c r="I7" s="1">
        <f ca="1"/>
        <v>184.59440505257419</v>
      </c>
      <c r="J7" s="1">
        <f ca="1"/>
        <v>677.32838636160022</v>
      </c>
    </row>
    <row r="8" spans="1:10" x14ac:dyDescent="0.2">
      <c r="A8" s="1">
        <v>6</v>
      </c>
      <c r="B8" s="1">
        <v>0.53233700612317969</v>
      </c>
      <c r="C8" s="1">
        <v>11.101021255885179</v>
      </c>
      <c r="E8" s="1">
        <f t="shared" ca="1" si="2"/>
        <v>4</v>
      </c>
      <c r="F8" s="1">
        <f t="shared" ca="1" si="0"/>
        <v>0.55322714378500448</v>
      </c>
      <c r="G8" s="1">
        <f t="shared" ca="1" si="1"/>
        <v>14.554069586043362</v>
      </c>
    </row>
    <row r="9" spans="1:10" x14ac:dyDescent="0.2">
      <c r="A9" s="1">
        <v>7</v>
      </c>
      <c r="B9" s="1">
        <v>0.35679754262785179</v>
      </c>
      <c r="C9" s="1">
        <v>14.822145066657367</v>
      </c>
      <c r="E9" s="1">
        <f t="shared" ca="1" si="2"/>
        <v>43</v>
      </c>
      <c r="F9" s="1">
        <f t="shared" ca="1" si="0"/>
        <v>0.35679754262785179</v>
      </c>
      <c r="G9" s="1">
        <f t="shared" ca="1" si="1"/>
        <v>14.822145066657367</v>
      </c>
    </row>
    <row r="10" spans="1:10" x14ac:dyDescent="0.2">
      <c r="A10" s="1">
        <v>8</v>
      </c>
      <c r="B10" s="1">
        <v>0.46606919790278101</v>
      </c>
      <c r="C10" s="1">
        <v>4.8208412024265686</v>
      </c>
      <c r="E10" s="1">
        <f t="shared" ca="1" si="2"/>
        <v>16</v>
      </c>
      <c r="F10" s="1">
        <f t="shared" ca="1" si="0"/>
        <v>0.7665072147710551</v>
      </c>
      <c r="G10" s="1">
        <f t="shared" ca="1" si="1"/>
        <v>9.2667050619938891</v>
      </c>
      <c r="J10" s="1" t="s">
        <v>14</v>
      </c>
    </row>
    <row r="11" spans="1:10" x14ac:dyDescent="0.2">
      <c r="A11" s="1">
        <v>9</v>
      </c>
      <c r="B11" s="1">
        <v>0.79691662129391783</v>
      </c>
      <c r="C11" s="1">
        <v>9.0662401849772074</v>
      </c>
      <c r="E11" s="1">
        <f t="shared" ca="1" si="2"/>
        <v>12</v>
      </c>
      <c r="F11" s="1">
        <f t="shared" ca="1" si="0"/>
        <v>0.54336679710118363</v>
      </c>
      <c r="G11" s="1">
        <f t="shared" ca="1" si="1"/>
        <v>3.1357242162120338</v>
      </c>
      <c r="J11" s="1">
        <f ca="1">INDEX(LINEST(y_draw,x_draw),1)*0.5+INDEX(LINEST(y_draw,x_draw),2)+_xlfn.NORM.INV(RAND(),0,J5)</f>
        <v>5.8691283194339654</v>
      </c>
    </row>
    <row r="12" spans="1:10" x14ac:dyDescent="0.2">
      <c r="A12" s="1">
        <v>10</v>
      </c>
      <c r="B12" s="1">
        <v>0.83335520454142931</v>
      </c>
      <c r="C12" s="1">
        <v>0.37670733306446547</v>
      </c>
      <c r="E12" s="1">
        <f t="shared" ca="1" si="2"/>
        <v>23</v>
      </c>
      <c r="F12" s="1">
        <f t="shared" ca="1" si="0"/>
        <v>0.64028202814620228</v>
      </c>
      <c r="G12" s="1">
        <f t="shared" ca="1" si="1"/>
        <v>-0.86004727958303384</v>
      </c>
      <c r="I12" s="1">
        <v>0.5</v>
      </c>
      <c r="J12" s="1">
        <f t="dataTable" ref="J12:J21" dt2D="0" dtr="0" r1="I11" ca="1"/>
        <v>-6.7298486513802782</v>
      </c>
    </row>
    <row r="13" spans="1:10" x14ac:dyDescent="0.2">
      <c r="A13" s="1">
        <v>11</v>
      </c>
      <c r="B13" s="1">
        <v>0.9221524149372593</v>
      </c>
      <c r="C13" s="1">
        <v>5.1544885979594595</v>
      </c>
      <c r="E13" s="1">
        <f t="shared" ca="1" si="2"/>
        <v>10</v>
      </c>
      <c r="F13" s="1">
        <f t="shared" ca="1" si="0"/>
        <v>0.92642217436016416</v>
      </c>
      <c r="G13" s="1">
        <f t="shared" ca="1" si="1"/>
        <v>12.914585812747662</v>
      </c>
      <c r="I13" s="1">
        <v>0.5</v>
      </c>
      <c r="J13" s="1">
        <v>-7.2938763734794989</v>
      </c>
    </row>
    <row r="14" spans="1:10" x14ac:dyDescent="0.2">
      <c r="A14" s="1">
        <v>12</v>
      </c>
      <c r="B14" s="1">
        <v>0.56320667763393051</v>
      </c>
      <c r="C14" s="1">
        <v>4.4224288949320156</v>
      </c>
      <c r="E14" s="1">
        <f t="shared" ca="1" si="2"/>
        <v>37</v>
      </c>
      <c r="F14" s="1">
        <f t="shared" ca="1" si="0"/>
        <v>0.70851187796065085</v>
      </c>
      <c r="G14" s="1">
        <f t="shared" ca="1" si="1"/>
        <v>16.381491288880998</v>
      </c>
      <c r="I14" s="1">
        <v>0.5</v>
      </c>
      <c r="J14" s="1">
        <v>9.7196067252329232</v>
      </c>
    </row>
    <row r="15" spans="1:10" x14ac:dyDescent="0.2">
      <c r="A15" s="1">
        <v>13</v>
      </c>
      <c r="B15" s="1">
        <v>0.18099693001230932</v>
      </c>
      <c r="C15" s="1">
        <v>-8.4899672928160612</v>
      </c>
      <c r="E15" s="1">
        <f t="shared" ca="1" si="2"/>
        <v>42</v>
      </c>
      <c r="F15" s="1">
        <f t="shared" ca="1" si="0"/>
        <v>0.46606919790278101</v>
      </c>
      <c r="G15" s="1">
        <f t="shared" ca="1" si="1"/>
        <v>4.8208412024265686</v>
      </c>
      <c r="I15" s="1">
        <v>0.5</v>
      </c>
      <c r="J15" s="1">
        <v>-1.1683748800322356</v>
      </c>
    </row>
    <row r="16" spans="1:10" x14ac:dyDescent="0.2">
      <c r="A16" s="1">
        <v>14</v>
      </c>
      <c r="B16" s="1">
        <v>0.25590346304982969</v>
      </c>
      <c r="C16" s="1">
        <v>-0.56386292043580166</v>
      </c>
      <c r="E16" s="1">
        <f t="shared" ca="1" si="2"/>
        <v>33</v>
      </c>
      <c r="F16" s="1">
        <f t="shared" ca="1" si="0"/>
        <v>0.17112923356423437</v>
      </c>
      <c r="G16" s="1">
        <f t="shared" ca="1" si="1"/>
        <v>7.8291216850124057</v>
      </c>
      <c r="I16" s="1">
        <v>0.5</v>
      </c>
      <c r="J16" s="1">
        <v>5.7499944640955736</v>
      </c>
    </row>
    <row r="17" spans="1:10" x14ac:dyDescent="0.2">
      <c r="A17" s="1">
        <v>15</v>
      </c>
      <c r="B17" s="1">
        <v>0.28042800621491204</v>
      </c>
      <c r="C17" s="1">
        <v>2.8946976991120419</v>
      </c>
      <c r="E17" s="1">
        <f t="shared" ca="1" si="2"/>
        <v>4</v>
      </c>
      <c r="F17" s="1">
        <f t="shared" ca="1" si="0"/>
        <v>0.92642217436016416</v>
      </c>
      <c r="G17" s="1">
        <f t="shared" ca="1" si="1"/>
        <v>12.914585812747662</v>
      </c>
      <c r="I17" s="1">
        <v>0.5</v>
      </c>
      <c r="J17" s="1">
        <v>-0.60564571722578231</v>
      </c>
    </row>
    <row r="18" spans="1:10" x14ac:dyDescent="0.2">
      <c r="A18" s="1">
        <v>16</v>
      </c>
      <c r="B18" s="1">
        <v>0.55322714378500448</v>
      </c>
      <c r="C18" s="1">
        <v>14.554069586043362</v>
      </c>
      <c r="E18" s="1">
        <f t="shared" ca="1" si="2"/>
        <v>27</v>
      </c>
      <c r="F18" s="1">
        <f t="shared" ca="1" si="0"/>
        <v>0.7665072147710551</v>
      </c>
      <c r="G18" s="1">
        <f t="shared" ca="1" si="1"/>
        <v>9.2667050619938891</v>
      </c>
      <c r="I18" s="1">
        <v>0.5</v>
      </c>
      <c r="J18" s="1">
        <v>5.0859478587538964</v>
      </c>
    </row>
    <row r="19" spans="1:10" x14ac:dyDescent="0.2">
      <c r="A19" s="1">
        <v>17</v>
      </c>
      <c r="B19" s="1">
        <v>0.35923791567206675</v>
      </c>
      <c r="C19" s="1">
        <v>-4.7106841000026449</v>
      </c>
      <c r="E19" s="1">
        <f t="shared" ca="1" si="2"/>
        <v>15</v>
      </c>
      <c r="F19" s="1">
        <f t="shared" ca="1" si="0"/>
        <v>0.89411129435350312</v>
      </c>
      <c r="G19" s="1">
        <f t="shared" ca="1" si="1"/>
        <v>7.8328293484895211</v>
      </c>
      <c r="I19" s="1">
        <v>0.5</v>
      </c>
      <c r="J19" s="1">
        <v>6.3748635273512466</v>
      </c>
    </row>
    <row r="20" spans="1:10" x14ac:dyDescent="0.2">
      <c r="A20" s="1">
        <v>18</v>
      </c>
      <c r="B20" s="1">
        <v>0.89411129435350312</v>
      </c>
      <c r="C20" s="1">
        <v>7.8328293484895211</v>
      </c>
      <c r="E20" s="1">
        <f t="shared" ca="1" si="2"/>
        <v>13</v>
      </c>
      <c r="F20" s="1">
        <f t="shared" ca="1" si="0"/>
        <v>0.54336679710118363</v>
      </c>
      <c r="G20" s="1">
        <f t="shared" ca="1" si="1"/>
        <v>3.1357242162120338</v>
      </c>
      <c r="I20" s="1">
        <v>0.5</v>
      </c>
      <c r="J20" s="1">
        <v>4.2114725804418267</v>
      </c>
    </row>
    <row r="21" spans="1:10" x14ac:dyDescent="0.2">
      <c r="A21" s="1">
        <v>19</v>
      </c>
      <c r="B21" s="1">
        <v>0.22703841381297729</v>
      </c>
      <c r="C21" s="1">
        <v>-6.9084428579608321</v>
      </c>
      <c r="E21" s="1">
        <f t="shared" ca="1" si="2"/>
        <v>48</v>
      </c>
      <c r="F21" s="1">
        <f t="shared" ca="1" si="0"/>
        <v>0.18099693001230932</v>
      </c>
      <c r="G21" s="1">
        <f t="shared" ca="1" si="1"/>
        <v>-8.4899672928160612</v>
      </c>
      <c r="I21" s="1">
        <v>0.5</v>
      </c>
      <c r="J21" s="1">
        <v>2.1375380605885077</v>
      </c>
    </row>
    <row r="22" spans="1:10" x14ac:dyDescent="0.2">
      <c r="A22" s="1">
        <v>20</v>
      </c>
      <c r="B22" s="1">
        <v>0.70851187796065085</v>
      </c>
      <c r="C22" s="1">
        <v>16.381491288880998</v>
      </c>
      <c r="E22" s="1">
        <f t="shared" ca="1" si="2"/>
        <v>23</v>
      </c>
      <c r="F22" s="1">
        <f t="shared" ca="1" si="0"/>
        <v>7.7434166911549807E-2</v>
      </c>
      <c r="G22" s="1">
        <f t="shared" ca="1" si="1"/>
        <v>-1.412596755297576</v>
      </c>
    </row>
    <row r="23" spans="1:10" x14ac:dyDescent="0.2">
      <c r="A23" s="1">
        <v>21</v>
      </c>
      <c r="B23" s="1">
        <v>0.71346549456075081</v>
      </c>
      <c r="C23" s="1">
        <v>-1.5893467020958667</v>
      </c>
    </row>
    <row r="24" spans="1:10" x14ac:dyDescent="0.2">
      <c r="A24" s="1">
        <v>22</v>
      </c>
      <c r="B24" s="1">
        <v>0.28023261965896851</v>
      </c>
      <c r="C24" s="1">
        <v>-4.2357330147396182</v>
      </c>
    </row>
    <row r="25" spans="1:10" x14ac:dyDescent="0.2">
      <c r="A25" s="1">
        <v>23</v>
      </c>
      <c r="B25" s="1">
        <v>7.7434166911549807E-2</v>
      </c>
      <c r="C25" s="1">
        <v>-1.412596755297576</v>
      </c>
    </row>
    <row r="26" spans="1:10" x14ac:dyDescent="0.2">
      <c r="A26" s="1">
        <v>24</v>
      </c>
      <c r="B26" s="1">
        <v>0.63716314486187575</v>
      </c>
      <c r="C26" s="1">
        <v>5.1011727408561498</v>
      </c>
    </row>
    <row r="27" spans="1:10" x14ac:dyDescent="0.2">
      <c r="A27" s="1">
        <v>25</v>
      </c>
      <c r="B27" s="1">
        <v>0.95913004352872644</v>
      </c>
      <c r="C27" s="1">
        <v>-5.9570911256997228</v>
      </c>
    </row>
    <row r="28" spans="1:10" x14ac:dyDescent="0.2">
      <c r="A28" s="1">
        <v>26</v>
      </c>
      <c r="B28" s="1">
        <v>0.64714998601127116</v>
      </c>
      <c r="C28" s="1">
        <v>5.9049722315045905E-2</v>
      </c>
    </row>
    <row r="29" spans="1:10" x14ac:dyDescent="0.2">
      <c r="A29" s="1">
        <v>27</v>
      </c>
      <c r="B29" s="1">
        <v>0.34577646815556884</v>
      </c>
      <c r="C29" s="1">
        <v>-1.3076944111303384</v>
      </c>
    </row>
    <row r="30" spans="1:10" x14ac:dyDescent="0.2">
      <c r="A30" s="1">
        <v>28</v>
      </c>
      <c r="B30" s="1">
        <v>0.45933651973477996</v>
      </c>
      <c r="C30" s="1">
        <v>6.6047734004209815</v>
      </c>
    </row>
    <row r="31" spans="1:10" x14ac:dyDescent="0.2">
      <c r="A31" s="1">
        <v>29</v>
      </c>
      <c r="B31" s="1">
        <v>0.97312260464872624</v>
      </c>
      <c r="C31" s="1">
        <v>4.4754700579512061</v>
      </c>
    </row>
    <row r="32" spans="1:10" x14ac:dyDescent="0.2">
      <c r="A32" s="1">
        <v>30</v>
      </c>
      <c r="B32" s="1">
        <v>0.33206466592229633</v>
      </c>
      <c r="C32" s="1">
        <v>11.573632679673583</v>
      </c>
    </row>
    <row r="33" spans="1:3" x14ac:dyDescent="0.2">
      <c r="A33" s="1">
        <v>31</v>
      </c>
      <c r="B33" s="1">
        <v>0.64028202814620228</v>
      </c>
      <c r="C33" s="1">
        <v>-0.86004727958303384</v>
      </c>
    </row>
    <row r="34" spans="1:3" x14ac:dyDescent="0.2">
      <c r="A34" s="1">
        <v>32</v>
      </c>
      <c r="B34" s="1">
        <v>0.65412356516715275</v>
      </c>
      <c r="C34" s="1">
        <v>12.890226168759902</v>
      </c>
    </row>
    <row r="35" spans="1:3" x14ac:dyDescent="0.2">
      <c r="A35" s="1">
        <v>33</v>
      </c>
      <c r="B35" s="1">
        <v>0.15159117464486993</v>
      </c>
      <c r="C35" s="1">
        <v>12.584120973412206</v>
      </c>
    </row>
    <row r="36" spans="1:3" x14ac:dyDescent="0.2">
      <c r="A36" s="1">
        <v>34</v>
      </c>
      <c r="B36" s="1">
        <v>0.12616751981095209</v>
      </c>
      <c r="C36" s="1">
        <v>-5.3016268878447281</v>
      </c>
    </row>
    <row r="37" spans="1:3" x14ac:dyDescent="0.2">
      <c r="A37" s="1">
        <v>35</v>
      </c>
      <c r="B37" s="1">
        <v>0.11703087604014828</v>
      </c>
      <c r="C37" s="1">
        <v>6.6107163896756749</v>
      </c>
    </row>
    <row r="38" spans="1:3" x14ac:dyDescent="0.2">
      <c r="A38" s="1">
        <v>36</v>
      </c>
      <c r="B38" s="1">
        <v>0.613883902489054</v>
      </c>
      <c r="C38" s="1">
        <v>-7.7662638397099357</v>
      </c>
    </row>
    <row r="39" spans="1:3" x14ac:dyDescent="0.2">
      <c r="A39" s="1">
        <v>37</v>
      </c>
      <c r="B39" s="1">
        <v>7.2122336288664934E-2</v>
      </c>
      <c r="C39" s="1">
        <v>4.5383898020626674</v>
      </c>
    </row>
    <row r="40" spans="1:3" x14ac:dyDescent="0.2">
      <c r="A40" s="1">
        <v>38</v>
      </c>
      <c r="B40" s="1">
        <v>0.25913723518528109</v>
      </c>
      <c r="C40" s="1">
        <v>10.101991648619126</v>
      </c>
    </row>
    <row r="41" spans="1:3" x14ac:dyDescent="0.2">
      <c r="A41" s="1">
        <v>39</v>
      </c>
      <c r="B41" s="1">
        <v>0.56893549312330904</v>
      </c>
      <c r="C41" s="1">
        <v>4.9514702310705472</v>
      </c>
    </row>
    <row r="42" spans="1:3" x14ac:dyDescent="0.2">
      <c r="A42" s="1">
        <v>40</v>
      </c>
      <c r="B42" s="1">
        <v>0.77240248480425466</v>
      </c>
      <c r="C42" s="1">
        <v>5.1693789664837553</v>
      </c>
    </row>
    <row r="43" spans="1:3" x14ac:dyDescent="0.2">
      <c r="A43" s="1">
        <v>41</v>
      </c>
      <c r="B43" s="1">
        <v>0.93126776180891602</v>
      </c>
      <c r="C43" s="1">
        <v>7.5837343332898035</v>
      </c>
    </row>
    <row r="44" spans="1:3" x14ac:dyDescent="0.2">
      <c r="A44" s="1">
        <v>42</v>
      </c>
      <c r="B44" s="1">
        <v>0.31403466633306931</v>
      </c>
      <c r="C44" s="1">
        <v>3.9403900323645691</v>
      </c>
    </row>
    <row r="45" spans="1:3" x14ac:dyDescent="0.2">
      <c r="A45" s="1">
        <v>43</v>
      </c>
      <c r="B45" s="1">
        <v>0.7665072147710551</v>
      </c>
      <c r="C45" s="1">
        <v>9.2667050619938891</v>
      </c>
    </row>
    <row r="46" spans="1:3" x14ac:dyDescent="0.2">
      <c r="A46" s="1">
        <v>44</v>
      </c>
      <c r="B46" s="1">
        <v>0.7079586721836284</v>
      </c>
      <c r="C46" s="1">
        <v>5.4577063315847614</v>
      </c>
    </row>
    <row r="47" spans="1:3" x14ac:dyDescent="0.2">
      <c r="A47" s="1">
        <v>45</v>
      </c>
      <c r="B47" s="1">
        <v>0.38000745489647469</v>
      </c>
      <c r="C47" s="1">
        <v>5.1817153886768406</v>
      </c>
    </row>
    <row r="48" spans="1:3" x14ac:dyDescent="0.2">
      <c r="A48" s="1">
        <v>46</v>
      </c>
      <c r="B48" s="1">
        <v>0.17112923356423437</v>
      </c>
      <c r="C48" s="1">
        <v>7.8291216850124057</v>
      </c>
    </row>
    <row r="49" spans="1:3" x14ac:dyDescent="0.2">
      <c r="A49" s="1">
        <v>47</v>
      </c>
      <c r="B49" s="1">
        <v>0.92642217436016416</v>
      </c>
      <c r="C49" s="1">
        <v>12.914585812747662</v>
      </c>
    </row>
    <row r="50" spans="1:3" x14ac:dyDescent="0.2">
      <c r="A50" s="1">
        <v>48</v>
      </c>
      <c r="B50" s="1">
        <v>0.83583287838474651</v>
      </c>
      <c r="C50" s="1">
        <v>13.861128442546491</v>
      </c>
    </row>
    <row r="51" spans="1:3" x14ac:dyDescent="0.2">
      <c r="A51" s="1">
        <v>49</v>
      </c>
      <c r="B51" s="1">
        <v>0.54336679710118363</v>
      </c>
      <c r="C51" s="1">
        <v>3.1357242162120338</v>
      </c>
    </row>
    <row r="52" spans="1:3" x14ac:dyDescent="0.2">
      <c r="A52" s="1">
        <v>50</v>
      </c>
      <c r="B52" s="1">
        <v>8.2026567617184853E-2</v>
      </c>
      <c r="C52" s="1">
        <v>3.5392667275467158</v>
      </c>
    </row>
  </sheetData>
  <hyperlinks>
    <hyperlink ref="A1" r:id="rId1" xr:uid="{11CFB218-FC16-404C-9D65-AF1A4AA868DE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B2:D22"/>
  <sheetViews>
    <sheetView workbookViewId="0">
      <selection activeCell="S13" sqref="S13"/>
    </sheetView>
  </sheetViews>
  <sheetFormatPr baseColWidth="10" defaultColWidth="8.83203125" defaultRowHeight="26" x14ac:dyDescent="0.3"/>
  <cols>
    <col min="1" max="16384" width="8.83203125" style="10"/>
  </cols>
  <sheetData>
    <row r="2" spans="2:4" x14ac:dyDescent="0.3">
      <c r="B2" s="10" t="s">
        <v>64</v>
      </c>
    </row>
    <row r="4" spans="2:4" x14ac:dyDescent="0.3">
      <c r="B4" s="10" t="s">
        <v>54</v>
      </c>
    </row>
    <row r="5" spans="2:4" x14ac:dyDescent="0.3">
      <c r="B5" s="10" t="s">
        <v>34</v>
      </c>
    </row>
    <row r="6" spans="2:4" x14ac:dyDescent="0.3">
      <c r="C6" s="10" t="s">
        <v>35</v>
      </c>
    </row>
    <row r="7" spans="2:4" x14ac:dyDescent="0.3">
      <c r="B7" s="10" t="s">
        <v>36</v>
      </c>
    </row>
    <row r="8" spans="2:4" x14ac:dyDescent="0.3">
      <c r="C8" s="10" t="s">
        <v>65</v>
      </c>
    </row>
    <row r="9" spans="2:4" x14ac:dyDescent="0.3">
      <c r="C9" s="10" t="s">
        <v>37</v>
      </c>
    </row>
    <row r="10" spans="2:4" x14ac:dyDescent="0.3">
      <c r="D10" s="10" t="s">
        <v>38</v>
      </c>
    </row>
    <row r="11" spans="2:4" x14ac:dyDescent="0.3">
      <c r="B11" s="10" t="s">
        <v>39</v>
      </c>
    </row>
    <row r="12" spans="2:4" ht="30" x14ac:dyDescent="0.4">
      <c r="C12" s="10" t="s">
        <v>53</v>
      </c>
    </row>
    <row r="13" spans="2:4" x14ac:dyDescent="0.3">
      <c r="B13" s="10" t="s">
        <v>40</v>
      </c>
    </row>
    <row r="14" spans="2:4" x14ac:dyDescent="0.3">
      <c r="B14" s="10" t="s">
        <v>41</v>
      </c>
    </row>
    <row r="15" spans="2:4" x14ac:dyDescent="0.3">
      <c r="B15" s="10" t="s">
        <v>49</v>
      </c>
    </row>
    <row r="16" spans="2:4" x14ac:dyDescent="0.3">
      <c r="B16" s="10" t="s">
        <v>50</v>
      </c>
    </row>
    <row r="17" spans="2:3" x14ac:dyDescent="0.3">
      <c r="B17" s="10" t="s">
        <v>55</v>
      </c>
    </row>
    <row r="18" spans="2:3" x14ac:dyDescent="0.3">
      <c r="B18" s="10" t="s">
        <v>66</v>
      </c>
    </row>
    <row r="19" spans="2:3" x14ac:dyDescent="0.3">
      <c r="B19" s="10" t="s">
        <v>59</v>
      </c>
    </row>
    <row r="20" spans="2:3" x14ac:dyDescent="0.3">
      <c r="C20" s="10" t="s">
        <v>56</v>
      </c>
    </row>
    <row r="21" spans="2:3" x14ac:dyDescent="0.3">
      <c r="C21" s="10" t="s">
        <v>57</v>
      </c>
    </row>
    <row r="22" spans="2:3" x14ac:dyDescent="0.3">
      <c r="C22" s="10" t="s">
        <v>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2:I60"/>
  <sheetViews>
    <sheetView workbookViewId="0"/>
  </sheetViews>
  <sheetFormatPr baseColWidth="10" defaultColWidth="8.83203125" defaultRowHeight="15" x14ac:dyDescent="0.2"/>
  <cols>
    <col min="1" max="4" width="8.83203125" style="1"/>
    <col min="5" max="6" width="8.83203125" style="2"/>
    <col min="7" max="16384" width="8.83203125" style="1"/>
  </cols>
  <sheetData>
    <row r="2" spans="1:9" x14ac:dyDescent="0.2">
      <c r="B2" s="1" t="s">
        <v>3</v>
      </c>
      <c r="C2" s="1">
        <v>10</v>
      </c>
    </row>
    <row r="3" spans="1:9" x14ac:dyDescent="0.2">
      <c r="B3" s="1" t="s">
        <v>2</v>
      </c>
      <c r="C3" s="1">
        <v>6</v>
      </c>
    </row>
    <row r="6" spans="1:9" x14ac:dyDescent="0.2">
      <c r="A6" s="2" t="s">
        <v>4</v>
      </c>
      <c r="B6" s="2" t="s">
        <v>0</v>
      </c>
      <c r="C6" s="2" t="s">
        <v>1</v>
      </c>
      <c r="E6" s="3" t="s">
        <v>47</v>
      </c>
    </row>
    <row r="7" spans="1:9" ht="17" x14ac:dyDescent="0.25">
      <c r="A7" s="1">
        <v>1</v>
      </c>
      <c r="B7" s="1">
        <f ca="1">RAND()</f>
        <v>0.89496951968533578</v>
      </c>
      <c r="C7" s="1">
        <f t="shared" ref="C7" ca="1" si="0">_xlfn.NORM.INV(RAND(),beta*B7,sigma)</f>
        <v>2.7441544938255422</v>
      </c>
      <c r="E7" s="4">
        <f t="array" aca="1" ref="E7:F11" ca="1">LINEST(y,x,TRUE,TRUE)</f>
        <v>13.293713323004448</v>
      </c>
      <c r="F7" s="5">
        <f ca="1"/>
        <v>-9.3521525224083746E-2</v>
      </c>
      <c r="H7" s="1" t="s">
        <v>29</v>
      </c>
      <c r="I7" s="1" t="s">
        <v>30</v>
      </c>
    </row>
    <row r="8" spans="1:9" ht="17" x14ac:dyDescent="0.25">
      <c r="A8" s="1">
        <v>2</v>
      </c>
      <c r="B8" s="1">
        <f t="shared" ref="B8:B56" ca="1" si="1">RAND()</f>
        <v>0.48746210039941495</v>
      </c>
      <c r="C8" s="1">
        <f t="shared" ref="C8:C29" ca="1" si="2">_xlfn.NORM.INV(RAND(),beta*B8,sigma)</f>
        <v>6.1187066773487082</v>
      </c>
      <c r="E8" s="6">
        <f ca="1"/>
        <v>4.1808602303914304</v>
      </c>
      <c r="F8" s="7">
        <f ca="1"/>
        <v>2.0163339707240491</v>
      </c>
      <c r="H8" s="1" t="s">
        <v>28</v>
      </c>
      <c r="I8" s="1" t="s">
        <v>27</v>
      </c>
    </row>
    <row r="9" spans="1:9" ht="18" x14ac:dyDescent="0.25">
      <c r="A9" s="1">
        <v>3</v>
      </c>
      <c r="B9" s="1">
        <f t="shared" ca="1" si="1"/>
        <v>0.35165017515254082</v>
      </c>
      <c r="C9" s="1">
        <f t="shared" ca="1" si="2"/>
        <v>4.2287657549548063</v>
      </c>
      <c r="E9" s="6">
        <f ca="1"/>
        <v>0.17398374558415802</v>
      </c>
      <c r="F9" s="7">
        <f ca="1"/>
        <v>7.1168339630279265</v>
      </c>
      <c r="H9" s="1" t="s">
        <v>25</v>
      </c>
      <c r="I9" s="1" t="s">
        <v>26</v>
      </c>
    </row>
    <row r="10" spans="1:9" x14ac:dyDescent="0.2">
      <c r="A10" s="1">
        <v>4</v>
      </c>
      <c r="B10" s="1">
        <f t="shared" ca="1" si="1"/>
        <v>0.10077664609999204</v>
      </c>
      <c r="C10" s="1">
        <f t="shared" ca="1" si="2"/>
        <v>4.2198776139197696</v>
      </c>
      <c r="E10" s="6">
        <f ca="1"/>
        <v>10.110236624756931</v>
      </c>
      <c r="F10" s="7">
        <f ca="1"/>
        <v>48</v>
      </c>
      <c r="H10" s="1" t="s">
        <v>19</v>
      </c>
      <c r="I10" s="1" t="s">
        <v>20</v>
      </c>
    </row>
    <row r="11" spans="1:9" ht="17" x14ac:dyDescent="0.25">
      <c r="A11" s="1">
        <v>5</v>
      </c>
      <c r="B11" s="1">
        <f t="shared" ca="1" si="1"/>
        <v>0.63376553175024641</v>
      </c>
      <c r="C11" s="1">
        <f t="shared" ca="1" si="2"/>
        <v>10.897150512877069</v>
      </c>
      <c r="E11" s="8">
        <f ca="1"/>
        <v>512.07666727975402</v>
      </c>
      <c r="F11" s="9">
        <f ca="1"/>
        <v>2431.1676315507734</v>
      </c>
      <c r="H11" s="1" t="s">
        <v>23</v>
      </c>
      <c r="I11" s="1" t="s">
        <v>24</v>
      </c>
    </row>
    <row r="12" spans="1:9" x14ac:dyDescent="0.2">
      <c r="A12" s="1">
        <v>6</v>
      </c>
      <c r="B12" s="1">
        <f t="shared" ca="1" si="1"/>
        <v>0.35079965513706002</v>
      </c>
      <c r="C12" s="1">
        <f t="shared" ca="1" si="2"/>
        <v>8.5429316879266359</v>
      </c>
    </row>
    <row r="13" spans="1:9" x14ac:dyDescent="0.2">
      <c r="A13" s="1">
        <v>7</v>
      </c>
      <c r="B13" s="1">
        <f t="shared" ca="1" si="1"/>
        <v>0.23343440723957931</v>
      </c>
      <c r="C13" s="1">
        <f t="shared" ca="1" si="2"/>
        <v>-12.507452171384156</v>
      </c>
    </row>
    <row r="14" spans="1:9" x14ac:dyDescent="0.2">
      <c r="A14" s="1">
        <v>8</v>
      </c>
      <c r="B14" s="1">
        <f t="shared" ca="1" si="1"/>
        <v>6.4905241187603879E-3</v>
      </c>
      <c r="C14" s="1">
        <f t="shared" ca="1" si="2"/>
        <v>5.9532895659658758</v>
      </c>
    </row>
    <row r="15" spans="1:9" x14ac:dyDescent="0.2">
      <c r="A15" s="1">
        <v>9</v>
      </c>
      <c r="B15" s="1">
        <f t="shared" ca="1" si="1"/>
        <v>9.7773082963937163E-2</v>
      </c>
      <c r="C15" s="1">
        <f t="shared" ca="1" si="2"/>
        <v>1.3824868298077739</v>
      </c>
      <c r="E15" s="1"/>
      <c r="F15" s="1"/>
    </row>
    <row r="16" spans="1:9" x14ac:dyDescent="0.2">
      <c r="A16" s="1">
        <v>10</v>
      </c>
      <c r="B16" s="1">
        <f t="shared" ca="1" si="1"/>
        <v>0.94044139116017755</v>
      </c>
      <c r="C16" s="1">
        <f t="shared" ca="1" si="2"/>
        <v>19.241790347438474</v>
      </c>
      <c r="E16" s="1"/>
      <c r="F16" s="1"/>
    </row>
    <row r="17" spans="1:6" x14ac:dyDescent="0.2">
      <c r="A17" s="1">
        <v>11</v>
      </c>
      <c r="B17" s="1">
        <f t="shared" ca="1" si="1"/>
        <v>0.23803735277426907</v>
      </c>
      <c r="C17" s="1">
        <f t="shared" ca="1" si="2"/>
        <v>2.1155381323809017</v>
      </c>
      <c r="E17" s="1"/>
      <c r="F17" s="1"/>
    </row>
    <row r="18" spans="1:6" x14ac:dyDescent="0.2">
      <c r="A18" s="1">
        <v>12</v>
      </c>
      <c r="B18" s="1">
        <f t="shared" ca="1" si="1"/>
        <v>0.30206399218986035</v>
      </c>
      <c r="C18" s="1">
        <f t="shared" ca="1" si="2"/>
        <v>6.5839660578902128</v>
      </c>
      <c r="E18" s="1"/>
      <c r="F18" s="1"/>
    </row>
    <row r="19" spans="1:6" x14ac:dyDescent="0.2">
      <c r="A19" s="1">
        <v>13</v>
      </c>
      <c r="B19" s="1">
        <f t="shared" ca="1" si="1"/>
        <v>0.65859003972871089</v>
      </c>
      <c r="C19" s="1">
        <f t="shared" ca="1" si="2"/>
        <v>2.9557776029833076</v>
      </c>
      <c r="E19" s="1"/>
      <c r="F19" s="1"/>
    </row>
    <row r="20" spans="1:6" x14ac:dyDescent="0.2">
      <c r="A20" s="1">
        <v>14</v>
      </c>
      <c r="B20" s="1">
        <f t="shared" ca="1" si="1"/>
        <v>0.36333757332644956</v>
      </c>
      <c r="C20" s="1">
        <f t="shared" ca="1" si="2"/>
        <v>12.261494676474658</v>
      </c>
      <c r="E20" s="1"/>
      <c r="F20" s="1"/>
    </row>
    <row r="21" spans="1:6" x14ac:dyDescent="0.2">
      <c r="A21" s="1">
        <v>15</v>
      </c>
      <c r="B21" s="1">
        <f t="shared" ca="1" si="1"/>
        <v>0.23466923008002361</v>
      </c>
      <c r="C21" s="1">
        <f t="shared" ca="1" si="2"/>
        <v>1.1335220836685238</v>
      </c>
      <c r="E21" s="1"/>
      <c r="F21" s="1"/>
    </row>
    <row r="22" spans="1:6" x14ac:dyDescent="0.2">
      <c r="A22" s="1">
        <v>16</v>
      </c>
      <c r="B22" s="1">
        <f t="shared" ca="1" si="1"/>
        <v>0.17326580062443542</v>
      </c>
      <c r="C22" s="1">
        <f t="shared" ca="1" si="2"/>
        <v>7.6160198304128999</v>
      </c>
      <c r="E22" s="1"/>
      <c r="F22" s="1"/>
    </row>
    <row r="23" spans="1:6" x14ac:dyDescent="0.2">
      <c r="A23" s="1">
        <v>17</v>
      </c>
      <c r="B23" s="1">
        <f t="shared" ca="1" si="1"/>
        <v>0.9004809400178595</v>
      </c>
      <c r="C23" s="1">
        <f t="shared" ca="1" si="2"/>
        <v>16.59374337182475</v>
      </c>
      <c r="E23" s="1"/>
      <c r="F23" s="1"/>
    </row>
    <row r="24" spans="1:6" x14ac:dyDescent="0.2">
      <c r="A24" s="1">
        <v>18</v>
      </c>
      <c r="B24" s="1">
        <f t="shared" ca="1" si="1"/>
        <v>0.82467581226540987</v>
      </c>
      <c r="C24" s="1">
        <f t="shared" ca="1" si="2"/>
        <v>22.234142958618179</v>
      </c>
      <c r="E24" s="1"/>
      <c r="F24" s="1"/>
    </row>
    <row r="25" spans="1:6" x14ac:dyDescent="0.2">
      <c r="A25" s="1">
        <v>19</v>
      </c>
      <c r="B25" s="1">
        <f t="shared" ca="1" si="1"/>
        <v>0.47783128902536831</v>
      </c>
      <c r="C25" s="1">
        <f t="shared" ca="1" si="2"/>
        <v>0.92043397742749899</v>
      </c>
      <c r="E25" s="1"/>
      <c r="F25" s="1"/>
    </row>
    <row r="26" spans="1:6" x14ac:dyDescent="0.2">
      <c r="A26" s="1">
        <v>20</v>
      </c>
      <c r="B26" s="1">
        <f t="shared" ca="1" si="1"/>
        <v>0.11917935946334512</v>
      </c>
      <c r="C26" s="1">
        <f t="shared" ca="1" si="2"/>
        <v>11.458194680609664</v>
      </c>
      <c r="E26" s="1"/>
      <c r="F26" s="1"/>
    </row>
    <row r="27" spans="1:6" x14ac:dyDescent="0.2">
      <c r="A27" s="1">
        <v>21</v>
      </c>
      <c r="B27" s="1">
        <f t="shared" ca="1" si="1"/>
        <v>0.31691281071891586</v>
      </c>
      <c r="C27" s="1">
        <f t="shared" ca="1" si="2"/>
        <v>0.5942473991871644</v>
      </c>
      <c r="E27" s="1"/>
      <c r="F27" s="1"/>
    </row>
    <row r="28" spans="1:6" x14ac:dyDescent="0.2">
      <c r="A28" s="1">
        <v>22</v>
      </c>
      <c r="B28" s="1">
        <f t="shared" ca="1" si="1"/>
        <v>0.96086266409392407</v>
      </c>
      <c r="C28" s="1">
        <f t="shared" ca="1" si="2"/>
        <v>13.413552364216546</v>
      </c>
      <c r="E28" s="1"/>
      <c r="F28" s="1"/>
    </row>
    <row r="29" spans="1:6" x14ac:dyDescent="0.2">
      <c r="A29" s="1">
        <v>23</v>
      </c>
      <c r="B29" s="1">
        <f t="shared" ca="1" si="1"/>
        <v>0.25874908530721885</v>
      </c>
      <c r="C29" s="1">
        <f t="shared" ca="1" si="2"/>
        <v>7.1380363530986566</v>
      </c>
      <c r="E29" s="1"/>
      <c r="F29" s="1"/>
    </row>
    <row r="30" spans="1:6" x14ac:dyDescent="0.2">
      <c r="A30" s="1">
        <v>24</v>
      </c>
      <c r="B30" s="1">
        <f t="shared" ca="1" si="1"/>
        <v>0.18443565068451795</v>
      </c>
      <c r="C30" s="1">
        <f t="shared" ref="C30:C38" ca="1" si="3">_xlfn.NORM.INV(RAND(),beta*B30,sigma)</f>
        <v>12.429222109070199</v>
      </c>
      <c r="E30" s="1"/>
      <c r="F30" s="1"/>
    </row>
    <row r="31" spans="1:6" x14ac:dyDescent="0.2">
      <c r="A31" s="1">
        <v>25</v>
      </c>
      <c r="B31" s="1">
        <f t="shared" ca="1" si="1"/>
        <v>0.19007447625221097</v>
      </c>
      <c r="C31" s="1">
        <f t="shared" ca="1" si="3"/>
        <v>-6.8818538359682622</v>
      </c>
      <c r="E31" s="1"/>
      <c r="F31" s="1"/>
    </row>
    <row r="32" spans="1:6" x14ac:dyDescent="0.2">
      <c r="A32" s="1">
        <v>26</v>
      </c>
      <c r="B32" s="1">
        <f t="shared" ca="1" si="1"/>
        <v>0.35105732511966603</v>
      </c>
      <c r="C32" s="1">
        <f t="shared" ca="1" si="3"/>
        <v>-11.678616785773938</v>
      </c>
      <c r="E32" s="1"/>
      <c r="F32" s="1"/>
    </row>
    <row r="33" spans="1:6" x14ac:dyDescent="0.2">
      <c r="A33" s="1">
        <v>27</v>
      </c>
      <c r="B33" s="1">
        <f t="shared" ca="1" si="1"/>
        <v>0.59287177205855013</v>
      </c>
      <c r="C33" s="1">
        <f t="shared" ca="1" si="3"/>
        <v>2.5589311563920907</v>
      </c>
      <c r="E33" s="1"/>
      <c r="F33" s="1"/>
    </row>
    <row r="34" spans="1:6" x14ac:dyDescent="0.2">
      <c r="A34" s="1">
        <v>28</v>
      </c>
      <c r="B34" s="1">
        <f t="shared" ca="1" si="1"/>
        <v>0.4162941383129134</v>
      </c>
      <c r="C34" s="1">
        <f t="shared" ca="1" si="3"/>
        <v>13.977829722211641</v>
      </c>
      <c r="E34" s="1"/>
      <c r="F34" s="1"/>
    </row>
    <row r="35" spans="1:6" x14ac:dyDescent="0.2">
      <c r="A35" s="1">
        <v>29</v>
      </c>
      <c r="B35" s="1">
        <f t="shared" ca="1" si="1"/>
        <v>0.29954227556348989</v>
      </c>
      <c r="C35" s="1">
        <f t="shared" ca="1" si="3"/>
        <v>-6.0211691019697584</v>
      </c>
      <c r="E35" s="1"/>
      <c r="F35" s="1"/>
    </row>
    <row r="36" spans="1:6" x14ac:dyDescent="0.2">
      <c r="A36" s="1">
        <v>30</v>
      </c>
      <c r="B36" s="1">
        <f t="shared" ca="1" si="1"/>
        <v>0.14048160565060852</v>
      </c>
      <c r="C36" s="1">
        <f t="shared" ca="1" si="3"/>
        <v>-5.6247870986014838</v>
      </c>
      <c r="E36" s="1"/>
      <c r="F36" s="1"/>
    </row>
    <row r="37" spans="1:6" x14ac:dyDescent="0.2">
      <c r="A37" s="1">
        <v>31</v>
      </c>
      <c r="B37" s="1">
        <f t="shared" ca="1" si="1"/>
        <v>0.26753710179631041</v>
      </c>
      <c r="C37" s="1">
        <f t="shared" ca="1" si="3"/>
        <v>-1.2609515835989624</v>
      </c>
      <c r="E37" s="1"/>
      <c r="F37" s="1"/>
    </row>
    <row r="38" spans="1:6" x14ac:dyDescent="0.2">
      <c r="A38" s="1">
        <v>32</v>
      </c>
      <c r="B38" s="1">
        <f t="shared" ca="1" si="1"/>
        <v>0.64035089602415707</v>
      </c>
      <c r="C38" s="1">
        <f t="shared" ca="1" si="3"/>
        <v>13.531485292748803</v>
      </c>
      <c r="E38" s="1"/>
      <c r="F38" s="1"/>
    </row>
    <row r="39" spans="1:6" x14ac:dyDescent="0.2">
      <c r="A39" s="1">
        <v>33</v>
      </c>
      <c r="B39" s="1">
        <f t="shared" ca="1" si="1"/>
        <v>0.73569460125469888</v>
      </c>
      <c r="C39" s="1">
        <f t="shared" ref="C39:C43" ca="1" si="4">_xlfn.NORM.INV(RAND(),beta*B39,sigma)</f>
        <v>6.5939430159444266</v>
      </c>
      <c r="E39" s="1"/>
      <c r="F39" s="1"/>
    </row>
    <row r="40" spans="1:6" x14ac:dyDescent="0.2">
      <c r="A40" s="1">
        <v>34</v>
      </c>
      <c r="B40" s="1">
        <f t="shared" ca="1" si="1"/>
        <v>0.49341097280920354</v>
      </c>
      <c r="C40" s="1">
        <f t="shared" ca="1" si="4"/>
        <v>12.879404342796017</v>
      </c>
      <c r="E40" s="1"/>
      <c r="F40" s="1"/>
    </row>
    <row r="41" spans="1:6" x14ac:dyDescent="0.2">
      <c r="A41" s="1">
        <v>35</v>
      </c>
      <c r="B41" s="1">
        <f t="shared" ca="1" si="1"/>
        <v>0.24201862217031478</v>
      </c>
      <c r="C41" s="1">
        <f t="shared" ca="1" si="4"/>
        <v>15.340737943284111</v>
      </c>
      <c r="E41" s="1"/>
      <c r="F41" s="1"/>
    </row>
    <row r="42" spans="1:6" x14ac:dyDescent="0.2">
      <c r="A42" s="1">
        <v>36</v>
      </c>
      <c r="B42" s="1">
        <f t="shared" ca="1" si="1"/>
        <v>0.1751890961883108</v>
      </c>
      <c r="C42" s="1">
        <f t="shared" ca="1" si="4"/>
        <v>4.3826646738491499</v>
      </c>
      <c r="E42" s="1"/>
      <c r="F42" s="1"/>
    </row>
    <row r="43" spans="1:6" x14ac:dyDescent="0.2">
      <c r="A43" s="1">
        <v>37</v>
      </c>
      <c r="B43" s="1">
        <f t="shared" ca="1" si="1"/>
        <v>0.43023463531641493</v>
      </c>
      <c r="C43" s="1">
        <f t="shared" ca="1" si="4"/>
        <v>6.8710271456754946</v>
      </c>
      <c r="E43" s="1"/>
      <c r="F43" s="1"/>
    </row>
    <row r="44" spans="1:6" x14ac:dyDescent="0.2">
      <c r="A44" s="1">
        <v>38</v>
      </c>
      <c r="B44" s="1">
        <f t="shared" ca="1" si="1"/>
        <v>0.76498461438530241</v>
      </c>
      <c r="C44" s="1">
        <f t="shared" ref="C44:C56" ca="1" si="5">_xlfn.NORM.INV(RAND(),beta*B44,sigma)</f>
        <v>4.7318789561279582</v>
      </c>
      <c r="E44" s="1"/>
      <c r="F44" s="1"/>
    </row>
    <row r="45" spans="1:6" x14ac:dyDescent="0.2">
      <c r="A45" s="1">
        <v>39</v>
      </c>
      <c r="B45" s="1">
        <f t="shared" ca="1" si="1"/>
        <v>0.23107087144187044</v>
      </c>
      <c r="C45" s="1">
        <f t="shared" ca="1" si="5"/>
        <v>8.3896909701448088</v>
      </c>
      <c r="E45" s="1"/>
      <c r="F45" s="1"/>
    </row>
    <row r="46" spans="1:6" x14ac:dyDescent="0.2">
      <c r="A46" s="1">
        <v>40</v>
      </c>
      <c r="B46" s="1">
        <f t="shared" ca="1" si="1"/>
        <v>0.17943697806243231</v>
      </c>
      <c r="C46" s="1">
        <f t="shared" ca="1" si="5"/>
        <v>-12.095248062775692</v>
      </c>
      <c r="E46" s="1"/>
      <c r="F46" s="1"/>
    </row>
    <row r="47" spans="1:6" x14ac:dyDescent="0.2">
      <c r="A47" s="1">
        <v>41</v>
      </c>
      <c r="B47" s="1">
        <f t="shared" ca="1" si="1"/>
        <v>0.67650656340843007</v>
      </c>
      <c r="C47" s="1">
        <f t="shared" ca="1" si="5"/>
        <v>5.1316724742781687</v>
      </c>
      <c r="E47" s="1"/>
      <c r="F47" s="1"/>
    </row>
    <row r="48" spans="1:6" x14ac:dyDescent="0.2">
      <c r="A48" s="1">
        <v>42</v>
      </c>
      <c r="B48" s="1">
        <f t="shared" ca="1" si="1"/>
        <v>0.45076712552783116</v>
      </c>
      <c r="C48" s="1">
        <f t="shared" ca="1" si="5"/>
        <v>14.467189793194095</v>
      </c>
      <c r="E48" s="1"/>
      <c r="F48" s="1"/>
    </row>
    <row r="49" spans="1:6" x14ac:dyDescent="0.2">
      <c r="A49" s="1">
        <v>43</v>
      </c>
      <c r="B49" s="1">
        <f t="shared" ca="1" si="1"/>
        <v>0.67010429144241268</v>
      </c>
      <c r="C49" s="1">
        <f t="shared" ca="1" si="5"/>
        <v>2.2102578510116713</v>
      </c>
      <c r="E49" s="1"/>
      <c r="F49" s="1"/>
    </row>
    <row r="50" spans="1:6" x14ac:dyDescent="0.2">
      <c r="A50" s="1">
        <v>44</v>
      </c>
      <c r="B50" s="1">
        <f t="shared" ca="1" si="1"/>
        <v>0.36850975401544572</v>
      </c>
      <c r="C50" s="1">
        <f t="shared" ca="1" si="5"/>
        <v>-3.7717515951505618</v>
      </c>
      <c r="E50" s="1"/>
      <c r="F50" s="1"/>
    </row>
    <row r="51" spans="1:6" x14ac:dyDescent="0.2">
      <c r="A51" s="1">
        <v>45</v>
      </c>
      <c r="B51" s="1">
        <f t="shared" ca="1" si="1"/>
        <v>0.40519691156532334</v>
      </c>
      <c r="C51" s="1">
        <f t="shared" ca="1" si="5"/>
        <v>14.492262424426361</v>
      </c>
      <c r="E51" s="1"/>
      <c r="F51" s="1"/>
    </row>
    <row r="52" spans="1:6" x14ac:dyDescent="0.2">
      <c r="A52" s="1">
        <v>46</v>
      </c>
      <c r="B52" s="1">
        <f t="shared" ca="1" si="1"/>
        <v>0.40542173692724548</v>
      </c>
      <c r="C52" s="1">
        <f t="shared" ca="1" si="5"/>
        <v>0.15960147626318033</v>
      </c>
      <c r="E52" s="1"/>
      <c r="F52" s="1"/>
    </row>
    <row r="53" spans="1:6" x14ac:dyDescent="0.2">
      <c r="A53" s="1">
        <v>47</v>
      </c>
      <c r="B53" s="1">
        <f t="shared" ca="1" si="1"/>
        <v>0.36942894179146701</v>
      </c>
      <c r="C53" s="1">
        <f t="shared" ca="1" si="5"/>
        <v>3.5277122412869444</v>
      </c>
      <c r="E53" s="1"/>
      <c r="F53" s="1"/>
    </row>
    <row r="54" spans="1:6" x14ac:dyDescent="0.2">
      <c r="A54" s="1">
        <v>48</v>
      </c>
      <c r="B54" s="1">
        <f t="shared" ca="1" si="1"/>
        <v>0.53109812861163552</v>
      </c>
      <c r="C54" s="1">
        <f t="shared" ca="1" si="5"/>
        <v>9.0927807967693433</v>
      </c>
      <c r="E54" s="1"/>
      <c r="F54" s="1"/>
    </row>
    <row r="55" spans="1:6" x14ac:dyDescent="0.2">
      <c r="A55" s="1">
        <v>49</v>
      </c>
      <c r="B55" s="1">
        <f t="shared" ca="1" si="1"/>
        <v>0.23248445025906816</v>
      </c>
      <c r="C55" s="1">
        <f t="shared" ca="1" si="5"/>
        <v>6.2746427430650673</v>
      </c>
      <c r="E55" s="1"/>
      <c r="F55" s="1"/>
    </row>
    <row r="56" spans="1:6" x14ac:dyDescent="0.2">
      <c r="A56" s="1">
        <v>50</v>
      </c>
      <c r="B56" s="1">
        <f t="shared" ca="1" si="1"/>
        <v>0.5244851024953695</v>
      </c>
      <c r="C56" s="1">
        <f t="shared" ca="1" si="5"/>
        <v>7.5459077162391326</v>
      </c>
      <c r="E56" s="1"/>
      <c r="F56" s="1"/>
    </row>
    <row r="57" spans="1:6" x14ac:dyDescent="0.2">
      <c r="E57" s="1"/>
      <c r="F57" s="1"/>
    </row>
    <row r="58" spans="1:6" x14ac:dyDescent="0.2">
      <c r="E58" s="1"/>
      <c r="F58" s="1"/>
    </row>
    <row r="59" spans="1:6" x14ac:dyDescent="0.2">
      <c r="E59" s="1"/>
      <c r="F59" s="1"/>
    </row>
    <row r="60" spans="1:6" x14ac:dyDescent="0.2">
      <c r="E60" s="1"/>
      <c r="F60" s="1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2:O56"/>
  <sheetViews>
    <sheetView workbookViewId="0"/>
  </sheetViews>
  <sheetFormatPr baseColWidth="10" defaultColWidth="8.83203125" defaultRowHeight="15" x14ac:dyDescent="0.2"/>
  <cols>
    <col min="1" max="10" width="8.83203125" style="1"/>
    <col min="11" max="12" width="8.83203125" style="2"/>
    <col min="13" max="16384" width="8.83203125" style="1"/>
  </cols>
  <sheetData>
    <row r="2" spans="1:15" x14ac:dyDescent="0.2">
      <c r="B2" s="1" t="s">
        <v>3</v>
      </c>
      <c r="C2" s="1">
        <v>10</v>
      </c>
    </row>
    <row r="3" spans="1:15" x14ac:dyDescent="0.2">
      <c r="B3" s="1" t="s">
        <v>2</v>
      </c>
      <c r="C3" s="1">
        <v>6</v>
      </c>
    </row>
    <row r="6" spans="1:15" x14ac:dyDescent="0.2">
      <c r="A6" s="2" t="s">
        <v>4</v>
      </c>
      <c r="B6" s="2" t="s">
        <v>0</v>
      </c>
      <c r="C6" s="2" t="s">
        <v>1</v>
      </c>
      <c r="D6" s="2"/>
      <c r="E6" s="2" t="s">
        <v>46</v>
      </c>
      <c r="F6" s="2" t="s">
        <v>8</v>
      </c>
      <c r="G6" s="2"/>
      <c r="H6" s="2" t="s">
        <v>42</v>
      </c>
      <c r="I6" s="2" t="s">
        <v>43</v>
      </c>
      <c r="K6" s="3" t="s">
        <v>47</v>
      </c>
    </row>
    <row r="7" spans="1:15" ht="17" x14ac:dyDescent="0.25">
      <c r="A7" s="1">
        <v>1</v>
      </c>
      <c r="B7" s="1">
        <f ca="1">RAND()</f>
        <v>0.34553176216806136</v>
      </c>
      <c r="C7" s="1">
        <f t="shared" ref="C7" ca="1" si="0">_xlfn.NORM.INV(RAND(),beta*B7,sigma)</f>
        <v>10.131262216665313</v>
      </c>
      <c r="E7" s="1">
        <f t="array" aca="1" ref="E7:E56" ca="1">TREND(y,x)</f>
        <v>3.6058880235973705</v>
      </c>
      <c r="F7" s="1">
        <f t="shared" ref="F7:F38" ca="1" si="1">b0+x*b1_</f>
        <v>3.6058880235973758</v>
      </c>
      <c r="H7" s="1">
        <f t="shared" ref="H7:H38" ca="1" si="2">yhat-y</f>
        <v>-6.525374193067937</v>
      </c>
      <c r="I7" s="1">
        <f ca="1">e^2</f>
        <v>42.58050835955703</v>
      </c>
      <c r="K7" s="4">
        <f t="array" aca="1" ref="K7:L11" ca="1">LINEST(y,x,TRUE,TRUE)</f>
        <v>12.115077822669793</v>
      </c>
      <c r="L7" s="5">
        <f ca="1"/>
        <v>-0.58025616527292279</v>
      </c>
      <c r="N7" s="1" t="s">
        <v>29</v>
      </c>
      <c r="O7" s="1" t="s">
        <v>30</v>
      </c>
    </row>
    <row r="8" spans="1:15" ht="17" x14ac:dyDescent="0.25">
      <c r="A8" s="1">
        <v>2</v>
      </c>
      <c r="B8" s="1">
        <f t="shared" ref="B8:B56" ca="1" si="3">RAND()</f>
        <v>0.70963286946431292</v>
      </c>
      <c r="C8" s="1">
        <f t="shared" ref="C8:C29" ca="1" si="4">_xlfn.NORM.INV(RAND(),beta*B8,sigma)</f>
        <v>5.77747218657791</v>
      </c>
      <c r="E8" s="1">
        <f ca="1"/>
        <v>8.0170012738117027</v>
      </c>
      <c r="F8" s="1">
        <f t="shared" ca="1" si="1"/>
        <v>8.0170012738116974</v>
      </c>
      <c r="H8" s="1">
        <f t="shared" ca="1" si="2"/>
        <v>2.2395290872337874</v>
      </c>
      <c r="I8" s="1">
        <f t="shared" ref="I8:I29" ca="1" si="5">e^2</f>
        <v>5.0154905325662007</v>
      </c>
      <c r="K8" s="6">
        <f ca="1"/>
        <v>2.6907373884392616</v>
      </c>
      <c r="L8" s="7">
        <f ca="1"/>
        <v>1.4964658959268453</v>
      </c>
      <c r="N8" s="1" t="s">
        <v>28</v>
      </c>
      <c r="O8" s="1" t="s">
        <v>27</v>
      </c>
    </row>
    <row r="9" spans="1:15" ht="18" x14ac:dyDescent="0.25">
      <c r="A9" s="1">
        <v>3</v>
      </c>
      <c r="B9" s="1">
        <f t="shared" ca="1" si="3"/>
        <v>0.63270114365403651</v>
      </c>
      <c r="C9" s="1">
        <f t="shared" ca="1" si="4"/>
        <v>-4.6757005314658411</v>
      </c>
      <c r="E9" s="1">
        <f ca="1"/>
        <v>7.0849674285879098</v>
      </c>
      <c r="F9" s="1">
        <f t="shared" ca="1" si="1"/>
        <v>7.0849674285879054</v>
      </c>
      <c r="H9" s="1">
        <f t="shared" ca="1" si="2"/>
        <v>11.760667960053746</v>
      </c>
      <c r="I9" s="1">
        <f t="shared" ca="1" si="5"/>
        <v>138.31331086663474</v>
      </c>
      <c r="K9" s="6">
        <f ca="1"/>
        <v>0.29693626874932233</v>
      </c>
      <c r="L9" s="7">
        <f ca="1"/>
        <v>5.4221644653023304</v>
      </c>
      <c r="N9" s="1" t="s">
        <v>25</v>
      </c>
      <c r="O9" s="1" t="s">
        <v>26</v>
      </c>
    </row>
    <row r="10" spans="1:15" x14ac:dyDescent="0.2">
      <c r="A10" s="1">
        <v>4</v>
      </c>
      <c r="B10" s="1">
        <f t="shared" ca="1" si="3"/>
        <v>0.11358498897118297</v>
      </c>
      <c r="C10" s="1">
        <f t="shared" ca="1" si="4"/>
        <v>0.77157235411853631</v>
      </c>
      <c r="E10" s="1">
        <f ca="1"/>
        <v>0.79583481560004898</v>
      </c>
      <c r="F10" s="1">
        <f t="shared" ca="1" si="1"/>
        <v>0.79583481560006208</v>
      </c>
      <c r="H10" s="1">
        <f t="shared" ca="1" si="2"/>
        <v>2.4262461481525777E-2</v>
      </c>
      <c r="I10" s="1">
        <f t="shared" ca="1" si="5"/>
        <v>5.8866703714252199E-4</v>
      </c>
      <c r="K10" s="6">
        <f ca="1"/>
        <v>20.272615790623934</v>
      </c>
      <c r="L10" s="7">
        <f ca="1"/>
        <v>48</v>
      </c>
      <c r="N10" s="1" t="s">
        <v>19</v>
      </c>
      <c r="O10" s="1" t="s">
        <v>20</v>
      </c>
    </row>
    <row r="11" spans="1:15" ht="17" x14ac:dyDescent="0.25">
      <c r="A11" s="1">
        <v>5</v>
      </c>
      <c r="B11" s="1">
        <f t="shared" ca="1" si="3"/>
        <v>0.83955741972102516</v>
      </c>
      <c r="C11" s="1">
        <f t="shared" ca="1" si="4"/>
        <v>13.879094334722106</v>
      </c>
      <c r="E11" s="1">
        <f ca="1"/>
        <v>9.591047311247145</v>
      </c>
      <c r="F11" s="1">
        <f t="shared" ca="1" si="1"/>
        <v>9.5910473112471344</v>
      </c>
      <c r="H11" s="1">
        <f t="shared" ca="1" si="2"/>
        <v>-4.2880470234749719</v>
      </c>
      <c r="I11" s="1">
        <f t="shared" ca="1" si="5"/>
        <v>18.387347275532566</v>
      </c>
      <c r="K11" s="8">
        <f ca="1"/>
        <v>596.01221789544093</v>
      </c>
      <c r="L11" s="9">
        <f ca="1"/>
        <v>1411.193639461791</v>
      </c>
      <c r="N11" s="1" t="s">
        <v>23</v>
      </c>
      <c r="O11" s="1" t="s">
        <v>24</v>
      </c>
    </row>
    <row r="12" spans="1:15" x14ac:dyDescent="0.2">
      <c r="A12" s="1">
        <v>6</v>
      </c>
      <c r="B12" s="1">
        <f t="shared" ca="1" si="3"/>
        <v>0.40025298083515048</v>
      </c>
      <c r="C12" s="1">
        <f t="shared" ca="1" si="4"/>
        <v>3.4745580880331013</v>
      </c>
      <c r="E12" s="1">
        <f ca="1"/>
        <v>4.2688398463004864</v>
      </c>
      <c r="F12" s="1">
        <f t="shared" ca="1" si="1"/>
        <v>4.26883984630049</v>
      </c>
      <c r="H12" s="1">
        <f t="shared" ca="1" si="2"/>
        <v>0.79428175826738867</v>
      </c>
      <c r="I12" s="1">
        <f t="shared" ca="1" si="5"/>
        <v>0.63088351151633448</v>
      </c>
      <c r="K12" s="11" t="s">
        <v>62</v>
      </c>
    </row>
    <row r="13" spans="1:15" x14ac:dyDescent="0.2">
      <c r="A13" s="1">
        <v>7</v>
      </c>
      <c r="B13" s="1">
        <f t="shared" ca="1" si="3"/>
        <v>3.586530270236421E-2</v>
      </c>
      <c r="C13" s="1">
        <f t="shared" ca="1" si="4"/>
        <v>-0.1617230621666037</v>
      </c>
      <c r="E13" s="1">
        <f ca="1"/>
        <v>-0.14574523190017113</v>
      </c>
      <c r="F13" s="1">
        <f t="shared" ca="1" si="1"/>
        <v>-0.14574523190015548</v>
      </c>
      <c r="H13" s="1">
        <f t="shared" ca="1" si="2"/>
        <v>1.5977830266448223E-2</v>
      </c>
      <c r="I13" s="1">
        <f t="shared" ca="1" si="5"/>
        <v>2.5529106002342887E-4</v>
      </c>
    </row>
    <row r="14" spans="1:15" x14ac:dyDescent="0.2">
      <c r="A14" s="1">
        <v>8</v>
      </c>
      <c r="B14" s="1">
        <f t="shared" ca="1" si="3"/>
        <v>0.61376267605528112</v>
      </c>
      <c r="C14" s="1">
        <f t="shared" ca="1" si="4"/>
        <v>5.7440865714806799</v>
      </c>
      <c r="E14" s="1">
        <f ca="1"/>
        <v>6.8555264197868775</v>
      </c>
      <c r="F14" s="1">
        <f t="shared" ca="1" si="1"/>
        <v>6.8555264197868739</v>
      </c>
      <c r="H14" s="1">
        <f t="shared" ca="1" si="2"/>
        <v>1.111439848306194</v>
      </c>
      <c r="I14" s="1">
        <f t="shared" ca="1" si="5"/>
        <v>1.2352985364028957</v>
      </c>
    </row>
    <row r="15" spans="1:15" x14ac:dyDescent="0.2">
      <c r="A15" s="1">
        <v>9</v>
      </c>
      <c r="B15" s="1">
        <f t="shared" ca="1" si="3"/>
        <v>0.54870562013074597</v>
      </c>
      <c r="C15" s="1">
        <f t="shared" ca="1" si="4"/>
        <v>0.37909705214620448</v>
      </c>
      <c r="E15" s="1">
        <f ca="1"/>
        <v>6.0673551243473538</v>
      </c>
      <c r="F15" s="1">
        <f t="shared" ca="1" si="1"/>
        <v>6.067355124347352</v>
      </c>
      <c r="H15" s="1">
        <f t="shared" ca="1" si="2"/>
        <v>5.6882580722011475</v>
      </c>
      <c r="I15" s="1">
        <f t="shared" ca="1" si="5"/>
        <v>32.356279895961514</v>
      </c>
    </row>
    <row r="16" spans="1:15" x14ac:dyDescent="0.2">
      <c r="A16" s="1">
        <v>10</v>
      </c>
      <c r="B16" s="1">
        <f t="shared" ca="1" si="3"/>
        <v>0.18194838235134236</v>
      </c>
      <c r="C16" s="1">
        <f t="shared" ca="1" si="4"/>
        <v>-4.1371409336814633</v>
      </c>
      <c r="E16" s="1">
        <f ca="1"/>
        <v>1.6240626466224692</v>
      </c>
      <c r="F16" s="1">
        <f t="shared" ca="1" si="1"/>
        <v>1.6240626466224799</v>
      </c>
      <c r="H16" s="1">
        <f t="shared" ca="1" si="2"/>
        <v>5.7612035803039436</v>
      </c>
      <c r="I16" s="1">
        <f t="shared" ca="1" si="5"/>
        <v>33.191466693706978</v>
      </c>
    </row>
    <row r="17" spans="1:15" x14ac:dyDescent="0.2">
      <c r="A17" s="1">
        <v>11</v>
      </c>
      <c r="B17" s="1">
        <f t="shared" ca="1" si="3"/>
        <v>0.73616703110381398</v>
      </c>
      <c r="C17" s="1">
        <f t="shared" ca="1" si="4"/>
        <v>6.608976480506711</v>
      </c>
      <c r="E17" s="1">
        <f ca="1"/>
        <v>8.3384647070335571</v>
      </c>
      <c r="F17" s="1">
        <f t="shared" ca="1" si="1"/>
        <v>8.3384647070335483</v>
      </c>
      <c r="H17" s="1">
        <f t="shared" ca="1" si="2"/>
        <v>1.7294882265268372</v>
      </c>
      <c r="I17" s="1">
        <f t="shared" ca="1" si="5"/>
        <v>2.9911295256949444</v>
      </c>
    </row>
    <row r="18" spans="1:15" x14ac:dyDescent="0.2">
      <c r="A18" s="1">
        <v>12</v>
      </c>
      <c r="B18" s="1">
        <f t="shared" ca="1" si="3"/>
        <v>0.58119568167110258</v>
      </c>
      <c r="C18" s="1">
        <f t="shared" ca="1" si="4"/>
        <v>13.927899577810507</v>
      </c>
      <c r="E18" s="1">
        <f ca="1"/>
        <v>6.4609747483721049</v>
      </c>
      <c r="F18" s="1">
        <f t="shared" ca="1" si="1"/>
        <v>6.4609747483721023</v>
      </c>
      <c r="H18" s="1">
        <f t="shared" ca="1" si="2"/>
        <v>-7.4669248294384047</v>
      </c>
      <c r="I18" s="1">
        <f t="shared" ca="1" si="5"/>
        <v>55.754966408483753</v>
      </c>
    </row>
    <row r="19" spans="1:15" x14ac:dyDescent="0.2">
      <c r="A19" s="1">
        <v>13</v>
      </c>
      <c r="B19" s="1">
        <f t="shared" ca="1" si="3"/>
        <v>0.21859546984760525</v>
      </c>
      <c r="C19" s="1">
        <f t="shared" ca="1" si="4"/>
        <v>-0.83596142709044408</v>
      </c>
      <c r="E19" s="1">
        <f ca="1"/>
        <v>2.0680449636138829</v>
      </c>
      <c r="F19" s="1">
        <f t="shared" ca="1" si="1"/>
        <v>2.0680449636138927</v>
      </c>
      <c r="H19" s="1">
        <f t="shared" ca="1" si="2"/>
        <v>2.9040063907043367</v>
      </c>
      <c r="I19" s="1">
        <f t="shared" ca="1" si="5"/>
        <v>8.4332531172516294</v>
      </c>
    </row>
    <row r="20" spans="1:15" x14ac:dyDescent="0.2">
      <c r="A20" s="1">
        <v>14</v>
      </c>
      <c r="B20" s="1">
        <f t="shared" ca="1" si="3"/>
        <v>9.6536215744961185E-2</v>
      </c>
      <c r="C20" s="1">
        <f t="shared" ca="1" si="4"/>
        <v>1.8611010434147082</v>
      </c>
      <c r="E20" s="1">
        <f ca="1"/>
        <v>0.58928760118332302</v>
      </c>
      <c r="F20" s="1">
        <f t="shared" ca="1" si="1"/>
        <v>0.58928760118333656</v>
      </c>
      <c r="H20" s="1">
        <f t="shared" ca="1" si="2"/>
        <v>-1.2718134422313716</v>
      </c>
      <c r="I20" s="1">
        <f t="shared" ca="1" si="5"/>
        <v>1.6175094318404104</v>
      </c>
    </row>
    <row r="21" spans="1:15" x14ac:dyDescent="0.2">
      <c r="A21" s="1">
        <v>15</v>
      </c>
      <c r="B21" s="1">
        <f t="shared" ca="1" si="3"/>
        <v>0.11936021239134997</v>
      </c>
      <c r="C21" s="1">
        <f t="shared" ca="1" si="4"/>
        <v>2.6456482741695018</v>
      </c>
      <c r="E21" s="1">
        <f ca="1"/>
        <v>0.86580209677867748</v>
      </c>
      <c r="F21" s="1">
        <f t="shared" ca="1" si="1"/>
        <v>0.86580209677869036</v>
      </c>
      <c r="H21" s="1">
        <f t="shared" ca="1" si="2"/>
        <v>-1.7798461773908114</v>
      </c>
      <c r="I21" s="1">
        <f t="shared" ca="1" si="5"/>
        <v>3.1678524151726837</v>
      </c>
    </row>
    <row r="22" spans="1:15" x14ac:dyDescent="0.2">
      <c r="A22" s="1">
        <v>16</v>
      </c>
      <c r="B22" s="1">
        <f t="shared" ca="1" si="3"/>
        <v>0.66234938727412918</v>
      </c>
      <c r="C22" s="1">
        <f t="shared" ca="1" si="4"/>
        <v>2.3128253777709933</v>
      </c>
      <c r="E22" s="1">
        <f ca="1"/>
        <v>7.4441582073508048</v>
      </c>
      <c r="F22" s="1">
        <f t="shared" ca="1" si="1"/>
        <v>7.4441582073508004</v>
      </c>
      <c r="H22" s="1">
        <f t="shared" ca="1" si="2"/>
        <v>5.1313328295798071</v>
      </c>
      <c r="I22" s="1">
        <f t="shared" ca="1" si="5"/>
        <v>26.330576607923508</v>
      </c>
    </row>
    <row r="23" spans="1:15" x14ac:dyDescent="0.2">
      <c r="A23" s="1">
        <v>17</v>
      </c>
      <c r="B23" s="1">
        <f t="shared" ca="1" si="3"/>
        <v>0.41975121081543887</v>
      </c>
      <c r="C23" s="1">
        <f t="shared" ca="1" si="4"/>
        <v>0.99318698678276807</v>
      </c>
      <c r="E23" s="1">
        <f ca="1"/>
        <v>4.5050624199159932</v>
      </c>
      <c r="F23" s="1">
        <f t="shared" ca="1" si="1"/>
        <v>4.5050624199159968</v>
      </c>
      <c r="H23" s="1">
        <f t="shared" ca="1" si="2"/>
        <v>3.5118754331332287</v>
      </c>
      <c r="I23" s="1">
        <f t="shared" ca="1" si="5"/>
        <v>12.333269057844703</v>
      </c>
    </row>
    <row r="24" spans="1:15" x14ac:dyDescent="0.2">
      <c r="A24" s="1">
        <v>18</v>
      </c>
      <c r="B24" s="1">
        <f t="shared" ca="1" si="3"/>
        <v>0.4576727856570757</v>
      </c>
      <c r="C24" s="1">
        <f t="shared" ca="1" si="4"/>
        <v>7.0264995042468472</v>
      </c>
      <c r="E24" s="1">
        <f ca="1"/>
        <v>4.9644852502806209</v>
      </c>
      <c r="F24" s="1">
        <f t="shared" ca="1" si="1"/>
        <v>4.9644852502806218</v>
      </c>
      <c r="H24" s="1">
        <f t="shared" ca="1" si="2"/>
        <v>-2.0620142539662254</v>
      </c>
      <c r="I24" s="1">
        <f t="shared" ca="1" si="5"/>
        <v>4.2519027835598893</v>
      </c>
    </row>
    <row r="25" spans="1:15" x14ac:dyDescent="0.2">
      <c r="A25" s="1">
        <v>19</v>
      </c>
      <c r="B25" s="1">
        <f t="shared" ca="1" si="3"/>
        <v>4.7185653421258911E-3</v>
      </c>
      <c r="C25" s="1">
        <f t="shared" ca="1" si="4"/>
        <v>-17.122556603524657</v>
      </c>
      <c r="E25" s="1">
        <f ca="1"/>
        <v>-0.52309037894171506</v>
      </c>
      <c r="F25" s="1">
        <f t="shared" ca="1" si="1"/>
        <v>-0.52309037894169841</v>
      </c>
      <c r="H25" s="1">
        <f t="shared" ca="1" si="2"/>
        <v>16.599466224582958</v>
      </c>
      <c r="I25" s="1">
        <f t="shared" ca="1" si="5"/>
        <v>275.54227894107038</v>
      </c>
    </row>
    <row r="26" spans="1:15" x14ac:dyDescent="0.2">
      <c r="A26" s="1">
        <v>20</v>
      </c>
      <c r="B26" s="1">
        <f t="shared" ca="1" si="3"/>
        <v>0.76058404861172879</v>
      </c>
      <c r="C26" s="1">
        <f t="shared" ca="1" si="4"/>
        <v>1.5356378452638317</v>
      </c>
      <c r="E26" s="1">
        <f ca="1"/>
        <v>8.6342787743394371</v>
      </c>
      <c r="F26" s="1">
        <f t="shared" ca="1" si="1"/>
        <v>8.6342787743394283</v>
      </c>
      <c r="H26" s="1">
        <f t="shared" ca="1" si="2"/>
        <v>7.0986409290755965</v>
      </c>
      <c r="I26" s="1">
        <f t="shared" ca="1" si="5"/>
        <v>50.390703039947248</v>
      </c>
    </row>
    <row r="27" spans="1:15" x14ac:dyDescent="0.2">
      <c r="A27" s="1">
        <v>21</v>
      </c>
      <c r="B27" s="1">
        <f t="shared" ca="1" si="3"/>
        <v>0.94187228934760203</v>
      </c>
      <c r="C27" s="1">
        <f t="shared" ca="1" si="4"/>
        <v>9.0638774645430473</v>
      </c>
      <c r="E27" s="1">
        <f ca="1"/>
        <v>10.830599919189437</v>
      </c>
      <c r="F27" s="1">
        <f t="shared" ca="1" si="1"/>
        <v>10.830599919189421</v>
      </c>
      <c r="H27" s="1">
        <f t="shared" ca="1" si="2"/>
        <v>1.7667224546463736</v>
      </c>
      <c r="I27" s="1">
        <f t="shared" ca="1" si="5"/>
        <v>3.1213082317517076</v>
      </c>
    </row>
    <row r="28" spans="1:15" x14ac:dyDescent="0.2">
      <c r="A28" s="1">
        <v>22</v>
      </c>
      <c r="B28" s="1">
        <f t="shared" ca="1" si="3"/>
        <v>0.8399398604166749</v>
      </c>
      <c r="C28" s="1">
        <f t="shared" ca="1" si="4"/>
        <v>5.1054869742224946</v>
      </c>
      <c r="E28" s="1">
        <f ca="1"/>
        <v>9.5956806100374976</v>
      </c>
      <c r="F28" s="1">
        <f t="shared" ca="1" si="1"/>
        <v>9.595680610037487</v>
      </c>
      <c r="H28" s="1">
        <f t="shared" ca="1" si="2"/>
        <v>4.4901936358149923</v>
      </c>
      <c r="I28" s="1">
        <f t="shared" ca="1" si="5"/>
        <v>20.161838887113461</v>
      </c>
      <c r="K28" s="3" t="s">
        <v>33</v>
      </c>
    </row>
    <row r="29" spans="1:15" ht="17" x14ac:dyDescent="0.25">
      <c r="A29" s="1">
        <v>23</v>
      </c>
      <c r="B29" s="1">
        <f t="shared" ca="1" si="3"/>
        <v>0.34334307882790005</v>
      </c>
      <c r="C29" s="1">
        <f t="shared" ca="1" si="4"/>
        <v>5.7148212222691441</v>
      </c>
      <c r="E29" s="1">
        <f ca="1"/>
        <v>3.5793719546021361</v>
      </c>
      <c r="F29" s="1">
        <f t="shared" ca="1" si="1"/>
        <v>3.5793719546021405</v>
      </c>
      <c r="H29" s="1">
        <f t="shared" ca="1" si="2"/>
        <v>-2.1354492676670036</v>
      </c>
      <c r="I29" s="1">
        <f t="shared" ca="1" si="5"/>
        <v>4.5601435747795422</v>
      </c>
      <c r="K29" s="4">
        <f t="array" aca="1" ref="K29" ca="1">SUM((x-xbar)*(y-ybar))/SUM((x-xbar)*(x-xbar))</f>
        <v>12.115077822669784</v>
      </c>
      <c r="L29" s="5">
        <f ca="1">ybar-b1_*xbar</f>
        <v>-0.58025616527290591</v>
      </c>
      <c r="N29" s="1" t="s">
        <v>29</v>
      </c>
      <c r="O29" s="1" t="s">
        <v>30</v>
      </c>
    </row>
    <row r="30" spans="1:15" ht="17" x14ac:dyDescent="0.25">
      <c r="A30" s="1">
        <v>24</v>
      </c>
      <c r="B30" s="1">
        <f t="shared" ca="1" si="3"/>
        <v>0.96072344662978493</v>
      </c>
      <c r="C30" s="1">
        <f t="shared" ref="C30:C38" ca="1" si="6">_xlfn.NORM.INV(RAND(),beta*B30,sigma)</f>
        <v>0.84579788407237544</v>
      </c>
      <c r="E30" s="1">
        <f ca="1"/>
        <v>11.058983156710472</v>
      </c>
      <c r="F30" s="1">
        <f t="shared" ca="1" si="1"/>
        <v>11.058983156710454</v>
      </c>
      <c r="H30" s="1">
        <f t="shared" ca="1" si="2"/>
        <v>10.213185272638079</v>
      </c>
      <c r="I30" s="1">
        <f t="shared" ref="I30:I43" ca="1" si="7">e^2</f>
        <v>104.30915341323134</v>
      </c>
      <c r="K30" s="6">
        <f ca="1">RSE/SQRT(SSx)</f>
        <v>2.6907373884392607</v>
      </c>
      <c r="L30" s="7">
        <f ca="1">RSE*SQRT(1/n + xbar^2 / SSx)</f>
        <v>1.4964658959268446</v>
      </c>
      <c r="N30" s="1" t="s">
        <v>28</v>
      </c>
      <c r="O30" s="1" t="s">
        <v>27</v>
      </c>
    </row>
    <row r="31" spans="1:15" ht="18" x14ac:dyDescent="0.25">
      <c r="A31" s="1">
        <v>25</v>
      </c>
      <c r="B31" s="1">
        <f t="shared" ca="1" si="3"/>
        <v>0.70094711914507835</v>
      </c>
      <c r="C31" s="1">
        <f t="shared" ca="1" si="6"/>
        <v>7.4723069833949332</v>
      </c>
      <c r="E31" s="1">
        <f ca="1"/>
        <v>7.9117727327458969</v>
      </c>
      <c r="F31" s="1">
        <f t="shared" ca="1" si="1"/>
        <v>7.9117727327458907</v>
      </c>
      <c r="H31" s="1">
        <f t="shared" ca="1" si="2"/>
        <v>0.4394657493509575</v>
      </c>
      <c r="I31" s="1">
        <f t="shared" ca="1" si="7"/>
        <v>0.19313014485259861</v>
      </c>
      <c r="K31" s="6">
        <f ca="1">1-ssresid/SST</f>
        <v>0.29693626874932244</v>
      </c>
      <c r="L31" s="7">
        <f ca="1">SQRT(ssresid/df)</f>
        <v>5.4221644653023304</v>
      </c>
      <c r="N31" s="1" t="s">
        <v>25</v>
      </c>
      <c r="O31" s="1" t="s">
        <v>26</v>
      </c>
    </row>
    <row r="32" spans="1:15" x14ac:dyDescent="0.2">
      <c r="A32" s="1">
        <v>26</v>
      </c>
      <c r="B32" s="1">
        <f t="shared" ca="1" si="3"/>
        <v>0.6795993143523702</v>
      </c>
      <c r="C32" s="1">
        <f t="shared" ca="1" si="6"/>
        <v>12.595418487818481</v>
      </c>
      <c r="E32" s="1">
        <f ca="1"/>
        <v>7.6531424163390742</v>
      </c>
      <c r="F32" s="1">
        <f t="shared" ca="1" si="1"/>
        <v>7.653142416339068</v>
      </c>
      <c r="H32" s="1">
        <f t="shared" ca="1" si="2"/>
        <v>-4.9422760714794132</v>
      </c>
      <c r="I32" s="1">
        <f t="shared" ca="1" si="7"/>
        <v>24.426092766717982</v>
      </c>
      <c r="K32" s="6">
        <f ca="1">ssreg/(ssresid/48)</f>
        <v>20.272615790623945</v>
      </c>
      <c r="L32" s="7">
        <f ca="1">n-2</f>
        <v>48</v>
      </c>
      <c r="N32" s="1" t="s">
        <v>19</v>
      </c>
      <c r="O32" s="1" t="s">
        <v>20</v>
      </c>
    </row>
    <row r="33" spans="1:15" ht="17" x14ac:dyDescent="0.25">
      <c r="A33" s="1">
        <v>27</v>
      </c>
      <c r="B33" s="1">
        <f t="shared" ca="1" si="3"/>
        <v>0.12698121688289576</v>
      </c>
      <c r="C33" s="1">
        <f t="shared" ca="1" si="6"/>
        <v>6.5454754405004421</v>
      </c>
      <c r="E33" s="1">
        <f ca="1"/>
        <v>0.95813115928067072</v>
      </c>
      <c r="F33" s="1">
        <f t="shared" ca="1" si="1"/>
        <v>0.95813115928068338</v>
      </c>
      <c r="H33" s="1">
        <f t="shared" ca="1" si="2"/>
        <v>-5.5873442812197585</v>
      </c>
      <c r="I33" s="1">
        <f t="shared" ca="1" si="7"/>
        <v>31.218416116879141</v>
      </c>
      <c r="K33" s="8">
        <f ca="1">SST-ssresid</f>
        <v>596.01221789544115</v>
      </c>
      <c r="L33" s="9">
        <f ca="1">SUM(e_2)</f>
        <v>1411.1936394617908</v>
      </c>
      <c r="N33" s="1" t="s">
        <v>23</v>
      </c>
      <c r="O33" s="1" t="s">
        <v>24</v>
      </c>
    </row>
    <row r="34" spans="1:15" x14ac:dyDescent="0.2">
      <c r="A34" s="1">
        <v>28</v>
      </c>
      <c r="B34" s="1">
        <f t="shared" ca="1" si="3"/>
        <v>0.80638746279659401</v>
      </c>
      <c r="C34" s="1">
        <f t="shared" ca="1" si="6"/>
        <v>6.0304435211604748</v>
      </c>
      <c r="E34" s="1">
        <f ca="1"/>
        <v>9.1891907017330556</v>
      </c>
      <c r="F34" s="1">
        <f t="shared" ca="1" si="1"/>
        <v>9.1891907017330468</v>
      </c>
      <c r="H34" s="1">
        <f t="shared" ca="1" si="2"/>
        <v>3.158747180572572</v>
      </c>
      <c r="I34" s="1">
        <f t="shared" ca="1" si="7"/>
        <v>9.9776837507751726</v>
      </c>
      <c r="L34" s="1"/>
    </row>
    <row r="35" spans="1:15" x14ac:dyDescent="0.2">
      <c r="A35" s="1">
        <v>29</v>
      </c>
      <c r="B35" s="1">
        <f t="shared" ca="1" si="3"/>
        <v>0.23927043662049374</v>
      </c>
      <c r="C35" s="1">
        <f t="shared" ca="1" si="6"/>
        <v>-3.6879757774897</v>
      </c>
      <c r="E35" s="1">
        <f ca="1"/>
        <v>2.3185237950485393</v>
      </c>
      <c r="F35" s="1">
        <f t="shared" ca="1" si="1"/>
        <v>2.3185237950485482</v>
      </c>
      <c r="H35" s="1">
        <f t="shared" ca="1" si="2"/>
        <v>6.0064995725382477</v>
      </c>
      <c r="I35" s="1">
        <f t="shared" ca="1" si="7"/>
        <v>36.078037114902152</v>
      </c>
    </row>
    <row r="36" spans="1:15" x14ac:dyDescent="0.2">
      <c r="A36" s="1">
        <v>30</v>
      </c>
      <c r="B36" s="1">
        <f t="shared" ca="1" si="3"/>
        <v>0.30384663798862954</v>
      </c>
      <c r="C36" s="1">
        <f t="shared" ca="1" si="6"/>
        <v>-1.0022995819579901</v>
      </c>
      <c r="E36" s="1">
        <f ca="1"/>
        <v>3.1008695001159001</v>
      </c>
      <c r="F36" s="1">
        <f t="shared" ca="1" si="1"/>
        <v>3.1008695001159068</v>
      </c>
      <c r="H36" s="1">
        <f t="shared" ca="1" si="2"/>
        <v>4.1031690820738973</v>
      </c>
      <c r="I36" s="1">
        <f t="shared" ca="1" si="7"/>
        <v>16.83599651608715</v>
      </c>
    </row>
    <row r="37" spans="1:15" x14ac:dyDescent="0.2">
      <c r="A37" s="1">
        <v>31</v>
      </c>
      <c r="B37" s="1">
        <f t="shared" ca="1" si="3"/>
        <v>0.78978474952243993</v>
      </c>
      <c r="C37" s="1">
        <f t="shared" ca="1" si="6"/>
        <v>16.904619768274969</v>
      </c>
      <c r="E37" s="1">
        <f ca="1"/>
        <v>8.9880475383492069</v>
      </c>
      <c r="F37" s="1">
        <f t="shared" ca="1" si="1"/>
        <v>8.9880475383491962</v>
      </c>
      <c r="H37" s="1">
        <f t="shared" ca="1" si="2"/>
        <v>-7.916572229925773</v>
      </c>
      <c r="I37" s="1">
        <f t="shared" ca="1" si="7"/>
        <v>62.672115871631924</v>
      </c>
    </row>
    <row r="38" spans="1:15" x14ac:dyDescent="0.2">
      <c r="A38" s="1">
        <v>32</v>
      </c>
      <c r="B38" s="1">
        <f t="shared" ca="1" si="3"/>
        <v>1.6330381964574037E-2</v>
      </c>
      <c r="C38" s="1">
        <f t="shared" ca="1" si="6"/>
        <v>7.6559501166605566</v>
      </c>
      <c r="E38" s="1">
        <f ca="1"/>
        <v>-0.38241231689818511</v>
      </c>
      <c r="F38" s="1">
        <f t="shared" ca="1" si="1"/>
        <v>-0.38241231689816879</v>
      </c>
      <c r="H38" s="1">
        <f t="shared" ca="1" si="2"/>
        <v>-8.038362433558726</v>
      </c>
      <c r="I38" s="1">
        <f t="shared" ca="1" si="7"/>
        <v>64.615270613248171</v>
      </c>
    </row>
    <row r="39" spans="1:15" x14ac:dyDescent="0.2">
      <c r="A39" s="1">
        <v>33</v>
      </c>
      <c r="B39" s="1">
        <f t="shared" ca="1" si="3"/>
        <v>0.61337098385989897</v>
      </c>
      <c r="C39" s="1">
        <f t="shared" ref="C39:C43" ca="1" si="8">_xlfn.NORM.INV(RAND(),beta*B39,sigma)</f>
        <v>6.1772519977014868</v>
      </c>
      <c r="E39" s="1">
        <f ca="1"/>
        <v>6.8507810383572911</v>
      </c>
      <c r="F39" s="1">
        <f t="shared" ref="F39:F56" ca="1" si="9">b0+x*b1_</f>
        <v>6.8507810383572867</v>
      </c>
      <c r="H39" s="1">
        <f t="shared" ref="H39:H56" ca="1" si="10">yhat-y</f>
        <v>0.67352904065579988</v>
      </c>
      <c r="I39" s="1">
        <f t="shared" ca="1" si="7"/>
        <v>0.45364136860672211</v>
      </c>
    </row>
    <row r="40" spans="1:15" x14ac:dyDescent="0.2">
      <c r="A40" s="1">
        <v>34</v>
      </c>
      <c r="B40" s="1">
        <f t="shared" ca="1" si="3"/>
        <v>8.0726578155469908E-2</v>
      </c>
      <c r="C40" s="1">
        <f t="shared" ca="1" si="8"/>
        <v>1.3401074370405319</v>
      </c>
      <c r="E40" s="1">
        <f ca="1"/>
        <v>0.39775261143843044</v>
      </c>
      <c r="F40" s="1">
        <f t="shared" ca="1" si="9"/>
        <v>0.39775261143844465</v>
      </c>
      <c r="H40" s="1">
        <f t="shared" ca="1" si="10"/>
        <v>-0.94235482560208728</v>
      </c>
      <c r="I40" s="1">
        <f t="shared" ca="1" si="7"/>
        <v>0.88803261733554029</v>
      </c>
    </row>
    <row r="41" spans="1:15" x14ac:dyDescent="0.2">
      <c r="A41" s="1">
        <v>35</v>
      </c>
      <c r="B41" s="1">
        <f t="shared" ca="1" si="3"/>
        <v>0.18755564355303489</v>
      </c>
      <c r="C41" s="1">
        <f t="shared" ca="1" si="8"/>
        <v>0.52699643567027121</v>
      </c>
      <c r="E41" s="1">
        <f ca="1"/>
        <v>1.6919950524530107</v>
      </c>
      <c r="F41" s="1">
        <f t="shared" ca="1" si="9"/>
        <v>1.6919950524530214</v>
      </c>
      <c r="H41" s="1">
        <f t="shared" ca="1" si="10"/>
        <v>1.1649986167827502</v>
      </c>
      <c r="I41" s="1">
        <f t="shared" ca="1" si="7"/>
        <v>1.3572217771057211</v>
      </c>
      <c r="K41" s="2">
        <f ca="1">AVERAGE(x)</f>
        <v>0.47759141721806614</v>
      </c>
      <c r="L41" s="2">
        <f ca="1">AVERAGE(y)</f>
        <v>5.205801021763107</v>
      </c>
      <c r="N41" s="3" t="s">
        <v>21</v>
      </c>
      <c r="O41" s="3" t="s">
        <v>22</v>
      </c>
    </row>
    <row r="42" spans="1:15" x14ac:dyDescent="0.2">
      <c r="A42" s="1">
        <v>36</v>
      </c>
      <c r="B42" s="1">
        <f t="shared" ca="1" si="3"/>
        <v>0.49647764663322191</v>
      </c>
      <c r="C42" s="1">
        <f t="shared" ca="1" si="8"/>
        <v>3.8218154436996357</v>
      </c>
      <c r="E42" s="1">
        <f ca="1"/>
        <v>5.4346091609045146</v>
      </c>
      <c r="F42" s="1">
        <f t="shared" ca="1" si="9"/>
        <v>5.4346091609045146</v>
      </c>
      <c r="H42" s="1">
        <f t="shared" ca="1" si="10"/>
        <v>1.612793717204879</v>
      </c>
      <c r="I42" s="1">
        <f t="shared" ca="1" si="7"/>
        <v>2.6011035742555313</v>
      </c>
      <c r="K42" s="2">
        <f ca="1">COUNT(y)</f>
        <v>50</v>
      </c>
      <c r="L42" s="2">
        <f ca="1">SQRT(ssresid/(n-2))</f>
        <v>5.4221644653023304</v>
      </c>
      <c r="N42" s="3" t="s">
        <v>4</v>
      </c>
      <c r="O42" s="3" t="s">
        <v>44</v>
      </c>
    </row>
    <row r="43" spans="1:15" ht="17" x14ac:dyDescent="0.25">
      <c r="A43" s="1">
        <v>37</v>
      </c>
      <c r="B43" s="1">
        <f t="shared" ca="1" si="3"/>
        <v>0.62362050409808167</v>
      </c>
      <c r="C43" s="1">
        <f t="shared" ca="1" si="8"/>
        <v>11.088886557200441</v>
      </c>
      <c r="E43" s="1">
        <f ca="1"/>
        <v>6.9749547736879034</v>
      </c>
      <c r="F43" s="1">
        <f t="shared" ca="1" si="9"/>
        <v>6.974954773687899</v>
      </c>
      <c r="H43" s="1">
        <f t="shared" ca="1" si="10"/>
        <v>-4.113931783512542</v>
      </c>
      <c r="I43" s="1">
        <f t="shared" ca="1" si="7"/>
        <v>16.924434719394686</v>
      </c>
      <c r="K43" s="2">
        <f t="array" aca="1" ref="K43" ca="1">SUMSQ(y-ybar)</f>
        <v>2007.2058573572319</v>
      </c>
      <c r="L43" s="2">
        <f t="array" aca="1" ref="L43" ca="1">SUMSQ(x-xbar)</f>
        <v>4.0607172105586127</v>
      </c>
      <c r="N43" s="3" t="s">
        <v>48</v>
      </c>
      <c r="O43" s="3" t="s">
        <v>45</v>
      </c>
    </row>
    <row r="44" spans="1:15" x14ac:dyDescent="0.2">
      <c r="A44" s="1">
        <v>38</v>
      </c>
      <c r="B44" s="1">
        <f t="shared" ca="1" si="3"/>
        <v>3.5505340069516111E-2</v>
      </c>
      <c r="C44" s="1">
        <f t="shared" ref="C44:C56" ca="1" si="11">_xlfn.NORM.INV(RAND(),beta*B44,sigma)</f>
        <v>8.4661957467898379</v>
      </c>
      <c r="E44" s="1">
        <f ca="1"/>
        <v>-0.15010620721037898</v>
      </c>
      <c r="F44" s="1">
        <f t="shared" ca="1" si="9"/>
        <v>-0.15010620721036327</v>
      </c>
      <c r="H44" s="1">
        <f t="shared" ca="1" si="10"/>
        <v>-8.6163019540002015</v>
      </c>
      <c r="I44" s="1">
        <f t="shared" ref="I44:I56" ca="1" si="12">e^2</f>
        <v>74.240659362507685</v>
      </c>
    </row>
    <row r="45" spans="1:15" x14ac:dyDescent="0.2">
      <c r="A45" s="1">
        <v>39</v>
      </c>
      <c r="B45" s="1">
        <f t="shared" ca="1" si="3"/>
        <v>0.74350021971296554</v>
      </c>
      <c r="C45" s="1">
        <f t="shared" ca="1" si="11"/>
        <v>5.3341736935682134</v>
      </c>
      <c r="E45" s="1">
        <f ca="1"/>
        <v>8.427306857721744</v>
      </c>
      <c r="F45" s="1">
        <f t="shared" ca="1" si="9"/>
        <v>8.4273068577217352</v>
      </c>
      <c r="H45" s="1">
        <f t="shared" ca="1" si="10"/>
        <v>3.0931331641535218</v>
      </c>
      <c r="I45" s="1">
        <f t="shared" ca="1" si="12"/>
        <v>9.5674727711863774</v>
      </c>
      <c r="K45" s="2" t="s">
        <v>51</v>
      </c>
      <c r="L45" s="2" t="s">
        <v>52</v>
      </c>
    </row>
    <row r="46" spans="1:15" x14ac:dyDescent="0.2">
      <c r="A46" s="1">
        <v>40</v>
      </c>
      <c r="B46" s="1">
        <f t="shared" ca="1" si="3"/>
        <v>0.99071058606701135</v>
      </c>
      <c r="C46" s="1">
        <f t="shared" ca="1" si="11"/>
        <v>19.847161408627731</v>
      </c>
      <c r="E46" s="1">
        <f ca="1"/>
        <v>11.42227968467172</v>
      </c>
      <c r="F46" s="1">
        <f t="shared" ca="1" si="9"/>
        <v>11.422279684671704</v>
      </c>
      <c r="H46" s="1">
        <f t="shared" ca="1" si="10"/>
        <v>-8.4248817239560267</v>
      </c>
      <c r="I46" s="1">
        <f t="shared" ca="1" si="12"/>
        <v>70.978632062648273</v>
      </c>
      <c r="K46" s="2">
        <f ca="1">CORREL(x,y)</f>
        <v>0.54491858910237434</v>
      </c>
      <c r="L46" s="2">
        <f ca="1">SQRT(_r2)</f>
        <v>0.54491858910237445</v>
      </c>
    </row>
    <row r="47" spans="1:15" x14ac:dyDescent="0.2">
      <c r="A47" s="1">
        <v>41</v>
      </c>
      <c r="B47" s="1">
        <f t="shared" ca="1" si="3"/>
        <v>0.63209550778198198</v>
      </c>
      <c r="C47" s="1">
        <f t="shared" ca="1" si="11"/>
        <v>12.327878337549715</v>
      </c>
      <c r="E47" s="1">
        <f ca="1"/>
        <v>7.0776301028657684</v>
      </c>
      <c r="F47" s="1">
        <f t="shared" ca="1" si="9"/>
        <v>7.077630102865764</v>
      </c>
      <c r="H47" s="1">
        <f t="shared" ca="1" si="10"/>
        <v>-5.2502482346839505</v>
      </c>
      <c r="I47" s="1">
        <f t="shared" ca="1" si="12"/>
        <v>27.565106525801937</v>
      </c>
      <c r="K47" s="11" t="s">
        <v>61</v>
      </c>
    </row>
    <row r="48" spans="1:15" x14ac:dyDescent="0.2">
      <c r="A48" s="1">
        <v>42</v>
      </c>
      <c r="B48" s="1">
        <f t="shared" ca="1" si="3"/>
        <v>0.37882380004381733</v>
      </c>
      <c r="C48" s="1">
        <f t="shared" ca="1" si="11"/>
        <v>5.1976543504323454</v>
      </c>
      <c r="E48" s="1">
        <f ca="1"/>
        <v>4.0092236533374246</v>
      </c>
      <c r="F48" s="1">
        <f t="shared" ca="1" si="9"/>
        <v>4.009223653337429</v>
      </c>
      <c r="H48" s="1">
        <f t="shared" ca="1" si="10"/>
        <v>-1.1884306970949163</v>
      </c>
      <c r="I48" s="1">
        <f t="shared" ca="1" si="12"/>
        <v>1.4123675217975087</v>
      </c>
    </row>
    <row r="49" spans="1:15" x14ac:dyDescent="0.2">
      <c r="A49" s="1">
        <v>43</v>
      </c>
      <c r="B49" s="1">
        <f t="shared" ca="1" si="3"/>
        <v>0.27949013297233738</v>
      </c>
      <c r="C49" s="1">
        <f t="shared" ca="1" si="11"/>
        <v>2.5881932885350007</v>
      </c>
      <c r="E49" s="1">
        <f ca="1"/>
        <v>2.8057885463552732</v>
      </c>
      <c r="F49" s="1">
        <f t="shared" ca="1" si="9"/>
        <v>2.8057885463552807</v>
      </c>
      <c r="H49" s="1">
        <f t="shared" ca="1" si="10"/>
        <v>0.21759525782028</v>
      </c>
      <c r="I49" s="1">
        <f t="shared" ca="1" si="12"/>
        <v>4.7347696225874127E-2</v>
      </c>
      <c r="K49" s="3" t="s">
        <v>31</v>
      </c>
    </row>
    <row r="50" spans="1:15" x14ac:dyDescent="0.2">
      <c r="A50" s="1">
        <v>44</v>
      </c>
      <c r="B50" s="1">
        <f t="shared" ca="1" si="3"/>
        <v>0.22138769114418511</v>
      </c>
      <c r="C50" s="1">
        <f t="shared" ca="1" si="11"/>
        <v>5.1883041829648624</v>
      </c>
      <c r="E50" s="1">
        <f ca="1"/>
        <v>2.1018729419200639</v>
      </c>
      <c r="F50" s="1">
        <f t="shared" ca="1" si="9"/>
        <v>2.1018729419200732</v>
      </c>
      <c r="H50" s="1">
        <f t="shared" ca="1" si="10"/>
        <v>-3.0864312410447892</v>
      </c>
      <c r="I50" s="1">
        <f t="shared" ca="1" si="12"/>
        <v>9.5260578056972776</v>
      </c>
      <c r="K50" s="2">
        <f ca="1">INDEX(LINEST(y,x),1)</f>
        <v>12.115077822669793</v>
      </c>
      <c r="L50" s="2">
        <f ca="1">INDEX(LINEST(y,x),2)</f>
        <v>-0.58025616527292279</v>
      </c>
      <c r="N50" s="3" t="s">
        <v>17</v>
      </c>
      <c r="O50" s="3" t="s">
        <v>18</v>
      </c>
    </row>
    <row r="51" spans="1:15" x14ac:dyDescent="0.2">
      <c r="A51" s="1">
        <v>45</v>
      </c>
      <c r="B51" s="1">
        <f t="shared" ca="1" si="3"/>
        <v>0.54864879914553266</v>
      </c>
      <c r="C51" s="1">
        <f t="shared" ca="1" si="11"/>
        <v>13.435252124955284</v>
      </c>
      <c r="E51" s="1">
        <f ca="1"/>
        <v>6.0666667336895337</v>
      </c>
      <c r="F51" s="1">
        <f t="shared" ca="1" si="9"/>
        <v>6.0666667336895319</v>
      </c>
      <c r="H51" s="1">
        <f t="shared" ca="1" si="10"/>
        <v>-7.3685853912657517</v>
      </c>
      <c r="I51" s="1">
        <f t="shared" ca="1" si="12"/>
        <v>54.296050668375052</v>
      </c>
      <c r="N51" s="3"/>
      <c r="O51" s="3"/>
    </row>
    <row r="52" spans="1:15" x14ac:dyDescent="0.2">
      <c r="A52" s="1">
        <v>46</v>
      </c>
      <c r="B52" s="1">
        <f t="shared" ca="1" si="3"/>
        <v>0.41703770893318359</v>
      </c>
      <c r="C52" s="1">
        <f t="shared" ca="1" si="11"/>
        <v>7.0944910248162554</v>
      </c>
      <c r="E52" s="1">
        <f ca="1"/>
        <v>4.4721881334405102</v>
      </c>
      <c r="F52" s="1">
        <f t="shared" ca="1" si="9"/>
        <v>4.4721881334405129</v>
      </c>
      <c r="H52" s="1">
        <f t="shared" ca="1" si="10"/>
        <v>-2.6223028913757425</v>
      </c>
      <c r="I52" s="1">
        <f t="shared" ca="1" si="12"/>
        <v>6.8764724541175788</v>
      </c>
      <c r="N52" s="3"/>
      <c r="O52" s="3"/>
    </row>
    <row r="53" spans="1:15" x14ac:dyDescent="0.2">
      <c r="A53" s="1">
        <v>47</v>
      </c>
      <c r="B53" s="1">
        <f t="shared" ca="1" si="3"/>
        <v>0.92929372742009819</v>
      </c>
      <c r="C53" s="1">
        <f t="shared" ca="1" si="11"/>
        <v>16.336700104183798</v>
      </c>
      <c r="E53" s="1">
        <f ca="1"/>
        <v>10.678209662540457</v>
      </c>
      <c r="F53" s="1">
        <f t="shared" ca="1" si="9"/>
        <v>10.678209662540443</v>
      </c>
      <c r="H53" s="1">
        <f t="shared" ca="1" si="10"/>
        <v>-5.6584904416433552</v>
      </c>
      <c r="I53" s="1">
        <f t="shared" ca="1" si="12"/>
        <v>32.018514078169211</v>
      </c>
      <c r="K53" s="3" t="s">
        <v>32</v>
      </c>
      <c r="N53" s="3"/>
      <c r="O53" s="3"/>
    </row>
    <row r="54" spans="1:15" x14ac:dyDescent="0.2">
      <c r="A54" s="1">
        <v>48</v>
      </c>
      <c r="B54" s="1">
        <f t="shared" ca="1" si="3"/>
        <v>0.26285439560602331</v>
      </c>
      <c r="C54" s="1">
        <f t="shared" ca="1" si="11"/>
        <v>1.3852824719963892</v>
      </c>
      <c r="E54" s="1">
        <f ca="1"/>
        <v>2.6042452935248823</v>
      </c>
      <c r="F54" s="1">
        <f t="shared" ca="1" si="9"/>
        <v>2.6042452935248903</v>
      </c>
      <c r="H54" s="1">
        <f t="shared" ca="1" si="10"/>
        <v>1.2189628215285011</v>
      </c>
      <c r="I54" s="1">
        <f t="shared" ca="1" si="12"/>
        <v>1.4858703602687244</v>
      </c>
      <c r="K54" s="2">
        <f ca="1">_xlfn.COVARIANCE.P(x,y)/_xlfn.VAR.P(x)</f>
        <v>12.115077822669759</v>
      </c>
      <c r="L54" s="2">
        <f ca="1">ybar-b1_*xbar</f>
        <v>-0.58025616527290591</v>
      </c>
      <c r="N54" s="3" t="s">
        <v>17</v>
      </c>
      <c r="O54" s="3" t="s">
        <v>18</v>
      </c>
    </row>
    <row r="55" spans="1:15" x14ac:dyDescent="0.2">
      <c r="A55" s="1">
        <v>49</v>
      </c>
      <c r="B55" s="1">
        <f t="shared" ca="1" si="3"/>
        <v>0.79452369110615861</v>
      </c>
      <c r="C55" s="1">
        <f t="shared" ca="1" si="11"/>
        <v>12.248420898756672</v>
      </c>
      <c r="E55" s="1">
        <f ca="1"/>
        <v>9.0454601844330451</v>
      </c>
      <c r="F55" s="1">
        <f t="shared" ca="1" si="9"/>
        <v>9.0454601844330362</v>
      </c>
      <c r="H55" s="1">
        <f t="shared" ca="1" si="10"/>
        <v>-3.2029607143236358</v>
      </c>
      <c r="I55" s="1">
        <f t="shared" ca="1" si="12"/>
        <v>10.258957337500576</v>
      </c>
    </row>
    <row r="56" spans="1:15" x14ac:dyDescent="0.2">
      <c r="A56" s="1">
        <v>50</v>
      </c>
      <c r="B56" s="1">
        <f t="shared" ca="1" si="3"/>
        <v>0.41644815559292214</v>
      </c>
      <c r="C56" s="1">
        <f t="shared" ca="1" si="11"/>
        <v>4.5055277444169244</v>
      </c>
      <c r="E56" s="1">
        <f ca="1"/>
        <v>4.4650456488426276</v>
      </c>
      <c r="F56" s="1">
        <f t="shared" ca="1" si="9"/>
        <v>4.4650456488426302</v>
      </c>
      <c r="H56" s="1">
        <f t="shared" ca="1" si="10"/>
        <v>-4.0482095574294163E-2</v>
      </c>
      <c r="I56" s="1">
        <f t="shared" ca="1" si="12"/>
        <v>1.638800062086287E-3</v>
      </c>
    </row>
  </sheetData>
  <hyperlinks>
    <hyperlink ref="K47" r:id="rId1" xr:uid="{00000000-0004-0000-0200-000000000000}"/>
    <hyperlink ref="K12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69</vt:i4>
      </vt:variant>
    </vt:vector>
  </HeadingPairs>
  <TitlesOfParts>
    <vt:vector size="79" baseType="lpstr">
      <vt:lpstr>q_betaCorr1</vt:lpstr>
      <vt:lpstr>q_betaCorr2</vt:lpstr>
      <vt:lpstr>q_bootstrapping</vt:lpstr>
      <vt:lpstr>ParameterRiskSim_Analytic</vt:lpstr>
      <vt:lpstr>ParameterRiskSim_Bootstrap</vt:lpstr>
      <vt:lpstr>TotalRiskSim_Analytic</vt:lpstr>
      <vt:lpstr>TotalRiskSim_Bootstrap</vt:lpstr>
      <vt:lpstr>LinearRegresssion0</vt:lpstr>
      <vt:lpstr>LinearRegression1</vt:lpstr>
      <vt:lpstr>LinearRegression2</vt:lpstr>
      <vt:lpstr>LinearRegression2!_r2</vt:lpstr>
      <vt:lpstr>LinearRegression2!b0</vt:lpstr>
      <vt:lpstr>LinearRegression2!b1_</vt:lpstr>
      <vt:lpstr>LinearRegression1!beta</vt:lpstr>
      <vt:lpstr>LinearRegression2!beta</vt:lpstr>
      <vt:lpstr>ParameterRiskSim_Analytic!beta0</vt:lpstr>
      <vt:lpstr>ParameterRiskSim_Bootstrap!beta0</vt:lpstr>
      <vt:lpstr>TotalRiskSim_Analytic!beta0</vt:lpstr>
      <vt:lpstr>TotalRiskSim_Bootstrap!beta0</vt:lpstr>
      <vt:lpstr>ParameterRiskSim_Analytic!beta1</vt:lpstr>
      <vt:lpstr>ParameterRiskSim_Bootstrap!beta1</vt:lpstr>
      <vt:lpstr>TotalRiskSim_Analytic!beta1</vt:lpstr>
      <vt:lpstr>TotalRiskSim_Bootstrap!beta1</vt:lpstr>
      <vt:lpstr>ParameterRiskSim_Analytic!beta2</vt:lpstr>
      <vt:lpstr>ParameterRiskSim_Bootstrap!beta2</vt:lpstr>
      <vt:lpstr>TotalRiskSim_Analytic!beta2</vt:lpstr>
      <vt:lpstr>TotalRiskSim_Bootstrap!beta2</vt:lpstr>
      <vt:lpstr>data</vt:lpstr>
      <vt:lpstr>LinearRegression2!df</vt:lpstr>
      <vt:lpstr>LinearRegression2!e</vt:lpstr>
      <vt:lpstr>LinearRegression2!e_2</vt:lpstr>
      <vt:lpstr>idx</vt:lpstr>
      <vt:lpstr>LinearRegression2!n</vt:lpstr>
      <vt:lpstr>ParameterRiskSim_Analytic!n</vt:lpstr>
      <vt:lpstr>ParameterRiskSim_Bootstrap!n</vt:lpstr>
      <vt:lpstr>TotalRiskSim_Analytic!n</vt:lpstr>
      <vt:lpstr>TotalRiskSim_Bootstrap!n</vt:lpstr>
      <vt:lpstr>LinearRegression2!RSE</vt:lpstr>
      <vt:lpstr>ParameterRiskSim_Analytic!SE0</vt:lpstr>
      <vt:lpstr>ParameterRiskSim_Bootstrap!SE0</vt:lpstr>
      <vt:lpstr>TotalRiskSim_Analytic!SE0</vt:lpstr>
      <vt:lpstr>TotalRiskSim_Bootstrap!SE0</vt:lpstr>
      <vt:lpstr>ParameterRiskSim_Analytic!SE1_</vt:lpstr>
      <vt:lpstr>ParameterRiskSim_Bootstrap!SE1_</vt:lpstr>
      <vt:lpstr>TotalRiskSim_Analytic!SE1_</vt:lpstr>
      <vt:lpstr>TotalRiskSim_Bootstrap!SE1_</vt:lpstr>
      <vt:lpstr>ParameterRiskSim_Analytic!SE2_</vt:lpstr>
      <vt:lpstr>ParameterRiskSim_Bootstrap!SE2_</vt:lpstr>
      <vt:lpstr>TotalRiskSim_Analytic!SE2_</vt:lpstr>
      <vt:lpstr>TotalRiskSim_Bootstrap!SE2_</vt:lpstr>
      <vt:lpstr>TotalRiskSim_Analytic!SEy</vt:lpstr>
      <vt:lpstr>SEy</vt:lpstr>
      <vt:lpstr>LinearRegression1!sigma</vt:lpstr>
      <vt:lpstr>LinearRegression2!sigma</vt:lpstr>
      <vt:lpstr>LinearRegression2!ssreg</vt:lpstr>
      <vt:lpstr>LinearRegression2!ssresid</vt:lpstr>
      <vt:lpstr>LinearRegression2!SST</vt:lpstr>
      <vt:lpstr>LinearRegression2!SSx</vt:lpstr>
      <vt:lpstr>LinearRegression1!x</vt:lpstr>
      <vt:lpstr>LinearRegression2!x</vt:lpstr>
      <vt:lpstr>ParameterRiskSim_Analytic!x</vt:lpstr>
      <vt:lpstr>ParameterRiskSim_Bootstrap!x</vt:lpstr>
      <vt:lpstr>TotalRiskSim_Analytic!x</vt:lpstr>
      <vt:lpstr>TotalRiskSim_Bootstrap!x</vt:lpstr>
      <vt:lpstr>x_draw</vt:lpstr>
      <vt:lpstr>q_bootstrapping!x_rand</vt:lpstr>
      <vt:lpstr>x_rand</vt:lpstr>
      <vt:lpstr>LinearRegression2!xbar</vt:lpstr>
      <vt:lpstr>LinearRegression1!y</vt:lpstr>
      <vt:lpstr>LinearRegression2!y</vt:lpstr>
      <vt:lpstr>ParameterRiskSim_Analytic!y</vt:lpstr>
      <vt:lpstr>ParameterRiskSim_Bootstrap!y</vt:lpstr>
      <vt:lpstr>TotalRiskSim_Analytic!y</vt:lpstr>
      <vt:lpstr>TotalRiskSim_Bootstrap!y</vt:lpstr>
      <vt:lpstr>y_draw</vt:lpstr>
      <vt:lpstr>q_bootstrapping!y_rand</vt:lpstr>
      <vt:lpstr>y_rand</vt:lpstr>
      <vt:lpstr>LinearRegression2!ybar</vt:lpstr>
      <vt:lpstr>LinearRegression2!yhat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2017-03-22T17:02:43Z</dcterms:created>
  <dcterms:modified xsi:type="dcterms:W3CDTF">2021-03-02T03:18:23Z</dcterms:modified>
</cp:coreProperties>
</file>