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rubi\Desktop\Trabajo_Suecia\HARM\git\"/>
    </mc:Choice>
  </mc:AlternateContent>
  <xr:revisionPtr revIDLastSave="0" documentId="13_ncr:1_{D607A24D-C4B5-4892-A683-CC0F8CD14393}"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7" i="1" l="1"/>
  <c r="J77" i="1" s="1"/>
  <c r="H73" i="1"/>
  <c r="J73" i="1" s="1"/>
  <c r="J101" i="1"/>
  <c r="J100" i="1"/>
  <c r="J99" i="1"/>
  <c r="J98" i="1"/>
  <c r="J97" i="1"/>
  <c r="H93" i="1"/>
  <c r="J93" i="1" s="1"/>
  <c r="L73" i="1" s="1"/>
  <c r="H92" i="1"/>
  <c r="J92" i="1" s="1"/>
  <c r="L72" i="1" s="1"/>
  <c r="H91" i="1"/>
  <c r="J91" i="1" s="1"/>
  <c r="L71" i="1" s="1"/>
  <c r="H90" i="1"/>
  <c r="J90" i="1" s="1"/>
  <c r="H84" i="1"/>
  <c r="J84" i="1" s="1"/>
  <c r="H83" i="1"/>
  <c r="J83" i="1" s="1"/>
  <c r="H82" i="1"/>
  <c r="J82" i="1" s="1"/>
  <c r="H81" i="1"/>
  <c r="J81" i="1" s="1"/>
  <c r="H76" i="1"/>
  <c r="J76" i="1" s="1"/>
  <c r="H75" i="1"/>
  <c r="J75" i="1" s="1"/>
  <c r="H74" i="1"/>
  <c r="J74" i="1" s="1"/>
  <c r="H72" i="1"/>
  <c r="J72" i="1" s="1"/>
  <c r="H71" i="1"/>
  <c r="J71" i="1" s="1"/>
  <c r="L69" i="1"/>
  <c r="L68" i="1"/>
  <c r="H65" i="1"/>
  <c r="J65" i="1" s="1"/>
  <c r="L66" i="1" s="1"/>
  <c r="H64" i="1"/>
  <c r="J64" i="1" s="1"/>
  <c r="L65" i="1" s="1"/>
  <c r="H63" i="1"/>
  <c r="J63" i="1" s="1"/>
  <c r="L62" i="1"/>
  <c r="H62" i="1"/>
  <c r="J62" i="1" s="1"/>
  <c r="L63" i="1" s="1"/>
  <c r="L61" i="1"/>
  <c r="H58" i="1"/>
  <c r="J58" i="1" s="1"/>
  <c r="L59" i="1" s="1"/>
  <c r="H57" i="1"/>
  <c r="J57" i="1" s="1"/>
  <c r="L58" i="1" s="1"/>
  <c r="H56" i="1"/>
  <c r="J56" i="1" s="1"/>
  <c r="L57" i="1" s="1"/>
  <c r="H55" i="1"/>
  <c r="J55" i="1" s="1"/>
  <c r="L56" i="1" s="1"/>
  <c r="H54" i="1"/>
  <c r="J54" i="1" s="1"/>
  <c r="L55" i="1" s="1"/>
  <c r="H53" i="1"/>
  <c r="J53" i="1" s="1"/>
  <c r="H52" i="1"/>
  <c r="J52" i="1" s="1"/>
  <c r="L53" i="1" s="1"/>
  <c r="H45" i="1"/>
  <c r="H44" i="1"/>
  <c r="H43" i="1"/>
  <c r="H40" i="1"/>
  <c r="H39" i="1"/>
  <c r="H38" i="1"/>
  <c r="H35" i="1"/>
  <c r="H34" i="1"/>
  <c r="H33" i="1"/>
  <c r="H30" i="1"/>
  <c r="H29" i="1"/>
  <c r="J30" i="1"/>
  <c r="J20" i="1"/>
  <c r="J19" i="1"/>
  <c r="J18" i="1"/>
  <c r="J40" i="1" l="1"/>
  <c r="J34" i="1"/>
  <c r="J102" i="1"/>
  <c r="J44" i="1"/>
  <c r="J45" i="1"/>
  <c r="J35" i="1"/>
  <c r="J21" i="1"/>
  <c r="J66" i="1"/>
  <c r="L67" i="1" s="1"/>
  <c r="L64" i="1"/>
  <c r="J85" i="1"/>
  <c r="J59" i="1"/>
  <c r="L60" i="1" s="1"/>
  <c r="L70" i="1"/>
  <c r="J94" i="1"/>
  <c r="L74" i="1" s="1"/>
  <c r="J78" i="1"/>
  <c r="J29" i="1"/>
  <c r="L54" i="1"/>
  <c r="J39" i="1"/>
  <c r="J47" i="1" l="1"/>
  <c r="X10" i="1" s="1"/>
  <c r="P1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Högberg</author>
  </authors>
  <commentList>
    <comment ref="O10" authorId="0" shapeId="0" xr:uid="{00000000-0006-0000-0000-000001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W10" authorId="0" shapeId="0" xr:uid="{00000000-0006-0000-0000-000002000000}">
      <text>
        <r>
          <rPr>
            <b/>
            <sz val="9"/>
            <color indexed="81"/>
            <rFont val="Tahoma"/>
            <family val="2"/>
          </rPr>
          <t>Dan Högberg:</t>
        </r>
        <r>
          <rPr>
            <sz val="9"/>
            <color indexed="81"/>
            <rFont val="Tahoma"/>
            <family val="2"/>
          </rPr>
          <t xml:space="preserve">
- Calculated as: Score of Step 1 times the sum of the scores of Step 3, 4A, 4B, 5, and 6.</t>
        </r>
      </text>
    </comment>
    <comment ref="F20" authorId="0" shapeId="0" xr:uid="{00000000-0006-0000-0000-000003000000}">
      <text>
        <r>
          <rPr>
            <b/>
            <sz val="9"/>
            <color indexed="81"/>
            <rFont val="Tahoma"/>
            <family val="2"/>
          </rPr>
          <t>Dan Högberg:</t>
        </r>
        <r>
          <rPr>
            <sz val="9"/>
            <color indexed="81"/>
            <rFont val="Tahoma"/>
            <family val="2"/>
          </rPr>
          <t xml:space="preserve">
- That is to say, the employee leaves the workplace for at least 7.5 minutes to recover by performing a different task that places lower load on the neck, shoulders and arms for an equivalent period of time. Taking a break of 15 minutes every 3 hours is not sufficient.</t>
        </r>
      </text>
    </comment>
    <comment ref="F24" authorId="0" shapeId="0" xr:uid="{00000000-0006-0000-0000-000004000000}">
      <text>
        <r>
          <rPr>
            <b/>
            <sz val="9"/>
            <color indexed="81"/>
            <rFont val="Tahoma"/>
            <family val="2"/>
          </rPr>
          <t>Dan Högberg:</t>
        </r>
        <r>
          <rPr>
            <sz val="9"/>
            <color indexed="81"/>
            <rFont val="Tahoma"/>
            <family val="2"/>
          </rPr>
          <t xml:space="preserve">
- The hand or arm that appears to perform the greater effort is the one that either exerts the higher forces or makes more movements per minute.</t>
        </r>
      </text>
    </comment>
    <comment ref="E26" authorId="0" shapeId="0" xr:uid="{00000000-0006-0000-0000-000005000000}">
      <text>
        <r>
          <rPr>
            <b/>
            <sz val="9"/>
            <color indexed="81"/>
            <rFont val="Tahoma"/>
            <family val="2"/>
          </rPr>
          <t>Dan Högberg:</t>
        </r>
        <r>
          <rPr>
            <sz val="9"/>
            <color indexed="81"/>
            <rFont val="Tahoma"/>
            <family val="2"/>
          </rPr>
          <t xml:space="preserve">
- As an option, data for four force exertions made during the task can be added. The final force score will be the maximim score identified. </t>
        </r>
      </text>
    </comment>
    <comment ref="F28" authorId="0" shapeId="0" xr:uid="{00000000-0006-0000-0000-000006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29" authorId="0" shapeId="0" xr:uid="{00000000-0006-0000-0000-000007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0" authorId="0" shapeId="0" xr:uid="{00000000-0006-0000-0000-000008000000}">
      <text>
        <r>
          <rPr>
            <b/>
            <sz val="9"/>
            <color indexed="81"/>
            <rFont val="Tahoma"/>
            <family val="2"/>
          </rPr>
          <t>Dan Högberg:</t>
        </r>
        <r>
          <rPr>
            <sz val="9"/>
            <color indexed="81"/>
            <rFont val="Tahoma"/>
            <family val="2"/>
          </rPr>
          <t xml:space="preserve">
- Number of force
exertions per minute</t>
        </r>
      </text>
    </comment>
    <comment ref="F33" authorId="0" shapeId="0" xr:uid="{00000000-0006-0000-0000-000009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4" authorId="0" shapeId="0" xr:uid="{00000000-0006-0000-0000-00000A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35" authorId="0" shapeId="0" xr:uid="{00000000-0006-0000-0000-00000B000000}">
      <text>
        <r>
          <rPr>
            <b/>
            <sz val="9"/>
            <color indexed="81"/>
            <rFont val="Tahoma"/>
            <family val="2"/>
          </rPr>
          <t>Dan Högberg:</t>
        </r>
        <r>
          <rPr>
            <sz val="9"/>
            <color indexed="81"/>
            <rFont val="Tahoma"/>
            <family val="2"/>
          </rPr>
          <t xml:space="preserve">
- Number of force
exertions per minute</t>
        </r>
      </text>
    </comment>
    <comment ref="F38" authorId="0" shapeId="0" xr:uid="{00000000-0006-0000-0000-00000C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39" authorId="0" shapeId="0" xr:uid="{00000000-0006-0000-0000-00000D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0" authorId="0" shapeId="0" xr:uid="{00000000-0006-0000-0000-00000E000000}">
      <text>
        <r>
          <rPr>
            <b/>
            <sz val="9"/>
            <color indexed="81"/>
            <rFont val="Tahoma"/>
            <family val="2"/>
          </rPr>
          <t>Dan Högberg:</t>
        </r>
        <r>
          <rPr>
            <sz val="9"/>
            <color indexed="81"/>
            <rFont val="Tahoma"/>
            <family val="2"/>
          </rPr>
          <t xml:space="preserve">
- Number of force
exertions per minute</t>
        </r>
      </text>
    </comment>
    <comment ref="F43" authorId="0" shapeId="0" xr:uid="{00000000-0006-0000-0000-00000F000000}">
      <text>
        <r>
          <rPr>
            <b/>
            <sz val="9"/>
            <color indexed="81"/>
            <rFont val="Tahoma"/>
            <family val="2"/>
          </rPr>
          <t>Dan Högberg:</t>
        </r>
        <r>
          <rPr>
            <sz val="9"/>
            <color indexed="81"/>
            <rFont val="Tahoma"/>
            <family val="2"/>
          </rPr>
          <t xml:space="preserve">
- 10 N equals approx. 1 kg.
- If force is applied with both hands, only regard the force on the selected hand, which is the total force divided by 2.
- If the force exertion is more than 60 N, the task must be assessed using a different method.
- Example of peak force: Striking with flat hand/fist (e.g. using a hammer)</t>
        </r>
      </text>
    </comment>
    <comment ref="F44" authorId="0" shapeId="0" xr:uid="{00000000-0006-0000-0000-000010000000}">
      <text>
        <r>
          <rPr>
            <b/>
            <sz val="9"/>
            <color indexed="81"/>
            <rFont val="Tahoma"/>
            <family val="2"/>
          </rPr>
          <t>Dan Högberg:</t>
        </r>
        <r>
          <rPr>
            <sz val="9"/>
            <color indexed="81"/>
            <rFont val="Tahoma"/>
            <family val="2"/>
          </rPr>
          <t xml:space="preserve">
- Average duration of force extertion, in seconds per minute
- No duration needs to be entered for peak force</t>
        </r>
      </text>
    </comment>
    <comment ref="F45" authorId="0" shapeId="0" xr:uid="{00000000-0006-0000-0000-000011000000}">
      <text>
        <r>
          <rPr>
            <b/>
            <sz val="9"/>
            <color indexed="81"/>
            <rFont val="Tahoma"/>
            <family val="2"/>
          </rPr>
          <t>Dan Högberg:</t>
        </r>
        <r>
          <rPr>
            <sz val="9"/>
            <color indexed="81"/>
            <rFont val="Tahoma"/>
            <family val="2"/>
          </rPr>
          <t xml:space="preserve">
- Number of force
exertions per minute</t>
        </r>
      </text>
    </comment>
    <comment ref="F52" authorId="0" shapeId="0" xr:uid="{00000000-0006-0000-0000-000012000000}">
      <text>
        <r>
          <rPr>
            <b/>
            <sz val="9"/>
            <color indexed="81"/>
            <rFont val="Tahoma"/>
            <family val="2"/>
          </rPr>
          <t>Dan Högberg:</t>
        </r>
        <r>
          <rPr>
            <sz val="9"/>
            <color indexed="81"/>
            <rFont val="Tahoma"/>
            <family val="2"/>
          </rPr>
          <t xml:space="preserve">
- Flexion and extension</t>
        </r>
      </text>
    </comment>
    <comment ref="F53" authorId="0" shapeId="0" xr:uid="{00000000-0006-0000-0000-000013000000}">
      <text>
        <r>
          <rPr>
            <b/>
            <sz val="9"/>
            <color indexed="81"/>
            <rFont val="Tahoma"/>
            <family val="2"/>
          </rPr>
          <t>Dan Högberg:</t>
        </r>
        <r>
          <rPr>
            <sz val="9"/>
            <color indexed="81"/>
            <rFont val="Tahoma"/>
            <family val="2"/>
          </rPr>
          <t xml:space="preserve">
- Lateral flexion and rotation</t>
        </r>
      </text>
    </comment>
    <comment ref="F54" authorId="0" shapeId="0" xr:uid="{00000000-0006-0000-0000-000014000000}">
      <text>
        <r>
          <rPr>
            <b/>
            <sz val="9"/>
            <color indexed="81"/>
            <rFont val="Tahoma"/>
            <family val="2"/>
          </rPr>
          <t>Dan Högberg:</t>
        </r>
        <r>
          <rPr>
            <sz val="9"/>
            <color indexed="81"/>
            <rFont val="Tahoma"/>
            <family val="2"/>
          </rPr>
          <t xml:space="preserve">
- Flexion and rotation</t>
        </r>
      </text>
    </comment>
    <comment ref="F55" authorId="0" shapeId="0" xr:uid="{00000000-0006-0000-0000-000015000000}">
      <text>
        <r>
          <rPr>
            <b/>
            <sz val="9"/>
            <color indexed="81"/>
            <rFont val="Tahoma"/>
            <family val="2"/>
          </rPr>
          <t>Dan Högberg:</t>
        </r>
        <r>
          <rPr>
            <sz val="9"/>
            <color indexed="81"/>
            <rFont val="Tahoma"/>
            <family val="2"/>
          </rPr>
          <t xml:space="preserve">
- Extension and rotation</t>
        </r>
      </text>
    </comment>
    <comment ref="F57" authorId="0" shapeId="0" xr:uid="{00000000-0006-0000-0000-000016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62" authorId="0" shapeId="0" xr:uid="{00000000-0006-0000-0000-000017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63" authorId="0" shapeId="0" xr:uid="{00000000-0006-0000-0000-000018000000}">
      <text>
        <r>
          <rPr>
            <b/>
            <sz val="9"/>
            <color indexed="81"/>
            <rFont val="Tahoma"/>
            <family val="2"/>
          </rPr>
          <t>Dan Högberg:</t>
        </r>
        <r>
          <rPr>
            <sz val="9"/>
            <color indexed="81"/>
            <rFont val="Tahoma"/>
            <family val="2"/>
          </rPr>
          <t xml:space="preserve">
- Supination and pronation</t>
        </r>
      </text>
    </comment>
    <comment ref="F64" authorId="0" shapeId="0" xr:uid="{00000000-0006-0000-0000-000019000000}">
      <text>
        <r>
          <rPr>
            <b/>
            <sz val="9"/>
            <color indexed="81"/>
            <rFont val="Tahoma"/>
            <family val="2"/>
          </rPr>
          <t>Dan Högberg:</t>
        </r>
        <r>
          <rPr>
            <sz val="9"/>
            <color indexed="81"/>
            <rFont val="Tahoma"/>
            <family val="2"/>
          </rPr>
          <t xml:space="preserve">
- Ulnar and radial deviation</t>
        </r>
      </text>
    </comment>
    <comment ref="F65" authorId="0" shapeId="0" xr:uid="{00000000-0006-0000-0000-00001A000000}">
      <text>
        <r>
          <rPr>
            <b/>
            <sz val="9"/>
            <color indexed="81"/>
            <rFont val="Tahoma"/>
            <family val="2"/>
          </rPr>
          <t>Dan Högberg:</t>
        </r>
        <r>
          <rPr>
            <sz val="9"/>
            <color indexed="81"/>
            <rFont val="Tahoma"/>
            <family val="2"/>
          </rPr>
          <t xml:space="preserve">
- Palmar and dorsal
flexion</t>
        </r>
      </text>
    </comment>
    <comment ref="F71" authorId="0" shapeId="0" xr:uid="{00000000-0006-0000-0000-00001B000000}">
      <text>
        <r>
          <rPr>
            <b/>
            <sz val="9"/>
            <color indexed="81"/>
            <rFont val="Tahoma"/>
            <family val="2"/>
          </rPr>
          <t>Dan Högberg:</t>
        </r>
        <r>
          <rPr>
            <sz val="9"/>
            <color indexed="81"/>
            <rFont val="Tahoma"/>
            <family val="2"/>
          </rPr>
          <t xml:space="preserve">
- Flexion and extension</t>
        </r>
      </text>
    </comment>
    <comment ref="F72" authorId="0" shapeId="0" xr:uid="{00000000-0006-0000-0000-00001C000000}">
      <text>
        <r>
          <rPr>
            <b/>
            <sz val="9"/>
            <color indexed="81"/>
            <rFont val="Tahoma"/>
            <family val="2"/>
          </rPr>
          <t>Dan Högberg:</t>
        </r>
        <r>
          <rPr>
            <sz val="9"/>
            <color indexed="81"/>
            <rFont val="Tahoma"/>
            <family val="2"/>
          </rPr>
          <t xml:space="preserve">
- Lateral flexion and rotation</t>
        </r>
      </text>
    </comment>
    <comment ref="F73" authorId="0" shapeId="0" xr:uid="{00000000-0006-0000-0000-00001D000000}">
      <text>
        <r>
          <rPr>
            <b/>
            <sz val="9"/>
            <color indexed="81"/>
            <rFont val="Tahoma"/>
            <family val="2"/>
          </rPr>
          <t>Dan Högberg:</t>
        </r>
        <r>
          <rPr>
            <sz val="9"/>
            <color indexed="81"/>
            <rFont val="Tahoma"/>
            <family val="2"/>
          </rPr>
          <t xml:space="preserve">
- Flexion and rotation</t>
        </r>
      </text>
    </comment>
    <comment ref="F74" authorId="0" shapeId="0" xr:uid="{00000000-0006-0000-0000-00001E000000}">
      <text>
        <r>
          <rPr>
            <b/>
            <sz val="9"/>
            <color indexed="81"/>
            <rFont val="Tahoma"/>
            <family val="2"/>
          </rPr>
          <t>Dan Högberg:</t>
        </r>
        <r>
          <rPr>
            <sz val="9"/>
            <color indexed="81"/>
            <rFont val="Tahoma"/>
            <family val="2"/>
          </rPr>
          <t xml:space="preserve">
- Extension and rotation</t>
        </r>
      </text>
    </comment>
    <comment ref="F76" authorId="0" shapeId="0" xr:uid="{00000000-0006-0000-0000-00001F000000}">
      <text>
        <r>
          <rPr>
            <b/>
            <sz val="9"/>
            <color indexed="81"/>
            <rFont val="Tahoma"/>
            <family val="2"/>
          </rPr>
          <t>Dan Högberg:</t>
        </r>
        <r>
          <rPr>
            <sz val="9"/>
            <color indexed="81"/>
            <rFont val="Tahoma"/>
            <family val="2"/>
          </rPr>
          <t xml:space="preserve">
- Flexion and adduction/abduction and extension
- The angle limit backwards is a guess since the HARM manual, or any other found source, does not specify.</t>
        </r>
      </text>
    </comment>
    <comment ref="F81" authorId="0" shapeId="0" xr:uid="{00000000-0006-0000-0000-000020000000}">
      <text>
        <r>
          <rPr>
            <b/>
            <sz val="9"/>
            <color indexed="81"/>
            <rFont val="Tahoma"/>
            <family val="2"/>
          </rPr>
          <t>Dan Högberg:</t>
        </r>
        <r>
          <rPr>
            <sz val="9"/>
            <color indexed="81"/>
            <rFont val="Tahoma"/>
            <family val="2"/>
          </rPr>
          <t xml:space="preserve">
- Flexion and extension
- Described as: "The elbow is significantly bent (clearly visible), and "The elbow is significantly extended (clearly visible)" but no angle values found yet.</t>
        </r>
      </text>
    </comment>
    <comment ref="F82" authorId="0" shapeId="0" xr:uid="{00000000-0006-0000-0000-000021000000}">
      <text>
        <r>
          <rPr>
            <b/>
            <sz val="9"/>
            <color indexed="81"/>
            <rFont val="Tahoma"/>
            <family val="2"/>
          </rPr>
          <t>Dan Högberg:</t>
        </r>
        <r>
          <rPr>
            <sz val="9"/>
            <color indexed="81"/>
            <rFont val="Tahoma"/>
            <family val="2"/>
          </rPr>
          <t xml:space="preserve">
- Supination and pronation</t>
        </r>
      </text>
    </comment>
    <comment ref="F83" authorId="0" shapeId="0" xr:uid="{00000000-0006-0000-0000-000022000000}">
      <text>
        <r>
          <rPr>
            <b/>
            <sz val="9"/>
            <color indexed="81"/>
            <rFont val="Tahoma"/>
            <family val="2"/>
          </rPr>
          <t>Dan Högberg:</t>
        </r>
        <r>
          <rPr>
            <sz val="9"/>
            <color indexed="81"/>
            <rFont val="Tahoma"/>
            <family val="2"/>
          </rPr>
          <t xml:space="preserve">
- Ulnar and radial deviation</t>
        </r>
      </text>
    </comment>
    <comment ref="F84" authorId="0" shapeId="0" xr:uid="{00000000-0006-0000-0000-000023000000}">
      <text>
        <r>
          <rPr>
            <b/>
            <sz val="9"/>
            <color indexed="81"/>
            <rFont val="Tahoma"/>
            <family val="2"/>
          </rPr>
          <t>Dan Högberg:</t>
        </r>
        <r>
          <rPr>
            <sz val="9"/>
            <color indexed="81"/>
            <rFont val="Tahoma"/>
            <family val="2"/>
          </rPr>
          <t xml:space="preserve">
- Palmar and dorsal
flexion</t>
        </r>
      </text>
    </comment>
    <comment ref="E89" authorId="0" shapeId="0" xr:uid="{00000000-0006-0000-0000-000024000000}">
      <text>
        <r>
          <rPr>
            <b/>
            <sz val="9"/>
            <color indexed="81"/>
            <rFont val="Tahoma"/>
            <family val="2"/>
          </rPr>
          <t>Dan Högberg:</t>
        </r>
        <r>
          <rPr>
            <sz val="9"/>
            <color indexed="81"/>
            <rFont val="Tahoma"/>
            <family val="2"/>
          </rPr>
          <t xml:space="preserve">
- Based on the EU directive 2002/44/EG</t>
        </r>
      </text>
    </comment>
    <comment ref="F97" authorId="0" shapeId="0" xr:uid="{00000000-0006-0000-0000-000025000000}">
      <text>
        <r>
          <rPr>
            <b/>
            <sz val="9"/>
            <color indexed="81"/>
            <rFont val="Tahoma"/>
            <family val="2"/>
          </rPr>
          <t>Dan Högberg:</t>
        </r>
        <r>
          <rPr>
            <sz val="9"/>
            <color indexed="81"/>
            <rFont val="Tahoma"/>
            <family val="2"/>
          </rPr>
          <t xml:space="preserve">
- As opposed to breaks taken at the employee’s discretion</t>
        </r>
      </text>
    </comment>
  </commentList>
</comments>
</file>

<file path=xl/sharedStrings.xml><?xml version="1.0" encoding="utf-8"?>
<sst xmlns="http://schemas.openxmlformats.org/spreadsheetml/2006/main" count="276" uniqueCount="160">
  <si>
    <t>Task duration score</t>
  </si>
  <si>
    <t>Step 1 - Task duration score</t>
  </si>
  <si>
    <t>How many days per week does the task occur?</t>
  </si>
  <si>
    <t>days/week</t>
  </si>
  <si>
    <t>hours/day</t>
  </si>
  <si>
    <t>Score</t>
  </si>
  <si>
    <t>Is a break of at least 7.5 minutes taken every 1.5 hours?</t>
  </si>
  <si>
    <t>yes</t>
  </si>
  <si>
    <t>no</t>
  </si>
  <si>
    <t>HARM (Hand Arm Risk-assessment Method)</t>
  </si>
  <si>
    <t>right</t>
  </si>
  <si>
    <t>left</t>
  </si>
  <si>
    <t>Step 3 - Force score</t>
  </si>
  <si>
    <t>Amount of force</t>
  </si>
  <si>
    <t>N</t>
  </si>
  <si>
    <t>1-10</t>
  </si>
  <si>
    <t>10-60</t>
  </si>
  <si>
    <t>Duration of the force exertion</t>
  </si>
  <si>
    <t>Select the most active hand/arm during the task</t>
  </si>
  <si>
    <t>peak force</t>
  </si>
  <si>
    <t>&lt;4</t>
  </si>
  <si>
    <t>4-30</t>
  </si>
  <si>
    <t>&gt;30</t>
  </si>
  <si>
    <t>Force #1</t>
  </si>
  <si>
    <t>Frequency of force exertion</t>
  </si>
  <si>
    <t>Force score</t>
  </si>
  <si>
    <t>Duration</t>
  </si>
  <si>
    <t>Frequency</t>
  </si>
  <si>
    <t>Task description</t>
  </si>
  <si>
    <t>Department/job</t>
  </si>
  <si>
    <t>Date</t>
  </si>
  <si>
    <t>Completed by</t>
  </si>
  <si>
    <t>Force score table</t>
  </si>
  <si>
    <t>Force #2</t>
  </si>
  <si>
    <t>Force #3</t>
  </si>
  <si>
    <t>n/a</t>
  </si>
  <si>
    <t>Force #4</t>
  </si>
  <si>
    <t>Step 4A - Posture score head/neck and shoulder/upper arm</t>
  </si>
  <si>
    <t>4A-1</t>
  </si>
  <si>
    <t>4A-2</t>
  </si>
  <si>
    <t>4A-3</t>
  </si>
  <si>
    <t>4A-4</t>
  </si>
  <si>
    <t>&lt;10</t>
  </si>
  <si>
    <t>10-50</t>
  </si>
  <si>
    <t>&gt;50</t>
  </si>
  <si>
    <t>4A-5</t>
  </si>
  <si>
    <t>Head (chin) pushed (extended) forward</t>
  </si>
  <si>
    <t>4A-6</t>
  </si>
  <si>
    <t>4A-7</t>
  </si>
  <si>
    <t>Shoulders raised (high)</t>
  </si>
  <si>
    <t>Step 4A</t>
  </si>
  <si>
    <t>Step 3</t>
  </si>
  <si>
    <t>Step 1</t>
  </si>
  <si>
    <t>Step 4B - Posture score lower arm/wrist</t>
  </si>
  <si>
    <r>
      <t>Elbow bent &gt;T</t>
    </r>
    <r>
      <rPr>
        <sz val="11"/>
        <color theme="1"/>
        <rFont val="Calibri"/>
        <family val="2"/>
      </rPr>
      <t>° OR</t>
    </r>
    <r>
      <rPr>
        <sz val="11"/>
        <color theme="1"/>
        <rFont val="Calibri"/>
        <family val="2"/>
        <scheme val="minor"/>
      </rPr>
      <t xml:space="preserve"> extended &gt;U°</t>
    </r>
  </si>
  <si>
    <t>4B-1</t>
  </si>
  <si>
    <t>4B-2</t>
  </si>
  <si>
    <t>4B-3</t>
  </si>
  <si>
    <t>4B-4</t>
  </si>
  <si>
    <t>Step 4B</t>
  </si>
  <si>
    <t>Posture score for neck/shoulder</t>
  </si>
  <si>
    <t>Posture score for lower arm/wrist</t>
  </si>
  <si>
    <t>Step 5 - Vibration score</t>
  </si>
  <si>
    <t>1-1</t>
  </si>
  <si>
    <t>1-2</t>
  </si>
  <si>
    <t>1-3</t>
  </si>
  <si>
    <t>3-1-1</t>
  </si>
  <si>
    <t>3-1-2</t>
  </si>
  <si>
    <t>3-1-3</t>
  </si>
  <si>
    <t>3-2-1</t>
  </si>
  <si>
    <t>3-2-2</t>
  </si>
  <si>
    <t>3-2-3</t>
  </si>
  <si>
    <t>3-3-1</t>
  </si>
  <si>
    <t>3-3-2</t>
  </si>
  <si>
    <t>3-3-3</t>
  </si>
  <si>
    <t>3-4-1</t>
  </si>
  <si>
    <t>3-4-2</t>
  </si>
  <si>
    <t>3-4-3</t>
  </si>
  <si>
    <t>5-1</t>
  </si>
  <si>
    <r>
      <t>Hardly any vibration [&lt; 2,5 m/s</t>
    </r>
    <r>
      <rPr>
        <sz val="11"/>
        <color theme="1"/>
        <rFont val="Calibri"/>
        <family val="2"/>
      </rPr>
      <t>²]</t>
    </r>
  </si>
  <si>
    <t>5-2</t>
  </si>
  <si>
    <t>0-4</t>
  </si>
  <si>
    <t>4-8</t>
  </si>
  <si>
    <r>
      <t>Vibrations not visible, but perceived (quivering sensation) [</t>
    </r>
    <r>
      <rPr>
        <sz val="11"/>
        <color theme="1"/>
        <rFont val="Calibri"/>
        <family val="2"/>
      </rPr>
      <t>≥</t>
    </r>
    <r>
      <rPr>
        <sz val="11"/>
        <color theme="1"/>
        <rFont val="Calibri"/>
        <family val="2"/>
        <scheme val="minor"/>
      </rPr>
      <t xml:space="preserve"> 2,5 - 5 m/s²]</t>
    </r>
  </si>
  <si>
    <t>5-3</t>
  </si>
  <si>
    <t>Vibrations just visible on the lower arm/hand, clearly perceived [≥ 5 - 10 m/s²]</t>
  </si>
  <si>
    <t>5-4</t>
  </si>
  <si>
    <t xml:space="preserve"> The hands, arms or shoulders can be clearly seen to vibrate [≥ 10 m/s²]</t>
  </si>
  <si>
    <t>Step 5</t>
  </si>
  <si>
    <t>Vibration score</t>
  </si>
  <si>
    <t>(max score)</t>
  </si>
  <si>
    <t>no vibrating tool used</t>
  </si>
  <si>
    <t>6-1</t>
  </si>
  <si>
    <t>Step 6 - Score for other factors</t>
  </si>
  <si>
    <t>Breaks can only be taken at set break times</t>
  </si>
  <si>
    <t>6-2</t>
  </si>
  <si>
    <t>Work with cold or wet materials is performed without gloves</t>
  </si>
  <si>
    <t>Disruption to concentration occurs regularly (only if work requires concentration)</t>
  </si>
  <si>
    <t>6-3</t>
  </si>
  <si>
    <t>6-4</t>
  </si>
  <si>
    <t>Hand grips are not shaped or are slippery or wet. Stretched fingers or a 2- or 3-finger pinch grip often occur because large or small materials are gripped or held.</t>
  </si>
  <si>
    <t>The work performed is a precision task. It requires precise positioning or moving of fingers or hands, such as assembly of very small pieces or surgical actions</t>
  </si>
  <si>
    <t>6-5</t>
  </si>
  <si>
    <t>Step 6</t>
  </si>
  <si>
    <t>Score for other factors</t>
  </si>
  <si>
    <t>(sum)</t>
  </si>
  <si>
    <t>OUTPUT SECTION</t>
  </si>
  <si>
    <t>2-1</t>
  </si>
  <si>
    <t>Total risk score</t>
  </si>
  <si>
    <t>Risk description</t>
  </si>
  <si>
    <t>High risk of arm, neck or shoulder complaints. It is important to take preventative measures immediately.</t>
  </si>
  <si>
    <t>Red</t>
  </si>
  <si>
    <t>Increased risk of arm, neck or shoulder complaints for some employees. In order to protect all employees, it is important to take preventative measures that lower the risk.</t>
  </si>
  <si>
    <t>Green</t>
  </si>
  <si>
    <t>No risk of arm, neck or shoulder complaints for virtually the entire working population.</t>
  </si>
  <si>
    <t>&lt;30</t>
  </si>
  <si>
    <t>30-50</t>
  </si>
  <si>
    <t>Amber</t>
  </si>
  <si>
    <t>Explanation</t>
  </si>
  <si>
    <t>Note: If there are complaints that are suspected to be related to the task, it is ALWAYS important to identify the risk factors and take preventative measures.</t>
  </si>
  <si>
    <t>Ease to automate</t>
  </si>
  <si>
    <t>Easy</t>
  </si>
  <si>
    <t>Hard</t>
  </si>
  <si>
    <t>Super hard</t>
  </si>
  <si>
    <t>INPUT SECTION</t>
  </si>
  <si>
    <t>DESCRIBE THE TASK BY MAKING SELECTIONS IN THE WHITE CELLS BELOW</t>
  </si>
  <si>
    <t>The total time duration of the task over the course of an "average working day" (all time periods should be added together).</t>
  </si>
  <si>
    <t>number/minute</t>
  </si>
  <si>
    <t>s/minute</t>
  </si>
  <si>
    <t>% of task time</t>
  </si>
  <si>
    <t>Step 2 - Most active hand or arm</t>
  </si>
  <si>
    <r>
      <t>Head tilted sideward &gt;20</t>
    </r>
    <r>
      <rPr>
        <sz val="11"/>
        <color theme="1"/>
        <rFont val="Calibri"/>
        <family val="2"/>
      </rPr>
      <t>° OR</t>
    </r>
    <r>
      <rPr>
        <sz val="11"/>
        <color theme="1"/>
        <rFont val="Calibri"/>
        <family val="2"/>
        <scheme val="minor"/>
      </rPr>
      <t xml:space="preserve"> turned &gt;45</t>
    </r>
    <r>
      <rPr>
        <sz val="11"/>
        <color theme="1"/>
        <rFont val="Calibri"/>
        <family val="2"/>
      </rPr>
      <t>°</t>
    </r>
  </si>
  <si>
    <t>Head tilted forward &gt;20° AND turned &gt;45° at the same time</t>
  </si>
  <si>
    <t>Head tilted backward &gt; 10° AND turned &gt;45° at the same time</t>
  </si>
  <si>
    <r>
      <t>Head tilted forward &gt;20</t>
    </r>
    <r>
      <rPr>
        <sz val="11"/>
        <color theme="1"/>
        <rFont val="Calibri"/>
        <family val="2"/>
      </rPr>
      <t>°</t>
    </r>
    <r>
      <rPr>
        <sz val="11"/>
        <color theme="1"/>
        <rFont val="Calibri"/>
        <family val="2"/>
        <scheme val="minor"/>
      </rPr>
      <t xml:space="preserve"> OR tilted backward &gt;10°</t>
    </r>
  </si>
  <si>
    <r>
      <t>Lower arm rotated &gt;40</t>
    </r>
    <r>
      <rPr>
        <sz val="11"/>
        <color theme="1"/>
        <rFont val="Calibri"/>
        <family val="2"/>
      </rPr>
      <t>° (from neutral)</t>
    </r>
  </si>
  <si>
    <r>
      <t>Hand bent sideways at the wrist &gt;10</t>
    </r>
    <r>
      <rPr>
        <sz val="11"/>
        <color theme="1"/>
        <rFont val="Calibri"/>
        <family val="2"/>
      </rPr>
      <t>°</t>
    </r>
  </si>
  <si>
    <r>
      <t>The hand is bent at the wrist &gt;15</t>
    </r>
    <r>
      <rPr>
        <sz val="11"/>
        <color theme="1"/>
        <rFont val="Calibri"/>
        <family val="2"/>
      </rPr>
      <t>°</t>
    </r>
  </si>
  <si>
    <r>
      <t>(with  arm unsupported) Upper arm forward &gt;30°</t>
    </r>
    <r>
      <rPr>
        <sz val="11"/>
        <color theme="1"/>
        <rFont val="Calibri"/>
        <family val="2"/>
      </rPr>
      <t xml:space="preserve"> </t>
    </r>
    <r>
      <rPr>
        <sz val="11"/>
        <color theme="1"/>
        <rFont val="Calibri"/>
        <family val="2"/>
        <scheme val="minor"/>
      </rPr>
      <t>OR sideward &gt;30° OR backwards &gt;30°</t>
    </r>
  </si>
  <si>
    <t>Sources</t>
  </si>
  <si>
    <t>https://fysiekebelasting.tno.nl/wp-content/uploads/sites/6/2021/11/HARM_manual_paper.pdf</t>
  </si>
  <si>
    <t>Manual  - HARM 2.0</t>
  </si>
  <si>
    <t>Assessment form - HARM 2.0</t>
  </si>
  <si>
    <t>https://fysiekebelasting.tno.nl/wp-content/uploads/sites/6/2021/11/HARM_assessmentform.pdf</t>
  </si>
  <si>
    <t>Marjolein Douwes, Mark Boocock, Pieter Coenen, Swenneke van den Heuvel, Tim Bosch (2014) Predictive validity of the Hand Arm Risk assessment Method (HARM), International Journal of Industrial Ergonomics, Volume 44, Issue 2, Pages 328-334, https://doi.org/10.1016/j.ergon.2013.09.003</t>
  </si>
  <si>
    <t>https://doi.org/10.1016/j.ergon.2013.09.003</t>
  </si>
  <si>
    <t>8 Feb 2023</t>
  </si>
  <si>
    <t>Excel demo done by Dan Högberg, HiS</t>
  </si>
  <si>
    <t>HARM version 2.0</t>
  </si>
  <si>
    <t>Excel demonstrator version 1.2</t>
  </si>
  <si>
    <t>.</t>
  </si>
  <si>
    <t>00…....</t>
  </si>
  <si>
    <t>RIGHT ARM</t>
  </si>
  <si>
    <t>LEFT ARM</t>
  </si>
  <si>
    <t>Total HARM risk score (Left Arm)</t>
  </si>
  <si>
    <t>Total HARM risk score (Right Arm)</t>
  </si>
  <si>
    <t>Peak Force</t>
  </si>
  <si>
    <t>10 - 60</t>
  </si>
  <si>
    <t>1 - 10</t>
  </si>
  <si>
    <t>0 - 1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</si>
</sst>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sz val="9"/>
      <color indexed="81"/>
      <name val="Tahoma"/>
      <family val="2"/>
    </font>
    <font>
      <b/>
      <sz val="9"/>
      <color indexed="81"/>
      <name val="Tahoma"/>
      <family val="2"/>
    </font>
    <font>
      <b/>
      <sz val="24"/>
      <color theme="1"/>
      <name val="Calibri"/>
      <family val="2"/>
      <scheme val="minor"/>
    </font>
    <font>
      <sz val="11"/>
      <color theme="0" tint="-0.34998626667073579"/>
      <name val="Calibri"/>
      <family val="2"/>
      <scheme val="minor"/>
    </font>
    <font>
      <b/>
      <sz val="12"/>
      <color rgb="FF3F3F76"/>
      <name val="Calibri"/>
      <family val="2"/>
      <scheme val="minor"/>
    </font>
    <font>
      <sz val="11"/>
      <color theme="1"/>
      <name val="Calibri"/>
      <family val="2"/>
    </font>
    <font>
      <sz val="12"/>
      <color rgb="FF3F3F76"/>
      <name val="Calibri"/>
      <family val="2"/>
      <scheme val="minor"/>
    </font>
    <font>
      <b/>
      <sz val="14"/>
      <color rgb="FF3F3F76"/>
      <name val="Calibri"/>
      <family val="2"/>
      <scheme val="minor"/>
    </font>
    <font>
      <u/>
      <sz val="11"/>
      <color theme="10"/>
      <name val="Calibri"/>
      <family val="2"/>
      <scheme val="minor"/>
    </font>
    <font>
      <sz val="11"/>
      <color theme="0"/>
      <name val="Calibri"/>
      <family val="2"/>
      <scheme val="minor"/>
    </font>
    <font>
      <b/>
      <sz val="20"/>
      <name val="Calibri"/>
      <family val="2"/>
      <scheme val="minor"/>
    </font>
  </fonts>
  <fills count="12">
    <fill>
      <patternFill patternType="none"/>
    </fill>
    <fill>
      <patternFill patternType="gray125"/>
    </fill>
    <fill>
      <patternFill patternType="solid">
        <fgColor rgb="FFFFCC99"/>
      </patternFill>
    </fill>
    <fill>
      <patternFill patternType="solid">
        <fgColor rgb="FFFFFFCC"/>
      </patternFill>
    </fill>
    <fill>
      <patternFill patternType="solid">
        <fgColor theme="9" tint="0.59996337778862885"/>
        <bgColor indexed="64"/>
      </patternFill>
    </fill>
    <fill>
      <patternFill patternType="solid">
        <fgColor theme="8" tint="0.59996337778862885"/>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6337778862885"/>
        <bgColor indexed="64"/>
      </patternFill>
    </fill>
  </fills>
  <borders count="6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style="thin">
        <color rgb="FFB2B2B2"/>
      </right>
      <top style="thin">
        <color indexed="64"/>
      </top>
      <bottom style="thin">
        <color rgb="FFB2B2B2"/>
      </bottom>
      <diagonal/>
    </border>
    <border>
      <left style="thin">
        <color rgb="FFB2B2B2"/>
      </left>
      <right style="thin">
        <color rgb="FFB2B2B2"/>
      </right>
      <top style="thin">
        <color indexed="64"/>
      </top>
      <bottom style="thin">
        <color rgb="FFB2B2B2"/>
      </bottom>
      <diagonal/>
    </border>
    <border>
      <left style="thin">
        <color rgb="FFB2B2B2"/>
      </left>
      <right style="thin">
        <color indexed="64"/>
      </right>
      <top style="thin">
        <color indexed="64"/>
      </top>
      <bottom style="thin">
        <color rgb="FFB2B2B2"/>
      </bottom>
      <diagonal/>
    </border>
    <border>
      <left style="thin">
        <color indexed="64"/>
      </left>
      <right style="thin">
        <color rgb="FFB2B2B2"/>
      </right>
      <top style="thin">
        <color rgb="FFB2B2B2"/>
      </top>
      <bottom style="thin">
        <color rgb="FFB2B2B2"/>
      </bottom>
      <diagonal/>
    </border>
    <border>
      <left style="thin">
        <color rgb="FFB2B2B2"/>
      </left>
      <right style="thin">
        <color indexed="64"/>
      </right>
      <top style="thin">
        <color rgb="FFB2B2B2"/>
      </top>
      <bottom style="thin">
        <color rgb="FFB2B2B2"/>
      </bottom>
      <diagonal/>
    </border>
    <border>
      <left style="thin">
        <color indexed="64"/>
      </left>
      <right style="thin">
        <color rgb="FF7F7F7F"/>
      </right>
      <top style="thin">
        <color rgb="FF7F7F7F"/>
      </top>
      <bottom style="thin">
        <color indexed="64"/>
      </bottom>
      <diagonal/>
    </border>
    <border>
      <left style="thin">
        <color rgb="FF7F7F7F"/>
      </left>
      <right style="thin">
        <color indexed="64"/>
      </right>
      <top style="thin">
        <color rgb="FF7F7F7F"/>
      </top>
      <bottom style="thin">
        <color indexed="64"/>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indexed="64"/>
      </right>
      <top style="thin">
        <color rgb="FFB2B2B2"/>
      </top>
      <bottom style="thin">
        <color indexed="64"/>
      </bottom>
      <diagonal/>
    </border>
    <border>
      <left style="thin">
        <color indexed="64"/>
      </left>
      <right style="thin">
        <color rgb="FFB2B2B2"/>
      </right>
      <top/>
      <bottom style="thin">
        <color rgb="FFB2B2B2"/>
      </bottom>
      <diagonal/>
    </border>
    <border>
      <left style="thin">
        <color rgb="FFB2B2B2"/>
      </left>
      <right style="thin">
        <color rgb="FFB2B2B2"/>
      </right>
      <top/>
      <bottom style="thin">
        <color rgb="FFB2B2B2"/>
      </bottom>
      <diagonal/>
    </border>
    <border>
      <left style="thin">
        <color rgb="FFB2B2B2"/>
      </left>
      <right style="thin">
        <color indexed="64"/>
      </right>
      <top/>
      <bottom style="thin">
        <color rgb="FFB2B2B2"/>
      </bottom>
      <diagonal/>
    </border>
    <border>
      <left style="thin">
        <color indexed="64"/>
      </left>
      <right style="thin">
        <color rgb="FF7F7F7F"/>
      </right>
      <top/>
      <bottom style="thin">
        <color indexed="64"/>
      </bottom>
      <diagonal/>
    </border>
    <border>
      <left style="thin">
        <color rgb="FF7F7F7F"/>
      </left>
      <right style="thin">
        <color rgb="FF7F7F7F"/>
      </right>
      <top/>
      <bottom style="thin">
        <color indexed="64"/>
      </bottom>
      <diagonal/>
    </border>
    <border>
      <left style="thin">
        <color rgb="FF7F7F7F"/>
      </left>
      <right style="thin">
        <color indexed="64"/>
      </right>
      <top/>
      <bottom style="thin">
        <color indexed="64"/>
      </bottom>
      <diagonal/>
    </border>
    <border>
      <left style="thin">
        <color rgb="FFB2B2B2"/>
      </left>
      <right/>
      <top style="thin">
        <color indexed="64"/>
      </top>
      <bottom style="thin">
        <color indexed="64"/>
      </bottom>
      <diagonal/>
    </border>
    <border>
      <left style="thin">
        <color rgb="FFB2B2B2"/>
      </left>
      <right/>
      <top style="thin">
        <color indexed="64"/>
      </top>
      <bottom style="thin">
        <color rgb="FFB2B2B2"/>
      </bottom>
      <diagonal/>
    </border>
    <border>
      <left/>
      <right style="thin">
        <color rgb="FFB2B2B2"/>
      </right>
      <top style="thin">
        <color indexed="64"/>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style="thin">
        <color rgb="FF7F7F7F"/>
      </bottom>
      <diagonal/>
    </border>
    <border>
      <left/>
      <right style="thin">
        <color rgb="FFB2B2B2"/>
      </right>
      <top style="thin">
        <color rgb="FFB2B2B2"/>
      </top>
      <bottom style="thin">
        <color rgb="FF7F7F7F"/>
      </bottom>
      <diagonal/>
    </border>
    <border>
      <left style="thin">
        <color rgb="FFB2B2B2"/>
      </left>
      <right/>
      <top style="thin">
        <color rgb="FFB2B2B2"/>
      </top>
      <bottom style="thin">
        <color indexed="64"/>
      </bottom>
      <diagonal/>
    </border>
    <border>
      <left/>
      <right style="thin">
        <color rgb="FFB2B2B2"/>
      </right>
      <top style="thin">
        <color rgb="FFB2B2B2"/>
      </top>
      <bottom style="thin">
        <color indexed="64"/>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top style="thin">
        <color indexed="64"/>
      </top>
      <bottom style="thin">
        <color indexed="64"/>
      </bottom>
      <diagonal/>
    </border>
    <border>
      <left/>
      <right style="thin">
        <color rgb="FF7F7F7F"/>
      </right>
      <top style="thin">
        <color indexed="64"/>
      </top>
      <bottom style="thin">
        <color indexed="64"/>
      </bottom>
      <diagonal/>
    </border>
    <border>
      <left style="thin">
        <color indexed="64"/>
      </left>
      <right style="thin">
        <color rgb="FFB2B2B2"/>
      </right>
      <top style="thin">
        <color rgb="FFB2B2B2"/>
      </top>
      <bottom/>
      <diagonal/>
    </border>
    <border>
      <left style="thin">
        <color rgb="FFB2B2B2"/>
      </left>
      <right style="thin">
        <color rgb="FFB2B2B2"/>
      </right>
      <top style="thin">
        <color rgb="FFB2B2B2"/>
      </top>
      <bottom/>
      <diagonal/>
    </border>
    <border>
      <left style="thin">
        <color rgb="FFB2B2B2"/>
      </left>
      <right style="thin">
        <color rgb="FFB2B2B2"/>
      </right>
      <top style="thin">
        <color indexed="64"/>
      </top>
      <bottom/>
      <diagonal/>
    </border>
    <border>
      <left style="thin">
        <color rgb="FFB2B2B2"/>
      </left>
      <right style="thin">
        <color indexed="64"/>
      </right>
      <top style="thin">
        <color rgb="FFB2B2B2"/>
      </top>
      <bottom/>
      <diagonal/>
    </border>
    <border>
      <left style="thin">
        <color rgb="FF7F7F7F"/>
      </left>
      <right/>
      <top/>
      <bottom style="thin">
        <color indexed="64"/>
      </bottom>
      <diagonal/>
    </border>
    <border>
      <left/>
      <right style="thin">
        <color rgb="FF7F7F7F"/>
      </right>
      <top/>
      <bottom style="thin">
        <color indexed="64"/>
      </bottom>
      <diagonal/>
    </border>
    <border>
      <left style="thin">
        <color rgb="FF7F7F7F"/>
      </left>
      <right/>
      <top style="thin">
        <color rgb="FF7F7F7F"/>
      </top>
      <bottom style="thin">
        <color indexed="64"/>
      </bottom>
      <diagonal/>
    </border>
    <border>
      <left/>
      <right/>
      <top style="thin">
        <color rgb="FF7F7F7F"/>
      </top>
      <bottom style="thin">
        <color indexed="64"/>
      </bottom>
      <diagonal/>
    </border>
    <border>
      <left/>
      <right style="thin">
        <color rgb="FF7F7F7F"/>
      </right>
      <top style="thin">
        <color rgb="FF7F7F7F"/>
      </top>
      <bottom style="thin">
        <color indexed="64"/>
      </bottom>
      <diagonal/>
    </border>
    <border>
      <left/>
      <right/>
      <top/>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2" fillId="0" borderId="0" applyNumberFormat="0" applyFill="0" applyBorder="0" applyAlignment="0" applyProtection="0"/>
  </cellStyleXfs>
  <cellXfs count="191">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49" fontId="0" fillId="0" borderId="0" xfId="0" applyNumberFormat="1"/>
    <xf numFmtId="0" fontId="0" fillId="0" borderId="3" xfId="0" applyBorder="1"/>
    <xf numFmtId="49" fontId="0" fillId="0" borderId="4" xfId="0" applyNumberFormat="1" applyBorder="1"/>
    <xf numFmtId="0" fontId="0" fillId="0" borderId="6" xfId="0" applyBorder="1"/>
    <xf numFmtId="0" fontId="0" fillId="0" borderId="7" xfId="0" applyBorder="1"/>
    <xf numFmtId="0" fontId="0" fillId="0" borderId="11" xfId="0" applyBorder="1"/>
    <xf numFmtId="0" fontId="0" fillId="0" borderId="12" xfId="0" applyBorder="1"/>
    <xf numFmtId="0" fontId="0" fillId="0" borderId="4" xfId="0" applyBorder="1"/>
    <xf numFmtId="49" fontId="0" fillId="0" borderId="5" xfId="0" applyNumberFormat="1" applyBorder="1"/>
    <xf numFmtId="49" fontId="0" fillId="0" borderId="14" xfId="0" applyNumberFormat="1" applyBorder="1" applyAlignment="1">
      <alignment horizontal="center"/>
    </xf>
    <xf numFmtId="49" fontId="0" fillId="0" borderId="15" xfId="0" applyNumberFormat="1" applyBorder="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49" fontId="0" fillId="0" borderId="0" xfId="0" applyNumberFormat="1" applyAlignment="1">
      <alignment horizontal="center"/>
    </xf>
    <xf numFmtId="0" fontId="0" fillId="0" borderId="9" xfId="0" applyBorder="1"/>
    <xf numFmtId="0" fontId="3" fillId="5" borderId="0" xfId="0" applyFont="1" applyFill="1"/>
    <xf numFmtId="0" fontId="0" fillId="5" borderId="0" xfId="0" applyFill="1"/>
    <xf numFmtId="0" fontId="0" fillId="0" borderId="8" xfId="0" applyBorder="1"/>
    <xf numFmtId="0" fontId="0" fillId="0" borderId="10" xfId="0" applyBorder="1"/>
    <xf numFmtId="0" fontId="0" fillId="0" borderId="13" xfId="0" applyBorder="1"/>
    <xf numFmtId="0" fontId="0" fillId="5" borderId="0" xfId="0" applyFill="1" applyAlignment="1">
      <alignment horizontal="center"/>
    </xf>
    <xf numFmtId="0" fontId="3" fillId="6" borderId="3" xfId="0" applyFont="1" applyFill="1" applyBorder="1" applyAlignment="1">
      <alignment horizontal="center" vertical="center"/>
    </xf>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11" fillId="9" borderId="16" xfId="1" applyFont="1" applyFill="1" applyBorder="1" applyAlignment="1">
      <alignment horizontal="center" vertical="center" wrapText="1"/>
    </xf>
    <xf numFmtId="0" fontId="11" fillId="9" borderId="18" xfId="1" applyFont="1" applyFill="1" applyBorder="1" applyAlignment="1">
      <alignment horizontal="center" vertical="center"/>
    </xf>
    <xf numFmtId="0" fontId="3" fillId="10" borderId="0" xfId="0" applyFont="1" applyFill="1" applyAlignment="1">
      <alignment horizontal="center" wrapText="1"/>
    </xf>
    <xf numFmtId="0" fontId="0" fillId="10" borderId="3" xfId="0" applyFill="1" applyBorder="1" applyAlignment="1">
      <alignment horizontal="center"/>
    </xf>
    <xf numFmtId="0" fontId="3" fillId="5" borderId="0" xfId="0" applyFont="1" applyFill="1" applyAlignment="1">
      <alignment horizontal="left"/>
    </xf>
    <xf numFmtId="0" fontId="0" fillId="9" borderId="3" xfId="0" applyFill="1" applyBorder="1" applyAlignment="1">
      <alignment horizontal="center" vertical="center"/>
    </xf>
    <xf numFmtId="0" fontId="12" fillId="0" borderId="0" xfId="3"/>
    <xf numFmtId="0" fontId="12" fillId="0" borderId="0" xfId="3" applyFill="1"/>
    <xf numFmtId="49" fontId="3" fillId="0" borderId="0" xfId="0" applyNumberFormat="1" applyFont="1" applyAlignment="1">
      <alignment horizontal="center"/>
    </xf>
    <xf numFmtId="49" fontId="0" fillId="3" borderId="22" xfId="2" applyNumberFormat="1" applyFont="1" applyBorder="1" applyAlignment="1" applyProtection="1">
      <alignment horizontal="center" vertical="center"/>
    </xf>
    <xf numFmtId="0" fontId="0" fillId="0" borderId="23" xfId="2" applyFont="1" applyFill="1" applyBorder="1" applyAlignment="1" applyProtection="1">
      <alignment horizontal="center"/>
    </xf>
    <xf numFmtId="0" fontId="0" fillId="3" borderId="23" xfId="2" applyFont="1" applyBorder="1" applyAlignment="1" applyProtection="1">
      <alignment horizontal="left"/>
    </xf>
    <xf numFmtId="0" fontId="7" fillId="3" borderId="24" xfId="2" applyFont="1" applyBorder="1" applyAlignment="1" applyProtection="1">
      <alignment horizontal="center"/>
    </xf>
    <xf numFmtId="49" fontId="0" fillId="3" borderId="25" xfId="2" applyNumberFormat="1" applyFont="1" applyBorder="1" applyAlignment="1" applyProtection="1">
      <alignment horizontal="center"/>
    </xf>
    <xf numFmtId="0" fontId="7" fillId="3" borderId="26" xfId="2" applyFont="1" applyBorder="1" applyAlignment="1" applyProtection="1">
      <alignment horizontal="center"/>
    </xf>
    <xf numFmtId="49" fontId="0" fillId="3" borderId="19" xfId="2" applyNumberFormat="1" applyFont="1" applyBorder="1" applyAlignment="1" applyProtection="1">
      <alignment horizontal="center"/>
    </xf>
    <xf numFmtId="0" fontId="0" fillId="3" borderId="38" xfId="2" applyFont="1" applyBorder="1" applyProtection="1"/>
    <xf numFmtId="0" fontId="0" fillId="0" borderId="21" xfId="2" applyFont="1" applyFill="1" applyBorder="1" applyAlignment="1" applyProtection="1">
      <alignment horizontal="center"/>
    </xf>
    <xf numFmtId="49" fontId="0" fillId="3" borderId="22" xfId="2" applyNumberFormat="1" applyFont="1" applyBorder="1" applyProtection="1"/>
    <xf numFmtId="0" fontId="0" fillId="3" borderId="23" xfId="2" applyFont="1" applyBorder="1" applyProtection="1"/>
    <xf numFmtId="0" fontId="0" fillId="3" borderId="23" xfId="2" applyFont="1" applyBorder="1" applyAlignment="1" applyProtection="1">
      <alignment horizontal="center"/>
    </xf>
    <xf numFmtId="0" fontId="0" fillId="3" borderId="24" xfId="2" applyFont="1" applyBorder="1" applyAlignment="1" applyProtection="1">
      <alignment horizontal="center"/>
    </xf>
    <xf numFmtId="0" fontId="0" fillId="3" borderId="26" xfId="2" applyFont="1" applyBorder="1" applyAlignment="1" applyProtection="1">
      <alignment horizontal="center"/>
    </xf>
    <xf numFmtId="49" fontId="0" fillId="3" borderId="29" xfId="2" applyNumberFormat="1" applyFont="1" applyBorder="1" applyProtection="1"/>
    <xf numFmtId="0" fontId="0" fillId="3" borderId="30" xfId="2" applyFont="1" applyBorder="1" applyProtection="1"/>
    <xf numFmtId="0" fontId="0" fillId="3" borderId="30" xfId="2" applyFont="1" applyBorder="1" applyAlignment="1" applyProtection="1">
      <alignment horizontal="center"/>
    </xf>
    <xf numFmtId="0" fontId="0" fillId="3" borderId="30" xfId="2" applyFont="1" applyBorder="1" applyAlignment="1" applyProtection="1">
      <alignment horizontal="left"/>
    </xf>
    <xf numFmtId="0" fontId="7" fillId="3" borderId="31" xfId="2" applyFont="1" applyBorder="1" applyAlignment="1" applyProtection="1">
      <alignment horizontal="center"/>
    </xf>
    <xf numFmtId="49" fontId="0" fillId="3" borderId="32" xfId="2" applyNumberFormat="1" applyFont="1" applyBorder="1" applyAlignment="1" applyProtection="1">
      <alignment horizontal="center"/>
    </xf>
    <xf numFmtId="0" fontId="0" fillId="3" borderId="33" xfId="2" applyFont="1" applyBorder="1" applyAlignment="1" applyProtection="1">
      <alignment horizontal="center"/>
    </xf>
    <xf numFmtId="0" fontId="0" fillId="3" borderId="33" xfId="2" applyFont="1" applyBorder="1" applyAlignment="1" applyProtection="1">
      <alignment horizontal="left"/>
    </xf>
    <xf numFmtId="0" fontId="0" fillId="3" borderId="34" xfId="2" applyFont="1" applyBorder="1" applyAlignment="1" applyProtection="1">
      <alignment horizontal="center"/>
    </xf>
    <xf numFmtId="49" fontId="0" fillId="3" borderId="29" xfId="2" applyNumberFormat="1" applyFont="1" applyBorder="1" applyAlignment="1" applyProtection="1">
      <alignment horizontal="center"/>
    </xf>
    <xf numFmtId="49" fontId="0" fillId="3" borderId="22" xfId="2" applyNumberFormat="1" applyFont="1" applyBorder="1" applyAlignment="1" applyProtection="1">
      <alignment horizontal="center"/>
    </xf>
    <xf numFmtId="10" fontId="0" fillId="3" borderId="23" xfId="2" applyNumberFormat="1" applyFont="1" applyBorder="1" applyProtection="1"/>
    <xf numFmtId="49" fontId="0" fillId="0" borderId="3" xfId="0" applyNumberFormat="1" applyBorder="1" applyAlignment="1">
      <alignment horizontal="left" wrapText="1"/>
    </xf>
    <xf numFmtId="49" fontId="3" fillId="0" borderId="3" xfId="0" applyNumberFormat="1" applyFont="1" applyBorder="1" applyAlignment="1">
      <alignment shrinkToFit="1"/>
    </xf>
    <xf numFmtId="0" fontId="0" fillId="0" borderId="0" xfId="0" applyAlignment="1">
      <alignment shrinkToFit="1"/>
    </xf>
    <xf numFmtId="49" fontId="0" fillId="0" borderId="0" xfId="0" applyNumberFormat="1" applyAlignment="1">
      <alignment shrinkToFit="1"/>
    </xf>
    <xf numFmtId="49" fontId="0" fillId="0" borderId="3" xfId="0" applyNumberFormat="1" applyBorder="1" applyAlignment="1">
      <alignment shrinkToFit="1"/>
    </xf>
    <xf numFmtId="0" fontId="0" fillId="3" borderId="23" xfId="2" applyFont="1" applyBorder="1" applyAlignment="1" applyProtection="1">
      <alignment shrinkToFit="1"/>
    </xf>
    <xf numFmtId="0" fontId="0" fillId="3" borderId="20" xfId="2" applyFont="1" applyBorder="1" applyAlignment="1" applyProtection="1">
      <alignment shrinkToFit="1"/>
    </xf>
    <xf numFmtId="0" fontId="0" fillId="3" borderId="30" xfId="2" applyFont="1" applyBorder="1" applyAlignment="1" applyProtection="1">
      <alignment shrinkToFit="1"/>
    </xf>
    <xf numFmtId="0" fontId="0" fillId="3" borderId="33" xfId="2" applyFont="1" applyBorder="1" applyAlignment="1" applyProtection="1">
      <alignment shrinkToFit="1"/>
    </xf>
    <xf numFmtId="0" fontId="12" fillId="0" borderId="0" xfId="3" applyAlignment="1">
      <alignment shrinkToFit="1"/>
    </xf>
    <xf numFmtId="0" fontId="12" fillId="0" borderId="0" xfId="3" applyFill="1" applyAlignment="1">
      <alignment shrinkToFit="1"/>
    </xf>
    <xf numFmtId="0" fontId="13" fillId="0" borderId="0" xfId="0" applyFont="1"/>
    <xf numFmtId="0" fontId="0" fillId="4" borderId="48" xfId="0" applyFill="1" applyBorder="1"/>
    <xf numFmtId="0" fontId="0" fillId="4" borderId="50" xfId="0" applyFill="1" applyBorder="1"/>
    <xf numFmtId="0" fontId="0" fillId="4" borderId="51" xfId="0" applyFill="1" applyBorder="1"/>
    <xf numFmtId="49" fontId="3" fillId="4" borderId="47" xfId="2" applyNumberFormat="1" applyFont="1" applyFill="1" applyBorder="1" applyAlignment="1" applyProtection="1">
      <alignment horizontal="left"/>
    </xf>
    <xf numFmtId="0" fontId="0" fillId="4" borderId="47" xfId="2" applyFont="1" applyFill="1" applyBorder="1" applyAlignment="1" applyProtection="1">
      <alignment shrinkToFit="1"/>
    </xf>
    <xf numFmtId="0" fontId="0" fillId="4" borderId="47" xfId="2" applyFont="1" applyFill="1" applyBorder="1" applyProtection="1"/>
    <xf numFmtId="0" fontId="0" fillId="4" borderId="47" xfId="2" applyFont="1" applyFill="1" applyBorder="1" applyAlignment="1" applyProtection="1">
      <alignment horizontal="center"/>
    </xf>
    <xf numFmtId="0" fontId="0" fillId="4" borderId="47" xfId="2" applyFont="1" applyFill="1" applyBorder="1" applyAlignment="1" applyProtection="1">
      <alignment horizontal="left"/>
    </xf>
    <xf numFmtId="0" fontId="0" fillId="4" borderId="52" xfId="0" applyFill="1" applyBorder="1"/>
    <xf numFmtId="0" fontId="0" fillId="3" borderId="2" xfId="2" applyFont="1" applyAlignment="1" applyProtection="1">
      <alignment shrinkToFit="1"/>
    </xf>
    <xf numFmtId="49" fontId="0" fillId="4" borderId="47" xfId="0" applyNumberFormat="1" applyFill="1" applyBorder="1" applyAlignment="1">
      <alignment horizontal="center"/>
    </xf>
    <xf numFmtId="0" fontId="0" fillId="4" borderId="47" xfId="0" applyFill="1" applyBorder="1" applyAlignment="1">
      <alignment shrinkToFit="1"/>
    </xf>
    <xf numFmtId="0" fontId="0" fillId="4" borderId="47" xfId="0" applyFill="1" applyBorder="1" applyAlignment="1">
      <alignment horizontal="center"/>
    </xf>
    <xf numFmtId="0" fontId="0" fillId="4" borderId="47" xfId="0" applyFill="1" applyBorder="1" applyAlignment="1">
      <alignment horizontal="left"/>
    </xf>
    <xf numFmtId="0" fontId="0" fillId="4" borderId="53" xfId="0" applyFill="1" applyBorder="1"/>
    <xf numFmtId="0" fontId="0" fillId="4" borderId="55" xfId="0" applyFill="1" applyBorder="1"/>
    <xf numFmtId="49" fontId="8" fillId="11" borderId="49" xfId="1" applyNumberFormat="1" applyFont="1" applyFill="1" applyBorder="1" applyAlignment="1" applyProtection="1">
      <alignment horizontal="center"/>
    </xf>
    <xf numFmtId="0" fontId="8" fillId="11" borderId="49" xfId="1" applyFont="1" applyFill="1" applyBorder="1" applyProtection="1"/>
    <xf numFmtId="0" fontId="8" fillId="11" borderId="49" xfId="1" applyFont="1" applyFill="1" applyBorder="1" applyAlignment="1" applyProtection="1">
      <alignment horizontal="center"/>
    </xf>
    <xf numFmtId="0" fontId="10" fillId="11" borderId="49" xfId="1" applyFont="1" applyFill="1" applyBorder="1" applyAlignment="1" applyProtection="1">
      <alignment horizontal="center"/>
    </xf>
    <xf numFmtId="0" fontId="0" fillId="4" borderId="47" xfId="0" applyFill="1" applyBorder="1"/>
    <xf numFmtId="0" fontId="14" fillId="11" borderId="49" xfId="1" applyFont="1" applyFill="1" applyBorder="1" applyAlignment="1" applyProtection="1">
      <alignment horizontal="center" shrinkToFit="1"/>
    </xf>
    <xf numFmtId="49" fontId="0" fillId="4" borderId="54" xfId="0" applyNumberFormat="1" applyFill="1" applyBorder="1" applyAlignment="1">
      <alignment horizontal="center"/>
    </xf>
    <xf numFmtId="0" fontId="0" fillId="4" borderId="54" xfId="0" applyFill="1" applyBorder="1" applyAlignment="1">
      <alignment shrinkToFit="1"/>
    </xf>
    <xf numFmtId="0" fontId="0" fillId="4" borderId="54" xfId="0" applyFill="1" applyBorder="1"/>
    <xf numFmtId="0" fontId="0" fillId="4" borderId="54" xfId="0" applyFill="1" applyBorder="1" applyAlignment="1">
      <alignment horizontal="center"/>
    </xf>
    <xf numFmtId="0" fontId="0" fillId="4" borderId="54" xfId="0" applyFill="1" applyBorder="1" applyAlignment="1">
      <alignment horizontal="left"/>
    </xf>
    <xf numFmtId="0" fontId="0" fillId="11" borderId="53" xfId="0" applyFill="1" applyBorder="1"/>
    <xf numFmtId="49" fontId="8" fillId="11" borderId="54" xfId="1" applyNumberFormat="1" applyFont="1" applyFill="1" applyBorder="1" applyAlignment="1" applyProtection="1">
      <alignment horizontal="center"/>
    </xf>
    <xf numFmtId="0" fontId="8" fillId="11" borderId="54" xfId="1" applyFont="1" applyFill="1" applyBorder="1" applyAlignment="1" applyProtection="1">
      <alignment shrinkToFit="1"/>
    </xf>
    <xf numFmtId="0" fontId="8" fillId="11" borderId="54" xfId="1" applyFont="1" applyFill="1" applyBorder="1" applyProtection="1"/>
    <xf numFmtId="0" fontId="8" fillId="11" borderId="54" xfId="1" applyFont="1" applyFill="1" applyBorder="1" applyAlignment="1" applyProtection="1">
      <alignment horizontal="center"/>
    </xf>
    <xf numFmtId="0" fontId="10" fillId="11" borderId="54" xfId="1" applyFont="1" applyFill="1" applyBorder="1" applyAlignment="1" applyProtection="1">
      <alignment horizontal="center"/>
    </xf>
    <xf numFmtId="0" fontId="0" fillId="11" borderId="48" xfId="0" applyFill="1" applyBorder="1"/>
    <xf numFmtId="0" fontId="0" fillId="0" borderId="47" xfId="0" applyBorder="1"/>
    <xf numFmtId="49" fontId="8" fillId="0" borderId="47" xfId="1" applyNumberFormat="1" applyFont="1" applyFill="1" applyBorder="1" applyAlignment="1" applyProtection="1">
      <alignment horizontal="center"/>
    </xf>
    <xf numFmtId="0" fontId="8" fillId="0" borderId="47" xfId="1" applyFont="1" applyFill="1" applyBorder="1" applyAlignment="1" applyProtection="1">
      <alignment shrinkToFit="1"/>
    </xf>
    <xf numFmtId="0" fontId="8" fillId="0" borderId="47" xfId="1" applyFont="1" applyFill="1" applyBorder="1" applyProtection="1"/>
    <xf numFmtId="0" fontId="8" fillId="0" borderId="47" xfId="1" applyFont="1" applyFill="1" applyBorder="1" applyAlignment="1" applyProtection="1">
      <alignment horizontal="center"/>
    </xf>
    <xf numFmtId="0" fontId="10" fillId="0" borderId="47" xfId="1" applyFont="1" applyFill="1" applyBorder="1" applyAlignment="1" applyProtection="1">
      <alignment horizontal="center"/>
    </xf>
    <xf numFmtId="49" fontId="0" fillId="0" borderId="47" xfId="0" applyNumberFormat="1" applyBorder="1" applyAlignment="1">
      <alignment horizontal="center"/>
    </xf>
    <xf numFmtId="0" fontId="0" fillId="0" borderId="47" xfId="0" applyBorder="1" applyAlignment="1">
      <alignment shrinkToFit="1"/>
    </xf>
    <xf numFmtId="0" fontId="0" fillId="0" borderId="47" xfId="0" applyBorder="1" applyAlignment="1">
      <alignment horizontal="center"/>
    </xf>
    <xf numFmtId="0" fontId="0" fillId="0" borderId="47" xfId="0" applyBorder="1" applyAlignment="1">
      <alignment horizontal="left"/>
    </xf>
    <xf numFmtId="0" fontId="3" fillId="4" borderId="48" xfId="0" applyFont="1" applyFill="1" applyBorder="1"/>
    <xf numFmtId="0" fontId="0" fillId="4" borderId="49" xfId="0" applyFill="1" applyBorder="1"/>
    <xf numFmtId="0" fontId="0" fillId="4" borderId="49" xfId="0" applyFill="1" applyBorder="1" applyAlignment="1">
      <alignment shrinkToFit="1"/>
    </xf>
    <xf numFmtId="0" fontId="0" fillId="4" borderId="49" xfId="0" applyFill="1" applyBorder="1" applyAlignment="1">
      <alignment horizontal="center"/>
    </xf>
    <xf numFmtId="0" fontId="0" fillId="4" borderId="49" xfId="0" applyFill="1" applyBorder="1" applyAlignment="1">
      <alignment horizontal="left"/>
    </xf>
    <xf numFmtId="0" fontId="3" fillId="4" borderId="47" xfId="0" applyFont="1" applyFill="1" applyBorder="1" applyAlignment="1">
      <alignment shrinkToFit="1"/>
    </xf>
    <xf numFmtId="0" fontId="3" fillId="4" borderId="47" xfId="0" applyFont="1" applyFill="1" applyBorder="1"/>
    <xf numFmtId="0" fontId="3" fillId="4" borderId="47" xfId="0" applyFont="1" applyFill="1" applyBorder="1" applyAlignment="1">
      <alignment horizontal="left"/>
    </xf>
    <xf numFmtId="0" fontId="3" fillId="11" borderId="47" xfId="0" applyFont="1" applyFill="1" applyBorder="1" applyAlignment="1">
      <alignment wrapText="1"/>
    </xf>
    <xf numFmtId="0" fontId="3" fillId="11" borderId="47" xfId="0" applyFont="1" applyFill="1" applyBorder="1"/>
    <xf numFmtId="0" fontId="0" fillId="11" borderId="47" xfId="0" applyFill="1" applyBorder="1" applyAlignment="1">
      <alignment wrapText="1"/>
    </xf>
    <xf numFmtId="49" fontId="3" fillId="4" borderId="47" xfId="0" applyNumberFormat="1" applyFont="1" applyFill="1" applyBorder="1"/>
    <xf numFmtId="0" fontId="3" fillId="4" borderId="47" xfId="0" applyFont="1" applyFill="1" applyBorder="1" applyAlignment="1">
      <alignment horizontal="center"/>
    </xf>
    <xf numFmtId="0" fontId="0" fillId="3" borderId="2" xfId="2" applyFont="1" applyAlignment="1" applyProtection="1">
      <alignment horizontal="left"/>
    </xf>
    <xf numFmtId="49" fontId="0" fillId="4" borderId="47" xfId="0" applyNumberFormat="1" applyFill="1" applyBorder="1"/>
    <xf numFmtId="0" fontId="0" fillId="3" borderId="2" xfId="2" applyFont="1" applyProtection="1"/>
    <xf numFmtId="0" fontId="0" fillId="0" borderId="2" xfId="2" applyFont="1" applyFill="1" applyAlignment="1" applyProtection="1">
      <alignment horizontal="center"/>
    </xf>
    <xf numFmtId="0" fontId="0" fillId="11" borderId="55" xfId="0" applyFill="1" applyBorder="1"/>
    <xf numFmtId="49" fontId="0" fillId="4" borderId="49" xfId="0" applyNumberFormat="1" applyFill="1" applyBorder="1" applyAlignment="1">
      <alignment horizontal="center"/>
    </xf>
    <xf numFmtId="49" fontId="3" fillId="4" borderId="47" xfId="0" applyNumberFormat="1" applyFont="1" applyFill="1" applyBorder="1" applyAlignment="1">
      <alignment horizontal="left"/>
    </xf>
    <xf numFmtId="49" fontId="11" fillId="2" borderId="35" xfId="1" applyNumberFormat="1" applyFont="1" applyBorder="1" applyAlignment="1" applyProtection="1">
      <alignment horizontal="center"/>
    </xf>
    <xf numFmtId="0" fontId="11" fillId="2" borderId="37" xfId="1" applyFont="1" applyBorder="1" applyAlignment="1" applyProtection="1">
      <alignment horizontal="center"/>
    </xf>
    <xf numFmtId="49" fontId="11" fillId="2" borderId="16" xfId="1" applyNumberFormat="1" applyFont="1" applyBorder="1" applyAlignment="1" applyProtection="1">
      <alignment horizontal="center"/>
    </xf>
    <xf numFmtId="0" fontId="11" fillId="2" borderId="18" xfId="1" applyFont="1" applyBorder="1" applyAlignment="1" applyProtection="1">
      <alignment horizontal="center"/>
    </xf>
    <xf numFmtId="49" fontId="0" fillId="3" borderId="58" xfId="2" applyNumberFormat="1" applyFont="1" applyBorder="1" applyAlignment="1" applyProtection="1">
      <alignment horizontal="center"/>
    </xf>
    <xf numFmtId="0" fontId="0" fillId="3" borderId="59" xfId="2" applyFont="1" applyBorder="1" applyAlignment="1" applyProtection="1">
      <alignment shrinkToFit="1"/>
    </xf>
    <xf numFmtId="10" fontId="0" fillId="3" borderId="60" xfId="2" applyNumberFormat="1" applyFont="1" applyBorder="1" applyProtection="1"/>
    <xf numFmtId="0" fontId="0" fillId="0" borderId="60" xfId="2" applyFont="1" applyFill="1" applyBorder="1" applyAlignment="1" applyProtection="1">
      <alignment horizontal="center"/>
    </xf>
    <xf numFmtId="0" fontId="0" fillId="3" borderId="60" xfId="2" applyFont="1" applyBorder="1" applyAlignment="1" applyProtection="1">
      <alignment horizontal="left"/>
    </xf>
    <xf numFmtId="0" fontId="7" fillId="3" borderId="61" xfId="2" applyFont="1" applyBorder="1" applyAlignment="1" applyProtection="1">
      <alignment horizontal="center"/>
    </xf>
    <xf numFmtId="0" fontId="11" fillId="2" borderId="36" xfId="1" applyFont="1" applyBorder="1" applyAlignment="1" applyProtection="1">
      <alignment horizontal="center"/>
    </xf>
    <xf numFmtId="0" fontId="11" fillId="2" borderId="17" xfId="1" applyFont="1" applyBorder="1" applyAlignment="1" applyProtection="1">
      <alignment horizontal="center"/>
    </xf>
    <xf numFmtId="49" fontId="11" fillId="2" borderId="27" xfId="1" applyNumberFormat="1" applyFont="1" applyBorder="1" applyAlignment="1" applyProtection="1">
      <alignment horizontal="center"/>
    </xf>
    <xf numFmtId="0" fontId="11" fillId="2" borderId="28" xfId="1" applyFont="1" applyBorder="1" applyAlignment="1" applyProtection="1">
      <alignment horizontal="center"/>
    </xf>
    <xf numFmtId="0" fontId="0" fillId="3" borderId="39" xfId="2" applyFont="1" applyBorder="1" applyAlignment="1" applyProtection="1">
      <alignment horizontal="center"/>
    </xf>
    <xf numFmtId="0" fontId="0" fillId="3" borderId="40" xfId="2" applyFont="1" applyBorder="1" applyAlignment="1" applyProtection="1">
      <alignment horizontal="center"/>
    </xf>
    <xf numFmtId="0" fontId="0" fillId="3" borderId="41" xfId="2" applyFont="1" applyBorder="1" applyAlignment="1" applyProtection="1">
      <alignment horizontal="center"/>
    </xf>
    <xf numFmtId="0" fontId="0" fillId="3" borderId="42" xfId="2" applyFont="1" applyBorder="1" applyAlignment="1" applyProtection="1">
      <alignment horizontal="center"/>
    </xf>
    <xf numFmtId="0" fontId="0" fillId="3" borderId="39" xfId="2" applyNumberFormat="1" applyFont="1" applyBorder="1" applyAlignment="1" applyProtection="1">
      <alignment horizontal="center" wrapText="1"/>
    </xf>
    <xf numFmtId="0" fontId="0" fillId="3" borderId="40" xfId="2" applyNumberFormat="1" applyFont="1" applyBorder="1" applyAlignment="1" applyProtection="1">
      <alignment horizontal="center" wrapText="1"/>
    </xf>
    <xf numFmtId="0" fontId="0" fillId="3" borderId="41" xfId="2" applyNumberFormat="1" applyFont="1" applyBorder="1" applyAlignment="1" applyProtection="1">
      <alignment horizontal="center" wrapText="1"/>
    </xf>
    <xf numFmtId="0" fontId="0" fillId="3" borderId="42" xfId="2" applyNumberFormat="1" applyFont="1" applyBorder="1" applyAlignment="1" applyProtection="1">
      <alignment horizontal="center" wrapText="1"/>
    </xf>
    <xf numFmtId="0" fontId="0" fillId="3" borderId="43" xfId="2" applyFont="1" applyBorder="1" applyAlignment="1" applyProtection="1">
      <alignment horizontal="center"/>
    </xf>
    <xf numFmtId="0" fontId="0" fillId="3" borderId="44" xfId="2" applyFont="1" applyBorder="1" applyAlignment="1" applyProtection="1">
      <alignment horizontal="center"/>
    </xf>
    <xf numFmtId="0" fontId="0" fillId="3" borderId="41" xfId="2" applyFont="1" applyBorder="1" applyAlignment="1" applyProtection="1">
      <alignment horizontal="center" wrapText="1"/>
    </xf>
    <xf numFmtId="0" fontId="0" fillId="3" borderId="42" xfId="2" applyFont="1" applyBorder="1" applyAlignment="1" applyProtection="1">
      <alignment horizontal="center" wrapText="1"/>
    </xf>
    <xf numFmtId="0" fontId="0" fillId="3" borderId="45" xfId="2" applyFont="1" applyBorder="1" applyAlignment="1" applyProtection="1">
      <alignment horizontal="center" wrapText="1"/>
    </xf>
    <xf numFmtId="0" fontId="0" fillId="3" borderId="46" xfId="2" applyFont="1" applyBorder="1" applyAlignment="1" applyProtection="1">
      <alignment horizontal="center" wrapText="1"/>
    </xf>
    <xf numFmtId="49" fontId="0" fillId="3" borderId="2" xfId="2" applyNumberFormat="1" applyFont="1" applyAlignment="1" applyProtection="1">
      <alignment horizontal="center"/>
    </xf>
    <xf numFmtId="0" fontId="0" fillId="3" borderId="2" xfId="2" applyFont="1" applyAlignment="1" applyProtection="1">
      <alignment horizontal="center"/>
    </xf>
    <xf numFmtId="22" fontId="0" fillId="0" borderId="67" xfId="0" applyNumberFormat="1" applyBorder="1"/>
    <xf numFmtId="0" fontId="11" fillId="2" borderId="56" xfId="1" applyFont="1" applyBorder="1" applyAlignment="1" applyProtection="1">
      <alignment horizontal="center" shrinkToFit="1"/>
    </xf>
    <xf numFmtId="0" fontId="11" fillId="2" borderId="15" xfId="1" applyFont="1" applyBorder="1" applyAlignment="1" applyProtection="1">
      <alignment horizontal="center" shrinkToFit="1"/>
    </xf>
    <xf numFmtId="0" fontId="11" fillId="2" borderId="57" xfId="1" applyFont="1" applyBorder="1" applyAlignment="1" applyProtection="1">
      <alignment horizontal="center" shrinkToFit="1"/>
    </xf>
    <xf numFmtId="0" fontId="11" fillId="2" borderId="64" xfId="1" applyFont="1" applyBorder="1" applyAlignment="1" applyProtection="1">
      <alignment horizontal="center" shrinkToFit="1"/>
    </xf>
    <xf numFmtId="0" fontId="11" fillId="2" borderId="65" xfId="1" applyFont="1" applyBorder="1" applyAlignment="1" applyProtection="1">
      <alignment horizontal="center" shrinkToFit="1"/>
    </xf>
    <xf numFmtId="0" fontId="11" fillId="2" borderId="66" xfId="1" applyFont="1" applyBorder="1" applyAlignment="1" applyProtection="1">
      <alignment horizontal="center" shrinkToFit="1"/>
    </xf>
    <xf numFmtId="0" fontId="0" fillId="9" borderId="4" xfId="0" applyFill="1" applyBorder="1" applyAlignment="1">
      <alignment horizontal="left" vertical="center"/>
    </xf>
    <xf numFmtId="0" fontId="0" fillId="9" borderId="15" xfId="0" applyFill="1" applyBorder="1" applyAlignment="1">
      <alignment horizontal="left" vertical="center"/>
    </xf>
    <xf numFmtId="0" fontId="0" fillId="9" borderId="5" xfId="0" applyFill="1" applyBorder="1" applyAlignment="1">
      <alignment horizontal="left" vertical="center"/>
    </xf>
    <xf numFmtId="0" fontId="0" fillId="9" borderId="4" xfId="0" applyFill="1" applyBorder="1" applyAlignment="1">
      <alignment horizontal="left" vertical="center" wrapText="1"/>
    </xf>
    <xf numFmtId="0" fontId="0" fillId="9" borderId="15" xfId="0" applyFill="1" applyBorder="1" applyAlignment="1">
      <alignment horizontal="left" vertical="center" wrapText="1"/>
    </xf>
    <xf numFmtId="0" fontId="0" fillId="9" borderId="5" xfId="0" applyFill="1" applyBorder="1" applyAlignment="1">
      <alignment horizontal="left" vertical="center" wrapText="1"/>
    </xf>
    <xf numFmtId="0" fontId="11" fillId="2" borderId="62" xfId="1" applyFont="1" applyBorder="1" applyAlignment="1" applyProtection="1">
      <alignment horizontal="center" shrinkToFit="1"/>
    </xf>
    <xf numFmtId="0" fontId="11" fillId="2" borderId="12" xfId="1" applyFont="1" applyBorder="1" applyAlignment="1" applyProtection="1">
      <alignment horizontal="center" shrinkToFit="1"/>
    </xf>
    <xf numFmtId="0" fontId="11" fillId="2" borderId="63" xfId="1" applyFont="1" applyBorder="1" applyAlignment="1" applyProtection="1">
      <alignment horizontal="center" shrinkToFit="1"/>
    </xf>
  </cellXfs>
  <cellStyles count="4">
    <cellStyle name="Entrada" xfId="1" builtinId="20"/>
    <cellStyle name="Hipervínculo" xfId="3" builtinId="8"/>
    <cellStyle name="Normal" xfId="0" builtinId="0"/>
    <cellStyle name="Notas" xfId="2" builtinId="10"/>
  </cellStyles>
  <dxfs count="6">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46</xdr:row>
      <xdr:rowOff>190500</xdr:rowOff>
    </xdr:from>
    <xdr:to>
      <xdr:col>22</xdr:col>
      <xdr:colOff>747572</xdr:colOff>
      <xdr:row>51</xdr:row>
      <xdr:rowOff>100421</xdr:rowOff>
    </xdr:to>
    <xdr:pic>
      <xdr:nvPicPr>
        <xdr:cNvPr id="16" name="Picture 15">
          <a:extLst>
            <a:ext uri="{FF2B5EF4-FFF2-40B4-BE49-F238E27FC236}">
              <a16:creationId xmlns:a16="http://schemas.microsoft.com/office/drawing/2014/main" id="{204D35D3-D406-4B62-9545-FC955C261EDB}"/>
            </a:ext>
          </a:extLst>
        </xdr:cNvPr>
        <xdr:cNvPicPr>
          <a:picLocks noChangeAspect="1"/>
        </xdr:cNvPicPr>
      </xdr:nvPicPr>
      <xdr:blipFill>
        <a:blip xmlns:r="http://schemas.openxmlformats.org/officeDocument/2006/relationships" r:embed="rId1"/>
        <a:stretch>
          <a:fillRect/>
        </a:stretch>
      </xdr:blipFill>
      <xdr:spPr>
        <a:xfrm>
          <a:off x="12763500" y="10144125"/>
          <a:ext cx="7078980" cy="1089660"/>
        </a:xfrm>
        <a:prstGeom prst="rect">
          <a:avLst/>
        </a:prstGeom>
      </xdr:spPr>
    </xdr:pic>
    <xdr:clientData/>
  </xdr:twoCellAnchor>
  <xdr:twoCellAnchor editAs="oneCell">
    <xdr:from>
      <xdr:col>13</xdr:col>
      <xdr:colOff>9525</xdr:colOff>
      <xdr:row>54</xdr:row>
      <xdr:rowOff>9525</xdr:rowOff>
    </xdr:from>
    <xdr:to>
      <xdr:col>16</xdr:col>
      <xdr:colOff>190495</xdr:colOff>
      <xdr:row>58</xdr:row>
      <xdr:rowOff>135527</xdr:rowOff>
    </xdr:to>
    <xdr:pic>
      <xdr:nvPicPr>
        <xdr:cNvPr id="17" name="Picture 16">
          <a:extLst>
            <a:ext uri="{FF2B5EF4-FFF2-40B4-BE49-F238E27FC236}">
              <a16:creationId xmlns:a16="http://schemas.microsoft.com/office/drawing/2014/main" id="{0AA28BAC-1B36-4453-891F-BEE913F98D18}"/>
            </a:ext>
          </a:extLst>
        </xdr:cNvPr>
        <xdr:cNvPicPr>
          <a:picLocks noChangeAspect="1"/>
        </xdr:cNvPicPr>
      </xdr:nvPicPr>
      <xdr:blipFill>
        <a:blip xmlns:r="http://schemas.openxmlformats.org/officeDocument/2006/relationships" r:embed="rId2"/>
        <a:stretch>
          <a:fillRect/>
        </a:stretch>
      </xdr:blipFill>
      <xdr:spPr>
        <a:xfrm>
          <a:off x="12773025" y="11496675"/>
          <a:ext cx="2857500" cy="1074420"/>
        </a:xfrm>
        <a:prstGeom prst="rect">
          <a:avLst/>
        </a:prstGeom>
      </xdr:spPr>
    </xdr:pic>
    <xdr:clientData/>
  </xdr:twoCellAnchor>
  <xdr:twoCellAnchor editAs="oneCell">
    <xdr:from>
      <xdr:col>13</xdr:col>
      <xdr:colOff>9525</xdr:colOff>
      <xdr:row>60</xdr:row>
      <xdr:rowOff>0</xdr:rowOff>
    </xdr:from>
    <xdr:to>
      <xdr:col>27</xdr:col>
      <xdr:colOff>156750</xdr:colOff>
      <xdr:row>65</xdr:row>
      <xdr:rowOff>148862</xdr:rowOff>
    </xdr:to>
    <xdr:pic>
      <xdr:nvPicPr>
        <xdr:cNvPr id="3" name="Picture 2">
          <a:extLst>
            <a:ext uri="{FF2B5EF4-FFF2-40B4-BE49-F238E27FC236}">
              <a16:creationId xmlns:a16="http://schemas.microsoft.com/office/drawing/2014/main" id="{296E29EB-4183-4E3F-B0BD-B3B3EF02A501}"/>
            </a:ext>
          </a:extLst>
        </xdr:cNvPr>
        <xdr:cNvPicPr>
          <a:picLocks noChangeAspect="1"/>
        </xdr:cNvPicPr>
      </xdr:nvPicPr>
      <xdr:blipFill>
        <a:blip xmlns:r="http://schemas.openxmlformats.org/officeDocument/2006/relationships" r:embed="rId3"/>
        <a:stretch>
          <a:fillRect/>
        </a:stretch>
      </xdr:blipFill>
      <xdr:spPr>
        <a:xfrm>
          <a:off x="13182600" y="12830175"/>
          <a:ext cx="10302240" cy="10972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ergon.2013.09.003" TargetMode="External"/><Relationship Id="rId7" Type="http://schemas.openxmlformats.org/officeDocument/2006/relationships/comments" Target="../comments1.xml"/><Relationship Id="rId2" Type="http://schemas.openxmlformats.org/officeDocument/2006/relationships/hyperlink" Target="https://fysiekebelasting.tno.nl/wp-content/uploads/sites/6/2021/11/HARM_assessmentform.pdf" TargetMode="External"/><Relationship Id="rId1" Type="http://schemas.openxmlformats.org/officeDocument/2006/relationships/hyperlink" Target="https://fysiekebelasting.tno.nl/wp-content/uploads/sites/6/2021/11/HARM_manual_paper.pdf"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5A744-93A6-4AE8-83A2-675B1B554012}">
  <dimension ref="B1:AT1048576"/>
  <sheetViews>
    <sheetView tabSelected="1" topLeftCell="A12" zoomScale="70" zoomScaleNormal="70" zoomScaleSheetLayoutView="140" workbookViewId="0">
      <selection activeCell="S42" sqref="S42"/>
    </sheetView>
  </sheetViews>
  <sheetFormatPr baseColWidth="10" defaultColWidth="9.140625" defaultRowHeight="15" x14ac:dyDescent="0.25"/>
  <cols>
    <col min="2" max="2" width="0.140625" customWidth="1"/>
    <col min="6" max="6" width="135.42578125" style="71" customWidth="1"/>
    <col min="7" max="7" width="7.28515625" customWidth="1"/>
    <col min="8" max="8" width="20.5703125" style="1" bestFit="1" customWidth="1"/>
    <col min="9" max="9" width="15.42578125" style="3" customWidth="1"/>
    <col min="10" max="10" width="9.7109375" style="1" bestFit="1" customWidth="1"/>
    <col min="15" max="15" width="21.85546875" bestFit="1" customWidth="1"/>
    <col min="23" max="23" width="20.85546875" customWidth="1"/>
    <col min="39" max="39" width="10.7109375" customWidth="1"/>
  </cols>
  <sheetData>
    <row r="1" spans="2:28" ht="31.5" x14ac:dyDescent="0.5">
      <c r="E1" s="2" t="s">
        <v>9</v>
      </c>
      <c r="O1" s="1"/>
    </row>
    <row r="2" spans="2:28" x14ac:dyDescent="0.25">
      <c r="E2" s="4" t="s">
        <v>148</v>
      </c>
      <c r="F2" s="72"/>
      <c r="G2" s="4"/>
      <c r="O2" s="1"/>
    </row>
    <row r="3" spans="2:28" x14ac:dyDescent="0.25">
      <c r="E3" s="4" t="s">
        <v>147</v>
      </c>
      <c r="F3" s="72"/>
      <c r="G3" s="4"/>
      <c r="O3" s="1"/>
    </row>
    <row r="4" spans="2:28" x14ac:dyDescent="0.25">
      <c r="E4" s="4" t="s">
        <v>149</v>
      </c>
      <c r="H4" s="4"/>
      <c r="O4" s="1"/>
    </row>
    <row r="5" spans="2:28" x14ac:dyDescent="0.25">
      <c r="E5" s="4" t="s">
        <v>30</v>
      </c>
      <c r="F5" s="72" t="s">
        <v>146</v>
      </c>
      <c r="G5" s="4"/>
      <c r="O5" s="1"/>
    </row>
    <row r="6" spans="2:28" ht="210.75" thickBot="1" x14ac:dyDescent="0.3">
      <c r="B6" s="36" t="s">
        <v>120</v>
      </c>
      <c r="F6"/>
      <c r="O6" s="1"/>
    </row>
    <row r="7" spans="2:28" x14ac:dyDescent="0.25">
      <c r="B7" s="1"/>
      <c r="D7" s="125" t="s">
        <v>124</v>
      </c>
      <c r="E7" s="126"/>
      <c r="F7" s="127"/>
      <c r="G7" s="126"/>
      <c r="H7" s="128"/>
      <c r="I7" s="129"/>
      <c r="J7" s="128"/>
      <c r="K7" s="82"/>
      <c r="M7" s="38" t="s">
        <v>106</v>
      </c>
      <c r="N7" s="26"/>
      <c r="O7" s="26"/>
      <c r="P7" s="26"/>
      <c r="Q7" s="26"/>
      <c r="R7" s="26"/>
      <c r="S7" s="26"/>
      <c r="T7" s="26"/>
      <c r="U7" s="26"/>
      <c r="V7" s="26"/>
      <c r="W7" s="26"/>
      <c r="X7" s="26"/>
      <c r="Y7" s="26"/>
      <c r="Z7" s="26"/>
      <c r="AA7" s="26"/>
      <c r="AB7" s="26"/>
    </row>
    <row r="8" spans="2:28" x14ac:dyDescent="0.25">
      <c r="B8" s="1"/>
      <c r="D8" s="83"/>
      <c r="E8" s="101"/>
      <c r="F8" s="92"/>
      <c r="G8" s="101"/>
      <c r="H8" s="93"/>
      <c r="I8" s="94"/>
      <c r="J8" s="93"/>
      <c r="K8" s="89"/>
      <c r="M8" s="26"/>
      <c r="N8" s="26"/>
      <c r="O8" s="30"/>
      <c r="P8" s="26"/>
      <c r="Q8" s="26"/>
      <c r="R8" s="26"/>
      <c r="S8" s="26"/>
      <c r="T8" s="26"/>
      <c r="U8" s="26"/>
      <c r="V8" s="26"/>
      <c r="W8" s="26"/>
      <c r="X8" s="26"/>
      <c r="Y8" s="26"/>
      <c r="Z8" s="26"/>
      <c r="AA8" s="26"/>
      <c r="AB8" s="26"/>
    </row>
    <row r="9" spans="2:28" x14ac:dyDescent="0.25">
      <c r="B9" s="1">
        <v>0</v>
      </c>
      <c r="D9" s="83"/>
      <c r="E9" s="101"/>
      <c r="F9" s="130" t="s">
        <v>28</v>
      </c>
      <c r="G9" s="131"/>
      <c r="H9" s="93"/>
      <c r="I9" s="132" t="s">
        <v>30</v>
      </c>
      <c r="J9" s="93"/>
      <c r="K9" s="89"/>
      <c r="M9" s="26"/>
      <c r="N9" s="7"/>
      <c r="O9" s="8"/>
      <c r="P9" s="8"/>
      <c r="Q9" s="27"/>
      <c r="R9" s="26"/>
      <c r="S9" s="26"/>
      <c r="T9" s="26"/>
      <c r="U9" s="26"/>
      <c r="V9" s="7"/>
      <c r="W9" s="8"/>
      <c r="X9" s="8"/>
      <c r="Y9" s="27"/>
      <c r="Z9" s="26"/>
      <c r="AA9" s="26"/>
      <c r="AB9" s="26"/>
    </row>
    <row r="10" spans="2:28" ht="39" customHeight="1" x14ac:dyDescent="0.25">
      <c r="B10" s="1"/>
      <c r="D10" s="83"/>
      <c r="E10" s="101"/>
      <c r="F10" s="70"/>
      <c r="G10" s="133"/>
      <c r="H10" s="93"/>
      <c r="I10" s="175"/>
      <c r="J10" s="93"/>
      <c r="K10" s="89"/>
      <c r="M10" s="26"/>
      <c r="N10" s="24"/>
      <c r="O10" s="34" t="s">
        <v>154</v>
      </c>
      <c r="P10" s="35">
        <f>J21*(J47+J78+J85+J94+J102)</f>
        <v>3</v>
      </c>
      <c r="Q10" s="28"/>
      <c r="R10" s="26"/>
      <c r="S10" s="26"/>
      <c r="T10" s="26"/>
      <c r="U10" s="26"/>
      <c r="V10" s="24"/>
      <c r="W10" s="34" t="s">
        <v>155</v>
      </c>
      <c r="X10" s="35">
        <f>J21*(J47+J59+J66+J94+J102)</f>
        <v>3</v>
      </c>
      <c r="Y10" s="28"/>
      <c r="Z10" s="26"/>
      <c r="AA10" s="26"/>
      <c r="AB10" s="26"/>
    </row>
    <row r="11" spans="2:28" x14ac:dyDescent="0.25">
      <c r="B11" s="1"/>
      <c r="D11" s="83"/>
      <c r="E11" s="101"/>
      <c r="F11" s="130"/>
      <c r="G11" s="134"/>
      <c r="H11" s="93"/>
      <c r="I11" s="94"/>
      <c r="J11" s="93"/>
      <c r="K11" s="89"/>
      <c r="M11" s="26"/>
      <c r="N11" s="9"/>
      <c r="O11" s="10"/>
      <c r="P11" s="10"/>
      <c r="Q11" s="29"/>
      <c r="R11" s="26"/>
      <c r="S11" s="26"/>
      <c r="T11" s="26"/>
      <c r="U11" s="26"/>
      <c r="V11" s="9"/>
      <c r="W11" s="10"/>
      <c r="X11" s="10"/>
      <c r="Y11" s="29"/>
      <c r="Z11" s="26"/>
      <c r="AA11" s="26"/>
      <c r="AB11" s="26"/>
    </row>
    <row r="12" spans="2:28" x14ac:dyDescent="0.25">
      <c r="B12" s="1"/>
      <c r="D12" s="83"/>
      <c r="E12" s="101"/>
      <c r="F12" s="130" t="s">
        <v>29</v>
      </c>
      <c r="G12" s="134"/>
      <c r="H12" s="93"/>
      <c r="I12" s="132" t="s">
        <v>31</v>
      </c>
      <c r="J12" s="93"/>
      <c r="K12" s="89"/>
      <c r="M12" s="26"/>
      <c r="N12" s="26"/>
      <c r="O12" s="26"/>
      <c r="P12" s="26"/>
      <c r="Q12" s="26"/>
      <c r="R12" s="26"/>
      <c r="S12" s="26"/>
      <c r="T12" s="26"/>
      <c r="U12" s="26"/>
      <c r="V12" s="26"/>
      <c r="W12" s="26"/>
      <c r="X12" s="26"/>
      <c r="Y12" s="26"/>
      <c r="Z12" s="26"/>
      <c r="AA12" s="26"/>
      <c r="AB12" s="26"/>
    </row>
    <row r="13" spans="2:28" ht="37.5" customHeight="1" x14ac:dyDescent="0.25">
      <c r="B13" s="1"/>
      <c r="D13" s="83"/>
      <c r="E13" s="101"/>
      <c r="F13" s="73"/>
      <c r="G13" s="135"/>
      <c r="H13" s="93"/>
      <c r="I13" s="69"/>
      <c r="J13" s="93"/>
      <c r="K13" s="89"/>
      <c r="M13" s="26"/>
      <c r="N13" s="26"/>
      <c r="O13" s="26"/>
      <c r="P13" s="26"/>
      <c r="Q13" s="26"/>
      <c r="R13" s="26"/>
      <c r="S13" s="26"/>
      <c r="T13" s="26"/>
      <c r="U13" s="26"/>
      <c r="V13" s="26"/>
      <c r="W13" s="26"/>
      <c r="X13" s="26"/>
      <c r="Y13" s="26"/>
      <c r="Z13" s="26"/>
      <c r="AA13" s="26"/>
      <c r="AB13" s="26"/>
    </row>
    <row r="14" spans="2:28" x14ac:dyDescent="0.25">
      <c r="B14" s="1"/>
      <c r="D14" s="83"/>
      <c r="E14" s="101"/>
      <c r="F14" s="92"/>
      <c r="G14" s="101"/>
      <c r="H14" s="93"/>
      <c r="I14" s="94"/>
      <c r="J14" s="93"/>
      <c r="K14" s="89"/>
      <c r="M14" s="26"/>
      <c r="N14" s="38" t="s">
        <v>118</v>
      </c>
      <c r="O14" s="26"/>
      <c r="P14" s="26"/>
      <c r="Q14" s="26"/>
      <c r="R14" s="26"/>
      <c r="S14" s="26"/>
      <c r="T14" s="26"/>
      <c r="U14" s="26"/>
      <c r="V14" s="26"/>
      <c r="W14" s="26"/>
      <c r="X14" s="26"/>
      <c r="Y14" s="26"/>
      <c r="Z14" s="26"/>
      <c r="AA14" s="26"/>
      <c r="AB14" s="26"/>
    </row>
    <row r="15" spans="2:28" x14ac:dyDescent="0.25">
      <c r="B15" s="1"/>
      <c r="D15" s="83"/>
      <c r="E15" s="131" t="s">
        <v>125</v>
      </c>
      <c r="F15" s="92"/>
      <c r="G15" s="101"/>
      <c r="H15" s="93"/>
      <c r="I15" s="94"/>
      <c r="J15" s="93"/>
      <c r="K15" s="89"/>
      <c r="M15" s="26"/>
      <c r="N15" s="25"/>
      <c r="O15" s="26"/>
      <c r="P15" s="26"/>
      <c r="Q15" s="26"/>
      <c r="R15" s="26"/>
      <c r="S15" s="26"/>
      <c r="T15" s="26"/>
      <c r="U15" s="26"/>
      <c r="V15" s="26"/>
      <c r="W15" s="26"/>
      <c r="X15" s="26"/>
      <c r="Y15" s="26"/>
      <c r="Z15" s="26"/>
      <c r="AA15" s="26"/>
      <c r="AB15" s="26"/>
    </row>
    <row r="16" spans="2:28" x14ac:dyDescent="0.25">
      <c r="B16" s="1"/>
      <c r="D16" s="83"/>
      <c r="E16" s="101"/>
      <c r="F16" s="92"/>
      <c r="G16" s="101"/>
      <c r="H16" s="93"/>
      <c r="I16" s="94"/>
      <c r="J16" s="93"/>
      <c r="K16" s="89"/>
      <c r="M16" s="26"/>
      <c r="N16" s="30" t="s">
        <v>108</v>
      </c>
      <c r="O16" s="26"/>
      <c r="P16" s="26" t="s">
        <v>109</v>
      </c>
      <c r="Q16" s="26"/>
      <c r="R16" s="26"/>
      <c r="S16" s="26"/>
      <c r="T16" s="26"/>
      <c r="U16" s="26"/>
      <c r="V16" s="26"/>
      <c r="W16" s="26"/>
      <c r="X16" s="26"/>
      <c r="Y16" s="26"/>
      <c r="Z16" s="26"/>
      <c r="AA16" s="26"/>
      <c r="AB16" s="26"/>
    </row>
    <row r="17" spans="2:46" x14ac:dyDescent="0.25">
      <c r="B17" s="1"/>
      <c r="D17" s="83"/>
      <c r="E17" s="136" t="s">
        <v>1</v>
      </c>
      <c r="F17" s="130"/>
      <c r="G17" s="131"/>
      <c r="H17" s="137"/>
      <c r="I17" s="94"/>
      <c r="J17" s="93" t="s">
        <v>5</v>
      </c>
      <c r="K17" s="89"/>
      <c r="M17" s="26"/>
      <c r="N17" s="39" t="s">
        <v>44</v>
      </c>
      <c r="O17" s="31" t="s">
        <v>111</v>
      </c>
      <c r="P17" s="182" t="s">
        <v>110</v>
      </c>
      <c r="Q17" s="183"/>
      <c r="R17" s="183"/>
      <c r="S17" s="183"/>
      <c r="T17" s="183"/>
      <c r="U17" s="183"/>
      <c r="V17" s="183"/>
      <c r="W17" s="183"/>
      <c r="X17" s="183"/>
      <c r="Y17" s="183"/>
      <c r="Z17" s="184"/>
      <c r="AA17" s="26"/>
      <c r="AB17" s="26"/>
    </row>
    <row r="18" spans="2:46" ht="17.25" customHeight="1" x14ac:dyDescent="0.25">
      <c r="B18" s="37"/>
      <c r="D18" s="83"/>
      <c r="E18" s="43" t="s">
        <v>63</v>
      </c>
      <c r="F18" s="74" t="s">
        <v>126</v>
      </c>
      <c r="G18" s="163"/>
      <c r="H18" s="164"/>
      <c r="I18" s="45" t="s">
        <v>4</v>
      </c>
      <c r="J18" s="46">
        <f>G18-1</f>
        <v>-1</v>
      </c>
      <c r="K18" s="89"/>
      <c r="M18" s="26"/>
      <c r="N18" s="39" t="s">
        <v>116</v>
      </c>
      <c r="O18" s="32" t="s">
        <v>117</v>
      </c>
      <c r="P18" s="185" t="s">
        <v>112</v>
      </c>
      <c r="Q18" s="186"/>
      <c r="R18" s="186"/>
      <c r="S18" s="186"/>
      <c r="T18" s="186"/>
      <c r="U18" s="186"/>
      <c r="V18" s="186"/>
      <c r="W18" s="186"/>
      <c r="X18" s="186"/>
      <c r="Y18" s="186"/>
      <c r="Z18" s="187"/>
      <c r="AA18" s="26"/>
      <c r="AB18" s="26"/>
    </row>
    <row r="19" spans="2:46" x14ac:dyDescent="0.25">
      <c r="B19" s="37"/>
      <c r="D19" s="83"/>
      <c r="E19" s="47" t="s">
        <v>64</v>
      </c>
      <c r="F19" s="90" t="s">
        <v>2</v>
      </c>
      <c r="G19" s="165"/>
      <c r="H19" s="166"/>
      <c r="I19" s="138" t="s">
        <v>3</v>
      </c>
      <c r="J19" s="48">
        <f>IF(G19&gt;=3,0,-1)</f>
        <v>-1</v>
      </c>
      <c r="K19" s="89"/>
      <c r="M19" s="26"/>
      <c r="N19" s="39" t="s">
        <v>115</v>
      </c>
      <c r="O19" s="33" t="s">
        <v>113</v>
      </c>
      <c r="P19" s="182" t="s">
        <v>114</v>
      </c>
      <c r="Q19" s="183"/>
      <c r="R19" s="183"/>
      <c r="S19" s="183"/>
      <c r="T19" s="183"/>
      <c r="U19" s="183"/>
      <c r="V19" s="183"/>
      <c r="W19" s="183"/>
      <c r="X19" s="183"/>
      <c r="Y19" s="183"/>
      <c r="Z19" s="184"/>
      <c r="AA19" s="26"/>
      <c r="AB19" s="26"/>
    </row>
    <row r="20" spans="2:46" x14ac:dyDescent="0.25">
      <c r="B20" s="37"/>
      <c r="D20" s="83"/>
      <c r="E20" s="47" t="s">
        <v>65</v>
      </c>
      <c r="F20" s="90" t="s">
        <v>6</v>
      </c>
      <c r="G20" s="167"/>
      <c r="H20" s="168"/>
      <c r="I20" s="138"/>
      <c r="J20" s="48">
        <f>IF(G20="yes",-1,0)</f>
        <v>0</v>
      </c>
      <c r="K20" s="89"/>
      <c r="M20" s="26"/>
      <c r="N20" s="26"/>
      <c r="O20" s="30"/>
      <c r="P20" s="26"/>
      <c r="Q20" s="26"/>
      <c r="R20" s="26"/>
      <c r="S20" s="26"/>
      <c r="T20" s="26"/>
      <c r="U20" s="26"/>
      <c r="V20" s="26"/>
      <c r="W20" s="26"/>
      <c r="X20" s="26"/>
      <c r="Y20" s="26"/>
      <c r="Z20" s="26"/>
      <c r="AA20" s="26"/>
      <c r="AB20" s="26"/>
    </row>
    <row r="21" spans="2:46" ht="18.75" x14ac:dyDescent="0.3">
      <c r="B21" s="1"/>
      <c r="D21" s="83"/>
      <c r="E21" s="157" t="s">
        <v>52</v>
      </c>
      <c r="F21" s="179" t="s">
        <v>0</v>
      </c>
      <c r="G21" s="180"/>
      <c r="H21" s="181"/>
      <c r="I21" s="156" t="s">
        <v>90</v>
      </c>
      <c r="J21" s="158">
        <f>IF(SUM(J18:J20)&gt;1,SUM(J18:J20),1)</f>
        <v>1</v>
      </c>
      <c r="K21" s="89"/>
      <c r="M21" s="26"/>
      <c r="N21" s="26" t="s">
        <v>119</v>
      </c>
      <c r="O21" s="26"/>
      <c r="P21" s="26"/>
      <c r="Q21" s="26"/>
      <c r="R21" s="26"/>
      <c r="S21" s="26"/>
      <c r="T21" s="26"/>
      <c r="U21" s="26"/>
      <c r="V21" s="26"/>
      <c r="W21" s="26"/>
      <c r="X21" s="26"/>
      <c r="Y21" s="26"/>
      <c r="Z21" s="26"/>
      <c r="AA21" s="26"/>
      <c r="AB21" s="26"/>
    </row>
    <row r="22" spans="2:46" x14ac:dyDescent="0.25">
      <c r="B22" s="1"/>
      <c r="D22" s="83"/>
      <c r="E22" s="139"/>
      <c r="F22" s="92"/>
      <c r="G22" s="101"/>
      <c r="H22" s="93"/>
      <c r="I22" s="94"/>
      <c r="J22" s="93"/>
      <c r="K22" s="89"/>
      <c r="M22" s="26"/>
      <c r="N22" s="26"/>
      <c r="O22" s="30"/>
      <c r="P22" s="26"/>
      <c r="Q22" s="26"/>
      <c r="R22" s="26"/>
      <c r="S22" s="26"/>
      <c r="T22" s="26"/>
      <c r="U22" s="26"/>
      <c r="V22" s="26"/>
      <c r="W22" s="26"/>
      <c r="X22" s="26"/>
      <c r="Y22" s="26"/>
      <c r="Z22" s="26"/>
      <c r="AA22" s="26"/>
      <c r="AB22" s="26"/>
    </row>
    <row r="23" spans="2:46" x14ac:dyDescent="0.25">
      <c r="B23" s="1"/>
      <c r="D23" s="83"/>
      <c r="E23" s="136" t="s">
        <v>130</v>
      </c>
      <c r="F23" s="130"/>
      <c r="G23" s="131"/>
      <c r="H23" s="93"/>
      <c r="I23" s="94"/>
      <c r="J23" s="93"/>
      <c r="K23" s="89"/>
      <c r="O23" s="1"/>
    </row>
    <row r="24" spans="2:46" x14ac:dyDescent="0.25">
      <c r="B24" s="37"/>
      <c r="D24" s="83"/>
      <c r="E24" s="49" t="s">
        <v>107</v>
      </c>
      <c r="F24" s="75" t="s">
        <v>18</v>
      </c>
      <c r="G24" s="50"/>
      <c r="H24" s="51" t="s">
        <v>10</v>
      </c>
      <c r="I24" s="94"/>
      <c r="J24" s="93"/>
      <c r="K24" s="89"/>
      <c r="O24" s="1"/>
      <c r="AJ24" t="s">
        <v>121</v>
      </c>
      <c r="AL24">
        <v>1</v>
      </c>
      <c r="AM24" s="1">
        <v>1</v>
      </c>
      <c r="AN24" t="s">
        <v>7</v>
      </c>
      <c r="AO24" t="s">
        <v>10</v>
      </c>
      <c r="AP24" s="4" t="s">
        <v>15</v>
      </c>
      <c r="AQ24" s="4" t="s">
        <v>20</v>
      </c>
      <c r="AR24" s="4" t="s">
        <v>20</v>
      </c>
      <c r="AS24" s="4" t="s">
        <v>42</v>
      </c>
      <c r="AT24" s="4" t="s">
        <v>91</v>
      </c>
    </row>
    <row r="25" spans="2:46" x14ac:dyDescent="0.25">
      <c r="B25" s="1"/>
      <c r="D25" s="83"/>
      <c r="E25" s="139"/>
      <c r="F25" s="92"/>
      <c r="G25" s="101"/>
      <c r="H25" s="93"/>
      <c r="I25" s="94"/>
      <c r="J25" s="93"/>
      <c r="K25" s="89"/>
      <c r="O25" s="1"/>
      <c r="AJ25" t="s">
        <v>122</v>
      </c>
      <c r="AL25">
        <v>1.5</v>
      </c>
      <c r="AM25" s="1">
        <v>2</v>
      </c>
      <c r="AN25" t="s">
        <v>8</v>
      </c>
      <c r="AO25" t="s">
        <v>11</v>
      </c>
      <c r="AP25" s="4" t="s">
        <v>16</v>
      </c>
      <c r="AQ25" s="4" t="s">
        <v>21</v>
      </c>
      <c r="AR25" s="4" t="s">
        <v>21</v>
      </c>
      <c r="AS25" s="4" t="s">
        <v>43</v>
      </c>
      <c r="AT25" s="4" t="s">
        <v>81</v>
      </c>
    </row>
    <row r="26" spans="2:46" x14ac:dyDescent="0.25">
      <c r="B26" s="1"/>
      <c r="D26" s="83"/>
      <c r="E26" s="136" t="s">
        <v>12</v>
      </c>
      <c r="F26" s="130"/>
      <c r="G26" s="131"/>
      <c r="H26" s="93"/>
      <c r="I26" s="94"/>
      <c r="J26" s="93"/>
      <c r="K26" s="89"/>
      <c r="O26" s="1"/>
      <c r="AJ26" t="s">
        <v>123</v>
      </c>
      <c r="AL26">
        <v>2</v>
      </c>
      <c r="AM26" s="1">
        <v>3</v>
      </c>
      <c r="AP26" t="s">
        <v>19</v>
      </c>
      <c r="AQ26" s="4" t="s">
        <v>22</v>
      </c>
      <c r="AR26" s="4" t="s">
        <v>22</v>
      </c>
      <c r="AS26" s="4" t="s">
        <v>44</v>
      </c>
      <c r="AT26" s="4" t="s">
        <v>82</v>
      </c>
    </row>
    <row r="27" spans="2:46" x14ac:dyDescent="0.25">
      <c r="B27" s="1"/>
      <c r="D27" s="83"/>
      <c r="E27" s="52" t="s">
        <v>23</v>
      </c>
      <c r="F27" s="74"/>
      <c r="G27" s="54"/>
      <c r="H27" s="54"/>
      <c r="I27" s="45"/>
      <c r="J27" s="55"/>
      <c r="K27" s="89"/>
      <c r="O27" s="1"/>
      <c r="AL27">
        <v>2.5</v>
      </c>
      <c r="AM27" s="1">
        <v>4</v>
      </c>
    </row>
    <row r="28" spans="2:46" x14ac:dyDescent="0.25">
      <c r="B28" s="37"/>
      <c r="D28" s="83"/>
      <c r="E28" s="47" t="s">
        <v>66</v>
      </c>
      <c r="F28" s="90" t="s">
        <v>13</v>
      </c>
      <c r="G28" s="173" t="s">
        <v>159</v>
      </c>
      <c r="H28" s="141" t="s">
        <v>159</v>
      </c>
      <c r="I28" s="138" t="s">
        <v>14</v>
      </c>
      <c r="J28" s="56"/>
      <c r="K28" s="89"/>
      <c r="O28" s="1"/>
      <c r="AL28">
        <v>3</v>
      </c>
      <c r="AM28" s="1">
        <v>5</v>
      </c>
    </row>
    <row r="29" spans="2:46" x14ac:dyDescent="0.25">
      <c r="B29" s="37"/>
      <c r="D29" s="83"/>
      <c r="E29" s="47" t="s">
        <v>67</v>
      </c>
      <c r="F29" s="90" t="s">
        <v>17</v>
      </c>
      <c r="G29" s="174"/>
      <c r="H29" s="141" t="str">
        <f>IF(G29&lt;4,"&lt;4",IF(G29&lt;30,"4-30","&gt;30"))</f>
        <v>&lt;4</v>
      </c>
      <c r="I29" s="138" t="s">
        <v>128</v>
      </c>
      <c r="J29" s="48" t="e">
        <f>INDEX($AM$53:$AO$55,MATCH(H28,$AL$53:$AL$55,0),MATCH(H29,$AM$52:$AO$52,0))</f>
        <v>#N/A</v>
      </c>
      <c r="K29" s="89"/>
      <c r="AL29">
        <v>3.5</v>
      </c>
      <c r="AM29" s="1">
        <v>6</v>
      </c>
    </row>
    <row r="30" spans="2:46" x14ac:dyDescent="0.25">
      <c r="B30" s="37"/>
      <c r="D30" s="83"/>
      <c r="E30" s="47" t="s">
        <v>68</v>
      </c>
      <c r="F30" s="90" t="s">
        <v>24</v>
      </c>
      <c r="G30" s="174"/>
      <c r="H30" s="141" t="str">
        <f>IF(G30&lt;4,"&lt;4",IF(G30&lt;30,"4-30","&gt;30"))</f>
        <v>&lt;4</v>
      </c>
      <c r="I30" s="138" t="s">
        <v>127</v>
      </c>
      <c r="J30" s="48" t="e">
        <f>INDEX($AP$53:$AR$55,MATCH(H28,$AL$53:$AL$55,0),MATCH(H30,$AP$52:$AR$52,0))</f>
        <v>#N/A</v>
      </c>
      <c r="K30" s="89"/>
      <c r="AL30">
        <v>4</v>
      </c>
    </row>
    <row r="31" spans="2:46" x14ac:dyDescent="0.25">
      <c r="B31" s="1"/>
      <c r="D31" s="83"/>
      <c r="E31" s="57"/>
      <c r="F31" s="76"/>
      <c r="G31" s="59"/>
      <c r="H31" s="59"/>
      <c r="I31" s="60"/>
      <c r="J31" s="61"/>
      <c r="K31" s="89"/>
      <c r="AL31">
        <v>5</v>
      </c>
    </row>
    <row r="32" spans="2:46" x14ac:dyDescent="0.25">
      <c r="B32" s="1"/>
      <c r="D32" s="83"/>
      <c r="E32" s="52" t="s">
        <v>33</v>
      </c>
      <c r="F32" s="74"/>
      <c r="G32" s="54"/>
      <c r="H32" s="54"/>
      <c r="I32" s="45"/>
      <c r="J32" s="55"/>
      <c r="K32" s="89"/>
      <c r="AL32">
        <v>5.5</v>
      </c>
    </row>
    <row r="33" spans="2:38" x14ac:dyDescent="0.25">
      <c r="B33" s="1"/>
      <c r="D33" s="83"/>
      <c r="E33" s="47" t="s">
        <v>69</v>
      </c>
      <c r="F33" s="90" t="s">
        <v>13</v>
      </c>
      <c r="G33" s="173" t="s">
        <v>158</v>
      </c>
      <c r="H33" s="141" t="str">
        <f>IF(G33="1 - 10","1-10",IF(G33="10 - 60","10-60",IF(G33="Peak Force","Peak Force","0")))</f>
        <v>1-10</v>
      </c>
      <c r="I33" s="138" t="s">
        <v>14</v>
      </c>
      <c r="J33" s="56"/>
      <c r="K33" s="89"/>
      <c r="AL33">
        <v>6</v>
      </c>
    </row>
    <row r="34" spans="2:38" x14ac:dyDescent="0.25">
      <c r="B34" s="1"/>
      <c r="D34" s="83"/>
      <c r="E34" s="47" t="s">
        <v>70</v>
      </c>
      <c r="F34" s="90" t="s">
        <v>17</v>
      </c>
      <c r="G34" s="174"/>
      <c r="H34" s="141" t="str">
        <f>IF(G34&lt;4,"&lt;4",IF(G34&lt;30,"4-30","&gt;30"))</f>
        <v>&lt;4</v>
      </c>
      <c r="I34" s="138" t="s">
        <v>128</v>
      </c>
      <c r="J34" s="48">
        <f>INDEX($AM$53:$AO$55,MATCH(H33,$AL$53:$AL$55,0),MATCH(H34,$AM$52:$AO$52,0))</f>
        <v>0</v>
      </c>
      <c r="K34" s="89"/>
      <c r="AL34">
        <v>6.5</v>
      </c>
    </row>
    <row r="35" spans="2:38" x14ac:dyDescent="0.25">
      <c r="B35" s="1"/>
      <c r="D35" s="83"/>
      <c r="E35" s="47" t="s">
        <v>71</v>
      </c>
      <c r="F35" s="90" t="s">
        <v>24</v>
      </c>
      <c r="G35" s="174"/>
      <c r="H35" s="141" t="str">
        <f>IF(G35&lt;4,"&lt;4",IF(G35&lt;30,"4-30","&gt;30"))</f>
        <v>&lt;4</v>
      </c>
      <c r="I35" s="138" t="s">
        <v>127</v>
      </c>
      <c r="J35" s="48">
        <f>INDEX($AP$53:$AR$55,MATCH(H33,$AL$53:$AL$55,0),MATCH(H35,$AP$52:$AR$52,0))</f>
        <v>1</v>
      </c>
      <c r="K35" s="89"/>
      <c r="AL35">
        <v>7</v>
      </c>
    </row>
    <row r="36" spans="2:38" x14ac:dyDescent="0.25">
      <c r="B36" s="1"/>
      <c r="D36" s="83"/>
      <c r="E36" s="57"/>
      <c r="F36" s="76"/>
      <c r="G36" s="59"/>
      <c r="H36" s="59"/>
      <c r="I36" s="60"/>
      <c r="J36" s="61"/>
      <c r="K36" s="89"/>
      <c r="AL36">
        <v>8</v>
      </c>
    </row>
    <row r="37" spans="2:38" x14ac:dyDescent="0.25">
      <c r="B37" s="1"/>
      <c r="D37" s="83"/>
      <c r="E37" s="52" t="s">
        <v>34</v>
      </c>
      <c r="F37" s="74"/>
      <c r="G37" s="54"/>
      <c r="H37" s="54"/>
      <c r="I37" s="45"/>
      <c r="J37" s="55"/>
      <c r="K37" s="89"/>
      <c r="AL37">
        <v>8.5</v>
      </c>
    </row>
    <row r="38" spans="2:38" x14ac:dyDescent="0.25">
      <c r="B38" s="1"/>
      <c r="D38" s="83"/>
      <c r="E38" s="47" t="s">
        <v>72</v>
      </c>
      <c r="F38" s="90" t="s">
        <v>13</v>
      </c>
      <c r="G38" s="173" t="s">
        <v>157</v>
      </c>
      <c r="H38" s="141" t="str">
        <f>IF(G38="1 - 10","1-10",IF(G38="10 - 60","10-60",IF(G38="Peak Force","Peak Force","0")))</f>
        <v>10-60</v>
      </c>
      <c r="I38" s="138" t="s">
        <v>14</v>
      </c>
      <c r="J38" s="56"/>
      <c r="K38" s="89"/>
      <c r="AL38">
        <v>9</v>
      </c>
    </row>
    <row r="39" spans="2:38" x14ac:dyDescent="0.25">
      <c r="B39" s="1"/>
      <c r="D39" s="83"/>
      <c r="E39" s="47" t="s">
        <v>73</v>
      </c>
      <c r="F39" s="90" t="s">
        <v>17</v>
      </c>
      <c r="G39" s="174"/>
      <c r="H39" s="141" t="str">
        <f>IF(G39&lt;4,"&lt;4",IF(G39&lt;30,"4-30","&gt;30"))</f>
        <v>&lt;4</v>
      </c>
      <c r="I39" s="138" t="s">
        <v>128</v>
      </c>
      <c r="J39" s="48">
        <f>INDEX($AM$53:$AO$55,MATCH(H38,$AL$53:$AL$55,0),MATCH(H39,$AM$52:$AO$52,0))</f>
        <v>0</v>
      </c>
      <c r="K39" s="89"/>
      <c r="AL39">
        <v>9.5</v>
      </c>
    </row>
    <row r="40" spans="2:38" x14ac:dyDescent="0.25">
      <c r="B40" s="1"/>
      <c r="D40" s="83"/>
      <c r="E40" s="47" t="s">
        <v>74</v>
      </c>
      <c r="F40" s="90" t="s">
        <v>24</v>
      </c>
      <c r="G40" s="174"/>
      <c r="H40" s="141" t="str">
        <f>IF(G40&lt;4,"&lt;4",IF(G40&lt;30,"4-30","&gt;30"))</f>
        <v>&lt;4</v>
      </c>
      <c r="I40" s="138" t="s">
        <v>127</v>
      </c>
      <c r="J40" s="48">
        <f>INDEX($AP$53:$AR$55,MATCH(H38,$AL$53:$AL$55,0),MATCH(H40,$AP$52:$AR$52,0))</f>
        <v>2</v>
      </c>
      <c r="K40" s="89"/>
      <c r="AL40">
        <v>10</v>
      </c>
    </row>
    <row r="41" spans="2:38" x14ac:dyDescent="0.25">
      <c r="B41" s="1"/>
      <c r="D41" s="83"/>
      <c r="E41" s="57"/>
      <c r="F41" s="76"/>
      <c r="G41" s="59"/>
      <c r="H41" s="59"/>
      <c r="I41" s="60"/>
      <c r="J41" s="61"/>
      <c r="K41" s="89"/>
    </row>
    <row r="42" spans="2:38" x14ac:dyDescent="0.25">
      <c r="B42" s="1"/>
      <c r="D42" s="83"/>
      <c r="E42" s="62" t="s">
        <v>36</v>
      </c>
      <c r="F42" s="77"/>
      <c r="G42" s="63"/>
      <c r="H42" s="63"/>
      <c r="I42" s="64"/>
      <c r="J42" s="65"/>
      <c r="K42" s="89"/>
    </row>
    <row r="43" spans="2:38" x14ac:dyDescent="0.25">
      <c r="B43" s="1"/>
      <c r="D43" s="83"/>
      <c r="E43" s="47" t="s">
        <v>75</v>
      </c>
      <c r="F43" s="90" t="s">
        <v>13</v>
      </c>
      <c r="G43" s="173" t="s">
        <v>156</v>
      </c>
      <c r="H43" s="141" t="str">
        <f>IF(G43="1 - 10","1-10",IF(G43="10 - 60","10-60",IF(G43="Peak Force","Peak Force","0")))</f>
        <v>Peak Force</v>
      </c>
      <c r="I43" s="138" t="s">
        <v>14</v>
      </c>
      <c r="J43" s="56"/>
      <c r="K43" s="89"/>
    </row>
    <row r="44" spans="2:38" x14ac:dyDescent="0.25">
      <c r="B44" s="1"/>
      <c r="D44" s="83"/>
      <c r="E44" s="47" t="s">
        <v>76</v>
      </c>
      <c r="F44" s="90" t="s">
        <v>17</v>
      </c>
      <c r="G44" s="174"/>
      <c r="H44" s="141" t="str">
        <f>IF(G44&lt;4,"&lt;4",IF(G44&lt;30,"4-30","&gt;30"))</f>
        <v>&lt;4</v>
      </c>
      <c r="I44" s="138" t="s">
        <v>128</v>
      </c>
      <c r="J44" s="48" t="str">
        <f>INDEX($AM$53:$AO$55,MATCH(H43,$AL$53:$AL$55,0),MATCH(H44,$AM$52:$AO$52,0))</f>
        <v>n/a</v>
      </c>
      <c r="K44" s="89"/>
    </row>
    <row r="45" spans="2:38" x14ac:dyDescent="0.25">
      <c r="B45" s="1"/>
      <c r="D45" s="83"/>
      <c r="E45" s="47" t="s">
        <v>77</v>
      </c>
      <c r="F45" s="90" t="s">
        <v>24</v>
      </c>
      <c r="G45" s="174"/>
      <c r="H45" s="141" t="str">
        <f>IF(G45&lt;4,"&lt;4",IF(G45&lt;30,"4-30","&gt;30"))</f>
        <v>&lt;4</v>
      </c>
      <c r="I45" s="138" t="s">
        <v>127</v>
      </c>
      <c r="J45" s="48">
        <f>INDEX($AP$53:$AR$55,MATCH(H43,$AL$53:$AL$55,0),MATCH(H45,$AP$52:$AR$52,0))</f>
        <v>3</v>
      </c>
      <c r="K45" s="89"/>
    </row>
    <row r="46" spans="2:38" x14ac:dyDescent="0.25">
      <c r="B46" s="1"/>
      <c r="D46" s="83"/>
      <c r="E46" s="66"/>
      <c r="F46" s="76"/>
      <c r="G46" s="58"/>
      <c r="H46" s="59"/>
      <c r="I46" s="60"/>
      <c r="J46" s="61"/>
      <c r="K46" s="89"/>
    </row>
    <row r="47" spans="2:38" ht="18.75" x14ac:dyDescent="0.3">
      <c r="B47" s="1"/>
      <c r="D47" s="83"/>
      <c r="E47" s="147" t="s">
        <v>51</v>
      </c>
      <c r="F47" s="176" t="s">
        <v>25</v>
      </c>
      <c r="G47" s="177"/>
      <c r="H47" s="178"/>
      <c r="I47" s="156" t="s">
        <v>90</v>
      </c>
      <c r="J47" s="148">
        <f>_xlfn.AGGREGATE(4,6,(J29:J30,J34:J35,J39:J40,J44:J45))</f>
        <v>3</v>
      </c>
      <c r="K47" s="89"/>
      <c r="N47" t="s">
        <v>38</v>
      </c>
      <c r="P47" t="s">
        <v>39</v>
      </c>
      <c r="S47" t="s">
        <v>40</v>
      </c>
      <c r="U47" t="s">
        <v>41</v>
      </c>
      <c r="W47" t="s">
        <v>45</v>
      </c>
    </row>
    <row r="48" spans="2:38" ht="16.5" thickBot="1" x14ac:dyDescent="0.3">
      <c r="B48" s="1"/>
      <c r="D48" s="108"/>
      <c r="E48" s="109"/>
      <c r="F48" s="110"/>
      <c r="G48" s="111"/>
      <c r="H48" s="112"/>
      <c r="I48" s="113"/>
      <c r="J48" s="112"/>
      <c r="K48" s="142"/>
    </row>
    <row r="49" spans="2:44" ht="16.5" thickBot="1" x14ac:dyDescent="0.3">
      <c r="B49" s="1"/>
      <c r="E49" s="116"/>
      <c r="F49" s="117"/>
      <c r="G49" s="118"/>
      <c r="H49" s="119"/>
      <c r="I49" s="120"/>
      <c r="J49" s="119"/>
    </row>
    <row r="50" spans="2:44" ht="26.25" x14ac:dyDescent="0.4">
      <c r="B50" s="37" t="s">
        <v>121</v>
      </c>
      <c r="D50" s="81"/>
      <c r="E50" s="97"/>
      <c r="F50" s="102" t="s">
        <v>152</v>
      </c>
      <c r="G50" s="98"/>
      <c r="H50" s="99"/>
      <c r="I50" s="100"/>
      <c r="J50" s="99"/>
      <c r="K50" s="82"/>
      <c r="AL50" t="s">
        <v>32</v>
      </c>
    </row>
    <row r="51" spans="2:44" x14ac:dyDescent="0.25">
      <c r="B51" s="37" t="s">
        <v>121</v>
      </c>
      <c r="D51" s="83"/>
      <c r="E51" s="84" t="s">
        <v>37</v>
      </c>
      <c r="F51" s="85"/>
      <c r="G51" s="86"/>
      <c r="H51" s="87"/>
      <c r="I51" s="88"/>
      <c r="J51" s="87"/>
      <c r="K51" s="89"/>
      <c r="AL51" s="11"/>
      <c r="AM51" s="6"/>
      <c r="AN51" s="14" t="s">
        <v>26</v>
      </c>
      <c r="AO51" s="14"/>
      <c r="AP51" s="6"/>
      <c r="AQ51" s="14" t="s">
        <v>27</v>
      </c>
      <c r="AR51" s="12"/>
    </row>
    <row r="52" spans="2:44" x14ac:dyDescent="0.25">
      <c r="B52" s="37" t="s">
        <v>121</v>
      </c>
      <c r="D52" s="83"/>
      <c r="E52" s="67" t="s">
        <v>38</v>
      </c>
      <c r="F52" s="74" t="s">
        <v>134</v>
      </c>
      <c r="G52" s="68"/>
      <c r="H52" s="44" t="str">
        <f t="shared" ref="H52:H58" si="0">IF(G52&lt;0.1,"&lt;10",IF(G52&lt;0.5,"10-50","&gt;50"))</f>
        <v>&lt;10</v>
      </c>
      <c r="I52" s="45" t="s">
        <v>129</v>
      </c>
      <c r="J52" s="46">
        <f>IF(H52="&lt;10",0,IF(H52="10-50",1.5,IF(H52="&gt;50",3,"")))</f>
        <v>0</v>
      </c>
      <c r="K52" s="89"/>
      <c r="AL52" s="5"/>
      <c r="AM52" s="13" t="s">
        <v>20</v>
      </c>
      <c r="AN52" s="13" t="s">
        <v>21</v>
      </c>
      <c r="AO52" s="13" t="s">
        <v>22</v>
      </c>
      <c r="AP52" s="13" t="s">
        <v>20</v>
      </c>
      <c r="AQ52" s="13" t="s">
        <v>21</v>
      </c>
      <c r="AR52" s="13" t="s">
        <v>22</v>
      </c>
    </row>
    <row r="53" spans="2:44" x14ac:dyDescent="0.25">
      <c r="B53" s="37" t="s">
        <v>121</v>
      </c>
      <c r="D53" s="83"/>
      <c r="E53" s="47" t="s">
        <v>39</v>
      </c>
      <c r="F53" s="90" t="s">
        <v>131</v>
      </c>
      <c r="G53" s="68"/>
      <c r="H53" s="44" t="str">
        <f t="shared" si="0"/>
        <v>&lt;10</v>
      </c>
      <c r="I53" s="45" t="s">
        <v>129</v>
      </c>
      <c r="J53" s="48">
        <f>IF(H53="&lt;10",0,IF(H53="10-50",1.5,IF(H53="&gt;50",3,"")))</f>
        <v>0</v>
      </c>
      <c r="K53" s="89"/>
      <c r="L53" s="80">
        <f t="shared" ref="L53:L59" si="1">J52</f>
        <v>0</v>
      </c>
      <c r="AL53" s="6" t="s">
        <v>15</v>
      </c>
      <c r="AM53" s="15">
        <v>0</v>
      </c>
      <c r="AN53" s="16">
        <v>2</v>
      </c>
      <c r="AO53" s="16">
        <v>3.5</v>
      </c>
      <c r="AP53" s="15">
        <v>1</v>
      </c>
      <c r="AQ53" s="16">
        <v>2.5</v>
      </c>
      <c r="AR53" s="17">
        <v>4</v>
      </c>
    </row>
    <row r="54" spans="2:44" x14ac:dyDescent="0.25">
      <c r="B54" s="37"/>
      <c r="D54" s="83"/>
      <c r="E54" s="47" t="s">
        <v>40</v>
      </c>
      <c r="F54" s="90" t="s">
        <v>132</v>
      </c>
      <c r="G54" s="68"/>
      <c r="H54" s="44" t="str">
        <f t="shared" si="0"/>
        <v>&lt;10</v>
      </c>
      <c r="I54" s="45" t="s">
        <v>129</v>
      </c>
      <c r="J54" s="48">
        <f>IF(H54="&lt;10",0,IF(H54="10-50",2,IF(H54="&gt;50",4,"")))</f>
        <v>0</v>
      </c>
      <c r="K54" s="89"/>
      <c r="L54" s="80">
        <f t="shared" si="1"/>
        <v>0</v>
      </c>
      <c r="N54" t="s">
        <v>47</v>
      </c>
      <c r="P54" t="s">
        <v>48</v>
      </c>
      <c r="AL54" s="6" t="s">
        <v>16</v>
      </c>
      <c r="AM54" s="18">
        <v>0</v>
      </c>
      <c r="AN54" s="1">
        <v>4</v>
      </c>
      <c r="AO54" s="1">
        <v>6.5</v>
      </c>
      <c r="AP54" s="18">
        <v>2</v>
      </c>
      <c r="AQ54" s="1">
        <v>4</v>
      </c>
      <c r="AR54" s="19">
        <v>6.5</v>
      </c>
    </row>
    <row r="55" spans="2:44" x14ac:dyDescent="0.25">
      <c r="B55" s="37" t="s">
        <v>121</v>
      </c>
      <c r="D55" s="83"/>
      <c r="E55" s="47" t="s">
        <v>41</v>
      </c>
      <c r="F55" s="90" t="s">
        <v>133</v>
      </c>
      <c r="G55" s="68"/>
      <c r="H55" s="44" t="str">
        <f t="shared" si="0"/>
        <v>&lt;10</v>
      </c>
      <c r="I55" s="45" t="s">
        <v>129</v>
      </c>
      <c r="J55" s="48">
        <f>IF(H55="&lt;10",0,IF(H55="10-50",3,IF(H55="&gt;50",4,"")))</f>
        <v>0</v>
      </c>
      <c r="K55" s="89"/>
      <c r="L55" s="80">
        <f t="shared" si="1"/>
        <v>0</v>
      </c>
      <c r="AL55" s="6" t="s">
        <v>19</v>
      </c>
      <c r="AM55" s="20" t="s">
        <v>35</v>
      </c>
      <c r="AN55" s="21" t="s">
        <v>35</v>
      </c>
      <c r="AO55" s="21" t="s">
        <v>35</v>
      </c>
      <c r="AP55" s="20">
        <v>3</v>
      </c>
      <c r="AQ55" s="21">
        <v>5</v>
      </c>
      <c r="AR55" s="22">
        <v>8</v>
      </c>
    </row>
    <row r="56" spans="2:44" x14ac:dyDescent="0.25">
      <c r="B56" s="37"/>
      <c r="D56" s="83"/>
      <c r="E56" s="47" t="s">
        <v>45</v>
      </c>
      <c r="F56" s="90" t="s">
        <v>46</v>
      </c>
      <c r="G56" s="68"/>
      <c r="H56" s="44" t="str">
        <f t="shared" si="0"/>
        <v>&lt;10</v>
      </c>
      <c r="I56" s="45" t="s">
        <v>129</v>
      </c>
      <c r="J56" s="48">
        <f>IF(H56="&lt;10",0,IF(H56="10-50",1.5,IF(H56="&gt;50",3,"")))</f>
        <v>0</v>
      </c>
      <c r="K56" s="89"/>
      <c r="L56" s="80">
        <f t="shared" si="1"/>
        <v>0</v>
      </c>
    </row>
    <row r="57" spans="2:44" x14ac:dyDescent="0.25">
      <c r="B57" s="1"/>
      <c r="D57" s="83"/>
      <c r="E57" s="47" t="s">
        <v>47</v>
      </c>
      <c r="F57" s="90" t="s">
        <v>138</v>
      </c>
      <c r="G57" s="68"/>
      <c r="H57" s="44" t="str">
        <f t="shared" si="0"/>
        <v>&lt;10</v>
      </c>
      <c r="I57" s="45" t="s">
        <v>129</v>
      </c>
      <c r="J57" s="48">
        <f>IF(H57="&lt;10",0,IF(H57="10-50",2.5,IF(H57="&gt;50",3.5,"")))</f>
        <v>0</v>
      </c>
      <c r="K57" s="89"/>
      <c r="L57" s="80">
        <f t="shared" si="1"/>
        <v>0</v>
      </c>
    </row>
    <row r="58" spans="2:44" x14ac:dyDescent="0.25">
      <c r="B58" s="1"/>
      <c r="D58" s="83"/>
      <c r="E58" s="149" t="s">
        <v>48</v>
      </c>
      <c r="F58" s="150" t="s">
        <v>49</v>
      </c>
      <c r="G58" s="151"/>
      <c r="H58" s="44" t="str">
        <f t="shared" si="0"/>
        <v>&lt;10</v>
      </c>
      <c r="I58" s="153" t="s">
        <v>129</v>
      </c>
      <c r="J58" s="154">
        <f>IF(H58="&lt;10",0,IF(H58="10-50",3,IF(H58="&gt;50",4,"")))</f>
        <v>0</v>
      </c>
      <c r="K58" s="89"/>
      <c r="L58" s="80">
        <f t="shared" si="1"/>
        <v>0</v>
      </c>
    </row>
    <row r="59" spans="2:44" ht="18.75" x14ac:dyDescent="0.3">
      <c r="B59" s="1"/>
      <c r="D59" s="83"/>
      <c r="E59" s="147" t="s">
        <v>50</v>
      </c>
      <c r="F59" s="176" t="s">
        <v>60</v>
      </c>
      <c r="G59" s="177"/>
      <c r="H59" s="178"/>
      <c r="I59" s="156" t="s">
        <v>90</v>
      </c>
      <c r="J59" s="148">
        <f>MAX(J52:J58)</f>
        <v>0</v>
      </c>
      <c r="K59" s="89"/>
      <c r="L59" s="80">
        <f t="shared" si="1"/>
        <v>0</v>
      </c>
    </row>
    <row r="60" spans="2:44" x14ac:dyDescent="0.25">
      <c r="B60" s="37" t="s">
        <v>121</v>
      </c>
      <c r="D60" s="83"/>
      <c r="E60" s="91"/>
      <c r="F60" s="92"/>
      <c r="G60" s="93"/>
      <c r="H60" s="93"/>
      <c r="I60" s="94"/>
      <c r="J60" s="93"/>
      <c r="K60" s="89"/>
      <c r="L60" s="80">
        <f t="shared" ref="L60:L67" si="2">J59</f>
        <v>0</v>
      </c>
      <c r="N60" t="s">
        <v>55</v>
      </c>
      <c r="Q60" t="s">
        <v>56</v>
      </c>
      <c r="T60" t="s">
        <v>57</v>
      </c>
      <c r="Y60" t="s">
        <v>58</v>
      </c>
    </row>
    <row r="61" spans="2:44" x14ac:dyDescent="0.25">
      <c r="B61" s="37" t="s">
        <v>121</v>
      </c>
      <c r="D61" s="83"/>
      <c r="E61" s="84" t="s">
        <v>53</v>
      </c>
      <c r="F61" s="85"/>
      <c r="G61" s="87"/>
      <c r="H61" s="87"/>
      <c r="I61" s="88"/>
      <c r="J61" s="87"/>
      <c r="K61" s="89"/>
      <c r="L61" s="80">
        <f t="shared" si="2"/>
        <v>0</v>
      </c>
    </row>
    <row r="62" spans="2:44" x14ac:dyDescent="0.25">
      <c r="B62" s="37" t="s">
        <v>121</v>
      </c>
      <c r="D62" s="83"/>
      <c r="E62" s="67" t="s">
        <v>55</v>
      </c>
      <c r="F62" s="74" t="s">
        <v>54</v>
      </c>
      <c r="G62" s="68"/>
      <c r="H62" s="44" t="str">
        <f t="shared" ref="H62:H65" si="3">IF(G62&lt;0.1,"&lt;10",IF(G62&lt;0.5,"10-50","&gt;50"))</f>
        <v>&lt;10</v>
      </c>
      <c r="I62" s="45" t="s">
        <v>129</v>
      </c>
      <c r="J62" s="46">
        <f>IF(H62="&lt;10",0,IF(H62="10-50",1,IF(H62="&gt;50",2,"")))</f>
        <v>0</v>
      </c>
      <c r="K62" s="89"/>
      <c r="L62" s="80">
        <f t="shared" si="2"/>
        <v>0</v>
      </c>
    </row>
    <row r="63" spans="2:44" x14ac:dyDescent="0.25">
      <c r="B63" s="37" t="s">
        <v>121</v>
      </c>
      <c r="D63" s="83"/>
      <c r="E63" s="47" t="s">
        <v>56</v>
      </c>
      <c r="F63" s="90" t="s">
        <v>135</v>
      </c>
      <c r="G63" s="68"/>
      <c r="H63" s="44" t="str">
        <f t="shared" si="3"/>
        <v>&lt;10</v>
      </c>
      <c r="I63" s="45" t="s">
        <v>129</v>
      </c>
      <c r="J63" s="48">
        <f>IF(H63="&lt;10",0,IF(H63="10-50",1,IF(H63="&gt;50",2,"")))</f>
        <v>0</v>
      </c>
      <c r="K63" s="89"/>
      <c r="L63" s="80">
        <f t="shared" si="2"/>
        <v>0</v>
      </c>
    </row>
    <row r="64" spans="2:44" x14ac:dyDescent="0.25">
      <c r="B64" s="1"/>
      <c r="D64" s="83"/>
      <c r="E64" s="47" t="s">
        <v>57</v>
      </c>
      <c r="F64" s="90" t="s">
        <v>136</v>
      </c>
      <c r="G64" s="68"/>
      <c r="H64" s="44" t="str">
        <f t="shared" si="3"/>
        <v>&lt;10</v>
      </c>
      <c r="I64" s="45" t="s">
        <v>129</v>
      </c>
      <c r="J64" s="48">
        <f>IF(H64="&lt;10",0,IF(H64="10-50",1.5,IF(H64="&gt;50",3,"")))</f>
        <v>0</v>
      </c>
      <c r="K64" s="89"/>
      <c r="L64" s="80">
        <f t="shared" si="2"/>
        <v>0</v>
      </c>
    </row>
    <row r="65" spans="2:14" x14ac:dyDescent="0.25">
      <c r="B65" s="1"/>
      <c r="D65" s="83"/>
      <c r="E65" s="149" t="s">
        <v>58</v>
      </c>
      <c r="F65" s="150" t="s">
        <v>137</v>
      </c>
      <c r="G65" s="151"/>
      <c r="H65" s="152" t="str">
        <f t="shared" si="3"/>
        <v>&lt;10</v>
      </c>
      <c r="I65" s="153" t="s">
        <v>129</v>
      </c>
      <c r="J65" s="154">
        <f>IF(H65="&lt;10",0,IF(H65="10-50",1.5,IF(H65="&gt;50",3,"")))</f>
        <v>0</v>
      </c>
      <c r="K65" s="89"/>
      <c r="L65" s="80">
        <f t="shared" si="2"/>
        <v>0</v>
      </c>
    </row>
    <row r="66" spans="2:14" ht="18.75" x14ac:dyDescent="0.3">
      <c r="B66" s="1"/>
      <c r="D66" s="83"/>
      <c r="E66" s="147" t="s">
        <v>59</v>
      </c>
      <c r="F66" s="176" t="s">
        <v>61</v>
      </c>
      <c r="G66" s="177"/>
      <c r="H66" s="178"/>
      <c r="I66" s="156" t="s">
        <v>90</v>
      </c>
      <c r="J66" s="148">
        <f>MAX(J62:J65)</f>
        <v>0</v>
      </c>
      <c r="K66" s="89"/>
      <c r="L66" s="80">
        <f t="shared" si="2"/>
        <v>0</v>
      </c>
    </row>
    <row r="67" spans="2:14" ht="16.5" thickBot="1" x14ac:dyDescent="0.3">
      <c r="B67" s="1"/>
      <c r="D67" s="108"/>
      <c r="E67" s="109"/>
      <c r="F67" s="110"/>
      <c r="G67" s="111"/>
      <c r="H67" s="112"/>
      <c r="I67" s="113"/>
      <c r="J67" s="112"/>
      <c r="K67" s="96"/>
      <c r="L67" s="80">
        <f t="shared" si="2"/>
        <v>0</v>
      </c>
    </row>
    <row r="68" spans="2:14" ht="16.5" thickBot="1" x14ac:dyDescent="0.3">
      <c r="B68" s="1"/>
      <c r="D68" s="115"/>
      <c r="E68" s="116"/>
      <c r="F68" s="117"/>
      <c r="G68" s="118"/>
      <c r="H68" s="119"/>
      <c r="I68" s="120"/>
      <c r="J68" s="119"/>
      <c r="K68" s="115"/>
      <c r="L68" s="80">
        <f>J86</f>
        <v>0</v>
      </c>
    </row>
    <row r="69" spans="2:14" ht="26.25" x14ac:dyDescent="0.4">
      <c r="B69" s="1"/>
      <c r="D69" s="114"/>
      <c r="E69" s="97"/>
      <c r="F69" s="102" t="s">
        <v>153</v>
      </c>
      <c r="G69" s="98"/>
      <c r="H69" s="99"/>
      <c r="I69" s="100"/>
      <c r="J69" s="99"/>
      <c r="K69" s="82"/>
      <c r="L69" s="80">
        <f t="shared" ref="L69:L74" si="4">J89</f>
        <v>0</v>
      </c>
    </row>
    <row r="70" spans="2:14" x14ac:dyDescent="0.25">
      <c r="B70" s="1"/>
      <c r="D70" s="83"/>
      <c r="E70" s="84" t="s">
        <v>37</v>
      </c>
      <c r="F70" s="85"/>
      <c r="G70" s="86"/>
      <c r="H70" s="87"/>
      <c r="I70" s="88"/>
      <c r="J70" s="87"/>
      <c r="K70" s="89"/>
      <c r="L70" s="80">
        <f t="shared" si="4"/>
        <v>0</v>
      </c>
    </row>
    <row r="71" spans="2:14" x14ac:dyDescent="0.25">
      <c r="B71" s="1"/>
      <c r="D71" s="83"/>
      <c r="E71" s="67" t="s">
        <v>38</v>
      </c>
      <c r="F71" s="74" t="s">
        <v>134</v>
      </c>
      <c r="G71" s="68"/>
      <c r="H71" s="44" t="str">
        <f t="shared" ref="H71:H77" si="5">IF(G71&lt;0.1,"&lt;10",IF(G71&lt;0.5,"10-50","&gt;50"))</f>
        <v>&lt;10</v>
      </c>
      <c r="I71" s="45" t="s">
        <v>129</v>
      </c>
      <c r="J71" s="46">
        <f>IF(H71="&lt;10",0,IF(H71="10-50",1.5,IF(H71="&gt;50",3,"")))</f>
        <v>0</v>
      </c>
      <c r="K71" s="89"/>
      <c r="L71" s="80">
        <f t="shared" si="4"/>
        <v>0</v>
      </c>
    </row>
    <row r="72" spans="2:14" x14ac:dyDescent="0.25">
      <c r="B72" s="1"/>
      <c r="D72" s="83"/>
      <c r="E72" s="47" t="s">
        <v>39</v>
      </c>
      <c r="F72" s="90" t="s">
        <v>131</v>
      </c>
      <c r="G72" s="68"/>
      <c r="H72" s="44" t="str">
        <f t="shared" si="5"/>
        <v>&lt;10</v>
      </c>
      <c r="I72" s="45" t="s">
        <v>129</v>
      </c>
      <c r="J72" s="48">
        <f>IF(H72="&lt;10",0,IF(H72="10-50",1.5,IF(H72="&gt;50",3,"")))</f>
        <v>0</v>
      </c>
      <c r="K72" s="89"/>
      <c r="L72" s="80">
        <f t="shared" si="4"/>
        <v>0</v>
      </c>
    </row>
    <row r="73" spans="2:14" x14ac:dyDescent="0.25">
      <c r="B73" s="1"/>
      <c r="D73" s="83"/>
      <c r="E73" s="47" t="s">
        <v>40</v>
      </c>
      <c r="F73" s="90" t="s">
        <v>132</v>
      </c>
      <c r="G73" s="68"/>
      <c r="H73" s="44" t="str">
        <f t="shared" si="5"/>
        <v>&lt;10</v>
      </c>
      <c r="I73" s="45" t="s">
        <v>129</v>
      </c>
      <c r="J73" s="48">
        <f>IF(H73="&lt;10",0,IF(H73="10-50",2,IF(H73="&gt;50",4,"")))</f>
        <v>0</v>
      </c>
      <c r="K73" s="89"/>
      <c r="L73" s="80">
        <f t="shared" si="4"/>
        <v>0</v>
      </c>
    </row>
    <row r="74" spans="2:14" x14ac:dyDescent="0.25">
      <c r="B74" s="1"/>
      <c r="D74" s="83"/>
      <c r="E74" s="47" t="s">
        <v>41</v>
      </c>
      <c r="F74" s="90" t="s">
        <v>133</v>
      </c>
      <c r="G74" s="68"/>
      <c r="H74" s="44" t="str">
        <f t="shared" si="5"/>
        <v>&lt;10</v>
      </c>
      <c r="I74" s="45" t="s">
        <v>129</v>
      </c>
      <c r="J74" s="48">
        <f>IF(H74="&lt;10",0,IF(H74="10-50",3,IF(H74="&gt;50",4,"")))</f>
        <v>0</v>
      </c>
      <c r="K74" s="89"/>
      <c r="L74" s="80">
        <f t="shared" si="4"/>
        <v>0</v>
      </c>
    </row>
    <row r="75" spans="2:14" x14ac:dyDescent="0.25">
      <c r="B75" s="1"/>
      <c r="D75" s="83"/>
      <c r="E75" s="47" t="s">
        <v>45</v>
      </c>
      <c r="F75" s="90" t="s">
        <v>46</v>
      </c>
      <c r="G75" s="68"/>
      <c r="H75" s="44" t="str">
        <f t="shared" si="5"/>
        <v>&lt;10</v>
      </c>
      <c r="I75" s="45" t="s">
        <v>129</v>
      </c>
      <c r="J75" s="48">
        <f>IF(H75="&lt;10",0,IF(H75="10-50",1.5,IF(H75="&gt;50",3,"")))</f>
        <v>0</v>
      </c>
      <c r="K75" s="89"/>
      <c r="N75" t="s">
        <v>150</v>
      </c>
    </row>
    <row r="76" spans="2:14" x14ac:dyDescent="0.25">
      <c r="B76" s="1"/>
      <c r="D76" s="83"/>
      <c r="E76" s="47" t="s">
        <v>47</v>
      </c>
      <c r="F76" s="90" t="s">
        <v>138</v>
      </c>
      <c r="G76" s="68"/>
      <c r="H76" s="44" t="str">
        <f t="shared" si="5"/>
        <v>&lt;10</v>
      </c>
      <c r="I76" s="45" t="s">
        <v>129</v>
      </c>
      <c r="J76" s="48">
        <f>IF(H76="&lt;10",0,IF(H76="10-50",2.5,IF(H76="&gt;50",3.5,"")))</f>
        <v>0</v>
      </c>
      <c r="K76" s="89"/>
    </row>
    <row r="77" spans="2:14" x14ac:dyDescent="0.25">
      <c r="B77" s="1"/>
      <c r="D77" s="83"/>
      <c r="E77" s="149" t="s">
        <v>48</v>
      </c>
      <c r="F77" s="150" t="s">
        <v>49</v>
      </c>
      <c r="G77" s="151"/>
      <c r="H77" s="152" t="str">
        <f t="shared" si="5"/>
        <v>&lt;10</v>
      </c>
      <c r="I77" s="153" t="s">
        <v>129</v>
      </c>
      <c r="J77" s="154">
        <f>IF(H77="&lt;10",0,IF(H77="10-50",3,IF(H77="&gt;50",4,"")))</f>
        <v>0</v>
      </c>
      <c r="K77" s="89"/>
    </row>
    <row r="78" spans="2:14" ht="18.75" x14ac:dyDescent="0.3">
      <c r="B78" s="1"/>
      <c r="D78" s="83"/>
      <c r="E78" s="147" t="s">
        <v>50</v>
      </c>
      <c r="F78" s="176" t="s">
        <v>60</v>
      </c>
      <c r="G78" s="177"/>
      <c r="H78" s="178"/>
      <c r="I78" s="156" t="s">
        <v>90</v>
      </c>
      <c r="J78" s="148">
        <f>MAX(J71:J77)</f>
        <v>0</v>
      </c>
      <c r="K78" s="89"/>
    </row>
    <row r="79" spans="2:14" x14ac:dyDescent="0.25">
      <c r="B79" s="1"/>
      <c r="D79" s="83"/>
      <c r="E79" s="91"/>
      <c r="F79" s="92"/>
      <c r="G79" s="93"/>
      <c r="H79" s="93"/>
      <c r="I79" s="94"/>
      <c r="J79" s="93"/>
      <c r="K79" s="89"/>
    </row>
    <row r="80" spans="2:14" x14ac:dyDescent="0.25">
      <c r="B80" s="1"/>
      <c r="D80" s="83"/>
      <c r="E80" s="84" t="s">
        <v>53</v>
      </c>
      <c r="F80" s="85"/>
      <c r="G80" s="87"/>
      <c r="H80" s="87"/>
      <c r="I80" s="88"/>
      <c r="J80" s="87"/>
      <c r="K80" s="89"/>
    </row>
    <row r="81" spans="2:11" x14ac:dyDescent="0.25">
      <c r="B81" s="1"/>
      <c r="D81" s="83"/>
      <c r="E81" s="67" t="s">
        <v>55</v>
      </c>
      <c r="F81" s="74" t="s">
        <v>54</v>
      </c>
      <c r="G81" s="68"/>
      <c r="H81" s="44" t="str">
        <f t="shared" ref="H81:H84" si="6">IF(G81&lt;0.1,"&lt;10",IF(G81&lt;0.5,"10-50","&gt;50"))</f>
        <v>&lt;10</v>
      </c>
      <c r="I81" s="45" t="s">
        <v>129</v>
      </c>
      <c r="J81" s="46">
        <f>IF(H81="&lt;10",0,IF(H81="10-50",1,IF(H81="&gt;50",2,"")))</f>
        <v>0</v>
      </c>
      <c r="K81" s="89"/>
    </row>
    <row r="82" spans="2:11" x14ac:dyDescent="0.25">
      <c r="B82" s="1"/>
      <c r="D82" s="83"/>
      <c r="E82" s="47" t="s">
        <v>56</v>
      </c>
      <c r="F82" s="90" t="s">
        <v>135</v>
      </c>
      <c r="G82" s="68"/>
      <c r="H82" s="44" t="str">
        <f t="shared" si="6"/>
        <v>&lt;10</v>
      </c>
      <c r="I82" s="45" t="s">
        <v>129</v>
      </c>
      <c r="J82" s="48">
        <f>IF(H82="&lt;10",0,IF(H82="10-50",1,IF(H82="&gt;50",2,"")))</f>
        <v>0</v>
      </c>
      <c r="K82" s="89"/>
    </row>
    <row r="83" spans="2:11" x14ac:dyDescent="0.25">
      <c r="B83" s="1"/>
      <c r="D83" s="83"/>
      <c r="E83" s="47" t="s">
        <v>57</v>
      </c>
      <c r="F83" s="90" t="s">
        <v>136</v>
      </c>
      <c r="G83" s="68"/>
      <c r="H83" s="44" t="str">
        <f t="shared" si="6"/>
        <v>&lt;10</v>
      </c>
      <c r="I83" s="45" t="s">
        <v>129</v>
      </c>
      <c r="J83" s="48">
        <f>IF(H83="&lt;10",0,IF(H83="10-50",1.5,IF(H83="&gt;50",3,"")))</f>
        <v>0</v>
      </c>
      <c r="K83" s="89"/>
    </row>
    <row r="84" spans="2:11" x14ac:dyDescent="0.25">
      <c r="B84" s="1"/>
      <c r="D84" s="83"/>
      <c r="E84" s="66" t="s">
        <v>58</v>
      </c>
      <c r="F84" s="76" t="s">
        <v>137</v>
      </c>
      <c r="G84" s="68"/>
      <c r="H84" s="44" t="str">
        <f t="shared" si="6"/>
        <v>&lt;10</v>
      </c>
      <c r="I84" s="45" t="s">
        <v>129</v>
      </c>
      <c r="J84" s="61">
        <f>IF(H84="&lt;10",0,IF(H84="10-50",1.5,IF(H84="&gt;50",3,"")))</f>
        <v>0</v>
      </c>
      <c r="K84" s="89"/>
    </row>
    <row r="85" spans="2:11" ht="18.75" x14ac:dyDescent="0.3">
      <c r="B85" s="1"/>
      <c r="D85" s="83"/>
      <c r="E85" s="145" t="s">
        <v>59</v>
      </c>
      <c r="F85" s="188" t="s">
        <v>61</v>
      </c>
      <c r="G85" s="189"/>
      <c r="H85" s="190"/>
      <c r="I85" s="155" t="s">
        <v>90</v>
      </c>
      <c r="J85" s="146">
        <f>MAX(J81:J84)</f>
        <v>0</v>
      </c>
      <c r="K85" s="89"/>
    </row>
    <row r="86" spans="2:11" ht="15.75" thickBot="1" x14ac:dyDescent="0.3">
      <c r="B86" s="1"/>
      <c r="D86" s="95"/>
      <c r="E86" s="103"/>
      <c r="F86" s="104"/>
      <c r="G86" s="105"/>
      <c r="H86" s="106"/>
      <c r="I86" s="107"/>
      <c r="J86" s="106"/>
      <c r="K86" s="96"/>
    </row>
    <row r="87" spans="2:11" ht="15.75" thickBot="1" x14ac:dyDescent="0.3">
      <c r="B87" s="37"/>
      <c r="D87" s="115"/>
      <c r="E87" s="121"/>
      <c r="F87" s="122"/>
      <c r="G87" s="115"/>
      <c r="H87" s="123"/>
      <c r="I87" s="124"/>
      <c r="J87" s="123"/>
      <c r="K87" s="115"/>
    </row>
    <row r="88" spans="2:11" x14ac:dyDescent="0.25">
      <c r="B88" s="37"/>
      <c r="D88" s="81"/>
      <c r="E88" s="143"/>
      <c r="F88" s="127"/>
      <c r="G88" s="126"/>
      <c r="H88" s="128"/>
      <c r="I88" s="129"/>
      <c r="J88" s="128"/>
      <c r="K88" s="82"/>
    </row>
    <row r="89" spans="2:11" x14ac:dyDescent="0.25">
      <c r="B89" s="37"/>
      <c r="D89" s="83"/>
      <c r="E89" s="144" t="s">
        <v>62</v>
      </c>
      <c r="F89" s="92"/>
      <c r="G89" s="101"/>
      <c r="H89" s="93"/>
      <c r="I89" s="94"/>
      <c r="J89" s="93"/>
      <c r="K89" s="89"/>
    </row>
    <row r="90" spans="2:11" x14ac:dyDescent="0.25">
      <c r="B90" s="37"/>
      <c r="D90" s="83"/>
      <c r="E90" s="67" t="s">
        <v>78</v>
      </c>
      <c r="F90" s="74" t="s">
        <v>79</v>
      </c>
      <c r="G90" s="53"/>
      <c r="H90" s="44" t="str">
        <f>IF(G90="4 - 8","4-8",IF(G90="0 - 4","0-4","No vibrating tool used"))</f>
        <v>No vibrating tool used</v>
      </c>
      <c r="I90" s="45" t="s">
        <v>4</v>
      </c>
      <c r="J90" s="46">
        <f>IF(H90="0-4",0,IF(H90="4-8",0,IF(H90=$AT$24,0,"")))</f>
        <v>0</v>
      </c>
      <c r="K90" s="89"/>
    </row>
    <row r="91" spans="2:11" x14ac:dyDescent="0.25">
      <c r="B91" s="1"/>
      <c r="D91" s="83"/>
      <c r="E91" s="47" t="s">
        <v>80</v>
      </c>
      <c r="F91" s="90" t="s">
        <v>83</v>
      </c>
      <c r="G91" s="140"/>
      <c r="H91" s="44" t="str">
        <f t="shared" ref="H91:H93" si="7">IF(G91="4 - 8","4-8",IF(G91="0 - 4","0-4","No vibrating tool used"))</f>
        <v>No vibrating tool used</v>
      </c>
      <c r="I91" s="138" t="s">
        <v>4</v>
      </c>
      <c r="J91" s="48">
        <f>IF(H91="0-4",2,IF(H91="4-8",2,IF(H91=$AT$24,0,"")))</f>
        <v>0</v>
      </c>
      <c r="K91" s="89"/>
    </row>
    <row r="92" spans="2:11" x14ac:dyDescent="0.25">
      <c r="B92" s="1"/>
      <c r="D92" s="83"/>
      <c r="E92" s="47" t="s">
        <v>84</v>
      </c>
      <c r="F92" s="90" t="s">
        <v>85</v>
      </c>
      <c r="G92" s="140"/>
      <c r="H92" s="44" t="str">
        <f t="shared" si="7"/>
        <v>No vibrating tool used</v>
      </c>
      <c r="I92" s="138" t="s">
        <v>4</v>
      </c>
      <c r="J92" s="48">
        <f>IF(H92="0-4",2,IF(H92="4-8",4,IF(H92=$AT$24,0,"")))</f>
        <v>0</v>
      </c>
      <c r="K92" s="89"/>
    </row>
    <row r="93" spans="2:11" x14ac:dyDescent="0.25">
      <c r="B93" s="1"/>
      <c r="D93" s="83"/>
      <c r="E93" s="66" t="s">
        <v>86</v>
      </c>
      <c r="F93" s="76" t="s">
        <v>87</v>
      </c>
      <c r="G93" s="58"/>
      <c r="H93" s="44" t="str">
        <f t="shared" si="7"/>
        <v>No vibrating tool used</v>
      </c>
      <c r="I93" s="60" t="s">
        <v>4</v>
      </c>
      <c r="J93" s="61">
        <f>IF(H93="0-4",4,IF(H93="4-8",4,IF(H93=$AT$24,0,"")))</f>
        <v>0</v>
      </c>
      <c r="K93" s="89"/>
    </row>
    <row r="94" spans="2:11" ht="18.75" x14ac:dyDescent="0.3">
      <c r="B94" s="37"/>
      <c r="D94" s="83"/>
      <c r="E94" s="147" t="s">
        <v>88</v>
      </c>
      <c r="F94" s="176" t="s">
        <v>89</v>
      </c>
      <c r="G94" s="177"/>
      <c r="H94" s="178"/>
      <c r="I94" s="156" t="s">
        <v>90</v>
      </c>
      <c r="J94" s="148">
        <f>MAX(J90:J93)</f>
        <v>0</v>
      </c>
      <c r="K94" s="89"/>
    </row>
    <row r="95" spans="2:11" x14ac:dyDescent="0.25">
      <c r="B95" s="37"/>
      <c r="D95" s="83"/>
      <c r="E95" s="91"/>
      <c r="F95" s="92"/>
      <c r="G95" s="101"/>
      <c r="H95" s="93"/>
      <c r="I95" s="94"/>
      <c r="J95" s="93"/>
      <c r="K95" s="89"/>
    </row>
    <row r="96" spans="2:11" x14ac:dyDescent="0.25">
      <c r="B96" s="37"/>
      <c r="D96" s="83"/>
      <c r="E96" s="144" t="s">
        <v>93</v>
      </c>
      <c r="F96" s="92"/>
      <c r="G96" s="101"/>
      <c r="H96" s="93"/>
      <c r="I96" s="94"/>
      <c r="J96" s="93"/>
      <c r="K96" s="89"/>
    </row>
    <row r="97" spans="2:11" x14ac:dyDescent="0.25">
      <c r="B97" s="37"/>
      <c r="D97" s="83"/>
      <c r="E97" s="67" t="s">
        <v>92</v>
      </c>
      <c r="F97" s="74" t="s">
        <v>94</v>
      </c>
      <c r="G97" s="159"/>
      <c r="H97" s="160"/>
      <c r="I97" s="45"/>
      <c r="J97" s="46">
        <f>IF(G97="yes",0.5,0)</f>
        <v>0</v>
      </c>
      <c r="K97" s="89"/>
    </row>
    <row r="98" spans="2:11" x14ac:dyDescent="0.25">
      <c r="B98" s="37"/>
      <c r="D98" s="83"/>
      <c r="E98" s="47" t="s">
        <v>95</v>
      </c>
      <c r="F98" s="90" t="s">
        <v>96</v>
      </c>
      <c r="G98" s="161"/>
      <c r="H98" s="162"/>
      <c r="I98" s="138"/>
      <c r="J98" s="46">
        <f t="shared" ref="J98:J101" si="8">IF(G98="yes",0.5,0)</f>
        <v>0</v>
      </c>
      <c r="K98" s="89"/>
    </row>
    <row r="99" spans="2:11" x14ac:dyDescent="0.25">
      <c r="B99" s="1"/>
      <c r="D99" s="83"/>
      <c r="E99" s="47" t="s">
        <v>98</v>
      </c>
      <c r="F99" s="90" t="s">
        <v>97</v>
      </c>
      <c r="G99" s="161"/>
      <c r="H99" s="162"/>
      <c r="I99" s="138"/>
      <c r="J99" s="46">
        <f t="shared" si="8"/>
        <v>0</v>
      </c>
      <c r="K99" s="89"/>
    </row>
    <row r="100" spans="2:11" x14ac:dyDescent="0.25">
      <c r="B100" s="1"/>
      <c r="D100" s="83"/>
      <c r="E100" s="47" t="s">
        <v>99</v>
      </c>
      <c r="F100" s="90" t="s">
        <v>100</v>
      </c>
      <c r="G100" s="169"/>
      <c r="H100" s="170"/>
      <c r="I100" s="138"/>
      <c r="J100" s="46">
        <f t="shared" si="8"/>
        <v>0</v>
      </c>
      <c r="K100" s="89"/>
    </row>
    <row r="101" spans="2:11" x14ac:dyDescent="0.25">
      <c r="B101" s="1"/>
      <c r="D101" s="83"/>
      <c r="E101" s="66" t="s">
        <v>102</v>
      </c>
      <c r="F101" s="76" t="s">
        <v>101</v>
      </c>
      <c r="G101" s="171"/>
      <c r="H101" s="172"/>
      <c r="I101" s="60"/>
      <c r="J101" s="46">
        <f t="shared" si="8"/>
        <v>0</v>
      </c>
      <c r="K101" s="89"/>
    </row>
    <row r="102" spans="2:11" ht="18.75" x14ac:dyDescent="0.3">
      <c r="B102" s="1"/>
      <c r="D102" s="83"/>
      <c r="E102" s="147" t="s">
        <v>103</v>
      </c>
      <c r="F102" s="176" t="s">
        <v>104</v>
      </c>
      <c r="G102" s="177"/>
      <c r="H102" s="178"/>
      <c r="I102" s="156" t="s">
        <v>105</v>
      </c>
      <c r="J102" s="148">
        <f>SUM(J97:J101)</f>
        <v>0</v>
      </c>
      <c r="K102" s="89"/>
    </row>
    <row r="103" spans="2:11" ht="15.75" thickBot="1" x14ac:dyDescent="0.3">
      <c r="D103" s="95"/>
      <c r="E103" s="103"/>
      <c r="F103" s="104"/>
      <c r="G103" s="105"/>
      <c r="H103" s="106"/>
      <c r="I103" s="107"/>
      <c r="J103" s="106"/>
      <c r="K103" s="96"/>
    </row>
    <row r="104" spans="2:11" x14ac:dyDescent="0.25">
      <c r="E104" s="23"/>
    </row>
    <row r="105" spans="2:11" x14ac:dyDescent="0.25">
      <c r="E105" s="23"/>
    </row>
    <row r="106" spans="2:11" x14ac:dyDescent="0.25">
      <c r="E106" s="23"/>
    </row>
    <row r="107" spans="2:11" x14ac:dyDescent="0.25">
      <c r="E107" s="23"/>
    </row>
    <row r="108" spans="2:11" x14ac:dyDescent="0.25">
      <c r="E108" s="23"/>
    </row>
    <row r="109" spans="2:11" x14ac:dyDescent="0.25">
      <c r="E109" s="42" t="s">
        <v>139</v>
      </c>
      <c r="F109" s="71" t="s">
        <v>141</v>
      </c>
    </row>
    <row r="110" spans="2:11" x14ac:dyDescent="0.25">
      <c r="E110" s="23"/>
      <c r="F110" s="78" t="s">
        <v>140</v>
      </c>
      <c r="G110" s="40"/>
    </row>
    <row r="111" spans="2:11" x14ac:dyDescent="0.25">
      <c r="E111" s="23"/>
    </row>
    <row r="112" spans="2:11" x14ac:dyDescent="0.25">
      <c r="E112" s="23"/>
      <c r="F112" s="71" t="s">
        <v>142</v>
      </c>
    </row>
    <row r="113" spans="5:7" x14ac:dyDescent="0.25">
      <c r="E113" s="23"/>
      <c r="F113" s="78" t="s">
        <v>143</v>
      </c>
      <c r="G113" s="40"/>
    </row>
    <row r="114" spans="5:7" x14ac:dyDescent="0.25">
      <c r="E114" s="23"/>
    </row>
    <row r="115" spans="5:7" x14ac:dyDescent="0.25">
      <c r="E115" s="23"/>
      <c r="F115" s="71" t="s">
        <v>144</v>
      </c>
    </row>
    <row r="116" spans="5:7" x14ac:dyDescent="0.25">
      <c r="E116" s="23"/>
      <c r="F116" s="79" t="s">
        <v>145</v>
      </c>
      <c r="G116" s="41"/>
    </row>
    <row r="117" spans="5:7" x14ac:dyDescent="0.25">
      <c r="E117" s="23"/>
    </row>
    <row r="118" spans="5:7" x14ac:dyDescent="0.25">
      <c r="E118" s="23"/>
    </row>
    <row r="119" spans="5:7" x14ac:dyDescent="0.25">
      <c r="E119" s="23"/>
    </row>
    <row r="120" spans="5:7" x14ac:dyDescent="0.25">
      <c r="E120" s="1"/>
    </row>
    <row r="121" spans="5:7" x14ac:dyDescent="0.25">
      <c r="E121" s="1"/>
    </row>
    <row r="122" spans="5:7" x14ac:dyDescent="0.25">
      <c r="E122" s="1"/>
    </row>
    <row r="123" spans="5:7" x14ac:dyDescent="0.25">
      <c r="E123" s="1"/>
    </row>
    <row r="124" spans="5:7" x14ac:dyDescent="0.25">
      <c r="E124" s="1"/>
    </row>
    <row r="125" spans="5:7" x14ac:dyDescent="0.25">
      <c r="E125" s="1"/>
    </row>
    <row r="126" spans="5:7" x14ac:dyDescent="0.25">
      <c r="E126" s="1"/>
    </row>
    <row r="127" spans="5:7" x14ac:dyDescent="0.25">
      <c r="E127" s="1"/>
    </row>
    <row r="128" spans="5:7" x14ac:dyDescent="0.25">
      <c r="E128" s="1"/>
    </row>
    <row r="129" spans="5:5" x14ac:dyDescent="0.25">
      <c r="E129" s="1"/>
    </row>
    <row r="130" spans="5:5" x14ac:dyDescent="0.25">
      <c r="E130" s="1"/>
    </row>
    <row r="131" spans="5:5" x14ac:dyDescent="0.25">
      <c r="E131" s="1"/>
    </row>
    <row r="132" spans="5:5" x14ac:dyDescent="0.25">
      <c r="E132" s="1"/>
    </row>
    <row r="133" spans="5:5" x14ac:dyDescent="0.25">
      <c r="E133" s="1"/>
    </row>
    <row r="134" spans="5:5" x14ac:dyDescent="0.25">
      <c r="E134" s="1"/>
    </row>
    <row r="135" spans="5:5" x14ac:dyDescent="0.25">
      <c r="E135" s="1"/>
    </row>
    <row r="136" spans="5:5" x14ac:dyDescent="0.25">
      <c r="E136" s="1"/>
    </row>
    <row r="137" spans="5:5" x14ac:dyDescent="0.25">
      <c r="E137" s="1"/>
    </row>
    <row r="138" spans="5:5" x14ac:dyDescent="0.25">
      <c r="E138" s="1"/>
    </row>
    <row r="139" spans="5:5" x14ac:dyDescent="0.25">
      <c r="E139" s="1"/>
    </row>
    <row r="140" spans="5:5" x14ac:dyDescent="0.25">
      <c r="E140" s="1"/>
    </row>
    <row r="141" spans="5:5" x14ac:dyDescent="0.25">
      <c r="E141" s="1"/>
    </row>
    <row r="142" spans="5:5" x14ac:dyDescent="0.25">
      <c r="E142" s="1"/>
    </row>
    <row r="143" spans="5:5" x14ac:dyDescent="0.25">
      <c r="E143" s="1"/>
    </row>
    <row r="144" spans="5:5" x14ac:dyDescent="0.25">
      <c r="E144" s="1"/>
    </row>
    <row r="145" spans="5:5" x14ac:dyDescent="0.25">
      <c r="E145" s="1"/>
    </row>
    <row r="146" spans="5:5" x14ac:dyDescent="0.25">
      <c r="E146" s="1"/>
    </row>
    <row r="147" spans="5:5" x14ac:dyDescent="0.25">
      <c r="E147" s="1"/>
    </row>
    <row r="148" spans="5:5" x14ac:dyDescent="0.25">
      <c r="E148" s="1"/>
    </row>
    <row r="149" spans="5:5" x14ac:dyDescent="0.25">
      <c r="E149" s="1"/>
    </row>
    <row r="150" spans="5:5" x14ac:dyDescent="0.25">
      <c r="E150" s="1"/>
    </row>
    <row r="151" spans="5:5" x14ac:dyDescent="0.25">
      <c r="E151" s="1"/>
    </row>
    <row r="152" spans="5:5" x14ac:dyDescent="0.25">
      <c r="E152" s="1"/>
    </row>
    <row r="153" spans="5:5" x14ac:dyDescent="0.25">
      <c r="E153" s="1"/>
    </row>
    <row r="154" spans="5:5" x14ac:dyDescent="0.25">
      <c r="E154" s="1"/>
    </row>
    <row r="155" spans="5:5" x14ac:dyDescent="0.25">
      <c r="E155" s="1"/>
    </row>
    <row r="156" spans="5:5" x14ac:dyDescent="0.25">
      <c r="E156" s="1"/>
    </row>
    <row r="157" spans="5:5" x14ac:dyDescent="0.25">
      <c r="E157" s="1"/>
    </row>
    <row r="158" spans="5:5" x14ac:dyDescent="0.25">
      <c r="E158" s="1"/>
    </row>
    <row r="159" spans="5:5" x14ac:dyDescent="0.25">
      <c r="E159" s="1"/>
    </row>
    <row r="160" spans="5:5" x14ac:dyDescent="0.25">
      <c r="E160" s="1"/>
    </row>
    <row r="161" spans="5:5" x14ac:dyDescent="0.25">
      <c r="E161" s="1"/>
    </row>
    <row r="162" spans="5:5" x14ac:dyDescent="0.25">
      <c r="E162" s="1"/>
    </row>
    <row r="163" spans="5:5" x14ac:dyDescent="0.25">
      <c r="E163" s="1"/>
    </row>
    <row r="164" spans="5:5" x14ac:dyDescent="0.25">
      <c r="E164" s="1"/>
    </row>
    <row r="165" spans="5:5" x14ac:dyDescent="0.25">
      <c r="E165" s="1"/>
    </row>
    <row r="166" spans="5:5" x14ac:dyDescent="0.25">
      <c r="E166" s="1"/>
    </row>
    <row r="167" spans="5:5" x14ac:dyDescent="0.25">
      <c r="E167" s="1"/>
    </row>
    <row r="168" spans="5:5" x14ac:dyDescent="0.25">
      <c r="E168" s="1"/>
    </row>
    <row r="169" spans="5:5" x14ac:dyDescent="0.25">
      <c r="E169" s="1"/>
    </row>
    <row r="170" spans="5:5" x14ac:dyDescent="0.25">
      <c r="E170" s="1"/>
    </row>
    <row r="171" spans="5:5" x14ac:dyDescent="0.25">
      <c r="E171" s="1"/>
    </row>
    <row r="172" spans="5:5" x14ac:dyDescent="0.25">
      <c r="E172" s="1"/>
    </row>
    <row r="173" spans="5:5" x14ac:dyDescent="0.25">
      <c r="E173" s="1"/>
    </row>
    <row r="174" spans="5:5" x14ac:dyDescent="0.25">
      <c r="E174" s="1"/>
    </row>
    <row r="175" spans="5:5" x14ac:dyDescent="0.25">
      <c r="E175" s="1"/>
    </row>
    <row r="176" spans="5:5" x14ac:dyDescent="0.25">
      <c r="E176" s="1"/>
    </row>
    <row r="177" spans="5:5" x14ac:dyDescent="0.25">
      <c r="E177" s="1"/>
    </row>
    <row r="178" spans="5:5" x14ac:dyDescent="0.25">
      <c r="E178" s="1"/>
    </row>
    <row r="179" spans="5:5" x14ac:dyDescent="0.25">
      <c r="E179" s="1"/>
    </row>
    <row r="180" spans="5:5" x14ac:dyDescent="0.25">
      <c r="E180" s="1"/>
    </row>
    <row r="181" spans="5:5" x14ac:dyDescent="0.25">
      <c r="E181" s="1"/>
    </row>
    <row r="182" spans="5:5" x14ac:dyDescent="0.25">
      <c r="E182" s="1"/>
    </row>
    <row r="183" spans="5:5" x14ac:dyDescent="0.25">
      <c r="E183" s="1"/>
    </row>
    <row r="184" spans="5:5" x14ac:dyDescent="0.25">
      <c r="E184" s="1"/>
    </row>
    <row r="185" spans="5:5" x14ac:dyDescent="0.25">
      <c r="E185" s="1"/>
    </row>
    <row r="186" spans="5:5" x14ac:dyDescent="0.25">
      <c r="E186" s="1"/>
    </row>
    <row r="187" spans="5:5" x14ac:dyDescent="0.25">
      <c r="E187" s="1"/>
    </row>
    <row r="188" spans="5:5" x14ac:dyDescent="0.25">
      <c r="E188" s="1"/>
    </row>
    <row r="1048576" spans="13:14" x14ac:dyDescent="0.25">
      <c r="M1048576" t="s">
        <v>150</v>
      </c>
      <c r="N1048576" t="s">
        <v>151</v>
      </c>
    </row>
  </sheetData>
  <mergeCells count="11">
    <mergeCell ref="F102:H102"/>
    <mergeCell ref="F21:H21"/>
    <mergeCell ref="P17:Z17"/>
    <mergeCell ref="P18:Z18"/>
    <mergeCell ref="P19:Z19"/>
    <mergeCell ref="F47:H47"/>
    <mergeCell ref="F59:H59"/>
    <mergeCell ref="F66:H66"/>
    <mergeCell ref="F78:H78"/>
    <mergeCell ref="F85:H85"/>
    <mergeCell ref="F94:H94"/>
  </mergeCells>
  <conditionalFormatting sqref="N9:Q9 Q10 N10:N11 O11:Q11">
    <cfRule type="expression" dxfId="5" priority="4">
      <formula>IF(AND($P$10&gt;=30,$P$10&lt;=50),1,)</formula>
    </cfRule>
    <cfRule type="expression" dxfId="4" priority="5">
      <formula>IF($P$10&gt;50,1,)</formula>
    </cfRule>
    <cfRule type="expression" dxfId="3" priority="6">
      <formula>IF($P$10&lt;30,1,)</formula>
    </cfRule>
  </conditionalFormatting>
  <conditionalFormatting sqref="V9:Y9 Y10 V10:V11 W11:Y11">
    <cfRule type="expression" dxfId="2" priority="1">
      <formula>IF(AND($P$10&gt;=30,$P$10&lt;=50),1,)</formula>
    </cfRule>
    <cfRule type="expression" dxfId="1" priority="2">
      <formula>IF($P$10&gt;50,1,)</formula>
    </cfRule>
    <cfRule type="expression" dxfId="0" priority="3">
      <formula>IF($P$10&lt;30,1,)</formula>
    </cfRule>
  </conditionalFormatting>
  <dataValidations count="4">
    <dataValidation type="list" allowBlank="1" showInputMessage="1" showErrorMessage="1" sqref="H24" xr:uid="{00000000-0002-0000-0000-000000000000}">
      <formula1>$AO$23:$AO$25</formula1>
    </dataValidation>
    <dataValidation type="list" allowBlank="1" showInputMessage="1" showErrorMessage="1" sqref="H81:H84 H62:H65 H71:H77 H52:H58" xr:uid="{00000000-0002-0000-0000-000001000000}">
      <formula1>$AS$23:$AS$26</formula1>
    </dataValidation>
    <dataValidation type="list" allowBlank="1" showInputMessage="1" showErrorMessage="1" sqref="H90:H93" xr:uid="{00000000-0002-0000-0000-000002000000}">
      <formula1>$AT$23:$AT$26</formula1>
    </dataValidation>
    <dataValidation type="list" allowBlank="1" showInputMessage="1" showErrorMessage="1" sqref="B18:B20 B94:B98 B87:B90 B60:B63 B50:B56 B28:B30 B24" xr:uid="{00000000-0002-0000-0000-000003000000}">
      <formula1>$AJ$23:$AJ$26</formula1>
    </dataValidation>
  </dataValidations>
  <hyperlinks>
    <hyperlink ref="F110" r:id="rId1" xr:uid="{00000000-0004-0000-0000-000000000000}"/>
    <hyperlink ref="F113" r:id="rId2" xr:uid="{00000000-0004-0000-0000-000001000000}"/>
    <hyperlink ref="F116" r:id="rId3" xr:uid="{00000000-0004-0000-0000-000002000000}"/>
  </hyperlinks>
  <pageMargins left="0.7" right="0.7" top="0.75" bottom="0.75" header="0.3" footer="0.3"/>
  <pageSetup paperSize="9" orientation="portrait" r:id="rId4"/>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University of Skovde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Högberg</dc:creator>
  <cp:lastModifiedBy>David Rubiño</cp:lastModifiedBy>
  <dcterms:created xsi:type="dcterms:W3CDTF">2022-10-31T18:37:52Z</dcterms:created>
  <dcterms:modified xsi:type="dcterms:W3CDTF">2023-09-15T09:05:21Z</dcterms:modified>
</cp:coreProperties>
</file>