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rubi\Desktop\Trabajo_Suecia\HARM\git\"/>
    </mc:Choice>
  </mc:AlternateContent>
  <xr:revisionPtr revIDLastSave="0" documentId="13_ncr:1_{9DC8B741-C7A3-4B3C-A11F-BC290677C88B}"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1" l="1"/>
  <c r="L43" i="1"/>
  <c r="H38" i="1"/>
  <c r="L38" i="1"/>
  <c r="L33" i="1"/>
  <c r="H33" i="1" s="1"/>
  <c r="G77" i="1"/>
  <c r="H77" i="1" s="1"/>
  <c r="J77" i="1" s="1"/>
  <c r="G75" i="1"/>
  <c r="H75" i="1" s="1"/>
  <c r="J75" i="1" s="1"/>
  <c r="G74" i="1"/>
  <c r="G73" i="1"/>
  <c r="H73" i="1" s="1"/>
  <c r="J73" i="1" s="1"/>
  <c r="G72" i="1"/>
  <c r="H72" i="1" s="1"/>
  <c r="J72" i="1" s="1"/>
  <c r="G71" i="1"/>
  <c r="H71" i="1" s="1"/>
  <c r="J71" i="1" s="1"/>
  <c r="J101" i="1"/>
  <c r="J100" i="1"/>
  <c r="J99" i="1"/>
  <c r="J98" i="1"/>
  <c r="J97" i="1"/>
  <c r="H93" i="1"/>
  <c r="J93" i="1" s="1"/>
  <c r="L73" i="1" s="1"/>
  <c r="H92" i="1"/>
  <c r="J92" i="1" s="1"/>
  <c r="L72" i="1" s="1"/>
  <c r="H91" i="1"/>
  <c r="J91" i="1" s="1"/>
  <c r="L71" i="1" s="1"/>
  <c r="H90" i="1"/>
  <c r="J90" i="1" s="1"/>
  <c r="H84" i="1"/>
  <c r="J84" i="1" s="1"/>
  <c r="H83" i="1"/>
  <c r="J83" i="1" s="1"/>
  <c r="H82" i="1"/>
  <c r="J82" i="1" s="1"/>
  <c r="H81" i="1"/>
  <c r="J81" i="1" s="1"/>
  <c r="H76" i="1"/>
  <c r="J76" i="1" s="1"/>
  <c r="H74" i="1"/>
  <c r="J74" i="1" s="1"/>
  <c r="L69" i="1"/>
  <c r="L68" i="1"/>
  <c r="H65" i="1"/>
  <c r="J65" i="1" s="1"/>
  <c r="L66" i="1" s="1"/>
  <c r="H64" i="1"/>
  <c r="J64" i="1" s="1"/>
  <c r="L65" i="1" s="1"/>
  <c r="H63" i="1"/>
  <c r="J63" i="1" s="1"/>
  <c r="L62" i="1"/>
  <c r="H62" i="1"/>
  <c r="J62" i="1" s="1"/>
  <c r="L63" i="1" s="1"/>
  <c r="L61" i="1"/>
  <c r="H58" i="1"/>
  <c r="J58" i="1" s="1"/>
  <c r="L59" i="1" s="1"/>
  <c r="H57" i="1"/>
  <c r="J57" i="1" s="1"/>
  <c r="L58" i="1" s="1"/>
  <c r="H56" i="1"/>
  <c r="J56" i="1" s="1"/>
  <c r="L57" i="1" s="1"/>
  <c r="H55" i="1"/>
  <c r="J55" i="1" s="1"/>
  <c r="L56" i="1" s="1"/>
  <c r="H54" i="1"/>
  <c r="J54" i="1" s="1"/>
  <c r="L55" i="1" s="1"/>
  <c r="H53" i="1"/>
  <c r="J53" i="1" s="1"/>
  <c r="H52" i="1"/>
  <c r="J52" i="1" s="1"/>
  <c r="L53" i="1" s="1"/>
  <c r="H45" i="1"/>
  <c r="H44" i="1"/>
  <c r="H40" i="1"/>
  <c r="H39" i="1"/>
  <c r="H35" i="1"/>
  <c r="H34" i="1"/>
  <c r="H30" i="1"/>
  <c r="H29" i="1"/>
  <c r="J20" i="1"/>
  <c r="J19" i="1"/>
  <c r="J18" i="1"/>
  <c r="J30" i="1" l="1"/>
  <c r="J40" i="1"/>
  <c r="J34" i="1"/>
  <c r="J102" i="1"/>
  <c r="J44" i="1"/>
  <c r="J45" i="1"/>
  <c r="J35" i="1"/>
  <c r="J21" i="1"/>
  <c r="J66" i="1"/>
  <c r="L67" i="1" s="1"/>
  <c r="L64" i="1"/>
  <c r="J85" i="1"/>
  <c r="J59" i="1"/>
  <c r="L60" i="1" s="1"/>
  <c r="L70" i="1"/>
  <c r="J94" i="1"/>
  <c r="L74" i="1" s="1"/>
  <c r="J78" i="1"/>
  <c r="J29" i="1"/>
  <c r="L54" i="1"/>
  <c r="J39" i="1"/>
  <c r="J47" i="1" l="1"/>
  <c r="X10" i="1" s="1"/>
  <c r="P1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Högberg</author>
  </authors>
  <commentList>
    <comment ref="O10" authorId="0" shapeId="0" xr:uid="{00000000-0006-0000-0000-000001000000}">
      <text>
        <r>
          <rPr>
            <b/>
            <sz val="9"/>
            <color indexed="81"/>
            <rFont val="Tahoma"/>
            <family val="2"/>
          </rPr>
          <t>Dan Högberg:</t>
        </r>
        <r>
          <rPr>
            <sz val="9"/>
            <color indexed="81"/>
            <rFont val="Tahoma"/>
            <family val="2"/>
          </rPr>
          <t xml:space="preserve">
- Calculated as: Score of Step 1 times the sum of the scores of Step 3, 4A, 4B, 5, and 6.</t>
        </r>
      </text>
    </comment>
    <comment ref="W10" authorId="0" shapeId="0" xr:uid="{00000000-0006-0000-0000-000002000000}">
      <text>
        <r>
          <rPr>
            <b/>
            <sz val="9"/>
            <color indexed="81"/>
            <rFont val="Tahoma"/>
            <family val="2"/>
          </rPr>
          <t>Dan Högberg:</t>
        </r>
        <r>
          <rPr>
            <sz val="9"/>
            <color indexed="81"/>
            <rFont val="Tahoma"/>
            <family val="2"/>
          </rPr>
          <t xml:space="preserve">
- Calculated as: Score of Step 1 times the sum of the scores of Step 3, 4A, 4B, 5, and 6.</t>
        </r>
      </text>
    </comment>
    <comment ref="F20" authorId="0" shapeId="0" xr:uid="{00000000-0006-0000-0000-000003000000}">
      <text>
        <r>
          <rPr>
            <b/>
            <sz val="9"/>
            <color indexed="81"/>
            <rFont val="Tahoma"/>
            <family val="2"/>
          </rPr>
          <t>Dan Högberg:</t>
        </r>
        <r>
          <rPr>
            <sz val="9"/>
            <color indexed="81"/>
            <rFont val="Tahoma"/>
            <family val="2"/>
          </rPr>
          <t xml:space="preserve">
- That is to say, the employee leaves the workplace for at least 7.5 minutes to recover by performing a different task that places lower load on the neck, shoulders and arms for an equivalent period of time. Taking a break of 15 minutes every 3 hours is not sufficient.</t>
        </r>
      </text>
    </comment>
    <comment ref="F24" authorId="0" shapeId="0" xr:uid="{00000000-0006-0000-0000-000004000000}">
      <text>
        <r>
          <rPr>
            <b/>
            <sz val="9"/>
            <color indexed="81"/>
            <rFont val="Tahoma"/>
            <family val="2"/>
          </rPr>
          <t>Dan Högberg:</t>
        </r>
        <r>
          <rPr>
            <sz val="9"/>
            <color indexed="81"/>
            <rFont val="Tahoma"/>
            <family val="2"/>
          </rPr>
          <t xml:space="preserve">
- The hand or arm that appears to perform the greater effort is the one that either exerts the higher forces or makes more movements per minute.</t>
        </r>
      </text>
    </comment>
    <comment ref="E26" authorId="0" shapeId="0" xr:uid="{00000000-0006-0000-0000-000005000000}">
      <text>
        <r>
          <rPr>
            <b/>
            <sz val="9"/>
            <color indexed="81"/>
            <rFont val="Tahoma"/>
            <family val="2"/>
          </rPr>
          <t>Dan Högberg:</t>
        </r>
        <r>
          <rPr>
            <sz val="9"/>
            <color indexed="81"/>
            <rFont val="Tahoma"/>
            <family val="2"/>
          </rPr>
          <t xml:space="preserve">
- As an option, data for four force exertions made during the task can be added. The final force score will be the maximim score identified. </t>
        </r>
      </text>
    </comment>
    <comment ref="F28" authorId="0" shapeId="0" xr:uid="{00000000-0006-0000-0000-000006000000}">
      <text>
        <r>
          <rPr>
            <b/>
            <sz val="9"/>
            <color indexed="81"/>
            <rFont val="Tahoma"/>
            <family val="2"/>
          </rPr>
          <t>Dan Högberg:</t>
        </r>
        <r>
          <rPr>
            <sz val="9"/>
            <color indexed="81"/>
            <rFont val="Tahoma"/>
            <family val="2"/>
          </rPr>
          <t xml:space="preserve">
- 10 N equals approx. 1 kg.
- If force is applied with both hands, only regard the force on the selected hand, which is the total force divided by 2.
- If the force exertion is more than 60 N, the task must be assessed using a different method.
- Example of peak force: Striking with flat hand/fist (e.g. using a hammer)</t>
        </r>
      </text>
    </comment>
    <comment ref="F29" authorId="0" shapeId="0" xr:uid="{00000000-0006-0000-0000-000007000000}">
      <text>
        <r>
          <rPr>
            <b/>
            <sz val="9"/>
            <color indexed="81"/>
            <rFont val="Tahoma"/>
            <family val="2"/>
          </rPr>
          <t>Dan Högberg:</t>
        </r>
        <r>
          <rPr>
            <sz val="9"/>
            <color indexed="81"/>
            <rFont val="Tahoma"/>
            <family val="2"/>
          </rPr>
          <t xml:space="preserve">
- Average duration of force extertion, in seconds per minute
- No duration needs to be entered for peak force</t>
        </r>
      </text>
    </comment>
    <comment ref="F30" authorId="0" shapeId="0" xr:uid="{00000000-0006-0000-0000-000008000000}">
      <text>
        <r>
          <rPr>
            <b/>
            <sz val="9"/>
            <color indexed="81"/>
            <rFont val="Tahoma"/>
            <family val="2"/>
          </rPr>
          <t>Dan Högberg:</t>
        </r>
        <r>
          <rPr>
            <sz val="9"/>
            <color indexed="81"/>
            <rFont val="Tahoma"/>
            <family val="2"/>
          </rPr>
          <t xml:space="preserve">
- Number of force
exertions per minute</t>
        </r>
      </text>
    </comment>
    <comment ref="F33" authorId="0" shapeId="0" xr:uid="{00000000-0006-0000-0000-000009000000}">
      <text>
        <r>
          <rPr>
            <b/>
            <sz val="9"/>
            <color indexed="81"/>
            <rFont val="Tahoma"/>
            <family val="2"/>
          </rPr>
          <t>Dan Högberg:</t>
        </r>
        <r>
          <rPr>
            <sz val="9"/>
            <color indexed="81"/>
            <rFont val="Tahoma"/>
            <family val="2"/>
          </rPr>
          <t xml:space="preserve">
- 10 N equals approx. 1 kg.
- If force is applied with both hands, only regard the force on the selected hand, which is the total force divided by 2.
- If the force exertion is more than 60 N, the task must be assessed using a different method.
- Example of peak force: Striking with flat hand/fist (e.g. using a hammer)</t>
        </r>
      </text>
    </comment>
    <comment ref="F34" authorId="0" shapeId="0" xr:uid="{00000000-0006-0000-0000-00000A000000}">
      <text>
        <r>
          <rPr>
            <b/>
            <sz val="9"/>
            <color indexed="81"/>
            <rFont val="Tahoma"/>
            <family val="2"/>
          </rPr>
          <t>Dan Högberg:</t>
        </r>
        <r>
          <rPr>
            <sz val="9"/>
            <color indexed="81"/>
            <rFont val="Tahoma"/>
            <family val="2"/>
          </rPr>
          <t xml:space="preserve">
- Average duration of force extertion, in seconds per minute
- No duration needs to be entered for peak force</t>
        </r>
      </text>
    </comment>
    <comment ref="F35" authorId="0" shapeId="0" xr:uid="{00000000-0006-0000-0000-00000B000000}">
      <text>
        <r>
          <rPr>
            <b/>
            <sz val="9"/>
            <color indexed="81"/>
            <rFont val="Tahoma"/>
            <family val="2"/>
          </rPr>
          <t>Dan Högberg:</t>
        </r>
        <r>
          <rPr>
            <sz val="9"/>
            <color indexed="81"/>
            <rFont val="Tahoma"/>
            <family val="2"/>
          </rPr>
          <t xml:space="preserve">
- Number of force
exertions per minute</t>
        </r>
      </text>
    </comment>
    <comment ref="F38" authorId="0" shapeId="0" xr:uid="{00000000-0006-0000-0000-00000C000000}">
      <text>
        <r>
          <rPr>
            <b/>
            <sz val="9"/>
            <color indexed="81"/>
            <rFont val="Tahoma"/>
            <family val="2"/>
          </rPr>
          <t>Dan Högberg:</t>
        </r>
        <r>
          <rPr>
            <sz val="9"/>
            <color indexed="81"/>
            <rFont val="Tahoma"/>
            <family val="2"/>
          </rPr>
          <t xml:space="preserve">
- 10 N equals approx. 1 kg.
- If force is applied with both hands, only regard the force on the selected hand, which is the total force divided by 2.
- If the force exertion is more than 60 N, the task must be assessed using a different method.
- Example of peak force: Striking with flat hand/fist (e.g. using a hammer)</t>
        </r>
      </text>
    </comment>
    <comment ref="F39" authorId="0" shapeId="0" xr:uid="{00000000-0006-0000-0000-00000D000000}">
      <text>
        <r>
          <rPr>
            <b/>
            <sz val="9"/>
            <color indexed="81"/>
            <rFont val="Tahoma"/>
            <family val="2"/>
          </rPr>
          <t>Dan Högberg:</t>
        </r>
        <r>
          <rPr>
            <sz val="9"/>
            <color indexed="81"/>
            <rFont val="Tahoma"/>
            <family val="2"/>
          </rPr>
          <t xml:space="preserve">
- Average duration of force extertion, in seconds per minute
- No duration needs to be entered for peak force</t>
        </r>
      </text>
    </comment>
    <comment ref="F40" authorId="0" shapeId="0" xr:uid="{00000000-0006-0000-0000-00000E000000}">
      <text>
        <r>
          <rPr>
            <b/>
            <sz val="9"/>
            <color indexed="81"/>
            <rFont val="Tahoma"/>
            <family val="2"/>
          </rPr>
          <t>Dan Högberg:</t>
        </r>
        <r>
          <rPr>
            <sz val="9"/>
            <color indexed="81"/>
            <rFont val="Tahoma"/>
            <family val="2"/>
          </rPr>
          <t xml:space="preserve">
- Number of force
exertions per minute</t>
        </r>
      </text>
    </comment>
    <comment ref="F43" authorId="0" shapeId="0" xr:uid="{00000000-0006-0000-0000-00000F000000}">
      <text>
        <r>
          <rPr>
            <b/>
            <sz val="9"/>
            <color indexed="81"/>
            <rFont val="Tahoma"/>
            <family val="2"/>
          </rPr>
          <t>Dan Högberg:</t>
        </r>
        <r>
          <rPr>
            <sz val="9"/>
            <color indexed="81"/>
            <rFont val="Tahoma"/>
            <family val="2"/>
          </rPr>
          <t xml:space="preserve">
- 10 N equals approx. 1 kg.
- If force is applied with both hands, only regard the force on the selected hand, which is the total force divided by 2.
- If the force exertion is more than 60 N, the task must be assessed using a different method.
- Example of peak force: Striking with flat hand/fist (e.g. using a hammer)</t>
        </r>
      </text>
    </comment>
    <comment ref="F44" authorId="0" shapeId="0" xr:uid="{00000000-0006-0000-0000-000010000000}">
      <text>
        <r>
          <rPr>
            <b/>
            <sz val="9"/>
            <color indexed="81"/>
            <rFont val="Tahoma"/>
            <family val="2"/>
          </rPr>
          <t>Dan Högberg:</t>
        </r>
        <r>
          <rPr>
            <sz val="9"/>
            <color indexed="81"/>
            <rFont val="Tahoma"/>
            <family val="2"/>
          </rPr>
          <t xml:space="preserve">
- Average duration of force extertion, in seconds per minute
- No duration needs to be entered for peak force</t>
        </r>
      </text>
    </comment>
    <comment ref="F45" authorId="0" shapeId="0" xr:uid="{00000000-0006-0000-0000-000011000000}">
      <text>
        <r>
          <rPr>
            <b/>
            <sz val="9"/>
            <color indexed="81"/>
            <rFont val="Tahoma"/>
            <family val="2"/>
          </rPr>
          <t>Dan Högberg:</t>
        </r>
        <r>
          <rPr>
            <sz val="9"/>
            <color indexed="81"/>
            <rFont val="Tahoma"/>
            <family val="2"/>
          </rPr>
          <t xml:space="preserve">
- Number of force
exertions per minute</t>
        </r>
      </text>
    </comment>
    <comment ref="F52" authorId="0" shapeId="0" xr:uid="{00000000-0006-0000-0000-000012000000}">
      <text>
        <r>
          <rPr>
            <b/>
            <sz val="9"/>
            <color indexed="81"/>
            <rFont val="Tahoma"/>
            <family val="2"/>
          </rPr>
          <t>Dan Högberg:</t>
        </r>
        <r>
          <rPr>
            <sz val="9"/>
            <color indexed="81"/>
            <rFont val="Tahoma"/>
            <family val="2"/>
          </rPr>
          <t xml:space="preserve">
- Flexion and extension</t>
        </r>
      </text>
    </comment>
    <comment ref="F53" authorId="0" shapeId="0" xr:uid="{00000000-0006-0000-0000-000013000000}">
      <text>
        <r>
          <rPr>
            <b/>
            <sz val="9"/>
            <color indexed="81"/>
            <rFont val="Tahoma"/>
            <family val="2"/>
          </rPr>
          <t>Dan Högberg:</t>
        </r>
        <r>
          <rPr>
            <sz val="9"/>
            <color indexed="81"/>
            <rFont val="Tahoma"/>
            <family val="2"/>
          </rPr>
          <t xml:space="preserve">
- Lateral flexion and rotation</t>
        </r>
      </text>
    </comment>
    <comment ref="F54" authorId="0" shapeId="0" xr:uid="{00000000-0006-0000-0000-000014000000}">
      <text>
        <r>
          <rPr>
            <b/>
            <sz val="9"/>
            <color indexed="81"/>
            <rFont val="Tahoma"/>
            <family val="2"/>
          </rPr>
          <t>Dan Högberg:</t>
        </r>
        <r>
          <rPr>
            <sz val="9"/>
            <color indexed="81"/>
            <rFont val="Tahoma"/>
            <family val="2"/>
          </rPr>
          <t xml:space="preserve">
- Flexion and rotation</t>
        </r>
      </text>
    </comment>
    <comment ref="F55" authorId="0" shapeId="0" xr:uid="{00000000-0006-0000-0000-000015000000}">
      <text>
        <r>
          <rPr>
            <b/>
            <sz val="9"/>
            <color indexed="81"/>
            <rFont val="Tahoma"/>
            <family val="2"/>
          </rPr>
          <t>Dan Högberg:</t>
        </r>
        <r>
          <rPr>
            <sz val="9"/>
            <color indexed="81"/>
            <rFont val="Tahoma"/>
            <family val="2"/>
          </rPr>
          <t xml:space="preserve">
- Extension and rotation</t>
        </r>
      </text>
    </comment>
    <comment ref="F57" authorId="0" shapeId="0" xr:uid="{00000000-0006-0000-0000-000016000000}">
      <text>
        <r>
          <rPr>
            <b/>
            <sz val="9"/>
            <color indexed="81"/>
            <rFont val="Tahoma"/>
            <family val="2"/>
          </rPr>
          <t>Dan Högberg:</t>
        </r>
        <r>
          <rPr>
            <sz val="9"/>
            <color indexed="81"/>
            <rFont val="Tahoma"/>
            <family val="2"/>
          </rPr>
          <t xml:space="preserve">
- Flexion and adduction/abduction and extension
- The angle limit backwards is a guess since the HARM manual, or any other found source, does not specify.</t>
        </r>
      </text>
    </comment>
    <comment ref="F62" authorId="0" shapeId="0" xr:uid="{00000000-0006-0000-0000-000017000000}">
      <text>
        <r>
          <rPr>
            <b/>
            <sz val="9"/>
            <color indexed="81"/>
            <rFont val="Tahoma"/>
            <family val="2"/>
          </rPr>
          <t>Dan Högberg:</t>
        </r>
        <r>
          <rPr>
            <sz val="9"/>
            <color indexed="81"/>
            <rFont val="Tahoma"/>
            <family val="2"/>
          </rPr>
          <t xml:space="preserve">
- Flexion and extension
- Described as: "The elbow is significantly bent (clearly visible), and "The elbow is significantly extended (clearly visible)" but no angle values found yet.</t>
        </r>
      </text>
    </comment>
    <comment ref="F63" authorId="0" shapeId="0" xr:uid="{00000000-0006-0000-0000-000018000000}">
      <text>
        <r>
          <rPr>
            <b/>
            <sz val="9"/>
            <color indexed="81"/>
            <rFont val="Tahoma"/>
            <family val="2"/>
          </rPr>
          <t>Dan Högberg:</t>
        </r>
        <r>
          <rPr>
            <sz val="9"/>
            <color indexed="81"/>
            <rFont val="Tahoma"/>
            <family val="2"/>
          </rPr>
          <t xml:space="preserve">
- Supination and pronation</t>
        </r>
      </text>
    </comment>
    <comment ref="F64" authorId="0" shapeId="0" xr:uid="{00000000-0006-0000-0000-000019000000}">
      <text>
        <r>
          <rPr>
            <b/>
            <sz val="9"/>
            <color indexed="81"/>
            <rFont val="Tahoma"/>
            <family val="2"/>
          </rPr>
          <t>Dan Högberg:</t>
        </r>
        <r>
          <rPr>
            <sz val="9"/>
            <color indexed="81"/>
            <rFont val="Tahoma"/>
            <family val="2"/>
          </rPr>
          <t xml:space="preserve">
- Ulnar and radial deviation</t>
        </r>
      </text>
    </comment>
    <comment ref="F65" authorId="0" shapeId="0" xr:uid="{00000000-0006-0000-0000-00001A000000}">
      <text>
        <r>
          <rPr>
            <b/>
            <sz val="9"/>
            <color indexed="81"/>
            <rFont val="Tahoma"/>
            <family val="2"/>
          </rPr>
          <t>Dan Högberg:</t>
        </r>
        <r>
          <rPr>
            <sz val="9"/>
            <color indexed="81"/>
            <rFont val="Tahoma"/>
            <family val="2"/>
          </rPr>
          <t xml:space="preserve">
- Palmar and dorsal
flexion</t>
        </r>
      </text>
    </comment>
    <comment ref="F71" authorId="0" shapeId="0" xr:uid="{00000000-0006-0000-0000-00001B000000}">
      <text>
        <r>
          <rPr>
            <b/>
            <sz val="9"/>
            <color indexed="81"/>
            <rFont val="Tahoma"/>
            <family val="2"/>
          </rPr>
          <t>Dan Högberg:</t>
        </r>
        <r>
          <rPr>
            <sz val="9"/>
            <color indexed="81"/>
            <rFont val="Tahoma"/>
            <family val="2"/>
          </rPr>
          <t xml:space="preserve">
- Flexion and extension</t>
        </r>
      </text>
    </comment>
    <comment ref="F72" authorId="0" shapeId="0" xr:uid="{00000000-0006-0000-0000-00001C000000}">
      <text>
        <r>
          <rPr>
            <b/>
            <sz val="9"/>
            <color indexed="81"/>
            <rFont val="Tahoma"/>
            <family val="2"/>
          </rPr>
          <t>Dan Högberg:</t>
        </r>
        <r>
          <rPr>
            <sz val="9"/>
            <color indexed="81"/>
            <rFont val="Tahoma"/>
            <family val="2"/>
          </rPr>
          <t xml:space="preserve">
- Lateral flexion and rotation</t>
        </r>
      </text>
    </comment>
    <comment ref="F73" authorId="0" shapeId="0" xr:uid="{00000000-0006-0000-0000-00001D000000}">
      <text>
        <r>
          <rPr>
            <b/>
            <sz val="9"/>
            <color indexed="81"/>
            <rFont val="Tahoma"/>
            <family val="2"/>
          </rPr>
          <t>Dan Högberg:</t>
        </r>
        <r>
          <rPr>
            <sz val="9"/>
            <color indexed="81"/>
            <rFont val="Tahoma"/>
            <family val="2"/>
          </rPr>
          <t xml:space="preserve">
- Flexion and rotation</t>
        </r>
      </text>
    </comment>
    <comment ref="F74" authorId="0" shapeId="0" xr:uid="{00000000-0006-0000-0000-00001E000000}">
      <text>
        <r>
          <rPr>
            <b/>
            <sz val="9"/>
            <color indexed="81"/>
            <rFont val="Tahoma"/>
            <family val="2"/>
          </rPr>
          <t>Dan Högberg:</t>
        </r>
        <r>
          <rPr>
            <sz val="9"/>
            <color indexed="81"/>
            <rFont val="Tahoma"/>
            <family val="2"/>
          </rPr>
          <t xml:space="preserve">
- Extension and rotation</t>
        </r>
      </text>
    </comment>
    <comment ref="F76" authorId="0" shapeId="0" xr:uid="{00000000-0006-0000-0000-00001F000000}">
      <text>
        <r>
          <rPr>
            <b/>
            <sz val="9"/>
            <color indexed="81"/>
            <rFont val="Tahoma"/>
            <family val="2"/>
          </rPr>
          <t>Dan Högberg:</t>
        </r>
        <r>
          <rPr>
            <sz val="9"/>
            <color indexed="81"/>
            <rFont val="Tahoma"/>
            <family val="2"/>
          </rPr>
          <t xml:space="preserve">
- Flexion and adduction/abduction and extension
- The angle limit backwards is a guess since the HARM manual, or any other found source, does not specify.</t>
        </r>
      </text>
    </comment>
    <comment ref="F81" authorId="0" shapeId="0" xr:uid="{00000000-0006-0000-0000-000020000000}">
      <text>
        <r>
          <rPr>
            <b/>
            <sz val="9"/>
            <color indexed="81"/>
            <rFont val="Tahoma"/>
            <family val="2"/>
          </rPr>
          <t>Dan Högberg:</t>
        </r>
        <r>
          <rPr>
            <sz val="9"/>
            <color indexed="81"/>
            <rFont val="Tahoma"/>
            <family val="2"/>
          </rPr>
          <t xml:space="preserve">
- Flexion and extension
- Described as: "The elbow is significantly bent (clearly visible), and "The elbow is significantly extended (clearly visible)" but no angle values found yet.</t>
        </r>
      </text>
    </comment>
    <comment ref="F82" authorId="0" shapeId="0" xr:uid="{00000000-0006-0000-0000-000021000000}">
      <text>
        <r>
          <rPr>
            <b/>
            <sz val="9"/>
            <color indexed="81"/>
            <rFont val="Tahoma"/>
            <family val="2"/>
          </rPr>
          <t>Dan Högberg:</t>
        </r>
        <r>
          <rPr>
            <sz val="9"/>
            <color indexed="81"/>
            <rFont val="Tahoma"/>
            <family val="2"/>
          </rPr>
          <t xml:space="preserve">
- Supination and pronation</t>
        </r>
      </text>
    </comment>
    <comment ref="F83" authorId="0" shapeId="0" xr:uid="{00000000-0006-0000-0000-000022000000}">
      <text>
        <r>
          <rPr>
            <b/>
            <sz val="9"/>
            <color indexed="81"/>
            <rFont val="Tahoma"/>
            <family val="2"/>
          </rPr>
          <t>Dan Högberg:</t>
        </r>
        <r>
          <rPr>
            <sz val="9"/>
            <color indexed="81"/>
            <rFont val="Tahoma"/>
            <family val="2"/>
          </rPr>
          <t xml:space="preserve">
- Ulnar and radial deviation</t>
        </r>
      </text>
    </comment>
    <comment ref="F84" authorId="0" shapeId="0" xr:uid="{00000000-0006-0000-0000-000023000000}">
      <text>
        <r>
          <rPr>
            <b/>
            <sz val="9"/>
            <color indexed="81"/>
            <rFont val="Tahoma"/>
            <family val="2"/>
          </rPr>
          <t>Dan Högberg:</t>
        </r>
        <r>
          <rPr>
            <sz val="9"/>
            <color indexed="81"/>
            <rFont val="Tahoma"/>
            <family val="2"/>
          </rPr>
          <t xml:space="preserve">
- Palmar and dorsal
flexion</t>
        </r>
      </text>
    </comment>
    <comment ref="E89" authorId="0" shapeId="0" xr:uid="{00000000-0006-0000-0000-000024000000}">
      <text>
        <r>
          <rPr>
            <b/>
            <sz val="9"/>
            <color indexed="81"/>
            <rFont val="Tahoma"/>
            <family val="2"/>
          </rPr>
          <t>Dan Högberg:</t>
        </r>
        <r>
          <rPr>
            <sz val="9"/>
            <color indexed="81"/>
            <rFont val="Tahoma"/>
            <family val="2"/>
          </rPr>
          <t xml:space="preserve">
- Based on the EU directive 2002/44/EG</t>
        </r>
      </text>
    </comment>
    <comment ref="F97" authorId="0" shapeId="0" xr:uid="{00000000-0006-0000-0000-000025000000}">
      <text>
        <r>
          <rPr>
            <b/>
            <sz val="9"/>
            <color indexed="81"/>
            <rFont val="Tahoma"/>
            <family val="2"/>
          </rPr>
          <t>Dan Högberg:</t>
        </r>
        <r>
          <rPr>
            <sz val="9"/>
            <color indexed="81"/>
            <rFont val="Tahoma"/>
            <family val="2"/>
          </rPr>
          <t xml:space="preserve">
- As opposed to breaks taken at the employee’s discretion</t>
        </r>
      </text>
    </comment>
  </commentList>
</comments>
</file>

<file path=xl/sharedStrings.xml><?xml version="1.0" encoding="utf-8"?>
<sst xmlns="http://schemas.openxmlformats.org/spreadsheetml/2006/main" count="275" uniqueCount="161">
  <si>
    <t>Task duration score</t>
  </si>
  <si>
    <t>Step 1 - Task duration score</t>
  </si>
  <si>
    <t>How many days per week does the task occur?</t>
  </si>
  <si>
    <t>days/week</t>
  </si>
  <si>
    <t>hours/day</t>
  </si>
  <si>
    <t>Score</t>
  </si>
  <si>
    <t>Is a break of at least 7.5 minutes taken every 1.5 hours?</t>
  </si>
  <si>
    <t>yes</t>
  </si>
  <si>
    <t>no</t>
  </si>
  <si>
    <t>HARM (Hand Arm Risk-assessment Method)</t>
  </si>
  <si>
    <t>right</t>
  </si>
  <si>
    <t>left</t>
  </si>
  <si>
    <t>Step 3 - Force score</t>
  </si>
  <si>
    <t>Amount of force</t>
  </si>
  <si>
    <t>N</t>
  </si>
  <si>
    <t>1-10</t>
  </si>
  <si>
    <t>10-60</t>
  </si>
  <si>
    <t>Duration of the force exertion</t>
  </si>
  <si>
    <t>Select the most active hand/arm during the task</t>
  </si>
  <si>
    <t>peak force</t>
  </si>
  <si>
    <t>&lt;4</t>
  </si>
  <si>
    <t>4-30</t>
  </si>
  <si>
    <t>&gt;30</t>
  </si>
  <si>
    <t>Force #1</t>
  </si>
  <si>
    <t>Frequency of force exertion</t>
  </si>
  <si>
    <t>Force score</t>
  </si>
  <si>
    <t>Duration</t>
  </si>
  <si>
    <t>Frequency</t>
  </si>
  <si>
    <t>Task description</t>
  </si>
  <si>
    <t>Department/job</t>
  </si>
  <si>
    <t>Date</t>
  </si>
  <si>
    <t>Completed by</t>
  </si>
  <si>
    <t>Force score table</t>
  </si>
  <si>
    <t>Force #2</t>
  </si>
  <si>
    <t>Force #3</t>
  </si>
  <si>
    <t>n/a</t>
  </si>
  <si>
    <t>Force #4</t>
  </si>
  <si>
    <t>Step 4A - Posture score head/neck and shoulder/upper arm</t>
  </si>
  <si>
    <t>4A-1</t>
  </si>
  <si>
    <t>4A-2</t>
  </si>
  <si>
    <t>4A-3</t>
  </si>
  <si>
    <t>4A-4</t>
  </si>
  <si>
    <t>&lt;10</t>
  </si>
  <si>
    <t>10-50</t>
  </si>
  <si>
    <t>&gt;50</t>
  </si>
  <si>
    <t>4A-5</t>
  </si>
  <si>
    <t>Head (chin) pushed (extended) forward</t>
  </si>
  <si>
    <t>4A-6</t>
  </si>
  <si>
    <t>4A-7</t>
  </si>
  <si>
    <t>Shoulders raised (high)</t>
  </si>
  <si>
    <t>Step 4A</t>
  </si>
  <si>
    <t>Step 3</t>
  </si>
  <si>
    <t>Step 1</t>
  </si>
  <si>
    <t>Step 4B - Posture score lower arm/wrist</t>
  </si>
  <si>
    <r>
      <t>Elbow bent &gt;T</t>
    </r>
    <r>
      <rPr>
        <sz val="11"/>
        <color theme="1"/>
        <rFont val="Calibri"/>
        <family val="2"/>
      </rPr>
      <t>° OR</t>
    </r>
    <r>
      <rPr>
        <sz val="11"/>
        <color theme="1"/>
        <rFont val="Calibri"/>
        <family val="2"/>
        <scheme val="minor"/>
      </rPr>
      <t xml:space="preserve"> extended &gt;U°</t>
    </r>
  </si>
  <si>
    <t>4B-1</t>
  </si>
  <si>
    <t>4B-2</t>
  </si>
  <si>
    <t>4B-3</t>
  </si>
  <si>
    <t>4B-4</t>
  </si>
  <si>
    <t>Step 4B</t>
  </si>
  <si>
    <t>Posture score for neck/shoulder</t>
  </si>
  <si>
    <t>Posture score for lower arm/wrist</t>
  </si>
  <si>
    <t>Step 5 - Vibration score</t>
  </si>
  <si>
    <t>1-1</t>
  </si>
  <si>
    <t>1-2</t>
  </si>
  <si>
    <t>1-3</t>
  </si>
  <si>
    <t>3-1-1</t>
  </si>
  <si>
    <t>3-1-2</t>
  </si>
  <si>
    <t>3-1-3</t>
  </si>
  <si>
    <t>3-2-1</t>
  </si>
  <si>
    <t>3-2-2</t>
  </si>
  <si>
    <t>3-2-3</t>
  </si>
  <si>
    <t>3-3-1</t>
  </si>
  <si>
    <t>3-3-2</t>
  </si>
  <si>
    <t>3-3-3</t>
  </si>
  <si>
    <t>3-4-1</t>
  </si>
  <si>
    <t>3-4-2</t>
  </si>
  <si>
    <t>3-4-3</t>
  </si>
  <si>
    <t>5-1</t>
  </si>
  <si>
    <r>
      <t>Hardly any vibration [&lt; 2,5 m/s</t>
    </r>
    <r>
      <rPr>
        <sz val="11"/>
        <color theme="1"/>
        <rFont val="Calibri"/>
        <family val="2"/>
      </rPr>
      <t>²]</t>
    </r>
  </si>
  <si>
    <t>5-2</t>
  </si>
  <si>
    <t>0-4</t>
  </si>
  <si>
    <t>4-8</t>
  </si>
  <si>
    <r>
      <t>Vibrations not visible, but perceived (quivering sensation) [</t>
    </r>
    <r>
      <rPr>
        <sz val="11"/>
        <color theme="1"/>
        <rFont val="Calibri"/>
        <family val="2"/>
      </rPr>
      <t>≥</t>
    </r>
    <r>
      <rPr>
        <sz val="11"/>
        <color theme="1"/>
        <rFont val="Calibri"/>
        <family val="2"/>
        <scheme val="minor"/>
      </rPr>
      <t xml:space="preserve"> 2,5 - 5 m/s²]</t>
    </r>
  </si>
  <si>
    <t>5-3</t>
  </si>
  <si>
    <t>Vibrations just visible on the lower arm/hand, clearly perceived [≥ 5 - 10 m/s²]</t>
  </si>
  <si>
    <t>5-4</t>
  </si>
  <si>
    <t xml:space="preserve"> The hands, arms or shoulders can be clearly seen to vibrate [≥ 10 m/s²]</t>
  </si>
  <si>
    <t>Step 5</t>
  </si>
  <si>
    <t>Vibration score</t>
  </si>
  <si>
    <t>(max score)</t>
  </si>
  <si>
    <t>no vibrating tool used</t>
  </si>
  <si>
    <t>6-1</t>
  </si>
  <si>
    <t>Step 6 - Score for other factors</t>
  </si>
  <si>
    <t>Breaks can only be taken at set break times</t>
  </si>
  <si>
    <t>6-2</t>
  </si>
  <si>
    <t>Work with cold or wet materials is performed without gloves</t>
  </si>
  <si>
    <t>Disruption to concentration occurs regularly (only if work requires concentration)</t>
  </si>
  <si>
    <t>6-3</t>
  </si>
  <si>
    <t>6-4</t>
  </si>
  <si>
    <t>Hand grips are not shaped or are slippery or wet. Stretched fingers or a 2- or 3-finger pinch grip often occur because large or small materials are gripped or held.</t>
  </si>
  <si>
    <t>The work performed is a precision task. It requires precise positioning or moving of fingers or hands, such as assembly of very small pieces or surgical actions</t>
  </si>
  <si>
    <t>6-5</t>
  </si>
  <si>
    <t>Step 6</t>
  </si>
  <si>
    <t>Score for other factors</t>
  </si>
  <si>
    <t>(sum)</t>
  </si>
  <si>
    <t>OUTPUT SECTION</t>
  </si>
  <si>
    <t>2-1</t>
  </si>
  <si>
    <t>Total risk score</t>
  </si>
  <si>
    <t>Risk description</t>
  </si>
  <si>
    <t>High risk of arm, neck or shoulder complaints. It is important to take preventative measures immediately.</t>
  </si>
  <si>
    <t>Red</t>
  </si>
  <si>
    <t>Increased risk of arm, neck or shoulder complaints for some employees. In order to protect all employees, it is important to take preventative measures that lower the risk.</t>
  </si>
  <si>
    <t>Green</t>
  </si>
  <si>
    <t>No risk of arm, neck or shoulder complaints for virtually the entire working population.</t>
  </si>
  <si>
    <t>&lt;30</t>
  </si>
  <si>
    <t>30-50</t>
  </si>
  <si>
    <t>Amber</t>
  </si>
  <si>
    <t>Explanation</t>
  </si>
  <si>
    <t>Note: If there are complaints that are suspected to be related to the task, it is ALWAYS important to identify the risk factors and take preventative measures.</t>
  </si>
  <si>
    <t>Ease to automate</t>
  </si>
  <si>
    <t>Easy</t>
  </si>
  <si>
    <t>Hard</t>
  </si>
  <si>
    <t>Super hard</t>
  </si>
  <si>
    <t>INPUT SECTION</t>
  </si>
  <si>
    <t>DESCRIBE THE TASK BY MAKING SELECTIONS IN THE WHITE CELLS BELOW</t>
  </si>
  <si>
    <t>The total time duration of the task over the course of an "average working day" (all time periods should be added together).</t>
  </si>
  <si>
    <t>number/minute</t>
  </si>
  <si>
    <t>s/minute</t>
  </si>
  <si>
    <t>% of task time</t>
  </si>
  <si>
    <t>Step 2 - Most active hand or arm</t>
  </si>
  <si>
    <r>
      <t>Head tilted sideward &gt;20</t>
    </r>
    <r>
      <rPr>
        <sz val="11"/>
        <color theme="1"/>
        <rFont val="Calibri"/>
        <family val="2"/>
      </rPr>
      <t>° OR</t>
    </r>
    <r>
      <rPr>
        <sz val="11"/>
        <color theme="1"/>
        <rFont val="Calibri"/>
        <family val="2"/>
        <scheme val="minor"/>
      </rPr>
      <t xml:space="preserve"> turned &gt;45</t>
    </r>
    <r>
      <rPr>
        <sz val="11"/>
        <color theme="1"/>
        <rFont val="Calibri"/>
        <family val="2"/>
      </rPr>
      <t>°</t>
    </r>
  </si>
  <si>
    <t>Head tilted forward &gt;20° AND turned &gt;45° at the same time</t>
  </si>
  <si>
    <t>Head tilted backward &gt; 10° AND turned &gt;45° at the same time</t>
  </si>
  <si>
    <r>
      <t>Head tilted forward &gt;20</t>
    </r>
    <r>
      <rPr>
        <sz val="11"/>
        <color theme="1"/>
        <rFont val="Calibri"/>
        <family val="2"/>
      </rPr>
      <t>°</t>
    </r>
    <r>
      <rPr>
        <sz val="11"/>
        <color theme="1"/>
        <rFont val="Calibri"/>
        <family val="2"/>
        <scheme val="minor"/>
      </rPr>
      <t xml:space="preserve"> OR tilted backward &gt;10°</t>
    </r>
  </si>
  <si>
    <r>
      <t>Lower arm rotated &gt;40</t>
    </r>
    <r>
      <rPr>
        <sz val="11"/>
        <color theme="1"/>
        <rFont val="Calibri"/>
        <family val="2"/>
      </rPr>
      <t>° (from neutral)</t>
    </r>
  </si>
  <si>
    <r>
      <t>Hand bent sideways at the wrist &gt;10</t>
    </r>
    <r>
      <rPr>
        <sz val="11"/>
        <color theme="1"/>
        <rFont val="Calibri"/>
        <family val="2"/>
      </rPr>
      <t>°</t>
    </r>
  </si>
  <si>
    <r>
      <t>The hand is bent at the wrist &gt;15</t>
    </r>
    <r>
      <rPr>
        <sz val="11"/>
        <color theme="1"/>
        <rFont val="Calibri"/>
        <family val="2"/>
      </rPr>
      <t>°</t>
    </r>
  </si>
  <si>
    <r>
      <t>(with  arm unsupported) Upper arm forward &gt;30°</t>
    </r>
    <r>
      <rPr>
        <sz val="11"/>
        <color theme="1"/>
        <rFont val="Calibri"/>
        <family val="2"/>
      </rPr>
      <t xml:space="preserve"> </t>
    </r>
    <r>
      <rPr>
        <sz val="11"/>
        <color theme="1"/>
        <rFont val="Calibri"/>
        <family val="2"/>
        <scheme val="minor"/>
      </rPr>
      <t>OR sideward &gt;30° OR backwards &gt;30°</t>
    </r>
  </si>
  <si>
    <t>Sources</t>
  </si>
  <si>
    <t>https://fysiekebelasting.tno.nl/wp-content/uploads/sites/6/2021/11/HARM_manual_paper.pdf</t>
  </si>
  <si>
    <t>Manual  - HARM 2.0</t>
  </si>
  <si>
    <t>Assessment form - HARM 2.0</t>
  </si>
  <si>
    <t>https://fysiekebelasting.tno.nl/wp-content/uploads/sites/6/2021/11/HARM_assessmentform.pdf</t>
  </si>
  <si>
    <t>Marjolein Douwes, Mark Boocock, Pieter Coenen, Swenneke van den Heuvel, Tim Bosch (2014) Predictive validity of the Hand Arm Risk assessment Method (HARM), International Journal of Industrial Ergonomics, Volume 44, Issue 2, Pages 328-334, https://doi.org/10.1016/j.ergon.2013.09.003</t>
  </si>
  <si>
    <t>https://doi.org/10.1016/j.ergon.2013.09.003</t>
  </si>
  <si>
    <t>8 Feb 2023</t>
  </si>
  <si>
    <t>Excel demo done by Dan Högberg, HiS</t>
  </si>
  <si>
    <t>HARM version 2.0</t>
  </si>
  <si>
    <t>Excel demonstrator version 1.2</t>
  </si>
  <si>
    <t>.</t>
  </si>
  <si>
    <t>00…....</t>
  </si>
  <si>
    <t>RIGHT ARM</t>
  </si>
  <si>
    <t>LEFT ARM</t>
  </si>
  <si>
    <t>Total HARM risk score (Left Arm)</t>
  </si>
  <si>
    <t>Total HARM risk score (Right Arm)</t>
  </si>
  <si>
    <t>Peak Force</t>
  </si>
  <si>
    <t>10 - 60</t>
  </si>
  <si>
    <t>0 - 1</t>
  </si>
  <si>
    <t>0 -1</t>
  </si>
  <si>
    <t>1 -10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</si>
</sst>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sz val="9"/>
      <color indexed="81"/>
      <name val="Tahoma"/>
      <family val="2"/>
    </font>
    <font>
      <b/>
      <sz val="9"/>
      <color indexed="81"/>
      <name val="Tahoma"/>
      <family val="2"/>
    </font>
    <font>
      <b/>
      <sz val="24"/>
      <color theme="1"/>
      <name val="Calibri"/>
      <family val="2"/>
      <scheme val="minor"/>
    </font>
    <font>
      <sz val="11"/>
      <color theme="0" tint="-0.34998626667073579"/>
      <name val="Calibri"/>
      <family val="2"/>
      <scheme val="minor"/>
    </font>
    <font>
      <b/>
      <sz val="12"/>
      <color rgb="FF3F3F76"/>
      <name val="Calibri"/>
      <family val="2"/>
      <scheme val="minor"/>
    </font>
    <font>
      <sz val="11"/>
      <color theme="1"/>
      <name val="Calibri"/>
      <family val="2"/>
    </font>
    <font>
      <sz val="12"/>
      <color rgb="FF3F3F76"/>
      <name val="Calibri"/>
      <family val="2"/>
      <scheme val="minor"/>
    </font>
    <font>
      <b/>
      <sz val="14"/>
      <color rgb="FF3F3F76"/>
      <name val="Calibri"/>
      <family val="2"/>
      <scheme val="minor"/>
    </font>
    <font>
      <u/>
      <sz val="11"/>
      <color theme="10"/>
      <name val="Calibri"/>
      <family val="2"/>
      <scheme val="minor"/>
    </font>
    <font>
      <sz val="11"/>
      <color theme="0"/>
      <name val="Calibri"/>
      <family val="2"/>
      <scheme val="minor"/>
    </font>
    <font>
      <b/>
      <sz val="20"/>
      <name val="Calibri"/>
      <family val="2"/>
      <scheme val="minor"/>
    </font>
  </fonts>
  <fills count="12">
    <fill>
      <patternFill patternType="none"/>
    </fill>
    <fill>
      <patternFill patternType="gray125"/>
    </fill>
    <fill>
      <patternFill patternType="solid">
        <fgColor rgb="FFFFCC99"/>
      </patternFill>
    </fill>
    <fill>
      <patternFill patternType="solid">
        <fgColor rgb="FFFFFFCC"/>
      </patternFill>
    </fill>
    <fill>
      <patternFill patternType="solid">
        <fgColor theme="9" tint="0.59996337778862885"/>
        <bgColor indexed="64"/>
      </patternFill>
    </fill>
    <fill>
      <patternFill patternType="solid">
        <fgColor theme="8" tint="0.59996337778862885"/>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59996337778862885"/>
        <bgColor indexed="64"/>
      </patternFill>
    </fill>
  </fills>
  <borders count="68">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B2B2B2"/>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style="thin">
        <color rgb="FFB2B2B2"/>
      </left>
      <right style="thin">
        <color indexed="64"/>
      </right>
      <top style="thin">
        <color indexed="64"/>
      </top>
      <bottom style="thin">
        <color indexed="64"/>
      </bottom>
      <diagonal/>
    </border>
    <border>
      <left style="thin">
        <color indexed="64"/>
      </left>
      <right style="thin">
        <color rgb="FFB2B2B2"/>
      </right>
      <top style="thin">
        <color indexed="64"/>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indexed="64"/>
      </right>
      <top style="thin">
        <color indexed="64"/>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thin">
        <color rgb="FF7F7F7F"/>
      </right>
      <top style="thin">
        <color rgb="FF7F7F7F"/>
      </top>
      <bottom style="thin">
        <color indexed="64"/>
      </bottom>
      <diagonal/>
    </border>
    <border>
      <left style="thin">
        <color rgb="FF7F7F7F"/>
      </left>
      <right style="thin">
        <color indexed="64"/>
      </right>
      <top style="thin">
        <color rgb="FF7F7F7F"/>
      </top>
      <bottom style="thin">
        <color indexed="64"/>
      </bottom>
      <diagonal/>
    </border>
    <border>
      <left style="thin">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indexed="64"/>
      </right>
      <top style="thin">
        <color rgb="FFB2B2B2"/>
      </top>
      <bottom style="thin">
        <color indexed="64"/>
      </bottom>
      <diagonal/>
    </border>
    <border>
      <left style="thin">
        <color indexed="64"/>
      </left>
      <right style="thin">
        <color rgb="FFB2B2B2"/>
      </right>
      <top/>
      <bottom style="thin">
        <color rgb="FFB2B2B2"/>
      </bottom>
      <diagonal/>
    </border>
    <border>
      <left style="thin">
        <color rgb="FFB2B2B2"/>
      </left>
      <right style="thin">
        <color rgb="FFB2B2B2"/>
      </right>
      <top/>
      <bottom style="thin">
        <color rgb="FFB2B2B2"/>
      </bottom>
      <diagonal/>
    </border>
    <border>
      <left style="thin">
        <color rgb="FFB2B2B2"/>
      </left>
      <right style="thin">
        <color indexed="64"/>
      </right>
      <top/>
      <bottom style="thin">
        <color rgb="FFB2B2B2"/>
      </bottom>
      <diagonal/>
    </border>
    <border>
      <left style="thin">
        <color indexed="64"/>
      </left>
      <right style="thin">
        <color rgb="FF7F7F7F"/>
      </right>
      <top/>
      <bottom style="thin">
        <color indexed="64"/>
      </bottom>
      <diagonal/>
    </border>
    <border>
      <left style="thin">
        <color rgb="FF7F7F7F"/>
      </left>
      <right style="thin">
        <color rgb="FF7F7F7F"/>
      </right>
      <top/>
      <bottom style="thin">
        <color indexed="64"/>
      </bottom>
      <diagonal/>
    </border>
    <border>
      <left style="thin">
        <color rgb="FF7F7F7F"/>
      </left>
      <right style="thin">
        <color indexed="64"/>
      </right>
      <top/>
      <bottom style="thin">
        <color indexed="64"/>
      </bottom>
      <diagonal/>
    </border>
    <border>
      <left style="thin">
        <color rgb="FFB2B2B2"/>
      </left>
      <right/>
      <top style="thin">
        <color indexed="64"/>
      </top>
      <bottom style="thin">
        <color indexed="64"/>
      </bottom>
      <diagonal/>
    </border>
    <border>
      <left style="thin">
        <color rgb="FFB2B2B2"/>
      </left>
      <right/>
      <top style="thin">
        <color indexed="64"/>
      </top>
      <bottom style="thin">
        <color rgb="FFB2B2B2"/>
      </bottom>
      <diagonal/>
    </border>
    <border>
      <left/>
      <right style="thin">
        <color rgb="FFB2B2B2"/>
      </right>
      <top style="thin">
        <color indexed="64"/>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style="thin">
        <color rgb="FF7F7F7F"/>
      </bottom>
      <diagonal/>
    </border>
    <border>
      <left/>
      <right style="thin">
        <color rgb="FFB2B2B2"/>
      </right>
      <top style="thin">
        <color rgb="FFB2B2B2"/>
      </top>
      <bottom style="thin">
        <color rgb="FF7F7F7F"/>
      </bottom>
      <diagonal/>
    </border>
    <border>
      <left style="thin">
        <color rgb="FFB2B2B2"/>
      </left>
      <right/>
      <top style="thin">
        <color rgb="FFB2B2B2"/>
      </top>
      <bottom style="thin">
        <color indexed="64"/>
      </bottom>
      <diagonal/>
    </border>
    <border>
      <left/>
      <right style="thin">
        <color rgb="FFB2B2B2"/>
      </right>
      <top style="thin">
        <color rgb="FFB2B2B2"/>
      </top>
      <bottom style="thin">
        <color indexed="64"/>
      </bottom>
      <diagonal/>
    </border>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top style="thin">
        <color indexed="64"/>
      </top>
      <bottom style="thin">
        <color indexed="64"/>
      </bottom>
      <diagonal/>
    </border>
    <border>
      <left/>
      <right style="thin">
        <color rgb="FF7F7F7F"/>
      </right>
      <top style="thin">
        <color indexed="64"/>
      </top>
      <bottom style="thin">
        <color indexed="64"/>
      </bottom>
      <diagonal/>
    </border>
    <border>
      <left style="thin">
        <color indexed="64"/>
      </left>
      <right style="thin">
        <color rgb="FFB2B2B2"/>
      </right>
      <top style="thin">
        <color rgb="FFB2B2B2"/>
      </top>
      <bottom/>
      <diagonal/>
    </border>
    <border>
      <left style="thin">
        <color rgb="FFB2B2B2"/>
      </left>
      <right style="thin">
        <color rgb="FFB2B2B2"/>
      </right>
      <top style="thin">
        <color rgb="FFB2B2B2"/>
      </top>
      <bottom/>
      <diagonal/>
    </border>
    <border>
      <left style="thin">
        <color rgb="FFB2B2B2"/>
      </left>
      <right style="thin">
        <color rgb="FFB2B2B2"/>
      </right>
      <top style="thin">
        <color indexed="64"/>
      </top>
      <bottom/>
      <diagonal/>
    </border>
    <border>
      <left style="thin">
        <color rgb="FFB2B2B2"/>
      </left>
      <right style="thin">
        <color indexed="64"/>
      </right>
      <top style="thin">
        <color rgb="FFB2B2B2"/>
      </top>
      <bottom/>
      <diagonal/>
    </border>
    <border>
      <left style="thin">
        <color rgb="FF7F7F7F"/>
      </left>
      <right/>
      <top/>
      <bottom style="thin">
        <color indexed="64"/>
      </bottom>
      <diagonal/>
    </border>
    <border>
      <left/>
      <right style="thin">
        <color rgb="FF7F7F7F"/>
      </right>
      <top/>
      <bottom style="thin">
        <color indexed="64"/>
      </bottom>
      <diagonal/>
    </border>
    <border>
      <left style="thin">
        <color rgb="FF7F7F7F"/>
      </left>
      <right/>
      <top style="thin">
        <color rgb="FF7F7F7F"/>
      </top>
      <bottom style="thin">
        <color indexed="64"/>
      </bottom>
      <diagonal/>
    </border>
    <border>
      <left/>
      <right/>
      <top style="thin">
        <color rgb="FF7F7F7F"/>
      </top>
      <bottom style="thin">
        <color indexed="64"/>
      </bottom>
      <diagonal/>
    </border>
    <border>
      <left/>
      <right style="thin">
        <color rgb="FF7F7F7F"/>
      </right>
      <top style="thin">
        <color rgb="FF7F7F7F"/>
      </top>
      <bottom style="thin">
        <color indexed="64"/>
      </bottom>
      <diagonal/>
    </border>
    <border>
      <left/>
      <right/>
      <top/>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12" fillId="0" borderId="0" applyNumberFormat="0" applyFill="0" applyBorder="0" applyAlignment="0" applyProtection="0"/>
  </cellStyleXfs>
  <cellXfs count="191">
    <xf numFmtId="0" fontId="0" fillId="0" borderId="0" xfId="0"/>
    <xf numFmtId="0" fontId="0" fillId="0" borderId="0" xfId="0" applyAlignment="1">
      <alignment horizontal="center"/>
    </xf>
    <xf numFmtId="0" fontId="6" fillId="0" borderId="0" xfId="0" applyFont="1"/>
    <xf numFmtId="0" fontId="0" fillId="0" borderId="0" xfId="0" applyAlignment="1">
      <alignment horizontal="left"/>
    </xf>
    <xf numFmtId="49" fontId="0" fillId="0" borderId="0" xfId="0" applyNumberFormat="1"/>
    <xf numFmtId="0" fontId="0" fillId="0" borderId="3" xfId="0" applyBorder="1"/>
    <xf numFmtId="49" fontId="0" fillId="0" borderId="4" xfId="0" applyNumberFormat="1" applyBorder="1"/>
    <xf numFmtId="0" fontId="0" fillId="0" borderId="6" xfId="0" applyBorder="1"/>
    <xf numFmtId="0" fontId="0" fillId="0" borderId="7" xfId="0" applyBorder="1"/>
    <xf numFmtId="0" fontId="0" fillId="0" borderId="11" xfId="0" applyBorder="1"/>
    <xf numFmtId="0" fontId="0" fillId="0" borderId="12" xfId="0" applyBorder="1"/>
    <xf numFmtId="0" fontId="0" fillId="0" borderId="4" xfId="0" applyBorder="1"/>
    <xf numFmtId="49" fontId="0" fillId="0" borderId="5" xfId="0" applyNumberFormat="1" applyBorder="1"/>
    <xf numFmtId="49" fontId="0" fillId="0" borderId="14" xfId="0" applyNumberFormat="1" applyBorder="1" applyAlignment="1">
      <alignment horizontal="center"/>
    </xf>
    <xf numFmtId="49" fontId="0" fillId="0" borderId="15" xfId="0" applyNumberFormat="1"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49" fontId="0" fillId="0" borderId="0" xfId="0" applyNumberFormat="1" applyAlignment="1">
      <alignment horizontal="center"/>
    </xf>
    <xf numFmtId="0" fontId="0" fillId="0" borderId="9" xfId="0" applyBorder="1"/>
    <xf numFmtId="0" fontId="3" fillId="5" borderId="0" xfId="0" applyFont="1" applyFill="1"/>
    <xf numFmtId="0" fontId="0" fillId="5" borderId="0" xfId="0" applyFill="1"/>
    <xf numFmtId="0" fontId="0" fillId="0" borderId="8" xfId="0" applyBorder="1"/>
    <xf numFmtId="0" fontId="0" fillId="0" borderId="10" xfId="0" applyBorder="1"/>
    <xf numFmtId="0" fontId="0" fillId="0" borderId="13" xfId="0" applyBorder="1"/>
    <xf numFmtId="0" fontId="0" fillId="5" borderId="0" xfId="0" applyFill="1" applyAlignment="1">
      <alignment horizontal="center"/>
    </xf>
    <xf numFmtId="0" fontId="3" fillId="6" borderId="3" xfId="0" applyFont="1" applyFill="1" applyBorder="1" applyAlignment="1">
      <alignment horizontal="center" vertical="center"/>
    </xf>
    <xf numFmtId="0" fontId="3" fillId="7" borderId="3" xfId="0" applyFont="1" applyFill="1" applyBorder="1" applyAlignment="1">
      <alignment horizontal="center" vertical="center"/>
    </xf>
    <xf numFmtId="0" fontId="3" fillId="8" borderId="3" xfId="0" applyFont="1" applyFill="1" applyBorder="1" applyAlignment="1">
      <alignment horizontal="center" vertical="center"/>
    </xf>
    <xf numFmtId="0" fontId="11" fillId="9" borderId="16" xfId="1" applyFont="1" applyFill="1" applyBorder="1" applyAlignment="1">
      <alignment horizontal="center" vertical="center" wrapText="1"/>
    </xf>
    <xf numFmtId="0" fontId="11" fillId="9" borderId="18" xfId="1" applyFont="1" applyFill="1" applyBorder="1" applyAlignment="1">
      <alignment horizontal="center" vertical="center"/>
    </xf>
    <xf numFmtId="0" fontId="3" fillId="10" borderId="0" xfId="0" applyFont="1" applyFill="1" applyAlignment="1">
      <alignment horizontal="center" wrapText="1"/>
    </xf>
    <xf numFmtId="0" fontId="0" fillId="10" borderId="3" xfId="0" applyFill="1" applyBorder="1" applyAlignment="1">
      <alignment horizontal="center"/>
    </xf>
    <xf numFmtId="0" fontId="3" fillId="5" borderId="0" xfId="0" applyFont="1" applyFill="1" applyAlignment="1">
      <alignment horizontal="left"/>
    </xf>
    <xf numFmtId="0" fontId="0" fillId="9" borderId="3" xfId="0" applyFill="1" applyBorder="1" applyAlignment="1">
      <alignment horizontal="center" vertical="center"/>
    </xf>
    <xf numFmtId="0" fontId="12" fillId="0" borderId="0" xfId="3"/>
    <xf numFmtId="0" fontId="12" fillId="0" borderId="0" xfId="3" applyFill="1"/>
    <xf numFmtId="49" fontId="3" fillId="0" borderId="0" xfId="0" applyNumberFormat="1" applyFont="1" applyAlignment="1">
      <alignment horizontal="center"/>
    </xf>
    <xf numFmtId="49" fontId="0" fillId="3" borderId="22" xfId="2" applyNumberFormat="1" applyFont="1" applyBorder="1" applyAlignment="1" applyProtection="1">
      <alignment horizontal="center" vertical="center"/>
    </xf>
    <xf numFmtId="0" fontId="0" fillId="0" borderId="23" xfId="2" applyFont="1" applyFill="1" applyBorder="1" applyAlignment="1" applyProtection="1">
      <alignment horizontal="center"/>
    </xf>
    <xf numFmtId="0" fontId="0" fillId="3" borderId="23" xfId="2" applyFont="1" applyBorder="1" applyAlignment="1" applyProtection="1">
      <alignment horizontal="left"/>
    </xf>
    <xf numFmtId="0" fontId="7" fillId="3" borderId="24" xfId="2" applyFont="1" applyBorder="1" applyAlignment="1" applyProtection="1">
      <alignment horizontal="center"/>
    </xf>
    <xf numFmtId="49" fontId="0" fillId="3" borderId="25" xfId="2" applyNumberFormat="1" applyFont="1" applyBorder="1" applyAlignment="1" applyProtection="1">
      <alignment horizontal="center"/>
    </xf>
    <xf numFmtId="0" fontId="7" fillId="3" borderId="26" xfId="2" applyFont="1" applyBorder="1" applyAlignment="1" applyProtection="1">
      <alignment horizontal="center"/>
    </xf>
    <xf numFmtId="49" fontId="0" fillId="3" borderId="19" xfId="2" applyNumberFormat="1" applyFont="1" applyBorder="1" applyAlignment="1" applyProtection="1">
      <alignment horizontal="center"/>
    </xf>
    <xf numFmtId="0" fontId="0" fillId="3" borderId="38" xfId="2" applyFont="1" applyBorder="1" applyProtection="1"/>
    <xf numFmtId="0" fontId="0" fillId="0" borderId="21" xfId="2" applyFont="1" applyFill="1" applyBorder="1" applyAlignment="1" applyProtection="1">
      <alignment horizontal="center"/>
    </xf>
    <xf numFmtId="49" fontId="0" fillId="3" borderId="22" xfId="2" applyNumberFormat="1" applyFont="1" applyBorder="1" applyProtection="1"/>
    <xf numFmtId="0" fontId="0" fillId="3" borderId="23" xfId="2" applyFont="1" applyBorder="1" applyProtection="1"/>
    <xf numFmtId="0" fontId="0" fillId="3" borderId="23" xfId="2" applyFont="1" applyBorder="1" applyAlignment="1" applyProtection="1">
      <alignment horizontal="center"/>
    </xf>
    <xf numFmtId="0" fontId="0" fillId="3" borderId="24" xfId="2" applyFont="1" applyBorder="1" applyAlignment="1" applyProtection="1">
      <alignment horizontal="center"/>
    </xf>
    <xf numFmtId="0" fontId="0" fillId="3" borderId="26" xfId="2" applyFont="1" applyBorder="1" applyAlignment="1" applyProtection="1">
      <alignment horizontal="center"/>
    </xf>
    <xf numFmtId="49" fontId="0" fillId="3" borderId="29" xfId="2" applyNumberFormat="1" applyFont="1" applyBorder="1" applyProtection="1"/>
    <xf numFmtId="0" fontId="0" fillId="3" borderId="30" xfId="2" applyFont="1" applyBorder="1" applyProtection="1"/>
    <xf numFmtId="0" fontId="0" fillId="3" borderId="30" xfId="2" applyFont="1" applyBorder="1" applyAlignment="1" applyProtection="1">
      <alignment horizontal="center"/>
    </xf>
    <xf numFmtId="0" fontId="0" fillId="3" borderId="30" xfId="2" applyFont="1" applyBorder="1" applyAlignment="1" applyProtection="1">
      <alignment horizontal="left"/>
    </xf>
    <xf numFmtId="0" fontId="7" fillId="3" borderId="31" xfId="2" applyFont="1" applyBorder="1" applyAlignment="1" applyProtection="1">
      <alignment horizontal="center"/>
    </xf>
    <xf numFmtId="49" fontId="0" fillId="3" borderId="32" xfId="2" applyNumberFormat="1" applyFont="1" applyBorder="1" applyAlignment="1" applyProtection="1">
      <alignment horizontal="center"/>
    </xf>
    <xf numFmtId="0" fontId="0" fillId="3" borderId="33" xfId="2" applyFont="1" applyBorder="1" applyAlignment="1" applyProtection="1">
      <alignment horizontal="center"/>
    </xf>
    <xf numFmtId="0" fontId="0" fillId="3" borderId="33" xfId="2" applyFont="1" applyBorder="1" applyAlignment="1" applyProtection="1">
      <alignment horizontal="left"/>
    </xf>
    <xf numFmtId="0" fontId="0" fillId="3" borderId="34" xfId="2" applyFont="1" applyBorder="1" applyAlignment="1" applyProtection="1">
      <alignment horizontal="center"/>
    </xf>
    <xf numFmtId="49" fontId="0" fillId="3" borderId="29" xfId="2" applyNumberFormat="1" applyFont="1" applyBorder="1" applyAlignment="1" applyProtection="1">
      <alignment horizontal="center"/>
    </xf>
    <xf numFmtId="49" fontId="0" fillId="3" borderId="22" xfId="2" applyNumberFormat="1" applyFont="1" applyBorder="1" applyAlignment="1" applyProtection="1">
      <alignment horizontal="center"/>
    </xf>
    <xf numFmtId="10" fontId="0" fillId="3" borderId="23" xfId="2" applyNumberFormat="1" applyFont="1" applyBorder="1" applyProtection="1"/>
    <xf numFmtId="49" fontId="0" fillId="0" borderId="3" xfId="0" applyNumberFormat="1" applyBorder="1" applyAlignment="1">
      <alignment horizontal="left" wrapText="1"/>
    </xf>
    <xf numFmtId="49" fontId="3" fillId="0" borderId="3" xfId="0" applyNumberFormat="1" applyFont="1" applyBorder="1" applyAlignment="1">
      <alignment shrinkToFit="1"/>
    </xf>
    <xf numFmtId="0" fontId="0" fillId="0" borderId="0" xfId="0" applyAlignment="1">
      <alignment shrinkToFit="1"/>
    </xf>
    <xf numFmtId="49" fontId="0" fillId="0" borderId="0" xfId="0" applyNumberFormat="1" applyAlignment="1">
      <alignment shrinkToFit="1"/>
    </xf>
    <xf numFmtId="49" fontId="0" fillId="0" borderId="3" xfId="0" applyNumberFormat="1" applyBorder="1" applyAlignment="1">
      <alignment shrinkToFit="1"/>
    </xf>
    <xf numFmtId="0" fontId="0" fillId="3" borderId="23" xfId="2" applyFont="1" applyBorder="1" applyAlignment="1" applyProtection="1">
      <alignment shrinkToFit="1"/>
    </xf>
    <xf numFmtId="0" fontId="0" fillId="3" borderId="20" xfId="2" applyFont="1" applyBorder="1" applyAlignment="1" applyProtection="1">
      <alignment shrinkToFit="1"/>
    </xf>
    <xf numFmtId="0" fontId="0" fillId="3" borderId="30" xfId="2" applyFont="1" applyBorder="1" applyAlignment="1" applyProtection="1">
      <alignment shrinkToFit="1"/>
    </xf>
    <xf numFmtId="0" fontId="0" fillId="3" borderId="33" xfId="2" applyFont="1" applyBorder="1" applyAlignment="1" applyProtection="1">
      <alignment shrinkToFit="1"/>
    </xf>
    <xf numFmtId="0" fontId="12" fillId="0" borderId="0" xfId="3" applyAlignment="1">
      <alignment shrinkToFit="1"/>
    </xf>
    <xf numFmtId="0" fontId="12" fillId="0" borderId="0" xfId="3" applyFill="1" applyAlignment="1">
      <alignment shrinkToFit="1"/>
    </xf>
    <xf numFmtId="0" fontId="13" fillId="0" borderId="0" xfId="0" applyFont="1"/>
    <xf numFmtId="0" fontId="0" fillId="4" borderId="48" xfId="0" applyFill="1" applyBorder="1"/>
    <xf numFmtId="0" fontId="0" fillId="4" borderId="50" xfId="0" applyFill="1" applyBorder="1"/>
    <xf numFmtId="0" fontId="0" fillId="4" borderId="51" xfId="0" applyFill="1" applyBorder="1"/>
    <xf numFmtId="49" fontId="3" fillId="4" borderId="47" xfId="2" applyNumberFormat="1" applyFont="1" applyFill="1" applyBorder="1" applyAlignment="1" applyProtection="1">
      <alignment horizontal="left"/>
    </xf>
    <xf numFmtId="0" fontId="0" fillId="4" borderId="47" xfId="2" applyFont="1" applyFill="1" applyBorder="1" applyAlignment="1" applyProtection="1">
      <alignment shrinkToFit="1"/>
    </xf>
    <xf numFmtId="0" fontId="0" fillId="4" borderId="47" xfId="2" applyFont="1" applyFill="1" applyBorder="1" applyProtection="1"/>
    <xf numFmtId="0" fontId="0" fillId="4" borderId="47" xfId="2" applyFont="1" applyFill="1" applyBorder="1" applyAlignment="1" applyProtection="1">
      <alignment horizontal="center"/>
    </xf>
    <xf numFmtId="0" fontId="0" fillId="4" borderId="47" xfId="2" applyFont="1" applyFill="1" applyBorder="1" applyAlignment="1" applyProtection="1">
      <alignment horizontal="left"/>
    </xf>
    <xf numFmtId="0" fontId="0" fillId="4" borderId="52" xfId="0" applyFill="1" applyBorder="1"/>
    <xf numFmtId="0" fontId="0" fillId="3" borderId="2" xfId="2" applyFont="1" applyAlignment="1" applyProtection="1">
      <alignment shrinkToFit="1"/>
    </xf>
    <xf numFmtId="49" fontId="0" fillId="4" borderId="47" xfId="0" applyNumberFormat="1" applyFill="1" applyBorder="1" applyAlignment="1">
      <alignment horizontal="center"/>
    </xf>
    <xf numFmtId="0" fontId="0" fillId="4" borderId="47" xfId="0" applyFill="1" applyBorder="1" applyAlignment="1">
      <alignment shrinkToFit="1"/>
    </xf>
    <xf numFmtId="0" fontId="0" fillId="4" borderId="47" xfId="0" applyFill="1" applyBorder="1" applyAlignment="1">
      <alignment horizontal="center"/>
    </xf>
    <xf numFmtId="0" fontId="0" fillId="4" borderId="47" xfId="0" applyFill="1" applyBorder="1" applyAlignment="1">
      <alignment horizontal="left"/>
    </xf>
    <xf numFmtId="0" fontId="0" fillId="4" borderId="53" xfId="0" applyFill="1" applyBorder="1"/>
    <xf numFmtId="0" fontId="0" fillId="4" borderId="55" xfId="0" applyFill="1" applyBorder="1"/>
    <xf numFmtId="49" fontId="8" fillId="11" borderId="49" xfId="1" applyNumberFormat="1" applyFont="1" applyFill="1" applyBorder="1" applyAlignment="1" applyProtection="1">
      <alignment horizontal="center"/>
    </xf>
    <xf numFmtId="0" fontId="8" fillId="11" borderId="49" xfId="1" applyFont="1" applyFill="1" applyBorder="1" applyProtection="1"/>
    <xf numFmtId="0" fontId="8" fillId="11" borderId="49" xfId="1" applyFont="1" applyFill="1" applyBorder="1" applyAlignment="1" applyProtection="1">
      <alignment horizontal="center"/>
    </xf>
    <xf numFmtId="0" fontId="10" fillId="11" borderId="49" xfId="1" applyFont="1" applyFill="1" applyBorder="1" applyAlignment="1" applyProtection="1">
      <alignment horizontal="center"/>
    </xf>
    <xf numFmtId="0" fontId="0" fillId="4" borderId="47" xfId="0" applyFill="1" applyBorder="1"/>
    <xf numFmtId="0" fontId="14" fillId="11" borderId="49" xfId="1" applyFont="1" applyFill="1" applyBorder="1" applyAlignment="1" applyProtection="1">
      <alignment horizontal="center" shrinkToFit="1"/>
    </xf>
    <xf numFmtId="49" fontId="0" fillId="4" borderId="54" xfId="0" applyNumberFormat="1" applyFill="1" applyBorder="1" applyAlignment="1">
      <alignment horizontal="center"/>
    </xf>
    <xf numFmtId="0" fontId="0" fillId="4" borderId="54" xfId="0" applyFill="1" applyBorder="1" applyAlignment="1">
      <alignment shrinkToFit="1"/>
    </xf>
    <xf numFmtId="0" fontId="0" fillId="4" borderId="54" xfId="0" applyFill="1" applyBorder="1"/>
    <xf numFmtId="0" fontId="0" fillId="4" borderId="54" xfId="0" applyFill="1" applyBorder="1" applyAlignment="1">
      <alignment horizontal="center"/>
    </xf>
    <xf numFmtId="0" fontId="0" fillId="4" borderId="54" xfId="0" applyFill="1" applyBorder="1" applyAlignment="1">
      <alignment horizontal="left"/>
    </xf>
    <xf numFmtId="0" fontId="0" fillId="11" borderId="53" xfId="0" applyFill="1" applyBorder="1"/>
    <xf numFmtId="49" fontId="8" fillId="11" borderId="54" xfId="1" applyNumberFormat="1" applyFont="1" applyFill="1" applyBorder="1" applyAlignment="1" applyProtection="1">
      <alignment horizontal="center"/>
    </xf>
    <xf numFmtId="0" fontId="8" fillId="11" borderId="54" xfId="1" applyFont="1" applyFill="1" applyBorder="1" applyAlignment="1" applyProtection="1">
      <alignment shrinkToFit="1"/>
    </xf>
    <xf numFmtId="0" fontId="8" fillId="11" borderId="54" xfId="1" applyFont="1" applyFill="1" applyBorder="1" applyProtection="1"/>
    <xf numFmtId="0" fontId="8" fillId="11" borderId="54" xfId="1" applyFont="1" applyFill="1" applyBorder="1" applyAlignment="1" applyProtection="1">
      <alignment horizontal="center"/>
    </xf>
    <xf numFmtId="0" fontId="10" fillId="11" borderId="54" xfId="1" applyFont="1" applyFill="1" applyBorder="1" applyAlignment="1" applyProtection="1">
      <alignment horizontal="center"/>
    </xf>
    <xf numFmtId="0" fontId="0" fillId="11" borderId="48" xfId="0" applyFill="1" applyBorder="1"/>
    <xf numFmtId="0" fontId="0" fillId="0" borderId="47" xfId="0" applyBorder="1"/>
    <xf numFmtId="49" fontId="8" fillId="0" borderId="47" xfId="1" applyNumberFormat="1" applyFont="1" applyFill="1" applyBorder="1" applyAlignment="1" applyProtection="1">
      <alignment horizontal="center"/>
    </xf>
    <xf numFmtId="0" fontId="8" fillId="0" borderId="47" xfId="1" applyFont="1" applyFill="1" applyBorder="1" applyAlignment="1" applyProtection="1">
      <alignment shrinkToFit="1"/>
    </xf>
    <xf numFmtId="0" fontId="8" fillId="0" borderId="47" xfId="1" applyFont="1" applyFill="1" applyBorder="1" applyProtection="1"/>
    <xf numFmtId="0" fontId="8" fillId="0" borderId="47" xfId="1" applyFont="1" applyFill="1" applyBorder="1" applyAlignment="1" applyProtection="1">
      <alignment horizontal="center"/>
    </xf>
    <xf numFmtId="0" fontId="10" fillId="0" borderId="47" xfId="1" applyFont="1" applyFill="1" applyBorder="1" applyAlignment="1" applyProtection="1">
      <alignment horizontal="center"/>
    </xf>
    <xf numFmtId="49" fontId="0" fillId="0" borderId="47" xfId="0" applyNumberFormat="1" applyBorder="1" applyAlignment="1">
      <alignment horizontal="center"/>
    </xf>
    <xf numFmtId="0" fontId="0" fillId="0" borderId="47" xfId="0" applyBorder="1" applyAlignment="1">
      <alignment shrinkToFit="1"/>
    </xf>
    <xf numFmtId="0" fontId="0" fillId="0" borderId="47" xfId="0" applyBorder="1" applyAlignment="1">
      <alignment horizontal="center"/>
    </xf>
    <xf numFmtId="0" fontId="0" fillId="0" borderId="47" xfId="0" applyBorder="1" applyAlignment="1">
      <alignment horizontal="left"/>
    </xf>
    <xf numFmtId="0" fontId="3" fillId="4" borderId="48" xfId="0" applyFont="1" applyFill="1" applyBorder="1"/>
    <xf numFmtId="0" fontId="0" fillId="4" borderId="49" xfId="0" applyFill="1" applyBorder="1"/>
    <xf numFmtId="0" fontId="0" fillId="4" borderId="49" xfId="0" applyFill="1" applyBorder="1" applyAlignment="1">
      <alignment shrinkToFit="1"/>
    </xf>
    <xf numFmtId="0" fontId="0" fillId="4" borderId="49" xfId="0" applyFill="1" applyBorder="1" applyAlignment="1">
      <alignment horizontal="center"/>
    </xf>
    <xf numFmtId="0" fontId="0" fillId="4" borderId="49" xfId="0" applyFill="1" applyBorder="1" applyAlignment="1">
      <alignment horizontal="left"/>
    </xf>
    <xf numFmtId="0" fontId="3" fillId="4" borderId="47" xfId="0" applyFont="1" applyFill="1" applyBorder="1" applyAlignment="1">
      <alignment shrinkToFit="1"/>
    </xf>
    <xf numFmtId="0" fontId="3" fillId="4" borderId="47" xfId="0" applyFont="1" applyFill="1" applyBorder="1"/>
    <xf numFmtId="0" fontId="3" fillId="4" borderId="47" xfId="0" applyFont="1" applyFill="1" applyBorder="1" applyAlignment="1">
      <alignment horizontal="left"/>
    </xf>
    <xf numFmtId="0" fontId="3" fillId="11" borderId="47" xfId="0" applyFont="1" applyFill="1" applyBorder="1" applyAlignment="1">
      <alignment wrapText="1"/>
    </xf>
    <xf numFmtId="0" fontId="3" fillId="11" borderId="47" xfId="0" applyFont="1" applyFill="1" applyBorder="1"/>
    <xf numFmtId="0" fontId="0" fillId="11" borderId="47" xfId="0" applyFill="1" applyBorder="1" applyAlignment="1">
      <alignment wrapText="1"/>
    </xf>
    <xf numFmtId="49" fontId="3" fillId="4" borderId="47" xfId="0" applyNumberFormat="1" applyFont="1" applyFill="1" applyBorder="1"/>
    <xf numFmtId="0" fontId="3" fillId="4" borderId="47" xfId="0" applyFont="1" applyFill="1" applyBorder="1" applyAlignment="1">
      <alignment horizontal="center"/>
    </xf>
    <xf numFmtId="0" fontId="0" fillId="3" borderId="2" xfId="2" applyFont="1" applyAlignment="1" applyProtection="1">
      <alignment horizontal="left"/>
    </xf>
    <xf numFmtId="49" fontId="0" fillId="4" borderId="47" xfId="0" applyNumberFormat="1" applyFill="1" applyBorder="1"/>
    <xf numFmtId="0" fontId="0" fillId="3" borderId="2" xfId="2" applyFont="1" applyProtection="1"/>
    <xf numFmtId="0" fontId="0" fillId="0" borderId="2" xfId="2" applyFont="1" applyFill="1" applyAlignment="1" applyProtection="1">
      <alignment horizontal="center"/>
    </xf>
    <xf numFmtId="0" fontId="0" fillId="11" borderId="55" xfId="0" applyFill="1" applyBorder="1"/>
    <xf numFmtId="49" fontId="0" fillId="4" borderId="49" xfId="0" applyNumberFormat="1" applyFill="1" applyBorder="1" applyAlignment="1">
      <alignment horizontal="center"/>
    </xf>
    <xf numFmtId="49" fontId="3" fillId="4" borderId="47" xfId="0" applyNumberFormat="1" applyFont="1" applyFill="1" applyBorder="1" applyAlignment="1">
      <alignment horizontal="left"/>
    </xf>
    <xf numFmtId="49" fontId="11" fillId="2" borderId="35" xfId="1" applyNumberFormat="1" applyFont="1" applyBorder="1" applyAlignment="1" applyProtection="1">
      <alignment horizontal="center"/>
    </xf>
    <xf numFmtId="0" fontId="11" fillId="2" borderId="37" xfId="1" applyFont="1" applyBorder="1" applyAlignment="1" applyProtection="1">
      <alignment horizontal="center"/>
    </xf>
    <xf numFmtId="49" fontId="11" fillId="2" borderId="16" xfId="1" applyNumberFormat="1" applyFont="1" applyBorder="1" applyAlignment="1" applyProtection="1">
      <alignment horizontal="center"/>
    </xf>
    <xf numFmtId="0" fontId="11" fillId="2" borderId="18" xfId="1" applyFont="1" applyBorder="1" applyAlignment="1" applyProtection="1">
      <alignment horizontal="center"/>
    </xf>
    <xf numFmtId="49" fontId="0" fillId="3" borderId="58" xfId="2" applyNumberFormat="1" applyFont="1" applyBorder="1" applyAlignment="1" applyProtection="1">
      <alignment horizontal="center"/>
    </xf>
    <xf numFmtId="0" fontId="0" fillId="3" borderId="59" xfId="2" applyFont="1" applyBorder="1" applyAlignment="1" applyProtection="1">
      <alignment shrinkToFit="1"/>
    </xf>
    <xf numFmtId="10" fontId="0" fillId="3" borderId="60" xfId="2" applyNumberFormat="1" applyFont="1" applyBorder="1" applyProtection="1"/>
    <xf numFmtId="0" fontId="0" fillId="0" borderId="60" xfId="2" applyFont="1" applyFill="1" applyBorder="1" applyAlignment="1" applyProtection="1">
      <alignment horizontal="center"/>
    </xf>
    <xf numFmtId="0" fontId="0" fillId="3" borderId="60" xfId="2" applyFont="1" applyBorder="1" applyAlignment="1" applyProtection="1">
      <alignment horizontal="left"/>
    </xf>
    <xf numFmtId="0" fontId="7" fillId="3" borderId="61" xfId="2" applyFont="1" applyBorder="1" applyAlignment="1" applyProtection="1">
      <alignment horizontal="center"/>
    </xf>
    <xf numFmtId="0" fontId="11" fillId="2" borderId="36" xfId="1" applyFont="1" applyBorder="1" applyAlignment="1" applyProtection="1">
      <alignment horizontal="center"/>
    </xf>
    <xf numFmtId="0" fontId="11" fillId="2" borderId="17" xfId="1" applyFont="1" applyBorder="1" applyAlignment="1" applyProtection="1">
      <alignment horizontal="center"/>
    </xf>
    <xf numFmtId="49" fontId="11" fillId="2" borderId="27" xfId="1" applyNumberFormat="1" applyFont="1" applyBorder="1" applyAlignment="1" applyProtection="1">
      <alignment horizontal="center"/>
    </xf>
    <xf numFmtId="0" fontId="11" fillId="2" borderId="28" xfId="1" applyFont="1" applyBorder="1" applyAlignment="1" applyProtection="1">
      <alignment horizontal="center"/>
    </xf>
    <xf numFmtId="0" fontId="0" fillId="3" borderId="39" xfId="2" applyFont="1" applyBorder="1" applyAlignment="1" applyProtection="1">
      <alignment horizontal="center"/>
    </xf>
    <xf numFmtId="0" fontId="0" fillId="3" borderId="40" xfId="2" applyFont="1" applyBorder="1" applyAlignment="1" applyProtection="1">
      <alignment horizontal="center"/>
    </xf>
    <xf numFmtId="0" fontId="0" fillId="3" borderId="41" xfId="2" applyFont="1" applyBorder="1" applyAlignment="1" applyProtection="1">
      <alignment horizontal="center"/>
    </xf>
    <xf numFmtId="0" fontId="0" fillId="3" borderId="42" xfId="2" applyFont="1" applyBorder="1" applyAlignment="1" applyProtection="1">
      <alignment horizontal="center"/>
    </xf>
    <xf numFmtId="0" fontId="0" fillId="3" borderId="39" xfId="2" applyNumberFormat="1" applyFont="1" applyBorder="1" applyAlignment="1" applyProtection="1">
      <alignment horizontal="center" wrapText="1"/>
    </xf>
    <xf numFmtId="0" fontId="0" fillId="3" borderId="40" xfId="2" applyNumberFormat="1" applyFont="1" applyBorder="1" applyAlignment="1" applyProtection="1">
      <alignment horizontal="center" wrapText="1"/>
    </xf>
    <xf numFmtId="0" fontId="0" fillId="3" borderId="41" xfId="2" applyNumberFormat="1" applyFont="1" applyBorder="1" applyAlignment="1" applyProtection="1">
      <alignment horizontal="center" wrapText="1"/>
    </xf>
    <xf numFmtId="0" fontId="0" fillId="3" borderId="42" xfId="2" applyNumberFormat="1" applyFont="1" applyBorder="1" applyAlignment="1" applyProtection="1">
      <alignment horizontal="center" wrapText="1"/>
    </xf>
    <xf numFmtId="0" fontId="0" fillId="3" borderId="43" xfId="2" applyFont="1" applyBorder="1" applyAlignment="1" applyProtection="1">
      <alignment horizontal="center"/>
    </xf>
    <xf numFmtId="0" fontId="0" fillId="3" borderId="44" xfId="2" applyFont="1" applyBorder="1" applyAlignment="1" applyProtection="1">
      <alignment horizontal="center"/>
    </xf>
    <xf numFmtId="0" fontId="0" fillId="3" borderId="41" xfId="2" applyFont="1" applyBorder="1" applyAlignment="1" applyProtection="1">
      <alignment horizontal="center" wrapText="1"/>
    </xf>
    <xf numFmtId="0" fontId="0" fillId="3" borderId="42" xfId="2" applyFont="1" applyBorder="1" applyAlignment="1" applyProtection="1">
      <alignment horizontal="center" wrapText="1"/>
    </xf>
    <xf numFmtId="0" fontId="0" fillId="3" borderId="45" xfId="2" applyFont="1" applyBorder="1" applyAlignment="1" applyProtection="1">
      <alignment horizontal="center" wrapText="1"/>
    </xf>
    <xf numFmtId="0" fontId="0" fillId="3" borderId="46" xfId="2" applyFont="1" applyBorder="1" applyAlignment="1" applyProtection="1">
      <alignment horizontal="center" wrapText="1"/>
    </xf>
    <xf numFmtId="49" fontId="0" fillId="3" borderId="2" xfId="2" applyNumberFormat="1" applyFont="1" applyAlignment="1" applyProtection="1">
      <alignment horizontal="center"/>
    </xf>
    <xf numFmtId="0" fontId="0" fillId="3" borderId="2" xfId="2" applyFont="1" applyAlignment="1" applyProtection="1">
      <alignment horizontal="center"/>
    </xf>
    <xf numFmtId="22" fontId="0" fillId="0" borderId="67" xfId="0" applyNumberFormat="1" applyBorder="1"/>
    <xf numFmtId="0" fontId="11" fillId="2" borderId="56" xfId="1" applyFont="1" applyBorder="1" applyAlignment="1" applyProtection="1">
      <alignment horizontal="center" shrinkToFit="1"/>
    </xf>
    <xf numFmtId="0" fontId="11" fillId="2" borderId="15" xfId="1" applyFont="1" applyBorder="1" applyAlignment="1" applyProtection="1">
      <alignment horizontal="center" shrinkToFit="1"/>
    </xf>
    <xf numFmtId="0" fontId="11" fillId="2" borderId="57" xfId="1" applyFont="1" applyBorder="1" applyAlignment="1" applyProtection="1">
      <alignment horizontal="center" shrinkToFit="1"/>
    </xf>
    <xf numFmtId="0" fontId="11" fillId="2" borderId="64" xfId="1" applyFont="1" applyBorder="1" applyAlignment="1" applyProtection="1">
      <alignment horizontal="center" shrinkToFit="1"/>
    </xf>
    <xf numFmtId="0" fontId="11" fillId="2" borderId="65" xfId="1" applyFont="1" applyBorder="1" applyAlignment="1" applyProtection="1">
      <alignment horizontal="center" shrinkToFit="1"/>
    </xf>
    <xf numFmtId="0" fontId="11" fillId="2" borderId="66" xfId="1" applyFont="1" applyBorder="1" applyAlignment="1" applyProtection="1">
      <alignment horizontal="center" shrinkToFit="1"/>
    </xf>
    <xf numFmtId="0" fontId="0" fillId="9" borderId="4" xfId="0" applyFill="1" applyBorder="1" applyAlignment="1">
      <alignment horizontal="left" vertical="center"/>
    </xf>
    <xf numFmtId="0" fontId="0" fillId="9" borderId="15" xfId="0" applyFill="1" applyBorder="1" applyAlignment="1">
      <alignment horizontal="left" vertical="center"/>
    </xf>
    <xf numFmtId="0" fontId="0" fillId="9" borderId="5" xfId="0" applyFill="1" applyBorder="1" applyAlignment="1">
      <alignment horizontal="left" vertical="center"/>
    </xf>
    <xf numFmtId="0" fontId="0" fillId="9" borderId="4" xfId="0" applyFill="1" applyBorder="1" applyAlignment="1">
      <alignment horizontal="left" vertical="center" wrapText="1"/>
    </xf>
    <xf numFmtId="0" fontId="0" fillId="9" borderId="15" xfId="0" applyFill="1" applyBorder="1" applyAlignment="1">
      <alignment horizontal="left" vertical="center" wrapText="1"/>
    </xf>
    <xf numFmtId="0" fontId="0" fillId="9" borderId="5" xfId="0" applyFill="1" applyBorder="1" applyAlignment="1">
      <alignment horizontal="left" vertical="center" wrapText="1"/>
    </xf>
    <xf numFmtId="0" fontId="11" fillId="2" borderId="62" xfId="1" applyFont="1" applyBorder="1" applyAlignment="1" applyProtection="1">
      <alignment horizontal="center" shrinkToFit="1"/>
    </xf>
    <xf numFmtId="0" fontId="11" fillId="2" borderId="12" xfId="1" applyFont="1" applyBorder="1" applyAlignment="1" applyProtection="1">
      <alignment horizontal="center" shrinkToFit="1"/>
    </xf>
    <xf numFmtId="0" fontId="11" fillId="2" borderId="63" xfId="1" applyFont="1" applyBorder="1" applyAlignment="1" applyProtection="1">
      <alignment horizontal="center" shrinkToFit="1"/>
    </xf>
  </cellXfs>
  <cellStyles count="4">
    <cellStyle name="Entrada" xfId="1" builtinId="20"/>
    <cellStyle name="Hipervínculo" xfId="3" builtinId="8"/>
    <cellStyle name="Normal" xfId="0" builtinId="0"/>
    <cellStyle name="Notas" xfId="2" builtinId="10"/>
  </cellStyles>
  <dxfs count="6">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46</xdr:row>
      <xdr:rowOff>190500</xdr:rowOff>
    </xdr:from>
    <xdr:to>
      <xdr:col>22</xdr:col>
      <xdr:colOff>747573</xdr:colOff>
      <xdr:row>51</xdr:row>
      <xdr:rowOff>100421</xdr:rowOff>
    </xdr:to>
    <xdr:pic>
      <xdr:nvPicPr>
        <xdr:cNvPr id="16" name="Picture 15">
          <a:extLst>
            <a:ext uri="{FF2B5EF4-FFF2-40B4-BE49-F238E27FC236}">
              <a16:creationId xmlns:a16="http://schemas.microsoft.com/office/drawing/2014/main" id="{204D35D3-D406-4B62-9545-FC955C261EDB}"/>
            </a:ext>
          </a:extLst>
        </xdr:cNvPr>
        <xdr:cNvPicPr>
          <a:picLocks noChangeAspect="1"/>
        </xdr:cNvPicPr>
      </xdr:nvPicPr>
      <xdr:blipFill>
        <a:blip xmlns:r="http://schemas.openxmlformats.org/officeDocument/2006/relationships" r:embed="rId1"/>
        <a:stretch>
          <a:fillRect/>
        </a:stretch>
      </xdr:blipFill>
      <xdr:spPr>
        <a:xfrm>
          <a:off x="12763500" y="10144125"/>
          <a:ext cx="7078980" cy="1089660"/>
        </a:xfrm>
        <a:prstGeom prst="rect">
          <a:avLst/>
        </a:prstGeom>
      </xdr:spPr>
    </xdr:pic>
    <xdr:clientData/>
  </xdr:twoCellAnchor>
  <xdr:twoCellAnchor editAs="oneCell">
    <xdr:from>
      <xdr:col>13</xdr:col>
      <xdr:colOff>9525</xdr:colOff>
      <xdr:row>54</xdr:row>
      <xdr:rowOff>9525</xdr:rowOff>
    </xdr:from>
    <xdr:to>
      <xdr:col>16</xdr:col>
      <xdr:colOff>190495</xdr:colOff>
      <xdr:row>58</xdr:row>
      <xdr:rowOff>135527</xdr:rowOff>
    </xdr:to>
    <xdr:pic>
      <xdr:nvPicPr>
        <xdr:cNvPr id="17" name="Picture 16">
          <a:extLst>
            <a:ext uri="{FF2B5EF4-FFF2-40B4-BE49-F238E27FC236}">
              <a16:creationId xmlns:a16="http://schemas.microsoft.com/office/drawing/2014/main" id="{0AA28BAC-1B36-4453-891F-BEE913F98D18}"/>
            </a:ext>
          </a:extLst>
        </xdr:cNvPr>
        <xdr:cNvPicPr>
          <a:picLocks noChangeAspect="1"/>
        </xdr:cNvPicPr>
      </xdr:nvPicPr>
      <xdr:blipFill>
        <a:blip xmlns:r="http://schemas.openxmlformats.org/officeDocument/2006/relationships" r:embed="rId2"/>
        <a:stretch>
          <a:fillRect/>
        </a:stretch>
      </xdr:blipFill>
      <xdr:spPr>
        <a:xfrm>
          <a:off x="12773025" y="11496675"/>
          <a:ext cx="2857500" cy="1074420"/>
        </a:xfrm>
        <a:prstGeom prst="rect">
          <a:avLst/>
        </a:prstGeom>
      </xdr:spPr>
    </xdr:pic>
    <xdr:clientData/>
  </xdr:twoCellAnchor>
  <xdr:twoCellAnchor editAs="oneCell">
    <xdr:from>
      <xdr:col>13</xdr:col>
      <xdr:colOff>9525</xdr:colOff>
      <xdr:row>60</xdr:row>
      <xdr:rowOff>0</xdr:rowOff>
    </xdr:from>
    <xdr:to>
      <xdr:col>27</xdr:col>
      <xdr:colOff>156750</xdr:colOff>
      <xdr:row>65</xdr:row>
      <xdr:rowOff>148862</xdr:rowOff>
    </xdr:to>
    <xdr:pic>
      <xdr:nvPicPr>
        <xdr:cNvPr id="3" name="Picture 2">
          <a:extLst>
            <a:ext uri="{FF2B5EF4-FFF2-40B4-BE49-F238E27FC236}">
              <a16:creationId xmlns:a16="http://schemas.microsoft.com/office/drawing/2014/main" id="{296E29EB-4183-4E3F-B0BD-B3B3EF02A501}"/>
            </a:ext>
          </a:extLst>
        </xdr:cNvPr>
        <xdr:cNvPicPr>
          <a:picLocks noChangeAspect="1"/>
        </xdr:cNvPicPr>
      </xdr:nvPicPr>
      <xdr:blipFill>
        <a:blip xmlns:r="http://schemas.openxmlformats.org/officeDocument/2006/relationships" r:embed="rId3"/>
        <a:stretch>
          <a:fillRect/>
        </a:stretch>
      </xdr:blipFill>
      <xdr:spPr>
        <a:xfrm>
          <a:off x="13182600" y="12830175"/>
          <a:ext cx="10302240" cy="109728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16/j.ergon.2013.09.003" TargetMode="External"/><Relationship Id="rId7" Type="http://schemas.openxmlformats.org/officeDocument/2006/relationships/comments" Target="../comments1.xml"/><Relationship Id="rId2" Type="http://schemas.openxmlformats.org/officeDocument/2006/relationships/hyperlink" Target="https://fysiekebelasting.tno.nl/wp-content/uploads/sites/6/2021/11/HARM_assessmentform.pdf" TargetMode="External"/><Relationship Id="rId1" Type="http://schemas.openxmlformats.org/officeDocument/2006/relationships/hyperlink" Target="https://fysiekebelasting.tno.nl/wp-content/uploads/sites/6/2021/11/HARM_manual_paper.pdf"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5A744-93A6-4AE8-83A2-675B1B554012}">
  <dimension ref="B1:AT1048576"/>
  <sheetViews>
    <sheetView tabSelected="1" topLeftCell="A11" zoomScale="70" zoomScaleNormal="70" zoomScaleSheetLayoutView="140" workbookViewId="0">
      <selection activeCell="L33" sqref="L33"/>
    </sheetView>
  </sheetViews>
  <sheetFormatPr baseColWidth="10" defaultColWidth="9.140625" defaultRowHeight="15" x14ac:dyDescent="0.25"/>
  <cols>
    <col min="2" max="2" width="0.140625" customWidth="1"/>
    <col min="6" max="6" width="135.42578125" style="71" customWidth="1"/>
    <col min="7" max="7" width="19.28515625" customWidth="1"/>
    <col min="8" max="8" width="20.5703125" style="1" bestFit="1" customWidth="1"/>
    <col min="9" max="9" width="15.42578125" style="3" customWidth="1"/>
    <col min="10" max="10" width="9.7109375" style="1" bestFit="1" customWidth="1"/>
    <col min="15" max="15" width="21.85546875" bestFit="1" customWidth="1"/>
    <col min="23" max="23" width="20.85546875" customWidth="1"/>
    <col min="39" max="39" width="10.7109375" customWidth="1"/>
  </cols>
  <sheetData>
    <row r="1" spans="2:28" ht="31.5" x14ac:dyDescent="0.5">
      <c r="E1" s="2" t="s">
        <v>9</v>
      </c>
      <c r="O1" s="1"/>
    </row>
    <row r="2" spans="2:28" x14ac:dyDescent="0.25">
      <c r="E2" s="4" t="s">
        <v>148</v>
      </c>
      <c r="F2" s="72"/>
      <c r="G2" s="4"/>
      <c r="O2" s="1"/>
    </row>
    <row r="3" spans="2:28" x14ac:dyDescent="0.25">
      <c r="E3" s="4" t="s">
        <v>147</v>
      </c>
      <c r="F3" s="72"/>
      <c r="G3" s="4"/>
      <c r="O3" s="1"/>
    </row>
    <row r="4" spans="2:28" x14ac:dyDescent="0.25">
      <c r="E4" s="4" t="s">
        <v>149</v>
      </c>
      <c r="H4" s="4"/>
      <c r="O4" s="1"/>
    </row>
    <row r="5" spans="2:28" x14ac:dyDescent="0.25">
      <c r="E5" s="4" t="s">
        <v>30</v>
      </c>
      <c r="F5" s="72" t="s">
        <v>146</v>
      </c>
      <c r="G5" s="4"/>
      <c r="O5" s="1"/>
    </row>
    <row r="6" spans="2:28" ht="210.75" thickBot="1" x14ac:dyDescent="0.3">
      <c r="B6" s="36" t="s">
        <v>120</v>
      </c>
      <c r="F6"/>
      <c r="O6" s="1"/>
    </row>
    <row r="7" spans="2:28" x14ac:dyDescent="0.25">
      <c r="B7" s="1"/>
      <c r="D7" s="125" t="s">
        <v>124</v>
      </c>
      <c r="E7" s="126"/>
      <c r="F7" s="127"/>
      <c r="G7" s="126"/>
      <c r="H7" s="128"/>
      <c r="I7" s="129"/>
      <c r="J7" s="128"/>
      <c r="K7" s="82"/>
      <c r="M7" s="38" t="s">
        <v>106</v>
      </c>
      <c r="N7" s="26"/>
      <c r="O7" s="26"/>
      <c r="P7" s="26"/>
      <c r="Q7" s="26"/>
      <c r="R7" s="26"/>
      <c r="S7" s="26"/>
      <c r="T7" s="26"/>
      <c r="U7" s="26"/>
      <c r="V7" s="26"/>
      <c r="W7" s="26"/>
      <c r="X7" s="26"/>
      <c r="Y7" s="26"/>
      <c r="Z7" s="26"/>
      <c r="AA7" s="26"/>
      <c r="AB7" s="26"/>
    </row>
    <row r="8" spans="2:28" x14ac:dyDescent="0.25">
      <c r="B8" s="1"/>
      <c r="D8" s="83"/>
      <c r="E8" s="101"/>
      <c r="F8" s="92"/>
      <c r="G8" s="101"/>
      <c r="H8" s="93"/>
      <c r="I8" s="94"/>
      <c r="J8" s="93"/>
      <c r="K8" s="89"/>
      <c r="M8" s="26"/>
      <c r="N8" s="26"/>
      <c r="O8" s="30"/>
      <c r="P8" s="26"/>
      <c r="Q8" s="26"/>
      <c r="R8" s="26"/>
      <c r="S8" s="26"/>
      <c r="T8" s="26"/>
      <c r="U8" s="26"/>
      <c r="V8" s="26"/>
      <c r="W8" s="26"/>
      <c r="X8" s="26"/>
      <c r="Y8" s="26"/>
      <c r="Z8" s="26"/>
      <c r="AA8" s="26"/>
      <c r="AB8" s="26"/>
    </row>
    <row r="9" spans="2:28" x14ac:dyDescent="0.25">
      <c r="B9" s="1">
        <v>0</v>
      </c>
      <c r="D9" s="83"/>
      <c r="E9" s="101"/>
      <c r="F9" s="130" t="s">
        <v>28</v>
      </c>
      <c r="G9" s="131"/>
      <c r="H9" s="93"/>
      <c r="I9" s="132" t="s">
        <v>30</v>
      </c>
      <c r="J9" s="93"/>
      <c r="K9" s="89"/>
      <c r="M9" s="26"/>
      <c r="N9" s="7"/>
      <c r="O9" s="8"/>
      <c r="P9" s="8"/>
      <c r="Q9" s="27"/>
      <c r="R9" s="26"/>
      <c r="S9" s="26"/>
      <c r="T9" s="26"/>
      <c r="U9" s="26"/>
      <c r="V9" s="7"/>
      <c r="W9" s="8"/>
      <c r="X9" s="8"/>
      <c r="Y9" s="27"/>
      <c r="Z9" s="26"/>
      <c r="AA9" s="26"/>
      <c r="AB9" s="26"/>
    </row>
    <row r="10" spans="2:28" ht="39" customHeight="1" x14ac:dyDescent="0.25">
      <c r="B10" s="1"/>
      <c r="D10" s="83"/>
      <c r="E10" s="101"/>
      <c r="F10" s="70"/>
      <c r="G10" s="133"/>
      <c r="H10" s="93"/>
      <c r="I10" s="175"/>
      <c r="J10" s="93"/>
      <c r="K10" s="89"/>
      <c r="M10" s="26"/>
      <c r="N10" s="24"/>
      <c r="O10" s="34" t="s">
        <v>154</v>
      </c>
      <c r="P10" s="35">
        <f>J21*(J47+J78+J85+J94+J102)</f>
        <v>0</v>
      </c>
      <c r="Q10" s="28"/>
      <c r="R10" s="26"/>
      <c r="S10" s="26"/>
      <c r="T10" s="26"/>
      <c r="U10" s="26"/>
      <c r="V10" s="24"/>
      <c r="W10" s="34" t="s">
        <v>155</v>
      </c>
      <c r="X10" s="35">
        <f>J21*(J47+J59+J66+J94+J102)</f>
        <v>0</v>
      </c>
      <c r="Y10" s="28"/>
      <c r="Z10" s="26"/>
      <c r="AA10" s="26"/>
      <c r="AB10" s="26"/>
    </row>
    <row r="11" spans="2:28" x14ac:dyDescent="0.25">
      <c r="B11" s="1"/>
      <c r="D11" s="83"/>
      <c r="E11" s="101"/>
      <c r="F11" s="130"/>
      <c r="G11" s="134"/>
      <c r="H11" s="93"/>
      <c r="I11" s="94"/>
      <c r="J11" s="93"/>
      <c r="K11" s="89"/>
      <c r="M11" s="26"/>
      <c r="N11" s="9"/>
      <c r="O11" s="10"/>
      <c r="P11" s="10"/>
      <c r="Q11" s="29"/>
      <c r="R11" s="26"/>
      <c r="S11" s="26"/>
      <c r="T11" s="26"/>
      <c r="U11" s="26"/>
      <c r="V11" s="9"/>
      <c r="W11" s="10"/>
      <c r="X11" s="10"/>
      <c r="Y11" s="29"/>
      <c r="Z11" s="26"/>
      <c r="AA11" s="26"/>
      <c r="AB11" s="26"/>
    </row>
    <row r="12" spans="2:28" x14ac:dyDescent="0.25">
      <c r="B12" s="1"/>
      <c r="D12" s="83"/>
      <c r="E12" s="101"/>
      <c r="F12" s="130" t="s">
        <v>29</v>
      </c>
      <c r="G12" s="134"/>
      <c r="H12" s="93"/>
      <c r="I12" s="132" t="s">
        <v>31</v>
      </c>
      <c r="J12" s="93"/>
      <c r="K12" s="89"/>
      <c r="M12" s="26"/>
      <c r="N12" s="26"/>
      <c r="O12" s="26"/>
      <c r="P12" s="26"/>
      <c r="Q12" s="26"/>
      <c r="R12" s="26"/>
      <c r="S12" s="26"/>
      <c r="T12" s="26"/>
      <c r="U12" s="26"/>
      <c r="V12" s="26"/>
      <c r="W12" s="26"/>
      <c r="X12" s="26"/>
      <c r="Y12" s="26"/>
      <c r="Z12" s="26"/>
      <c r="AA12" s="26"/>
      <c r="AB12" s="26"/>
    </row>
    <row r="13" spans="2:28" ht="37.5" customHeight="1" x14ac:dyDescent="0.25">
      <c r="B13" s="1"/>
      <c r="D13" s="83"/>
      <c r="E13" s="101"/>
      <c r="F13" s="73"/>
      <c r="G13" s="135"/>
      <c r="H13" s="93"/>
      <c r="I13" s="69"/>
      <c r="J13" s="93"/>
      <c r="K13" s="89"/>
      <c r="M13" s="26"/>
      <c r="N13" s="26"/>
      <c r="O13" s="26"/>
      <c r="P13" s="26"/>
      <c r="Q13" s="26"/>
      <c r="R13" s="26"/>
      <c r="S13" s="26"/>
      <c r="T13" s="26"/>
      <c r="U13" s="26"/>
      <c r="V13" s="26"/>
      <c r="W13" s="26"/>
      <c r="X13" s="26"/>
      <c r="Y13" s="26"/>
      <c r="Z13" s="26"/>
      <c r="AA13" s="26"/>
      <c r="AB13" s="26"/>
    </row>
    <row r="14" spans="2:28" x14ac:dyDescent="0.25">
      <c r="B14" s="1"/>
      <c r="D14" s="83"/>
      <c r="E14" s="101"/>
      <c r="F14" s="92"/>
      <c r="G14" s="101"/>
      <c r="H14" s="93"/>
      <c r="I14" s="94"/>
      <c r="J14" s="93"/>
      <c r="K14" s="89"/>
      <c r="M14" s="26"/>
      <c r="N14" s="38" t="s">
        <v>118</v>
      </c>
      <c r="O14" s="26"/>
      <c r="P14" s="26"/>
      <c r="Q14" s="26"/>
      <c r="R14" s="26"/>
      <c r="S14" s="26"/>
      <c r="T14" s="26"/>
      <c r="U14" s="26"/>
      <c r="V14" s="26"/>
      <c r="W14" s="26"/>
      <c r="X14" s="26"/>
      <c r="Y14" s="26"/>
      <c r="Z14" s="26"/>
      <c r="AA14" s="26"/>
      <c r="AB14" s="26"/>
    </row>
    <row r="15" spans="2:28" x14ac:dyDescent="0.25">
      <c r="B15" s="1"/>
      <c r="D15" s="83"/>
      <c r="E15" s="131" t="s">
        <v>125</v>
      </c>
      <c r="F15" s="92"/>
      <c r="G15" s="101"/>
      <c r="H15" s="93"/>
      <c r="I15" s="94"/>
      <c r="J15" s="93"/>
      <c r="K15" s="89"/>
      <c r="M15" s="26"/>
      <c r="N15" s="25"/>
      <c r="O15" s="26"/>
      <c r="P15" s="26"/>
      <c r="Q15" s="26"/>
      <c r="R15" s="26"/>
      <c r="S15" s="26"/>
      <c r="T15" s="26"/>
      <c r="U15" s="26"/>
      <c r="V15" s="26"/>
      <c r="W15" s="26"/>
      <c r="X15" s="26"/>
      <c r="Y15" s="26"/>
      <c r="Z15" s="26"/>
      <c r="AA15" s="26"/>
      <c r="AB15" s="26"/>
    </row>
    <row r="16" spans="2:28" x14ac:dyDescent="0.25">
      <c r="B16" s="1"/>
      <c r="D16" s="83"/>
      <c r="E16" s="101"/>
      <c r="F16" s="92"/>
      <c r="G16" s="101"/>
      <c r="H16" s="93"/>
      <c r="I16" s="94"/>
      <c r="J16" s="93"/>
      <c r="K16" s="89"/>
      <c r="M16" s="26"/>
      <c r="N16" s="30" t="s">
        <v>108</v>
      </c>
      <c r="O16" s="26"/>
      <c r="P16" s="26" t="s">
        <v>109</v>
      </c>
      <c r="Q16" s="26"/>
      <c r="R16" s="26"/>
      <c r="S16" s="26"/>
      <c r="T16" s="26"/>
      <c r="U16" s="26"/>
      <c r="V16" s="26"/>
      <c r="W16" s="26"/>
      <c r="X16" s="26"/>
      <c r="Y16" s="26"/>
      <c r="Z16" s="26"/>
      <c r="AA16" s="26"/>
      <c r="AB16" s="26"/>
    </row>
    <row r="17" spans="2:46" x14ac:dyDescent="0.25">
      <c r="B17" s="1"/>
      <c r="D17" s="83"/>
      <c r="E17" s="136" t="s">
        <v>1</v>
      </c>
      <c r="F17" s="130"/>
      <c r="G17" s="131"/>
      <c r="H17" s="137"/>
      <c r="I17" s="94"/>
      <c r="J17" s="93" t="s">
        <v>5</v>
      </c>
      <c r="K17" s="89"/>
      <c r="M17" s="26"/>
      <c r="N17" s="39" t="s">
        <v>44</v>
      </c>
      <c r="O17" s="31" t="s">
        <v>111</v>
      </c>
      <c r="P17" s="182" t="s">
        <v>110</v>
      </c>
      <c r="Q17" s="183"/>
      <c r="R17" s="183"/>
      <c r="S17" s="183"/>
      <c r="T17" s="183"/>
      <c r="U17" s="183"/>
      <c r="V17" s="183"/>
      <c r="W17" s="183"/>
      <c r="X17" s="183"/>
      <c r="Y17" s="183"/>
      <c r="Z17" s="184"/>
      <c r="AA17" s="26"/>
      <c r="AB17" s="26"/>
    </row>
    <row r="18" spans="2:46" ht="17.25" customHeight="1" x14ac:dyDescent="0.25">
      <c r="B18" s="37"/>
      <c r="D18" s="83"/>
      <c r="E18" s="43" t="s">
        <v>63</v>
      </c>
      <c r="F18" s="74" t="s">
        <v>126</v>
      </c>
      <c r="G18" s="163"/>
      <c r="H18" s="164"/>
      <c r="I18" s="45" t="s">
        <v>4</v>
      </c>
      <c r="J18" s="46">
        <f>G18-1</f>
        <v>-1</v>
      </c>
      <c r="K18" s="89"/>
      <c r="M18" s="26"/>
      <c r="N18" s="39" t="s">
        <v>116</v>
      </c>
      <c r="O18" s="32" t="s">
        <v>117</v>
      </c>
      <c r="P18" s="185" t="s">
        <v>112</v>
      </c>
      <c r="Q18" s="186"/>
      <c r="R18" s="186"/>
      <c r="S18" s="186"/>
      <c r="T18" s="186"/>
      <c r="U18" s="186"/>
      <c r="V18" s="186"/>
      <c r="W18" s="186"/>
      <c r="X18" s="186"/>
      <c r="Y18" s="186"/>
      <c r="Z18" s="187"/>
      <c r="AA18" s="26"/>
      <c r="AB18" s="26"/>
    </row>
    <row r="19" spans="2:46" x14ac:dyDescent="0.25">
      <c r="B19" s="37"/>
      <c r="D19" s="83"/>
      <c r="E19" s="47" t="s">
        <v>64</v>
      </c>
      <c r="F19" s="90" t="s">
        <v>2</v>
      </c>
      <c r="G19" s="165"/>
      <c r="H19" s="166"/>
      <c r="I19" s="138" t="s">
        <v>3</v>
      </c>
      <c r="J19" s="48">
        <f>IF(G19&gt;=3,0,-1)</f>
        <v>-1</v>
      </c>
      <c r="K19" s="89"/>
      <c r="M19" s="26"/>
      <c r="N19" s="39" t="s">
        <v>115</v>
      </c>
      <c r="O19" s="33" t="s">
        <v>113</v>
      </c>
      <c r="P19" s="182" t="s">
        <v>114</v>
      </c>
      <c r="Q19" s="183"/>
      <c r="R19" s="183"/>
      <c r="S19" s="183"/>
      <c r="T19" s="183"/>
      <c r="U19" s="183"/>
      <c r="V19" s="183"/>
      <c r="W19" s="183"/>
      <c r="X19" s="183"/>
      <c r="Y19" s="183"/>
      <c r="Z19" s="184"/>
      <c r="AA19" s="26"/>
      <c r="AB19" s="26"/>
    </row>
    <row r="20" spans="2:46" x14ac:dyDescent="0.25">
      <c r="B20" s="37"/>
      <c r="D20" s="83"/>
      <c r="E20" s="47" t="s">
        <v>65</v>
      </c>
      <c r="F20" s="90" t="s">
        <v>6</v>
      </c>
      <c r="G20" s="167"/>
      <c r="H20" s="168"/>
      <c r="I20" s="138"/>
      <c r="J20" s="48">
        <f>IF(G20="yes",-1,0)</f>
        <v>0</v>
      </c>
      <c r="K20" s="89"/>
      <c r="M20" s="26"/>
      <c r="N20" s="26"/>
      <c r="O20" s="30"/>
      <c r="P20" s="26"/>
      <c r="Q20" s="26"/>
      <c r="R20" s="26"/>
      <c r="S20" s="26"/>
      <c r="T20" s="26"/>
      <c r="U20" s="26"/>
      <c r="V20" s="26"/>
      <c r="W20" s="26"/>
      <c r="X20" s="26"/>
      <c r="Y20" s="26"/>
      <c r="Z20" s="26"/>
      <c r="AA20" s="26"/>
      <c r="AB20" s="26"/>
    </row>
    <row r="21" spans="2:46" ht="18.75" x14ac:dyDescent="0.3">
      <c r="B21" s="1"/>
      <c r="D21" s="83"/>
      <c r="E21" s="157" t="s">
        <v>52</v>
      </c>
      <c r="F21" s="179" t="s">
        <v>0</v>
      </c>
      <c r="G21" s="180"/>
      <c r="H21" s="181"/>
      <c r="I21" s="156" t="s">
        <v>90</v>
      </c>
      <c r="J21" s="158">
        <f>IF(SUM(J18:J20)&gt;1,SUM(J18:J20),1)</f>
        <v>1</v>
      </c>
      <c r="K21" s="89"/>
      <c r="M21" s="26"/>
      <c r="N21" s="26" t="s">
        <v>119</v>
      </c>
      <c r="O21" s="26"/>
      <c r="P21" s="26"/>
      <c r="Q21" s="26"/>
      <c r="R21" s="26"/>
      <c r="S21" s="26"/>
      <c r="T21" s="26"/>
      <c r="U21" s="26"/>
      <c r="V21" s="26"/>
      <c r="W21" s="26"/>
      <c r="X21" s="26"/>
      <c r="Y21" s="26"/>
      <c r="Z21" s="26"/>
      <c r="AA21" s="26"/>
      <c r="AB21" s="26"/>
    </row>
    <row r="22" spans="2:46" x14ac:dyDescent="0.25">
      <c r="B22" s="1"/>
      <c r="D22" s="83"/>
      <c r="E22" s="139"/>
      <c r="F22" s="92"/>
      <c r="G22" s="101"/>
      <c r="H22" s="93"/>
      <c r="I22" s="94"/>
      <c r="J22" s="93"/>
      <c r="K22" s="89"/>
      <c r="M22" s="26"/>
      <c r="N22" s="26"/>
      <c r="O22" s="30"/>
      <c r="P22" s="26"/>
      <c r="Q22" s="26"/>
      <c r="R22" s="26"/>
      <c r="S22" s="26"/>
      <c r="T22" s="26"/>
      <c r="U22" s="26"/>
      <c r="V22" s="26"/>
      <c r="W22" s="26"/>
      <c r="X22" s="26"/>
      <c r="Y22" s="26"/>
      <c r="Z22" s="26"/>
      <c r="AA22" s="26"/>
      <c r="AB22" s="26"/>
    </row>
    <row r="23" spans="2:46" x14ac:dyDescent="0.25">
      <c r="B23" s="1"/>
      <c r="D23" s="83"/>
      <c r="E23" s="136" t="s">
        <v>130</v>
      </c>
      <c r="F23" s="130"/>
      <c r="G23" s="131"/>
      <c r="H23" s="93"/>
      <c r="I23" s="94"/>
      <c r="J23" s="93"/>
      <c r="K23" s="89"/>
      <c r="O23" s="1"/>
    </row>
    <row r="24" spans="2:46" x14ac:dyDescent="0.25">
      <c r="B24" s="37"/>
      <c r="D24" s="83"/>
      <c r="E24" s="49" t="s">
        <v>107</v>
      </c>
      <c r="F24" s="75" t="s">
        <v>18</v>
      </c>
      <c r="G24" s="50"/>
      <c r="H24" s="51"/>
      <c r="I24" s="94"/>
      <c r="J24" s="93"/>
      <c r="K24" s="89"/>
      <c r="O24" s="1"/>
      <c r="AJ24" t="s">
        <v>121</v>
      </c>
      <c r="AL24">
        <v>1</v>
      </c>
      <c r="AM24" s="1">
        <v>1</v>
      </c>
      <c r="AN24" t="s">
        <v>7</v>
      </c>
      <c r="AO24" t="s">
        <v>10</v>
      </c>
      <c r="AP24" s="4" t="s">
        <v>15</v>
      </c>
      <c r="AQ24" s="4" t="s">
        <v>20</v>
      </c>
      <c r="AR24" s="4" t="s">
        <v>20</v>
      </c>
      <c r="AS24" s="4" t="s">
        <v>42</v>
      </c>
      <c r="AT24" s="4" t="s">
        <v>91</v>
      </c>
    </row>
    <row r="25" spans="2:46" x14ac:dyDescent="0.25">
      <c r="B25" s="1"/>
      <c r="D25" s="83"/>
      <c r="E25" s="139"/>
      <c r="F25" s="92"/>
      <c r="G25" s="101"/>
      <c r="H25" s="93"/>
      <c r="I25" s="94"/>
      <c r="J25" s="93"/>
      <c r="K25" s="89"/>
      <c r="O25" s="1"/>
      <c r="AJ25" t="s">
        <v>122</v>
      </c>
      <c r="AL25">
        <v>1.5</v>
      </c>
      <c r="AM25" s="1">
        <v>2</v>
      </c>
      <c r="AN25" t="s">
        <v>8</v>
      </c>
      <c r="AO25" t="s">
        <v>11</v>
      </c>
      <c r="AP25" s="4" t="s">
        <v>16</v>
      </c>
      <c r="AQ25" s="4" t="s">
        <v>21</v>
      </c>
      <c r="AR25" s="4" t="s">
        <v>21</v>
      </c>
      <c r="AS25" s="4" t="s">
        <v>43</v>
      </c>
      <c r="AT25" s="4" t="s">
        <v>81</v>
      </c>
    </row>
    <row r="26" spans="2:46" x14ac:dyDescent="0.25">
      <c r="B26" s="1"/>
      <c r="D26" s="83"/>
      <c r="E26" s="136" t="s">
        <v>12</v>
      </c>
      <c r="F26" s="130"/>
      <c r="G26" s="131"/>
      <c r="H26" s="93"/>
      <c r="I26" s="94"/>
      <c r="J26" s="93"/>
      <c r="K26" s="89"/>
      <c r="O26" s="1"/>
      <c r="AJ26" t="s">
        <v>123</v>
      </c>
      <c r="AL26">
        <v>2</v>
      </c>
      <c r="AM26" s="1">
        <v>3</v>
      </c>
      <c r="AP26" t="s">
        <v>19</v>
      </c>
      <c r="AQ26" s="4" t="s">
        <v>22</v>
      </c>
      <c r="AR26" s="4" t="s">
        <v>22</v>
      </c>
      <c r="AS26" s="4" t="s">
        <v>44</v>
      </c>
      <c r="AT26" s="4" t="s">
        <v>82</v>
      </c>
    </row>
    <row r="27" spans="2:46" x14ac:dyDescent="0.25">
      <c r="B27" s="1"/>
      <c r="D27" s="83"/>
      <c r="E27" s="52" t="s">
        <v>23</v>
      </c>
      <c r="F27" s="74"/>
      <c r="G27" s="54"/>
      <c r="H27" s="54"/>
      <c r="I27" s="45"/>
      <c r="J27" s="55"/>
      <c r="K27" s="89"/>
      <c r="O27" s="1"/>
      <c r="AL27">
        <v>2.5</v>
      </c>
      <c r="AM27" s="1">
        <v>4</v>
      </c>
    </row>
    <row r="28" spans="2:46" x14ac:dyDescent="0.25">
      <c r="B28" s="37"/>
      <c r="D28" s="83"/>
      <c r="E28" s="47" t="s">
        <v>66</v>
      </c>
      <c r="F28" s="90" t="s">
        <v>13</v>
      </c>
      <c r="G28" s="173" t="s">
        <v>159</v>
      </c>
      <c r="H28" s="141" t="s">
        <v>158</v>
      </c>
      <c r="I28" s="138" t="s">
        <v>14</v>
      </c>
      <c r="J28" s="56"/>
      <c r="K28" s="89"/>
      <c r="O28" s="1"/>
      <c r="AL28">
        <v>3</v>
      </c>
      <c r="AM28" s="1">
        <v>5</v>
      </c>
    </row>
    <row r="29" spans="2:46" x14ac:dyDescent="0.25">
      <c r="B29" s="37"/>
      <c r="D29" s="83"/>
      <c r="E29" s="47" t="s">
        <v>67</v>
      </c>
      <c r="F29" s="90" t="s">
        <v>17</v>
      </c>
      <c r="G29" s="174">
        <v>0</v>
      </c>
      <c r="H29" s="141" t="str">
        <f>IF(G29&lt;4,"&lt;4",IF(G29&lt;30,"4-30","&gt;30"))</f>
        <v>&lt;4</v>
      </c>
      <c r="I29" s="138" t="s">
        <v>128</v>
      </c>
      <c r="J29" s="48" t="e">
        <f>INDEX($AM$53:$AO$55,MATCH(H28,$AL$53:$AL$55,0),MATCH(H29,$AM$52:$AO$52,0))</f>
        <v>#N/A</v>
      </c>
      <c r="K29" s="89"/>
      <c r="AL29">
        <v>3.5</v>
      </c>
      <c r="AM29" s="1">
        <v>6</v>
      </c>
    </row>
    <row r="30" spans="2:46" x14ac:dyDescent="0.25">
      <c r="B30" s="37"/>
      <c r="D30" s="83"/>
      <c r="E30" s="47" t="s">
        <v>68</v>
      </c>
      <c r="F30" s="90" t="s">
        <v>24</v>
      </c>
      <c r="G30" s="174">
        <v>0</v>
      </c>
      <c r="H30" s="141" t="str">
        <f>IF(G30&lt;4,"&lt;4",IF(G30&lt;30,"4-30","&gt;30"))</f>
        <v>&lt;4</v>
      </c>
      <c r="I30" s="138" t="s">
        <v>127</v>
      </c>
      <c r="J30" s="48" t="e">
        <f>INDEX($AP$53:$AR$55,MATCH(H28,$AL$53:$AL$55,0),MATCH(H30,$AP$52:$AR$52,0))</f>
        <v>#N/A</v>
      </c>
      <c r="K30" s="89"/>
      <c r="AL30">
        <v>4</v>
      </c>
    </row>
    <row r="31" spans="2:46" x14ac:dyDescent="0.25">
      <c r="B31" s="1"/>
      <c r="D31" s="83"/>
      <c r="E31" s="57"/>
      <c r="F31" s="76"/>
      <c r="G31" s="59"/>
      <c r="H31" s="59"/>
      <c r="I31" s="60"/>
      <c r="J31" s="61"/>
      <c r="K31" s="89"/>
      <c r="AL31">
        <v>5</v>
      </c>
    </row>
    <row r="32" spans="2:46" x14ac:dyDescent="0.25">
      <c r="B32" s="1"/>
      <c r="D32" s="83"/>
      <c r="E32" s="52" t="s">
        <v>33</v>
      </c>
      <c r="F32" s="74"/>
      <c r="G32" s="54"/>
      <c r="H32" s="54"/>
      <c r="I32" s="45"/>
      <c r="J32" s="55"/>
      <c r="K32" s="89"/>
      <c r="AL32">
        <v>5.5</v>
      </c>
    </row>
    <row r="33" spans="2:38" x14ac:dyDescent="0.25">
      <c r="B33" s="1"/>
      <c r="D33" s="83"/>
      <c r="E33" s="47" t="s">
        <v>69</v>
      </c>
      <c r="F33" s="90" t="s">
        <v>13</v>
      </c>
      <c r="G33" s="173" t="s">
        <v>160</v>
      </c>
      <c r="H33" s="141" t="str">
        <f>IF(L33="1 - 10","1-10",IF(L33="10 - 60","10-60",IF(L33="Peak Force","Peak Force","0")))</f>
        <v>0</v>
      </c>
      <c r="I33" s="138" t="s">
        <v>14</v>
      </c>
      <c r="J33" s="56"/>
      <c r="K33" s="89"/>
      <c r="L33">
        <f>IF(G35&gt;0,"1 - 10",0)</f>
        <v>0</v>
      </c>
      <c r="AL33">
        <v>6</v>
      </c>
    </row>
    <row r="34" spans="2:38" x14ac:dyDescent="0.25">
      <c r="B34" s="1"/>
      <c r="D34" s="83"/>
      <c r="E34" s="47" t="s">
        <v>70</v>
      </c>
      <c r="F34" s="90" t="s">
        <v>17</v>
      </c>
      <c r="G34" s="174">
        <v>0</v>
      </c>
      <c r="H34" s="141" t="str">
        <f>IF(G34&lt;4,"&lt;4",IF(G34&lt;30,"4-30","&gt;30"))</f>
        <v>&lt;4</v>
      </c>
      <c r="I34" s="138" t="s">
        <v>128</v>
      </c>
      <c r="J34" s="48" t="e">
        <f>INDEX($AM$53:$AO$55,MATCH(H33,$AL$53:$AL$55,0),MATCH(H34,$AM$52:$AO$52,0))</f>
        <v>#N/A</v>
      </c>
      <c r="K34" s="89"/>
      <c r="AL34">
        <v>6.5</v>
      </c>
    </row>
    <row r="35" spans="2:38" x14ac:dyDescent="0.25">
      <c r="B35" s="1"/>
      <c r="D35" s="83"/>
      <c r="E35" s="47" t="s">
        <v>71</v>
      </c>
      <c r="F35" s="90" t="s">
        <v>24</v>
      </c>
      <c r="G35" s="174">
        <v>0</v>
      </c>
      <c r="H35" s="141" t="str">
        <f>IF(G35&lt;4,"&lt;4",IF(G35&lt;30,"4-30","&gt;30"))</f>
        <v>&lt;4</v>
      </c>
      <c r="I35" s="138" t="s">
        <v>127</v>
      </c>
      <c r="J35" s="48" t="e">
        <f>INDEX($AP$53:$AR$55,MATCH(H33,$AL$53:$AL$55,0),MATCH(H35,$AP$52:$AR$52,0))</f>
        <v>#N/A</v>
      </c>
      <c r="K35" s="89"/>
      <c r="AL35">
        <v>7</v>
      </c>
    </row>
    <row r="36" spans="2:38" x14ac:dyDescent="0.25">
      <c r="B36" s="1"/>
      <c r="D36" s="83"/>
      <c r="E36" s="57"/>
      <c r="F36" s="76"/>
      <c r="G36" s="59"/>
      <c r="H36" s="59"/>
      <c r="I36" s="60"/>
      <c r="J36" s="61"/>
      <c r="K36" s="89"/>
      <c r="AL36">
        <v>8</v>
      </c>
    </row>
    <row r="37" spans="2:38" x14ac:dyDescent="0.25">
      <c r="B37" s="1"/>
      <c r="D37" s="83"/>
      <c r="E37" s="52" t="s">
        <v>34</v>
      </c>
      <c r="F37" s="74"/>
      <c r="G37" s="54"/>
      <c r="H37" s="54"/>
      <c r="I37" s="45"/>
      <c r="J37" s="55"/>
      <c r="K37" s="89"/>
      <c r="AL37">
        <v>8.5</v>
      </c>
    </row>
    <row r="38" spans="2:38" x14ac:dyDescent="0.25">
      <c r="B38" s="1"/>
      <c r="D38" s="83"/>
      <c r="E38" s="47" t="s">
        <v>72</v>
      </c>
      <c r="F38" s="90" t="s">
        <v>13</v>
      </c>
      <c r="G38" s="173" t="s">
        <v>157</v>
      </c>
      <c r="H38" s="141" t="str">
        <f>IF(L38="1 - 10","1-10",IF(L38="10 - 60","10-60",IF(L38="Peak Force","Peak Force","0")))</f>
        <v>0</v>
      </c>
      <c r="I38" s="138" t="s">
        <v>14</v>
      </c>
      <c r="J38" s="56"/>
      <c r="K38" s="89"/>
      <c r="L38">
        <f>IF(G40&gt;0,"10 - 60",0)</f>
        <v>0</v>
      </c>
      <c r="AL38">
        <v>9</v>
      </c>
    </row>
    <row r="39" spans="2:38" x14ac:dyDescent="0.25">
      <c r="B39" s="1"/>
      <c r="D39" s="83"/>
      <c r="E39" s="47" t="s">
        <v>73</v>
      </c>
      <c r="F39" s="90" t="s">
        <v>17</v>
      </c>
      <c r="G39" s="174">
        <v>0</v>
      </c>
      <c r="H39" s="141" t="str">
        <f>IF(G39&lt;4,"&lt;4",IF(G39&lt;30,"4-30","&gt;30"))</f>
        <v>&lt;4</v>
      </c>
      <c r="I39" s="138" t="s">
        <v>128</v>
      </c>
      <c r="J39" s="48" t="e">
        <f>INDEX($AM$53:$AO$55,MATCH(H38,$AL$53:$AL$55,0),MATCH(H39,$AM$52:$AO$52,0))</f>
        <v>#N/A</v>
      </c>
      <c r="K39" s="89"/>
      <c r="AL39">
        <v>9.5</v>
      </c>
    </row>
    <row r="40" spans="2:38" x14ac:dyDescent="0.25">
      <c r="B40" s="1"/>
      <c r="D40" s="83"/>
      <c r="E40" s="47" t="s">
        <v>74</v>
      </c>
      <c r="F40" s="90" t="s">
        <v>24</v>
      </c>
      <c r="G40" s="174">
        <v>0</v>
      </c>
      <c r="H40" s="141" t="str">
        <f>IF(G40&lt;4,"&lt;4",IF(G40&lt;30,"4-30","&gt;30"))</f>
        <v>&lt;4</v>
      </c>
      <c r="I40" s="138" t="s">
        <v>127</v>
      </c>
      <c r="J40" s="48" t="e">
        <f>INDEX($AP$53:$AR$55,MATCH(H38,$AL$53:$AL$55,0),MATCH(H40,$AP$52:$AR$52,0))</f>
        <v>#N/A</v>
      </c>
      <c r="K40" s="89"/>
      <c r="AL40">
        <v>10</v>
      </c>
    </row>
    <row r="41" spans="2:38" x14ac:dyDescent="0.25">
      <c r="B41" s="1"/>
      <c r="D41" s="83"/>
      <c r="E41" s="57"/>
      <c r="F41" s="76"/>
      <c r="G41" s="59"/>
      <c r="H41" s="59"/>
      <c r="I41" s="60"/>
      <c r="J41" s="61"/>
      <c r="K41" s="89"/>
    </row>
    <row r="42" spans="2:38" x14ac:dyDescent="0.25">
      <c r="B42" s="1"/>
      <c r="D42" s="83"/>
      <c r="E42" s="62" t="s">
        <v>36</v>
      </c>
      <c r="F42" s="77"/>
      <c r="G42" s="63"/>
      <c r="H42" s="63"/>
      <c r="I42" s="64"/>
      <c r="J42" s="65"/>
      <c r="K42" s="89"/>
    </row>
    <row r="43" spans="2:38" x14ac:dyDescent="0.25">
      <c r="B43" s="1"/>
      <c r="D43" s="83"/>
      <c r="E43" s="47" t="s">
        <v>75</v>
      </c>
      <c r="F43" s="90" t="s">
        <v>13</v>
      </c>
      <c r="G43" s="173" t="s">
        <v>156</v>
      </c>
      <c r="H43" s="141" t="str">
        <f>IF(L43="1 - 10","1-10",IF(L43="10 - 60","10-60",IF(L43="Peak Force","Peak Force","0")))</f>
        <v>0</v>
      </c>
      <c r="I43" s="138" t="s">
        <v>14</v>
      </c>
      <c r="J43" s="56"/>
      <c r="K43" s="89"/>
      <c r="L43">
        <f>IF(G45&gt;0,"Peak Force",0)</f>
        <v>0</v>
      </c>
    </row>
    <row r="44" spans="2:38" x14ac:dyDescent="0.25">
      <c r="B44" s="1"/>
      <c r="D44" s="83"/>
      <c r="E44" s="47" t="s">
        <v>76</v>
      </c>
      <c r="F44" s="90" t="s">
        <v>17</v>
      </c>
      <c r="G44" s="174">
        <v>0</v>
      </c>
      <c r="H44" s="141" t="str">
        <f>IF(G44&lt;4,"&lt;4",IF(G44&lt;30,"4-30","&gt;30"))</f>
        <v>&lt;4</v>
      </c>
      <c r="I44" s="138" t="s">
        <v>128</v>
      </c>
      <c r="J44" s="48" t="e">
        <f>INDEX($AM$53:$AO$55,MATCH(H43,$AL$53:$AL$55,0),MATCH(H44,$AM$52:$AO$52,0))</f>
        <v>#N/A</v>
      </c>
      <c r="K44" s="89"/>
    </row>
    <row r="45" spans="2:38" x14ac:dyDescent="0.25">
      <c r="B45" s="1"/>
      <c r="D45" s="83"/>
      <c r="E45" s="47" t="s">
        <v>77</v>
      </c>
      <c r="F45" s="90" t="s">
        <v>24</v>
      </c>
      <c r="G45" s="174">
        <v>0</v>
      </c>
      <c r="H45" s="141" t="str">
        <f>IF(G45&lt;4,"&lt;4",IF(G45&lt;30,"4-30","&gt;30"))</f>
        <v>&lt;4</v>
      </c>
      <c r="I45" s="138" t="s">
        <v>127</v>
      </c>
      <c r="J45" s="48" t="e">
        <f>INDEX($AP$53:$AR$55,MATCH(H43,$AL$53:$AL$55,0),MATCH(H45,$AP$52:$AR$52,0))</f>
        <v>#N/A</v>
      </c>
      <c r="K45" s="89"/>
    </row>
    <row r="46" spans="2:38" x14ac:dyDescent="0.25">
      <c r="B46" s="1"/>
      <c r="D46" s="83"/>
      <c r="E46" s="66"/>
      <c r="F46" s="76"/>
      <c r="G46" s="58"/>
      <c r="H46" s="59"/>
      <c r="I46" s="60"/>
      <c r="J46" s="61"/>
      <c r="K46" s="89"/>
    </row>
    <row r="47" spans="2:38" ht="18.75" x14ac:dyDescent="0.3">
      <c r="B47" s="1"/>
      <c r="D47" s="83"/>
      <c r="E47" s="147" t="s">
        <v>51</v>
      </c>
      <c r="F47" s="176" t="s">
        <v>25</v>
      </c>
      <c r="G47" s="177"/>
      <c r="H47" s="178"/>
      <c r="I47" s="156" t="s">
        <v>90</v>
      </c>
      <c r="J47" s="148">
        <f>_xlfn.AGGREGATE(4,6,(J29:J30,J34:J35,J39:J40,J44:J45))</f>
        <v>0</v>
      </c>
      <c r="K47" s="89"/>
      <c r="N47" t="s">
        <v>38</v>
      </c>
      <c r="P47" t="s">
        <v>39</v>
      </c>
      <c r="S47" t="s">
        <v>40</v>
      </c>
      <c r="U47" t="s">
        <v>41</v>
      </c>
      <c r="W47" t="s">
        <v>45</v>
      </c>
    </row>
    <row r="48" spans="2:38" ht="16.5" thickBot="1" x14ac:dyDescent="0.3">
      <c r="B48" s="1"/>
      <c r="D48" s="108"/>
      <c r="E48" s="109"/>
      <c r="F48" s="110"/>
      <c r="G48" s="111"/>
      <c r="H48" s="112"/>
      <c r="I48" s="113"/>
      <c r="J48" s="112"/>
      <c r="K48" s="142"/>
    </row>
    <row r="49" spans="2:44" ht="16.5" thickBot="1" x14ac:dyDescent="0.3">
      <c r="B49" s="1"/>
      <c r="E49" s="116"/>
      <c r="F49" s="117"/>
      <c r="G49" s="118"/>
      <c r="H49" s="119"/>
      <c r="I49" s="120"/>
      <c r="J49" s="119"/>
    </row>
    <row r="50" spans="2:44" ht="26.25" x14ac:dyDescent="0.4">
      <c r="B50" s="37" t="s">
        <v>121</v>
      </c>
      <c r="D50" s="81"/>
      <c r="E50" s="97"/>
      <c r="F50" s="102" t="s">
        <v>152</v>
      </c>
      <c r="G50" s="98"/>
      <c r="H50" s="99"/>
      <c r="I50" s="100"/>
      <c r="J50" s="99"/>
      <c r="K50" s="82"/>
      <c r="AL50" t="s">
        <v>32</v>
      </c>
    </row>
    <row r="51" spans="2:44" x14ac:dyDescent="0.25">
      <c r="B51" s="37" t="s">
        <v>121</v>
      </c>
      <c r="D51" s="83"/>
      <c r="E51" s="84" t="s">
        <v>37</v>
      </c>
      <c r="F51" s="85"/>
      <c r="G51" s="86"/>
      <c r="H51" s="87"/>
      <c r="I51" s="88"/>
      <c r="J51" s="87"/>
      <c r="K51" s="89"/>
      <c r="AL51" s="11"/>
      <c r="AM51" s="6"/>
      <c r="AN51" s="14" t="s">
        <v>26</v>
      </c>
      <c r="AO51" s="14"/>
      <c r="AP51" s="6"/>
      <c r="AQ51" s="14" t="s">
        <v>27</v>
      </c>
      <c r="AR51" s="12"/>
    </row>
    <row r="52" spans="2:44" x14ac:dyDescent="0.25">
      <c r="B52" s="37" t="s">
        <v>121</v>
      </c>
      <c r="D52" s="83"/>
      <c r="E52" s="67" t="s">
        <v>38</v>
      </c>
      <c r="F52" s="74" t="s">
        <v>134</v>
      </c>
      <c r="G52" s="68"/>
      <c r="H52" s="44" t="str">
        <f t="shared" ref="H52:H58" si="0">IF(G52&lt;0.1,"&lt;10",IF(G52&lt;0.5,"10-50","&gt;50"))</f>
        <v>&lt;10</v>
      </c>
      <c r="I52" s="45" t="s">
        <v>129</v>
      </c>
      <c r="J52" s="46">
        <f>IF(H52="&lt;10",0,IF(H52="10-50",1.5,IF(H52="&gt;50",3,"")))</f>
        <v>0</v>
      </c>
      <c r="K52" s="89"/>
      <c r="AL52" s="5"/>
      <c r="AM52" s="13" t="s">
        <v>20</v>
      </c>
      <c r="AN52" s="13" t="s">
        <v>21</v>
      </c>
      <c r="AO52" s="13" t="s">
        <v>22</v>
      </c>
      <c r="AP52" s="13" t="s">
        <v>20</v>
      </c>
      <c r="AQ52" s="13" t="s">
        <v>21</v>
      </c>
      <c r="AR52" s="13" t="s">
        <v>22</v>
      </c>
    </row>
    <row r="53" spans="2:44" x14ac:dyDescent="0.25">
      <c r="B53" s="37" t="s">
        <v>121</v>
      </c>
      <c r="D53" s="83"/>
      <c r="E53" s="47" t="s">
        <v>39</v>
      </c>
      <c r="F53" s="90" t="s">
        <v>131</v>
      </c>
      <c r="G53" s="68"/>
      <c r="H53" s="44" t="str">
        <f t="shared" si="0"/>
        <v>&lt;10</v>
      </c>
      <c r="I53" s="45" t="s">
        <v>129</v>
      </c>
      <c r="J53" s="48">
        <f>IF(H53="&lt;10",0,IF(H53="10-50",1.5,IF(H53="&gt;50",3,"")))</f>
        <v>0</v>
      </c>
      <c r="K53" s="89"/>
      <c r="L53" s="80">
        <f t="shared" ref="L53:L59" si="1">J52</f>
        <v>0</v>
      </c>
      <c r="AL53" s="6" t="s">
        <v>15</v>
      </c>
      <c r="AM53" s="15">
        <v>0</v>
      </c>
      <c r="AN53" s="16">
        <v>2</v>
      </c>
      <c r="AO53" s="16">
        <v>3.5</v>
      </c>
      <c r="AP53" s="15">
        <v>1</v>
      </c>
      <c r="AQ53" s="16">
        <v>2.5</v>
      </c>
      <c r="AR53" s="17">
        <v>4</v>
      </c>
    </row>
    <row r="54" spans="2:44" x14ac:dyDescent="0.25">
      <c r="B54" s="37"/>
      <c r="D54" s="83"/>
      <c r="E54" s="47" t="s">
        <v>40</v>
      </c>
      <c r="F54" s="90" t="s">
        <v>132</v>
      </c>
      <c r="G54" s="68"/>
      <c r="H54" s="44" t="str">
        <f t="shared" si="0"/>
        <v>&lt;10</v>
      </c>
      <c r="I54" s="45" t="s">
        <v>129</v>
      </c>
      <c r="J54" s="48">
        <f>IF(H54="&lt;10",0,IF(H54="10-50",2,IF(H54="&gt;50",4,"")))</f>
        <v>0</v>
      </c>
      <c r="K54" s="89"/>
      <c r="L54" s="80">
        <f t="shared" si="1"/>
        <v>0</v>
      </c>
      <c r="N54" t="s">
        <v>47</v>
      </c>
      <c r="P54" t="s">
        <v>48</v>
      </c>
      <c r="AL54" s="6" t="s">
        <v>16</v>
      </c>
      <c r="AM54" s="18">
        <v>0</v>
      </c>
      <c r="AN54" s="1">
        <v>4</v>
      </c>
      <c r="AO54" s="1">
        <v>6.5</v>
      </c>
      <c r="AP54" s="18">
        <v>2</v>
      </c>
      <c r="AQ54" s="1">
        <v>4</v>
      </c>
      <c r="AR54" s="19">
        <v>6.5</v>
      </c>
    </row>
    <row r="55" spans="2:44" x14ac:dyDescent="0.25">
      <c r="B55" s="37" t="s">
        <v>121</v>
      </c>
      <c r="D55" s="83"/>
      <c r="E55" s="47" t="s">
        <v>41</v>
      </c>
      <c r="F55" s="90" t="s">
        <v>133</v>
      </c>
      <c r="G55" s="68"/>
      <c r="H55" s="44" t="str">
        <f t="shared" si="0"/>
        <v>&lt;10</v>
      </c>
      <c r="I55" s="45" t="s">
        <v>129</v>
      </c>
      <c r="J55" s="48">
        <f>IF(H55="&lt;10",0,IF(H55="10-50",3,IF(H55="&gt;50",4,"")))</f>
        <v>0</v>
      </c>
      <c r="K55" s="89"/>
      <c r="L55" s="80">
        <f t="shared" si="1"/>
        <v>0</v>
      </c>
      <c r="AL55" s="6" t="s">
        <v>19</v>
      </c>
      <c r="AM55" s="20" t="s">
        <v>35</v>
      </c>
      <c r="AN55" s="21" t="s">
        <v>35</v>
      </c>
      <c r="AO55" s="21" t="s">
        <v>35</v>
      </c>
      <c r="AP55" s="20">
        <v>3</v>
      </c>
      <c r="AQ55" s="21">
        <v>5</v>
      </c>
      <c r="AR55" s="22">
        <v>8</v>
      </c>
    </row>
    <row r="56" spans="2:44" x14ac:dyDescent="0.25">
      <c r="B56" s="37"/>
      <c r="D56" s="83"/>
      <c r="E56" s="47" t="s">
        <v>45</v>
      </c>
      <c r="F56" s="90" t="s">
        <v>46</v>
      </c>
      <c r="G56" s="68"/>
      <c r="H56" s="44" t="str">
        <f t="shared" si="0"/>
        <v>&lt;10</v>
      </c>
      <c r="I56" s="45" t="s">
        <v>129</v>
      </c>
      <c r="J56" s="48">
        <f>IF(H56="&lt;10",0,IF(H56="10-50",1.5,IF(H56="&gt;50",3,"")))</f>
        <v>0</v>
      </c>
      <c r="K56" s="89"/>
      <c r="L56" s="80">
        <f t="shared" si="1"/>
        <v>0</v>
      </c>
    </row>
    <row r="57" spans="2:44" x14ac:dyDescent="0.25">
      <c r="B57" s="1"/>
      <c r="D57" s="83"/>
      <c r="E57" s="47" t="s">
        <v>47</v>
      </c>
      <c r="F57" s="90" t="s">
        <v>138</v>
      </c>
      <c r="G57" s="68"/>
      <c r="H57" s="44" t="str">
        <f t="shared" si="0"/>
        <v>&lt;10</v>
      </c>
      <c r="I57" s="45" t="s">
        <v>129</v>
      </c>
      <c r="J57" s="48">
        <f>IF(H57="&lt;10",0,IF(H57="10-50",2.5,IF(H57="&gt;50",3.5,"")))</f>
        <v>0</v>
      </c>
      <c r="K57" s="89"/>
      <c r="L57" s="80">
        <f t="shared" si="1"/>
        <v>0</v>
      </c>
    </row>
    <row r="58" spans="2:44" x14ac:dyDescent="0.25">
      <c r="B58" s="1"/>
      <c r="D58" s="83"/>
      <c r="E58" s="149" t="s">
        <v>48</v>
      </c>
      <c r="F58" s="150" t="s">
        <v>49</v>
      </c>
      <c r="G58" s="151"/>
      <c r="H58" s="44" t="str">
        <f t="shared" si="0"/>
        <v>&lt;10</v>
      </c>
      <c r="I58" s="153" t="s">
        <v>129</v>
      </c>
      <c r="J58" s="154">
        <f>IF(H58="&lt;10",0,IF(H58="10-50",3,IF(H58="&gt;50",4,"")))</f>
        <v>0</v>
      </c>
      <c r="K58" s="89"/>
      <c r="L58" s="80">
        <f t="shared" si="1"/>
        <v>0</v>
      </c>
    </row>
    <row r="59" spans="2:44" ht="18.75" x14ac:dyDescent="0.3">
      <c r="B59" s="1"/>
      <c r="D59" s="83"/>
      <c r="E59" s="147" t="s">
        <v>50</v>
      </c>
      <c r="F59" s="176" t="s">
        <v>60</v>
      </c>
      <c r="G59" s="177"/>
      <c r="H59" s="178"/>
      <c r="I59" s="156" t="s">
        <v>90</v>
      </c>
      <c r="J59" s="148">
        <f>MAX(J52:J58)</f>
        <v>0</v>
      </c>
      <c r="K59" s="89"/>
      <c r="L59" s="80">
        <f t="shared" si="1"/>
        <v>0</v>
      </c>
    </row>
    <row r="60" spans="2:44" x14ac:dyDescent="0.25">
      <c r="B60" s="37" t="s">
        <v>121</v>
      </c>
      <c r="D60" s="83"/>
      <c r="E60" s="91"/>
      <c r="F60" s="92"/>
      <c r="G60" s="93"/>
      <c r="H60" s="93"/>
      <c r="I60" s="94"/>
      <c r="J60" s="93"/>
      <c r="K60" s="89"/>
      <c r="L60" s="80">
        <f t="shared" ref="L60:L67" si="2">J59</f>
        <v>0</v>
      </c>
      <c r="N60" t="s">
        <v>55</v>
      </c>
      <c r="Q60" t="s">
        <v>56</v>
      </c>
      <c r="T60" t="s">
        <v>57</v>
      </c>
      <c r="Y60" t="s">
        <v>58</v>
      </c>
    </row>
    <row r="61" spans="2:44" x14ac:dyDescent="0.25">
      <c r="B61" s="37" t="s">
        <v>121</v>
      </c>
      <c r="D61" s="83"/>
      <c r="E61" s="84" t="s">
        <v>53</v>
      </c>
      <c r="F61" s="85"/>
      <c r="G61" s="87"/>
      <c r="H61" s="87"/>
      <c r="I61" s="88"/>
      <c r="J61" s="87"/>
      <c r="K61" s="89"/>
      <c r="L61" s="80">
        <f t="shared" si="2"/>
        <v>0</v>
      </c>
    </row>
    <row r="62" spans="2:44" x14ac:dyDescent="0.25">
      <c r="B62" s="37" t="s">
        <v>121</v>
      </c>
      <c r="D62" s="83"/>
      <c r="E62" s="67" t="s">
        <v>55</v>
      </c>
      <c r="F62" s="74" t="s">
        <v>54</v>
      </c>
      <c r="G62" s="68"/>
      <c r="H62" s="44" t="str">
        <f t="shared" ref="H62:H65" si="3">IF(G62&lt;0.1,"&lt;10",IF(G62&lt;0.5,"10-50","&gt;50"))</f>
        <v>&lt;10</v>
      </c>
      <c r="I62" s="45" t="s">
        <v>129</v>
      </c>
      <c r="J62" s="46">
        <f>IF(H62="&lt;10",0,IF(H62="10-50",1,IF(H62="&gt;50",2,"")))</f>
        <v>0</v>
      </c>
      <c r="K62" s="89"/>
      <c r="L62" s="80">
        <f t="shared" si="2"/>
        <v>0</v>
      </c>
    </row>
    <row r="63" spans="2:44" x14ac:dyDescent="0.25">
      <c r="B63" s="37" t="s">
        <v>121</v>
      </c>
      <c r="D63" s="83"/>
      <c r="E63" s="47" t="s">
        <v>56</v>
      </c>
      <c r="F63" s="90" t="s">
        <v>135</v>
      </c>
      <c r="G63" s="68"/>
      <c r="H63" s="44" t="str">
        <f t="shared" si="3"/>
        <v>&lt;10</v>
      </c>
      <c r="I63" s="45" t="s">
        <v>129</v>
      </c>
      <c r="J63" s="48">
        <f>IF(H63="&lt;10",0,IF(H63="10-50",1,IF(H63="&gt;50",2,"")))</f>
        <v>0</v>
      </c>
      <c r="K63" s="89"/>
      <c r="L63" s="80">
        <f t="shared" si="2"/>
        <v>0</v>
      </c>
    </row>
    <row r="64" spans="2:44" x14ac:dyDescent="0.25">
      <c r="B64" s="1"/>
      <c r="D64" s="83"/>
      <c r="E64" s="47" t="s">
        <v>57</v>
      </c>
      <c r="F64" s="90" t="s">
        <v>136</v>
      </c>
      <c r="G64" s="68"/>
      <c r="H64" s="44" t="str">
        <f t="shared" si="3"/>
        <v>&lt;10</v>
      </c>
      <c r="I64" s="45" t="s">
        <v>129</v>
      </c>
      <c r="J64" s="48">
        <f>IF(H64="&lt;10",0,IF(H64="10-50",1.5,IF(H64="&gt;50",3,"")))</f>
        <v>0</v>
      </c>
      <c r="K64" s="89"/>
      <c r="L64" s="80">
        <f t="shared" si="2"/>
        <v>0</v>
      </c>
    </row>
    <row r="65" spans="2:14" x14ac:dyDescent="0.25">
      <c r="B65" s="1"/>
      <c r="D65" s="83"/>
      <c r="E65" s="149" t="s">
        <v>58</v>
      </c>
      <c r="F65" s="150" t="s">
        <v>137</v>
      </c>
      <c r="G65" s="151"/>
      <c r="H65" s="152" t="str">
        <f t="shared" si="3"/>
        <v>&lt;10</v>
      </c>
      <c r="I65" s="153" t="s">
        <v>129</v>
      </c>
      <c r="J65" s="154">
        <f>IF(H65="&lt;10",0,IF(H65="10-50",1.5,IF(H65="&gt;50",3,"")))</f>
        <v>0</v>
      </c>
      <c r="K65" s="89"/>
      <c r="L65" s="80">
        <f t="shared" si="2"/>
        <v>0</v>
      </c>
    </row>
    <row r="66" spans="2:14" ht="18.75" x14ac:dyDescent="0.3">
      <c r="B66" s="1"/>
      <c r="D66" s="83"/>
      <c r="E66" s="147" t="s">
        <v>59</v>
      </c>
      <c r="F66" s="176" t="s">
        <v>61</v>
      </c>
      <c r="G66" s="177"/>
      <c r="H66" s="178"/>
      <c r="I66" s="156" t="s">
        <v>90</v>
      </c>
      <c r="J66" s="148">
        <f>MAX(J62:J65)</f>
        <v>0</v>
      </c>
      <c r="K66" s="89"/>
      <c r="L66" s="80">
        <f t="shared" si="2"/>
        <v>0</v>
      </c>
    </row>
    <row r="67" spans="2:14" ht="16.5" thickBot="1" x14ac:dyDescent="0.3">
      <c r="B67" s="1"/>
      <c r="D67" s="108"/>
      <c r="E67" s="109"/>
      <c r="F67" s="110"/>
      <c r="G67" s="111"/>
      <c r="H67" s="112"/>
      <c r="I67" s="113"/>
      <c r="J67" s="112"/>
      <c r="K67" s="96"/>
      <c r="L67" s="80">
        <f t="shared" si="2"/>
        <v>0</v>
      </c>
    </row>
    <row r="68" spans="2:14" ht="16.5" thickBot="1" x14ac:dyDescent="0.3">
      <c r="B68" s="1"/>
      <c r="D68" s="115"/>
      <c r="E68" s="116"/>
      <c r="F68" s="117"/>
      <c r="G68" s="118"/>
      <c r="H68" s="119"/>
      <c r="I68" s="120"/>
      <c r="J68" s="119"/>
      <c r="K68" s="115"/>
      <c r="L68" s="80">
        <f>J86</f>
        <v>0</v>
      </c>
    </row>
    <row r="69" spans="2:14" ht="26.25" x14ac:dyDescent="0.4">
      <c r="B69" s="1"/>
      <c r="D69" s="114"/>
      <c r="E69" s="97"/>
      <c r="F69" s="102" t="s">
        <v>153</v>
      </c>
      <c r="G69" s="98"/>
      <c r="H69" s="99"/>
      <c r="I69" s="100"/>
      <c r="J69" s="99"/>
      <c r="K69" s="82"/>
      <c r="L69" s="80">
        <f t="shared" ref="L69:L74" si="4">J89</f>
        <v>0</v>
      </c>
    </row>
    <row r="70" spans="2:14" x14ac:dyDescent="0.25">
      <c r="B70" s="1"/>
      <c r="D70" s="83"/>
      <c r="E70" s="84" t="s">
        <v>37</v>
      </c>
      <c r="F70" s="85"/>
      <c r="G70" s="86"/>
      <c r="H70" s="87"/>
      <c r="I70" s="88"/>
      <c r="J70" s="87"/>
      <c r="K70" s="89"/>
      <c r="L70" s="80">
        <f t="shared" si="4"/>
        <v>0</v>
      </c>
    </row>
    <row r="71" spans="2:14" x14ac:dyDescent="0.25">
      <c r="B71" s="1"/>
      <c r="D71" s="83"/>
      <c r="E71" s="67" t="s">
        <v>38</v>
      </c>
      <c r="F71" s="74" t="s">
        <v>134</v>
      </c>
      <c r="G71" s="68">
        <f>G52</f>
        <v>0</v>
      </c>
      <c r="H71" s="44" t="str">
        <f t="shared" ref="H71:H77" si="5">IF(G71&lt;0.1,"&lt;10",IF(G71&lt;0.5,"10-50","&gt;50"))</f>
        <v>&lt;10</v>
      </c>
      <c r="I71" s="45" t="s">
        <v>129</v>
      </c>
      <c r="J71" s="46">
        <f>IF(H71="&lt;10",0,IF(H71="10-50",1.5,IF(H71="&gt;50",3,"")))</f>
        <v>0</v>
      </c>
      <c r="K71" s="89"/>
      <c r="L71" s="80">
        <f t="shared" si="4"/>
        <v>0</v>
      </c>
    </row>
    <row r="72" spans="2:14" x14ac:dyDescent="0.25">
      <c r="B72" s="1"/>
      <c r="D72" s="83"/>
      <c r="E72" s="47" t="s">
        <v>39</v>
      </c>
      <c r="F72" s="90" t="s">
        <v>131</v>
      </c>
      <c r="G72" s="68">
        <f>G53</f>
        <v>0</v>
      </c>
      <c r="H72" s="44" t="str">
        <f t="shared" si="5"/>
        <v>&lt;10</v>
      </c>
      <c r="I72" s="45" t="s">
        <v>129</v>
      </c>
      <c r="J72" s="48">
        <f>IF(H72="&lt;10",0,IF(H72="10-50",1.5,IF(H72="&gt;50",3,"")))</f>
        <v>0</v>
      </c>
      <c r="K72" s="89"/>
      <c r="L72" s="80">
        <f t="shared" si="4"/>
        <v>0</v>
      </c>
    </row>
    <row r="73" spans="2:14" x14ac:dyDescent="0.25">
      <c r="B73" s="1"/>
      <c r="D73" s="83"/>
      <c r="E73" s="47" t="s">
        <v>40</v>
      </c>
      <c r="F73" s="90" t="s">
        <v>132</v>
      </c>
      <c r="G73" s="68">
        <f>G54</f>
        <v>0</v>
      </c>
      <c r="H73" s="44" t="str">
        <f t="shared" si="5"/>
        <v>&lt;10</v>
      </c>
      <c r="I73" s="45" t="s">
        <v>129</v>
      </c>
      <c r="J73" s="48">
        <f>IF(H73="&lt;10",0,IF(H73="10-50",2,IF(H73="&gt;50",4,"")))</f>
        <v>0</v>
      </c>
      <c r="K73" s="89"/>
      <c r="L73" s="80">
        <f t="shared" si="4"/>
        <v>0</v>
      </c>
    </row>
    <row r="74" spans="2:14" x14ac:dyDescent="0.25">
      <c r="B74" s="1"/>
      <c r="D74" s="83"/>
      <c r="E74" s="47" t="s">
        <v>41</v>
      </c>
      <c r="F74" s="90" t="s">
        <v>133</v>
      </c>
      <c r="G74" s="68">
        <f>G55</f>
        <v>0</v>
      </c>
      <c r="H74" s="44" t="str">
        <f t="shared" si="5"/>
        <v>&lt;10</v>
      </c>
      <c r="I74" s="45" t="s">
        <v>129</v>
      </c>
      <c r="J74" s="48">
        <f>IF(H74="&lt;10",0,IF(H74="10-50",3,IF(H74="&gt;50",4,"")))</f>
        <v>0</v>
      </c>
      <c r="K74" s="89"/>
      <c r="L74" s="80">
        <f t="shared" si="4"/>
        <v>0</v>
      </c>
    </row>
    <row r="75" spans="2:14" x14ac:dyDescent="0.25">
      <c r="B75" s="1"/>
      <c r="D75" s="83"/>
      <c r="E75" s="47" t="s">
        <v>45</v>
      </c>
      <c r="F75" s="90" t="s">
        <v>46</v>
      </c>
      <c r="G75" s="68">
        <f>G56</f>
        <v>0</v>
      </c>
      <c r="H75" s="44" t="str">
        <f t="shared" si="5"/>
        <v>&lt;10</v>
      </c>
      <c r="I75" s="45" t="s">
        <v>129</v>
      </c>
      <c r="J75" s="48">
        <f>IF(H75="&lt;10",0,IF(H75="10-50",1.5,IF(H75="&gt;50",3,"")))</f>
        <v>0</v>
      </c>
      <c r="K75" s="89"/>
      <c r="N75" t="s">
        <v>150</v>
      </c>
    </row>
    <row r="76" spans="2:14" x14ac:dyDescent="0.25">
      <c r="B76" s="1"/>
      <c r="D76" s="83"/>
      <c r="E76" s="47" t="s">
        <v>47</v>
      </c>
      <c r="F76" s="90" t="s">
        <v>138</v>
      </c>
      <c r="G76" s="68"/>
      <c r="H76" s="44" t="str">
        <f t="shared" si="5"/>
        <v>&lt;10</v>
      </c>
      <c r="I76" s="45" t="s">
        <v>129</v>
      </c>
      <c r="J76" s="48">
        <f>IF(H76="&lt;10",0,IF(H76="10-50",2.5,IF(H76="&gt;50",3.5,"")))</f>
        <v>0</v>
      </c>
      <c r="K76" s="89"/>
    </row>
    <row r="77" spans="2:14" x14ac:dyDescent="0.25">
      <c r="B77" s="1"/>
      <c r="D77" s="83"/>
      <c r="E77" s="149" t="s">
        <v>48</v>
      </c>
      <c r="F77" s="150" t="s">
        <v>49</v>
      </c>
      <c r="G77" s="151">
        <f>G58</f>
        <v>0</v>
      </c>
      <c r="H77" s="152" t="str">
        <f t="shared" si="5"/>
        <v>&lt;10</v>
      </c>
      <c r="I77" s="153" t="s">
        <v>129</v>
      </c>
      <c r="J77" s="154">
        <f>IF(H77="&lt;10",0,IF(H77="10-50",3,IF(H77="&gt;50",4,"")))</f>
        <v>0</v>
      </c>
      <c r="K77" s="89"/>
    </row>
    <row r="78" spans="2:14" ht="18.75" x14ac:dyDescent="0.3">
      <c r="B78" s="1"/>
      <c r="D78" s="83"/>
      <c r="E78" s="147" t="s">
        <v>50</v>
      </c>
      <c r="F78" s="176" t="s">
        <v>60</v>
      </c>
      <c r="G78" s="177"/>
      <c r="H78" s="178"/>
      <c r="I78" s="156" t="s">
        <v>90</v>
      </c>
      <c r="J78" s="148">
        <f>MAX(J71:J77)</f>
        <v>0</v>
      </c>
      <c r="K78" s="89"/>
    </row>
    <row r="79" spans="2:14" x14ac:dyDescent="0.25">
      <c r="B79" s="1"/>
      <c r="D79" s="83"/>
      <c r="E79" s="91"/>
      <c r="F79" s="92"/>
      <c r="G79" s="93"/>
      <c r="H79" s="93"/>
      <c r="I79" s="94"/>
      <c r="J79" s="93"/>
      <c r="K79" s="89"/>
    </row>
    <row r="80" spans="2:14" x14ac:dyDescent="0.25">
      <c r="B80" s="1"/>
      <c r="D80" s="83"/>
      <c r="E80" s="84" t="s">
        <v>53</v>
      </c>
      <c r="F80" s="85"/>
      <c r="G80" s="87"/>
      <c r="H80" s="87"/>
      <c r="I80" s="88"/>
      <c r="J80" s="87"/>
      <c r="K80" s="89"/>
    </row>
    <row r="81" spans="2:11" x14ac:dyDescent="0.25">
      <c r="B81" s="1"/>
      <c r="D81" s="83"/>
      <c r="E81" s="67" t="s">
        <v>55</v>
      </c>
      <c r="F81" s="74" t="s">
        <v>54</v>
      </c>
      <c r="G81" s="68"/>
      <c r="H81" s="44" t="str">
        <f t="shared" ref="H81:H84" si="6">IF(G81&lt;0.1,"&lt;10",IF(G81&lt;0.5,"10-50","&gt;50"))</f>
        <v>&lt;10</v>
      </c>
      <c r="I81" s="45" t="s">
        <v>129</v>
      </c>
      <c r="J81" s="46">
        <f>IF(H81="&lt;10",0,IF(H81="10-50",1,IF(H81="&gt;50",2,"")))</f>
        <v>0</v>
      </c>
      <c r="K81" s="89"/>
    </row>
    <row r="82" spans="2:11" x14ac:dyDescent="0.25">
      <c r="B82" s="1"/>
      <c r="D82" s="83"/>
      <c r="E82" s="47" t="s">
        <v>56</v>
      </c>
      <c r="F82" s="90" t="s">
        <v>135</v>
      </c>
      <c r="G82" s="68"/>
      <c r="H82" s="44" t="str">
        <f t="shared" si="6"/>
        <v>&lt;10</v>
      </c>
      <c r="I82" s="45" t="s">
        <v>129</v>
      </c>
      <c r="J82" s="48">
        <f>IF(H82="&lt;10",0,IF(H82="10-50",1,IF(H82="&gt;50",2,"")))</f>
        <v>0</v>
      </c>
      <c r="K82" s="89"/>
    </row>
    <row r="83" spans="2:11" x14ac:dyDescent="0.25">
      <c r="B83" s="1"/>
      <c r="D83" s="83"/>
      <c r="E83" s="47" t="s">
        <v>57</v>
      </c>
      <c r="F83" s="90" t="s">
        <v>136</v>
      </c>
      <c r="G83" s="68"/>
      <c r="H83" s="44" t="str">
        <f t="shared" si="6"/>
        <v>&lt;10</v>
      </c>
      <c r="I83" s="45" t="s">
        <v>129</v>
      </c>
      <c r="J83" s="48">
        <f>IF(H83="&lt;10",0,IF(H83="10-50",1.5,IF(H83="&gt;50",3,"")))</f>
        <v>0</v>
      </c>
      <c r="K83" s="89"/>
    </row>
    <row r="84" spans="2:11" x14ac:dyDescent="0.25">
      <c r="B84" s="1"/>
      <c r="D84" s="83"/>
      <c r="E84" s="66" t="s">
        <v>58</v>
      </c>
      <c r="F84" s="76" t="s">
        <v>137</v>
      </c>
      <c r="G84" s="68"/>
      <c r="H84" s="44" t="str">
        <f t="shared" si="6"/>
        <v>&lt;10</v>
      </c>
      <c r="I84" s="45" t="s">
        <v>129</v>
      </c>
      <c r="J84" s="61">
        <f>IF(H84="&lt;10",0,IF(H84="10-50",1.5,IF(H84="&gt;50",3,"")))</f>
        <v>0</v>
      </c>
      <c r="K84" s="89"/>
    </row>
    <row r="85" spans="2:11" ht="18.75" x14ac:dyDescent="0.3">
      <c r="B85" s="1"/>
      <c r="D85" s="83"/>
      <c r="E85" s="145" t="s">
        <v>59</v>
      </c>
      <c r="F85" s="188" t="s">
        <v>61</v>
      </c>
      <c r="G85" s="189"/>
      <c r="H85" s="190"/>
      <c r="I85" s="155" t="s">
        <v>90</v>
      </c>
      <c r="J85" s="146">
        <f>MAX(J81:J84)</f>
        <v>0</v>
      </c>
      <c r="K85" s="89"/>
    </row>
    <row r="86" spans="2:11" ht="15.75" thickBot="1" x14ac:dyDescent="0.3">
      <c r="B86" s="1"/>
      <c r="D86" s="95"/>
      <c r="E86" s="103"/>
      <c r="F86" s="104"/>
      <c r="G86" s="105"/>
      <c r="H86" s="106"/>
      <c r="I86" s="107"/>
      <c r="J86" s="106"/>
      <c r="K86" s="96"/>
    </row>
    <row r="87" spans="2:11" ht="15.75" thickBot="1" x14ac:dyDescent="0.3">
      <c r="B87" s="37"/>
      <c r="D87" s="115"/>
      <c r="E87" s="121"/>
      <c r="F87" s="122"/>
      <c r="G87" s="115"/>
      <c r="H87" s="123"/>
      <c r="I87" s="124"/>
      <c r="J87" s="123"/>
      <c r="K87" s="115"/>
    </row>
    <row r="88" spans="2:11" x14ac:dyDescent="0.25">
      <c r="B88" s="37"/>
      <c r="D88" s="81"/>
      <c r="E88" s="143"/>
      <c r="F88" s="127"/>
      <c r="G88" s="126"/>
      <c r="H88" s="128"/>
      <c r="I88" s="129"/>
      <c r="J88" s="128"/>
      <c r="K88" s="82"/>
    </row>
    <row r="89" spans="2:11" x14ac:dyDescent="0.25">
      <c r="B89" s="37"/>
      <c r="D89" s="83"/>
      <c r="E89" s="144" t="s">
        <v>62</v>
      </c>
      <c r="F89" s="92"/>
      <c r="G89" s="101"/>
      <c r="H89" s="93"/>
      <c r="I89" s="94"/>
      <c r="J89" s="93"/>
      <c r="K89" s="89"/>
    </row>
    <row r="90" spans="2:11" x14ac:dyDescent="0.25">
      <c r="B90" s="37"/>
      <c r="D90" s="83"/>
      <c r="E90" s="67" t="s">
        <v>78</v>
      </c>
      <c r="F90" s="74" t="s">
        <v>79</v>
      </c>
      <c r="G90" s="53"/>
      <c r="H90" s="44" t="str">
        <f>IF(G90="4 - 8","4-8",IF(G90="0 - 4","0-4","No vibrating tool used"))</f>
        <v>No vibrating tool used</v>
      </c>
      <c r="I90" s="45" t="s">
        <v>4</v>
      </c>
      <c r="J90" s="46">
        <f>IF(H90="0-4",0,IF(H90="4-8",0,IF(H90=$AT$24,0,"")))</f>
        <v>0</v>
      </c>
      <c r="K90" s="89"/>
    </row>
    <row r="91" spans="2:11" x14ac:dyDescent="0.25">
      <c r="B91" s="1"/>
      <c r="D91" s="83"/>
      <c r="E91" s="47" t="s">
        <v>80</v>
      </c>
      <c r="F91" s="90" t="s">
        <v>83</v>
      </c>
      <c r="G91" s="140"/>
      <c r="H91" s="44" t="str">
        <f t="shared" ref="H91:H93" si="7">IF(G91="4 - 8","4-8",IF(G91="0 - 4","0-4","No vibrating tool used"))</f>
        <v>No vibrating tool used</v>
      </c>
      <c r="I91" s="138" t="s">
        <v>4</v>
      </c>
      <c r="J91" s="48">
        <f>IF(H91="0-4",2,IF(H91="4-8",2,IF(H91=$AT$24,0,"")))</f>
        <v>0</v>
      </c>
      <c r="K91" s="89"/>
    </row>
    <row r="92" spans="2:11" x14ac:dyDescent="0.25">
      <c r="B92" s="1"/>
      <c r="D92" s="83"/>
      <c r="E92" s="47" t="s">
        <v>84</v>
      </c>
      <c r="F92" s="90" t="s">
        <v>85</v>
      </c>
      <c r="G92" s="140"/>
      <c r="H92" s="44" t="str">
        <f t="shared" si="7"/>
        <v>No vibrating tool used</v>
      </c>
      <c r="I92" s="138" t="s">
        <v>4</v>
      </c>
      <c r="J92" s="48">
        <f>IF(H92="0-4",2,IF(H92="4-8",4,IF(H92=$AT$24,0,"")))</f>
        <v>0</v>
      </c>
      <c r="K92" s="89"/>
    </row>
    <row r="93" spans="2:11" x14ac:dyDescent="0.25">
      <c r="B93" s="1"/>
      <c r="D93" s="83"/>
      <c r="E93" s="66" t="s">
        <v>86</v>
      </c>
      <c r="F93" s="76" t="s">
        <v>87</v>
      </c>
      <c r="G93" s="58"/>
      <c r="H93" s="44" t="str">
        <f t="shared" si="7"/>
        <v>No vibrating tool used</v>
      </c>
      <c r="I93" s="60" t="s">
        <v>4</v>
      </c>
      <c r="J93" s="61">
        <f>IF(H93="0-4",4,IF(H93="4-8",4,IF(H93=$AT$24,0,"")))</f>
        <v>0</v>
      </c>
      <c r="K93" s="89"/>
    </row>
    <row r="94" spans="2:11" ht="18.75" x14ac:dyDescent="0.3">
      <c r="B94" s="37"/>
      <c r="D94" s="83"/>
      <c r="E94" s="147" t="s">
        <v>88</v>
      </c>
      <c r="F94" s="176" t="s">
        <v>89</v>
      </c>
      <c r="G94" s="177"/>
      <c r="H94" s="178"/>
      <c r="I94" s="156" t="s">
        <v>90</v>
      </c>
      <c r="J94" s="148">
        <f>MAX(J90:J93)</f>
        <v>0</v>
      </c>
      <c r="K94" s="89"/>
    </row>
    <row r="95" spans="2:11" x14ac:dyDescent="0.25">
      <c r="B95" s="37"/>
      <c r="D95" s="83"/>
      <c r="E95" s="91"/>
      <c r="F95" s="92"/>
      <c r="G95" s="101"/>
      <c r="H95" s="93"/>
      <c r="I95" s="94"/>
      <c r="J95" s="93"/>
      <c r="K95" s="89"/>
    </row>
    <row r="96" spans="2:11" x14ac:dyDescent="0.25">
      <c r="B96" s="37"/>
      <c r="D96" s="83"/>
      <c r="E96" s="144" t="s">
        <v>93</v>
      </c>
      <c r="F96" s="92"/>
      <c r="G96" s="101"/>
      <c r="H96" s="93"/>
      <c r="I96" s="94"/>
      <c r="J96" s="93"/>
      <c r="K96" s="89"/>
    </row>
    <row r="97" spans="2:11" x14ac:dyDescent="0.25">
      <c r="B97" s="37"/>
      <c r="D97" s="83"/>
      <c r="E97" s="67" t="s">
        <v>92</v>
      </c>
      <c r="F97" s="74" t="s">
        <v>94</v>
      </c>
      <c r="G97" s="159"/>
      <c r="H97" s="160"/>
      <c r="I97" s="45"/>
      <c r="J97" s="46">
        <f>IF(G97="yes",0.5,0)</f>
        <v>0</v>
      </c>
      <c r="K97" s="89"/>
    </row>
    <row r="98" spans="2:11" x14ac:dyDescent="0.25">
      <c r="B98" s="37"/>
      <c r="D98" s="83"/>
      <c r="E98" s="47" t="s">
        <v>95</v>
      </c>
      <c r="F98" s="90" t="s">
        <v>96</v>
      </c>
      <c r="G98" s="161"/>
      <c r="H98" s="162"/>
      <c r="I98" s="138"/>
      <c r="J98" s="46">
        <f t="shared" ref="J98:J101" si="8">IF(G98="yes",0.5,0)</f>
        <v>0</v>
      </c>
      <c r="K98" s="89"/>
    </row>
    <row r="99" spans="2:11" x14ac:dyDescent="0.25">
      <c r="B99" s="1"/>
      <c r="D99" s="83"/>
      <c r="E99" s="47" t="s">
        <v>98</v>
      </c>
      <c r="F99" s="90" t="s">
        <v>97</v>
      </c>
      <c r="G99" s="161"/>
      <c r="H99" s="162"/>
      <c r="I99" s="138"/>
      <c r="J99" s="46">
        <f t="shared" si="8"/>
        <v>0</v>
      </c>
      <c r="K99" s="89"/>
    </row>
    <row r="100" spans="2:11" x14ac:dyDescent="0.25">
      <c r="B100" s="1"/>
      <c r="D100" s="83"/>
      <c r="E100" s="47" t="s">
        <v>99</v>
      </c>
      <c r="F100" s="90" t="s">
        <v>100</v>
      </c>
      <c r="G100" s="169"/>
      <c r="H100" s="170"/>
      <c r="I100" s="138"/>
      <c r="J100" s="46">
        <f t="shared" si="8"/>
        <v>0</v>
      </c>
      <c r="K100" s="89"/>
    </row>
    <row r="101" spans="2:11" x14ac:dyDescent="0.25">
      <c r="B101" s="1"/>
      <c r="D101" s="83"/>
      <c r="E101" s="66" t="s">
        <v>102</v>
      </c>
      <c r="F101" s="76" t="s">
        <v>101</v>
      </c>
      <c r="G101" s="171"/>
      <c r="H101" s="172"/>
      <c r="I101" s="60"/>
      <c r="J101" s="46">
        <f t="shared" si="8"/>
        <v>0</v>
      </c>
      <c r="K101" s="89"/>
    </row>
    <row r="102" spans="2:11" ht="18.75" x14ac:dyDescent="0.3">
      <c r="B102" s="1"/>
      <c r="D102" s="83"/>
      <c r="E102" s="147" t="s">
        <v>103</v>
      </c>
      <c r="F102" s="176" t="s">
        <v>104</v>
      </c>
      <c r="G102" s="177"/>
      <c r="H102" s="178"/>
      <c r="I102" s="156" t="s">
        <v>105</v>
      </c>
      <c r="J102" s="148">
        <f>SUM(J97:J101)</f>
        <v>0</v>
      </c>
      <c r="K102" s="89"/>
    </row>
    <row r="103" spans="2:11" ht="15.75" thickBot="1" x14ac:dyDescent="0.3">
      <c r="D103" s="95"/>
      <c r="E103" s="103"/>
      <c r="F103" s="104"/>
      <c r="G103" s="105"/>
      <c r="H103" s="106"/>
      <c r="I103" s="107"/>
      <c r="J103" s="106"/>
      <c r="K103" s="96"/>
    </row>
    <row r="104" spans="2:11" x14ac:dyDescent="0.25">
      <c r="E104" s="23"/>
    </row>
    <row r="105" spans="2:11" x14ac:dyDescent="0.25">
      <c r="E105" s="23"/>
    </row>
    <row r="106" spans="2:11" x14ac:dyDescent="0.25">
      <c r="E106" s="23"/>
    </row>
    <row r="107" spans="2:11" x14ac:dyDescent="0.25">
      <c r="E107" s="23"/>
    </row>
    <row r="108" spans="2:11" x14ac:dyDescent="0.25">
      <c r="E108" s="23"/>
    </row>
    <row r="109" spans="2:11" x14ac:dyDescent="0.25">
      <c r="E109" s="42" t="s">
        <v>139</v>
      </c>
      <c r="F109" s="71" t="s">
        <v>141</v>
      </c>
    </row>
    <row r="110" spans="2:11" x14ac:dyDescent="0.25">
      <c r="E110" s="23"/>
      <c r="F110" s="78" t="s">
        <v>140</v>
      </c>
      <c r="G110" s="40"/>
    </row>
    <row r="111" spans="2:11" x14ac:dyDescent="0.25">
      <c r="E111" s="23"/>
    </row>
    <row r="112" spans="2:11" x14ac:dyDescent="0.25">
      <c r="E112" s="23"/>
      <c r="F112" s="71" t="s">
        <v>142</v>
      </c>
    </row>
    <row r="113" spans="5:7" x14ac:dyDescent="0.25">
      <c r="E113" s="23"/>
      <c r="F113" s="78" t="s">
        <v>143</v>
      </c>
      <c r="G113" s="40"/>
    </row>
    <row r="114" spans="5:7" x14ac:dyDescent="0.25">
      <c r="E114" s="23"/>
    </row>
    <row r="115" spans="5:7" x14ac:dyDescent="0.25">
      <c r="E115" s="23"/>
      <c r="F115" s="71" t="s">
        <v>144</v>
      </c>
    </row>
    <row r="116" spans="5:7" x14ac:dyDescent="0.25">
      <c r="E116" s="23"/>
      <c r="F116" s="79" t="s">
        <v>145</v>
      </c>
      <c r="G116" s="41"/>
    </row>
    <row r="117" spans="5:7" x14ac:dyDescent="0.25">
      <c r="E117" s="23"/>
    </row>
    <row r="118" spans="5:7" x14ac:dyDescent="0.25">
      <c r="E118" s="23"/>
    </row>
    <row r="119" spans="5:7" x14ac:dyDescent="0.25">
      <c r="E119" s="23"/>
    </row>
    <row r="120" spans="5:7" x14ac:dyDescent="0.25">
      <c r="E120" s="1"/>
    </row>
    <row r="121" spans="5:7" x14ac:dyDescent="0.25">
      <c r="E121" s="1"/>
    </row>
    <row r="122" spans="5:7" x14ac:dyDescent="0.25">
      <c r="E122" s="1"/>
    </row>
    <row r="123" spans="5:7" x14ac:dyDescent="0.25">
      <c r="E123" s="1"/>
    </row>
    <row r="124" spans="5:7" x14ac:dyDescent="0.25">
      <c r="E124" s="1"/>
    </row>
    <row r="125" spans="5:7" x14ac:dyDescent="0.25">
      <c r="E125" s="1"/>
    </row>
    <row r="126" spans="5:7" x14ac:dyDescent="0.25">
      <c r="E126" s="1"/>
    </row>
    <row r="127" spans="5:7" x14ac:dyDescent="0.25">
      <c r="E127" s="1"/>
    </row>
    <row r="128" spans="5:7" x14ac:dyDescent="0.25">
      <c r="E128" s="1"/>
    </row>
    <row r="129" spans="5:5" x14ac:dyDescent="0.25">
      <c r="E129" s="1"/>
    </row>
    <row r="130" spans="5:5" x14ac:dyDescent="0.25">
      <c r="E130" s="1"/>
    </row>
    <row r="131" spans="5:5" x14ac:dyDescent="0.25">
      <c r="E131" s="1"/>
    </row>
    <row r="132" spans="5:5" x14ac:dyDescent="0.25">
      <c r="E132" s="1"/>
    </row>
    <row r="133" spans="5:5" x14ac:dyDescent="0.25">
      <c r="E133" s="1"/>
    </row>
    <row r="134" spans="5:5" x14ac:dyDescent="0.25">
      <c r="E134" s="1"/>
    </row>
    <row r="135" spans="5:5" x14ac:dyDescent="0.25">
      <c r="E135" s="1"/>
    </row>
    <row r="136" spans="5:5" x14ac:dyDescent="0.25">
      <c r="E136" s="1"/>
    </row>
    <row r="137" spans="5:5" x14ac:dyDescent="0.25">
      <c r="E137" s="1"/>
    </row>
    <row r="138" spans="5:5" x14ac:dyDescent="0.25">
      <c r="E138" s="1"/>
    </row>
    <row r="139" spans="5:5" x14ac:dyDescent="0.25">
      <c r="E139" s="1"/>
    </row>
    <row r="140" spans="5:5" x14ac:dyDescent="0.25">
      <c r="E140" s="1"/>
    </row>
    <row r="141" spans="5:5" x14ac:dyDescent="0.25">
      <c r="E141" s="1"/>
    </row>
    <row r="142" spans="5:5" x14ac:dyDescent="0.25">
      <c r="E142" s="1"/>
    </row>
    <row r="143" spans="5:5" x14ac:dyDescent="0.25">
      <c r="E143" s="1"/>
    </row>
    <row r="144" spans="5:5" x14ac:dyDescent="0.25">
      <c r="E144" s="1"/>
    </row>
    <row r="145" spans="5:5" x14ac:dyDescent="0.25">
      <c r="E145" s="1"/>
    </row>
    <row r="146" spans="5:5" x14ac:dyDescent="0.25">
      <c r="E146" s="1"/>
    </row>
    <row r="147" spans="5:5" x14ac:dyDescent="0.25">
      <c r="E147" s="1"/>
    </row>
    <row r="148" spans="5:5" x14ac:dyDescent="0.25">
      <c r="E148" s="1"/>
    </row>
    <row r="149" spans="5:5" x14ac:dyDescent="0.25">
      <c r="E149" s="1"/>
    </row>
    <row r="150" spans="5:5" x14ac:dyDescent="0.25">
      <c r="E150" s="1"/>
    </row>
    <row r="151" spans="5:5" x14ac:dyDescent="0.25">
      <c r="E151" s="1"/>
    </row>
    <row r="152" spans="5:5" x14ac:dyDescent="0.25">
      <c r="E152" s="1"/>
    </row>
    <row r="153" spans="5:5" x14ac:dyDescent="0.25">
      <c r="E153" s="1"/>
    </row>
    <row r="154" spans="5:5" x14ac:dyDescent="0.25">
      <c r="E154" s="1"/>
    </row>
    <row r="155" spans="5:5" x14ac:dyDescent="0.25">
      <c r="E155" s="1"/>
    </row>
    <row r="156" spans="5:5" x14ac:dyDescent="0.25">
      <c r="E156" s="1"/>
    </row>
    <row r="157" spans="5:5" x14ac:dyDescent="0.25">
      <c r="E157" s="1"/>
    </row>
    <row r="158" spans="5:5" x14ac:dyDescent="0.25">
      <c r="E158" s="1"/>
    </row>
    <row r="159" spans="5:5" x14ac:dyDescent="0.25">
      <c r="E159" s="1"/>
    </row>
    <row r="160" spans="5:5" x14ac:dyDescent="0.25">
      <c r="E160" s="1"/>
    </row>
    <row r="161" spans="5:5" x14ac:dyDescent="0.25">
      <c r="E161" s="1"/>
    </row>
    <row r="162" spans="5:5" x14ac:dyDescent="0.25">
      <c r="E162" s="1"/>
    </row>
    <row r="163" spans="5:5" x14ac:dyDescent="0.25">
      <c r="E163" s="1"/>
    </row>
    <row r="164" spans="5:5" x14ac:dyDescent="0.25">
      <c r="E164" s="1"/>
    </row>
    <row r="165" spans="5:5" x14ac:dyDescent="0.25">
      <c r="E165" s="1"/>
    </row>
    <row r="166" spans="5:5" x14ac:dyDescent="0.25">
      <c r="E166" s="1"/>
    </row>
    <row r="167" spans="5:5" x14ac:dyDescent="0.25">
      <c r="E167" s="1"/>
    </row>
    <row r="168" spans="5:5" x14ac:dyDescent="0.25">
      <c r="E168" s="1"/>
    </row>
    <row r="169" spans="5:5" x14ac:dyDescent="0.25">
      <c r="E169" s="1"/>
    </row>
    <row r="170" spans="5:5" x14ac:dyDescent="0.25">
      <c r="E170" s="1"/>
    </row>
    <row r="171" spans="5:5" x14ac:dyDescent="0.25">
      <c r="E171" s="1"/>
    </row>
    <row r="172" spans="5:5" x14ac:dyDescent="0.25">
      <c r="E172" s="1"/>
    </row>
    <row r="173" spans="5:5" x14ac:dyDescent="0.25">
      <c r="E173" s="1"/>
    </row>
    <row r="174" spans="5:5" x14ac:dyDescent="0.25">
      <c r="E174" s="1"/>
    </row>
    <row r="175" spans="5:5" x14ac:dyDescent="0.25">
      <c r="E175" s="1"/>
    </row>
    <row r="176" spans="5:5" x14ac:dyDescent="0.25">
      <c r="E176" s="1"/>
    </row>
    <row r="177" spans="5:5" x14ac:dyDescent="0.25">
      <c r="E177" s="1"/>
    </row>
    <row r="178" spans="5:5" x14ac:dyDescent="0.25">
      <c r="E178" s="1"/>
    </row>
    <row r="179" spans="5:5" x14ac:dyDescent="0.25">
      <c r="E179" s="1"/>
    </row>
    <row r="180" spans="5:5" x14ac:dyDescent="0.25">
      <c r="E180" s="1"/>
    </row>
    <row r="181" spans="5:5" x14ac:dyDescent="0.25">
      <c r="E181" s="1"/>
    </row>
    <row r="182" spans="5:5" x14ac:dyDescent="0.25">
      <c r="E182" s="1"/>
    </row>
    <row r="183" spans="5:5" x14ac:dyDescent="0.25">
      <c r="E183" s="1"/>
    </row>
    <row r="184" spans="5:5" x14ac:dyDescent="0.25">
      <c r="E184" s="1"/>
    </row>
    <row r="185" spans="5:5" x14ac:dyDescent="0.25">
      <c r="E185" s="1"/>
    </row>
    <row r="186" spans="5:5" x14ac:dyDescent="0.25">
      <c r="E186" s="1"/>
    </row>
    <row r="187" spans="5:5" x14ac:dyDescent="0.25">
      <c r="E187" s="1"/>
    </row>
    <row r="188" spans="5:5" x14ac:dyDescent="0.25">
      <c r="E188" s="1"/>
    </row>
    <row r="1048576" spans="13:14" x14ac:dyDescent="0.25">
      <c r="M1048576" t="s">
        <v>150</v>
      </c>
      <c r="N1048576" t="s">
        <v>151</v>
      </c>
    </row>
  </sheetData>
  <mergeCells count="11">
    <mergeCell ref="F102:H102"/>
    <mergeCell ref="F21:H21"/>
    <mergeCell ref="P17:Z17"/>
    <mergeCell ref="P18:Z18"/>
    <mergeCell ref="P19:Z19"/>
    <mergeCell ref="F47:H47"/>
    <mergeCell ref="F59:H59"/>
    <mergeCell ref="F66:H66"/>
    <mergeCell ref="F78:H78"/>
    <mergeCell ref="F85:H85"/>
    <mergeCell ref="F94:H94"/>
  </mergeCells>
  <conditionalFormatting sqref="N9:Q9 Q10 N10:N11 O11:Q11">
    <cfRule type="expression" dxfId="5" priority="4">
      <formula>IF(AND($P$10&gt;=30,$P$10&lt;=50),1,)</formula>
    </cfRule>
    <cfRule type="expression" dxfId="4" priority="5">
      <formula>IF($P$10&gt;50,1,)</formula>
    </cfRule>
    <cfRule type="expression" dxfId="3" priority="6">
      <formula>IF($P$10&lt;30,1,)</formula>
    </cfRule>
  </conditionalFormatting>
  <conditionalFormatting sqref="V9:Y9 Y10 V10:V11 W11:Y11">
    <cfRule type="expression" dxfId="2" priority="1">
      <formula>IF(AND($P$10&gt;=30,$P$10&lt;=50),1,)</formula>
    </cfRule>
    <cfRule type="expression" dxfId="1" priority="2">
      <formula>IF($P$10&gt;50,1,)</formula>
    </cfRule>
    <cfRule type="expression" dxfId="0" priority="3">
      <formula>IF($P$10&lt;30,1,)</formula>
    </cfRule>
  </conditionalFormatting>
  <dataValidations count="4">
    <dataValidation type="list" allowBlank="1" showInputMessage="1" showErrorMessage="1" sqref="H24" xr:uid="{00000000-0002-0000-0000-000000000000}">
      <formula1>$AO$23:$AO$25</formula1>
    </dataValidation>
    <dataValidation type="list" allowBlank="1" showInputMessage="1" showErrorMessage="1" sqref="H81:H84 H62:H65 H71:H77 H52:H58" xr:uid="{00000000-0002-0000-0000-000001000000}">
      <formula1>$AS$23:$AS$26</formula1>
    </dataValidation>
    <dataValidation type="list" allowBlank="1" showInputMessage="1" showErrorMessage="1" sqref="H90:H93" xr:uid="{00000000-0002-0000-0000-000002000000}">
      <formula1>$AT$23:$AT$26</formula1>
    </dataValidation>
    <dataValidation type="list" allowBlank="1" showInputMessage="1" showErrorMessage="1" sqref="B18:B20 B94:B98 B87:B90 B60:B63 B50:B56 B28:B30 B24" xr:uid="{00000000-0002-0000-0000-000003000000}">
      <formula1>$AJ$23:$AJ$26</formula1>
    </dataValidation>
  </dataValidations>
  <hyperlinks>
    <hyperlink ref="F110" r:id="rId1" xr:uid="{00000000-0004-0000-0000-000000000000}"/>
    <hyperlink ref="F113" r:id="rId2" xr:uid="{00000000-0004-0000-0000-000001000000}"/>
    <hyperlink ref="F116" r:id="rId3" xr:uid="{00000000-0004-0000-0000-000002000000}"/>
  </hyperlinks>
  <pageMargins left="0.7" right="0.7" top="0.75" bottom="0.75" header="0.3" footer="0.3"/>
  <pageSetup paperSize="9" orientation="portrait" r:id="rId4"/>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University of Skovde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Högberg</dc:creator>
  <cp:lastModifiedBy>David Rubiño</cp:lastModifiedBy>
  <dcterms:created xsi:type="dcterms:W3CDTF">2022-10-31T18:37:52Z</dcterms:created>
  <dcterms:modified xsi:type="dcterms:W3CDTF">2023-09-15T11:27:05Z</dcterms:modified>
</cp:coreProperties>
</file>