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IT\Desktop\Informacion\Informacion Planeacion\Formatos_de_áreas_y_plantillas_de_espacios_(Aulas)\"/>
    </mc:Choice>
  </mc:AlternateContent>
  <bookViews>
    <workbookView xWindow="0" yWindow="0" windowWidth="20490" windowHeight="9045"/>
  </bookViews>
  <sheets>
    <sheet name="torobajo y panamericana MARTHA" sheetId="13" r:id="rId1"/>
    <sheet name="INFRAESTRUCTURA RESUMEN" sheetId="6" r:id="rId2"/>
    <sheet name=" AREAS AULAS TOROBAJO Y VIPRI" sheetId="8" r:id="rId3"/>
    <sheet name="TUQUERRES CORRREGIDO" sheetId="25" r:id="rId4"/>
    <sheet name="IPIALES" sheetId="18" r:id="rId5"/>
    <sheet name="TUMACO" sheetId="19" r:id="rId6"/>
    <sheet name="SAMANIEGO" sheetId="20" r:id="rId7"/>
    <sheet name="lA UNION" sheetId="21" state="hidden" r:id="rId8"/>
    <sheet name="DPT MUSICA" sheetId="22" r:id="rId9"/>
    <sheet name="BLOQUE TECNOLOGICO" sheetId="23" r:id="rId10"/>
    <sheet name="areas generales" sheetId="5" r:id="rId11"/>
  </sheets>
  <definedNames>
    <definedName name="_xlnm._FilterDatabase" localSheetId="2" hidden="1">' AREAS AULAS TOROBAJO Y VIPRI'!$A$8:$E$172</definedName>
    <definedName name="_xlnm.Print_Area" localSheetId="10">'areas generales'!$A$1:$E$26</definedName>
    <definedName name="_xlnm.Print_Area" localSheetId="0">'torobajo y panamericana MARTHA'!$A$1:$K$86</definedName>
    <definedName name="_xlnm.Print_Titles" localSheetId="2">' AREAS AULAS TOROBAJO Y VIPRI'!$188:$188</definedName>
  </definedNames>
  <calcPr calcId="152511"/>
</workbook>
</file>

<file path=xl/calcChain.xml><?xml version="1.0" encoding="utf-8"?>
<calcChain xmlns="http://schemas.openxmlformats.org/spreadsheetml/2006/main">
  <c r="B89" i="13" l="1"/>
  <c r="E20" i="5" l="1"/>
  <c r="D20" i="5"/>
  <c r="B20" i="5"/>
  <c r="G55" i="13" l="1"/>
  <c r="D55" i="13"/>
  <c r="E11" i="19"/>
  <c r="G11" i="19"/>
  <c r="I11" i="19"/>
  <c r="J11" i="19"/>
  <c r="K11" i="19" s="1"/>
  <c r="L11" i="19"/>
  <c r="M11" i="19" s="1"/>
  <c r="D39" i="25"/>
  <c r="D37" i="25" l="1"/>
  <c r="I36" i="25"/>
  <c r="I37" i="25" s="1"/>
  <c r="D36" i="25"/>
  <c r="D38" i="25" s="1"/>
  <c r="J31" i="25"/>
  <c r="I31" i="25"/>
  <c r="E31" i="25"/>
  <c r="D31" i="25"/>
  <c r="N11" i="25"/>
  <c r="F5" i="25" l="1"/>
  <c r="C20" i="5" s="1"/>
  <c r="F6" i="25"/>
  <c r="F20" i="5" s="1"/>
  <c r="E12" i="5"/>
  <c r="E11" i="5"/>
  <c r="C32" i="20" l="1"/>
  <c r="D22" i="5"/>
  <c r="D11" i="5"/>
  <c r="B93" i="13" l="1"/>
  <c r="D12" i="5" s="1"/>
  <c r="F13" i="5"/>
  <c r="I74" i="23" l="1"/>
  <c r="D4" i="23" s="1"/>
  <c r="E57" i="23"/>
  <c r="D5" i="23" s="1"/>
  <c r="D7" i="23" s="1"/>
  <c r="H57" i="23"/>
  <c r="D6" i="23" s="1"/>
  <c r="G52" i="22" l="1"/>
  <c r="G53" i="22" s="1"/>
  <c r="G51" i="22"/>
  <c r="H6" i="22"/>
  <c r="H7" i="22" s="1"/>
  <c r="F6" i="22"/>
  <c r="F7" i="22" s="1"/>
  <c r="D7" i="22"/>
  <c r="H20" i="20"/>
  <c r="F8" i="21"/>
  <c r="G8" i="21" s="1"/>
  <c r="G9" i="21" s="1"/>
  <c r="H8" i="21"/>
  <c r="L8" i="21" s="1"/>
  <c r="E8" i="21"/>
  <c r="C19" i="21"/>
  <c r="C20" i="21" s="1"/>
  <c r="D30" i="19"/>
  <c r="D31" i="19" s="1"/>
  <c r="D29" i="19"/>
  <c r="E59" i="18"/>
  <c r="E60" i="18" s="1"/>
  <c r="E58" i="18"/>
  <c r="F21" i="20"/>
  <c r="J20" i="20"/>
  <c r="K20" i="20" s="1"/>
  <c r="H21" i="20"/>
  <c r="G20" i="20"/>
  <c r="L19" i="20"/>
  <c r="M19" i="20" s="1"/>
  <c r="J19" i="20"/>
  <c r="K19" i="20" s="1"/>
  <c r="I19" i="20"/>
  <c r="G19" i="20"/>
  <c r="D19" i="20"/>
  <c r="E19" i="20" s="1"/>
  <c r="L18" i="20"/>
  <c r="M18" i="20" s="1"/>
  <c r="J18" i="20"/>
  <c r="K18" i="20" s="1"/>
  <c r="I18" i="20"/>
  <c r="G18" i="20"/>
  <c r="D18" i="20"/>
  <c r="E18" i="20" s="1"/>
  <c r="L17" i="20"/>
  <c r="M17" i="20" s="1"/>
  <c r="J17" i="20"/>
  <c r="K17" i="20" s="1"/>
  <c r="I17" i="20"/>
  <c r="G17" i="20"/>
  <c r="D17" i="20"/>
  <c r="E17" i="20" s="1"/>
  <c r="L16" i="20"/>
  <c r="M16" i="20" s="1"/>
  <c r="J16" i="20"/>
  <c r="K16" i="20" s="1"/>
  <c r="I16" i="20"/>
  <c r="G16" i="20"/>
  <c r="D16" i="20"/>
  <c r="E16" i="20" s="1"/>
  <c r="L15" i="20"/>
  <c r="M15" i="20" s="1"/>
  <c r="J15" i="20"/>
  <c r="K15" i="20" s="1"/>
  <c r="I15" i="20"/>
  <c r="G15" i="20"/>
  <c r="D15" i="20"/>
  <c r="E15" i="20" s="1"/>
  <c r="L14" i="20"/>
  <c r="M14" i="20" s="1"/>
  <c r="J14" i="20"/>
  <c r="K14" i="20" s="1"/>
  <c r="I14" i="20"/>
  <c r="G14" i="20"/>
  <c r="D14" i="20"/>
  <c r="E14" i="20" s="1"/>
  <c r="L13" i="20"/>
  <c r="M13" i="20" s="1"/>
  <c r="J13" i="20"/>
  <c r="K13" i="20" s="1"/>
  <c r="I13" i="20"/>
  <c r="G13" i="20"/>
  <c r="D13" i="20"/>
  <c r="E13" i="20" s="1"/>
  <c r="L12" i="20"/>
  <c r="M12" i="20" s="1"/>
  <c r="J12" i="20"/>
  <c r="K12" i="20" s="1"/>
  <c r="I12" i="20"/>
  <c r="G12" i="20"/>
  <c r="D12" i="20"/>
  <c r="E12" i="20" s="1"/>
  <c r="L11" i="20"/>
  <c r="M11" i="20" s="1"/>
  <c r="J11" i="20"/>
  <c r="K11" i="20" s="1"/>
  <c r="I11" i="20"/>
  <c r="G11" i="20"/>
  <c r="D11" i="20"/>
  <c r="E11" i="20" s="1"/>
  <c r="L10" i="20"/>
  <c r="J10" i="20"/>
  <c r="I10" i="20"/>
  <c r="G10" i="20"/>
  <c r="D10" i="20"/>
  <c r="C9" i="20"/>
  <c r="H12" i="19"/>
  <c r="F12" i="19"/>
  <c r="L10" i="19"/>
  <c r="M10" i="19" s="1"/>
  <c r="M12" i="19" s="1"/>
  <c r="J10" i="19"/>
  <c r="K10" i="19" s="1"/>
  <c r="I10" i="19"/>
  <c r="I12" i="19" s="1"/>
  <c r="G10" i="19"/>
  <c r="E10" i="19"/>
  <c r="E12" i="19" s="1"/>
  <c r="E9" i="19"/>
  <c r="F12" i="18"/>
  <c r="E15" i="18" s="1"/>
  <c r="C21" i="5" s="1"/>
  <c r="G11" i="18"/>
  <c r="D11" i="18"/>
  <c r="E11" i="18" s="1"/>
  <c r="G10" i="18"/>
  <c r="E10" i="18"/>
  <c r="D10" i="18"/>
  <c r="G9" i="18"/>
  <c r="D9" i="18"/>
  <c r="H9" i="21" l="1"/>
  <c r="G12" i="18"/>
  <c r="G21" i="20"/>
  <c r="J8" i="21"/>
  <c r="J9" i="21" s="1"/>
  <c r="D12" i="18"/>
  <c r="E16" i="18" s="1"/>
  <c r="F9" i="21"/>
  <c r="J21" i="20"/>
  <c r="G12" i="19"/>
  <c r="E6" i="22"/>
  <c r="E7" i="22" s="1"/>
  <c r="G6" i="22"/>
  <c r="G7" i="22" s="1"/>
  <c r="I6" i="22"/>
  <c r="I7" i="22" s="1"/>
  <c r="J6" i="22"/>
  <c r="L6" i="22"/>
  <c r="M8" i="21"/>
  <c r="M9" i="21" s="1"/>
  <c r="I8" i="21"/>
  <c r="I9" i="21" s="1"/>
  <c r="D21" i="20"/>
  <c r="I20" i="20"/>
  <c r="I21" i="20" s="1"/>
  <c r="E10" i="20"/>
  <c r="K10" i="20"/>
  <c r="K21" i="20" s="1"/>
  <c r="M10" i="20"/>
  <c r="L20" i="20"/>
  <c r="M20" i="20" s="1"/>
  <c r="K12" i="19"/>
  <c r="D12" i="19"/>
  <c r="J12" i="19"/>
  <c r="L12" i="19"/>
  <c r="E9" i="18"/>
  <c r="E12" i="18" s="1"/>
  <c r="D26" i="20" l="1"/>
  <c r="F22" i="5" s="1"/>
  <c r="D25" i="20"/>
  <c r="C22" i="5" s="1"/>
  <c r="K8" i="21"/>
  <c r="K9" i="21" s="1"/>
  <c r="F21" i="5"/>
  <c r="B21" i="5"/>
  <c r="C15" i="19"/>
  <c r="F18" i="5" s="1"/>
  <c r="C14" i="19"/>
  <c r="C18" i="5" s="1"/>
  <c r="L7" i="22"/>
  <c r="M6" i="22"/>
  <c r="M7" i="22" s="1"/>
  <c r="J7" i="22"/>
  <c r="K6" i="22"/>
  <c r="K7" i="22" s="1"/>
  <c r="E9" i="21"/>
  <c r="L9" i="21"/>
  <c r="N9" i="21" s="1"/>
  <c r="D9" i="21"/>
  <c r="F14" i="21" s="1"/>
  <c r="E20" i="20"/>
  <c r="E21" i="20" s="1"/>
  <c r="D24" i="20"/>
  <c r="M21" i="20"/>
  <c r="L21" i="20"/>
  <c r="N21" i="20" s="1"/>
  <c r="N12" i="19"/>
  <c r="E177" i="8" l="1"/>
  <c r="E176" i="8"/>
  <c r="E256" i="8"/>
  <c r="E257" i="8" s="1"/>
  <c r="E255" i="8"/>
  <c r="E178" i="8" l="1"/>
  <c r="D42" i="13"/>
  <c r="F73" i="13"/>
  <c r="F79" i="13" s="1"/>
  <c r="C12" i="5" s="1"/>
  <c r="D65" i="13"/>
  <c r="D66" i="13"/>
  <c r="D67" i="13"/>
  <c r="D68" i="13"/>
  <c r="D69" i="13"/>
  <c r="D70" i="13"/>
  <c r="D71" i="13"/>
  <c r="D72" i="13"/>
  <c r="D74" i="13"/>
  <c r="D75" i="13"/>
  <c r="D76" i="13"/>
  <c r="D77" i="13"/>
  <c r="D78" i="13"/>
  <c r="D64" i="13"/>
  <c r="F48" i="13"/>
  <c r="D48" i="13" s="1"/>
  <c r="F30" i="13"/>
  <c r="F56" i="13" s="1"/>
  <c r="C11" i="5" s="1"/>
  <c r="D30" i="13"/>
  <c r="G23" i="13"/>
  <c r="G24" i="13"/>
  <c r="G25" i="13"/>
  <c r="G26" i="13"/>
  <c r="G27" i="13"/>
  <c r="G28" i="13"/>
  <c r="G29" i="13"/>
  <c r="D16" i="13"/>
  <c r="D13" i="13"/>
  <c r="D14" i="13"/>
  <c r="D15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1" i="13"/>
  <c r="D32" i="13"/>
  <c r="D33" i="13"/>
  <c r="D34" i="13"/>
  <c r="D35" i="13"/>
  <c r="D36" i="13"/>
  <c r="D37" i="13"/>
  <c r="D38" i="13"/>
  <c r="D39" i="13"/>
  <c r="D40" i="13"/>
  <c r="D41" i="13"/>
  <c r="D43" i="13"/>
  <c r="D44" i="13"/>
  <c r="D45" i="13"/>
  <c r="D46" i="13"/>
  <c r="D47" i="13"/>
  <c r="D49" i="13"/>
  <c r="D50" i="13"/>
  <c r="D51" i="13"/>
  <c r="D52" i="13"/>
  <c r="D53" i="13"/>
  <c r="D54" i="13"/>
  <c r="D12" i="13"/>
  <c r="G12" i="13"/>
  <c r="I78" i="13"/>
  <c r="G78" i="13"/>
  <c r="I77" i="13"/>
  <c r="G77" i="13"/>
  <c r="I76" i="13"/>
  <c r="G76" i="13"/>
  <c r="I75" i="13"/>
  <c r="G75" i="13"/>
  <c r="I74" i="13"/>
  <c r="G74" i="13"/>
  <c r="I72" i="13"/>
  <c r="G72" i="13"/>
  <c r="I71" i="13"/>
  <c r="G71" i="13"/>
  <c r="I70" i="13"/>
  <c r="G70" i="13"/>
  <c r="I69" i="13"/>
  <c r="I68" i="13"/>
  <c r="G68" i="13"/>
  <c r="I67" i="13"/>
  <c r="G67" i="13"/>
  <c r="H66" i="13"/>
  <c r="H79" i="13" s="1"/>
  <c r="G66" i="13"/>
  <c r="I65" i="13"/>
  <c r="G65" i="13"/>
  <c r="I64" i="13"/>
  <c r="G64" i="13"/>
  <c r="I62" i="13"/>
  <c r="G62" i="13"/>
  <c r="E62" i="13"/>
  <c r="H56" i="13"/>
  <c r="G54" i="13"/>
  <c r="G53" i="13"/>
  <c r="I52" i="13"/>
  <c r="G52" i="13"/>
  <c r="I51" i="13"/>
  <c r="G51" i="13"/>
  <c r="I50" i="13"/>
  <c r="G50" i="13"/>
  <c r="I49" i="13"/>
  <c r="G49" i="13"/>
  <c r="I46" i="13"/>
  <c r="G46" i="13"/>
  <c r="I45" i="13"/>
  <c r="G45" i="13"/>
  <c r="I44" i="13"/>
  <c r="G44" i="13"/>
  <c r="I43" i="13"/>
  <c r="G43" i="13"/>
  <c r="I42" i="13"/>
  <c r="G42" i="13"/>
  <c r="G41" i="13"/>
  <c r="I39" i="13"/>
  <c r="G39" i="13"/>
  <c r="I38" i="13"/>
  <c r="G38" i="13"/>
  <c r="I37" i="13"/>
  <c r="G37" i="13"/>
  <c r="I36" i="13"/>
  <c r="G36" i="13"/>
  <c r="I35" i="13"/>
  <c r="G35" i="13"/>
  <c r="I34" i="13"/>
  <c r="G34" i="13"/>
  <c r="G33" i="13"/>
  <c r="I31" i="13"/>
  <c r="G31" i="13"/>
  <c r="G30" i="13"/>
  <c r="I28" i="13"/>
  <c r="I26" i="13"/>
  <c r="I25" i="13"/>
  <c r="I24" i="13"/>
  <c r="I23" i="13"/>
  <c r="I22" i="13"/>
  <c r="G22" i="13"/>
  <c r="I21" i="13"/>
  <c r="G21" i="13"/>
  <c r="I20" i="13"/>
  <c r="G20" i="13"/>
  <c r="I19" i="13"/>
  <c r="G19" i="13"/>
  <c r="I18" i="13"/>
  <c r="G18" i="13"/>
  <c r="I17" i="13"/>
  <c r="G17" i="13"/>
  <c r="I16" i="13"/>
  <c r="G16" i="13"/>
  <c r="I15" i="13"/>
  <c r="G15" i="13"/>
  <c r="G14" i="13"/>
  <c r="I13" i="13"/>
  <c r="G13" i="13"/>
  <c r="E10" i="13"/>
  <c r="F61" i="8"/>
  <c r="P11" i="6"/>
  <c r="E16" i="6"/>
  <c r="J31" i="6"/>
  <c r="D25" i="5"/>
  <c r="E25" i="5"/>
  <c r="B25" i="5"/>
  <c r="I66" i="13"/>
  <c r="G79" i="13" l="1"/>
  <c r="G56" i="13"/>
  <c r="C25" i="5"/>
  <c r="D73" i="13"/>
  <c r="D56" i="13"/>
  <c r="B90" i="13"/>
  <c r="I79" i="13"/>
  <c r="D79" i="13"/>
  <c r="F12" i="5" s="1"/>
  <c r="F11" i="5" l="1"/>
  <c r="F25" i="5" s="1"/>
</calcChain>
</file>

<file path=xl/comments1.xml><?xml version="1.0" encoding="utf-8"?>
<comments xmlns="http://schemas.openxmlformats.org/spreadsheetml/2006/main">
  <authors>
    <author>coyunturasocial</author>
    <author>Fondo de Construcciones</author>
  </authors>
  <commentList>
    <comment ref="D16" authorId="0" shapeId="0">
      <text>
        <r>
          <rPr>
            <b/>
            <sz val="8"/>
            <color indexed="81"/>
            <rFont val="Tahoma"/>
            <family val="2"/>
          </rPr>
          <t xml:space="preserve">SUMATORIA PISO 1 Y 2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64" authorId="1" shapeId="0">
      <text>
        <r>
          <rPr>
            <b/>
            <sz val="8"/>
            <color indexed="81"/>
            <rFont val="Tahoma"/>
            <family val="2"/>
          </rPr>
          <t>NO HAY PLANOS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<sst xmlns="http://schemas.openxmlformats.org/spreadsheetml/2006/main" count="822" uniqueCount="387">
  <si>
    <t>AREA LOTE TOROBAJO</t>
  </si>
  <si>
    <t xml:space="preserve">Hectareas </t>
  </si>
  <si>
    <t>AREA LOTE SAN VICENTE</t>
  </si>
  <si>
    <t>ESPACIO FISICO</t>
  </si>
  <si>
    <t>CONSTRUCCIONES NO ACADEMIA</t>
  </si>
  <si>
    <t>COLISEO ADRIANA BENITEZ</t>
  </si>
  <si>
    <t>CLINICA VETERINARIA</t>
  </si>
  <si>
    <t>PLANTA PILOTO</t>
  </si>
  <si>
    <t>LABORATORIOS ING. CIVIL</t>
  </si>
  <si>
    <t>AUDITORIO LUIS SANTANDER</t>
  </si>
  <si>
    <t>CAFETERIA NUEVA</t>
  </si>
  <si>
    <t>FORMACION INTEGRAL</t>
  </si>
  <si>
    <t>PSICOLOGIA</t>
  </si>
  <si>
    <t>UNIDAD MEDICA</t>
  </si>
  <si>
    <t>INSECTARIO</t>
  </si>
  <si>
    <t>BIOTERIO</t>
  </si>
  <si>
    <t>LAB ESPECIALIZADOS</t>
  </si>
  <si>
    <t>BLOQUE ADMINISTRATIVO</t>
  </si>
  <si>
    <t>BLOQUE 2</t>
  </si>
  <si>
    <t>BLOQUE 3</t>
  </si>
  <si>
    <t>BIBLIOTECA ALBERTO QUIJANO</t>
  </si>
  <si>
    <t>CASETA DEPOSITOS DE GAS</t>
  </si>
  <si>
    <t>PARQUEADERO BLOQUE ADMINISTRATIVO</t>
  </si>
  <si>
    <t>VIAS</t>
  </si>
  <si>
    <t>BLOQUE DE AULAS</t>
  </si>
  <si>
    <t>FONDO DE SALUD</t>
  </si>
  <si>
    <t>SEDE JUBILADOS</t>
  </si>
  <si>
    <t>CENTRO DE IDIOMAS</t>
  </si>
  <si>
    <t>CASETA CELADOR</t>
  </si>
  <si>
    <t>MOTOBOMBA</t>
  </si>
  <si>
    <t>CANCHA POLIDEPORTIVO</t>
  </si>
  <si>
    <t>PARQUEADERO</t>
  </si>
  <si>
    <t>AREAS CONSTRUIDAS - PRIMER PISO SEDE PANAMERICANA</t>
  </si>
  <si>
    <t>AULAS DE CLASE</t>
  </si>
  <si>
    <t>TALLERES FACULTAD DE ARTES</t>
  </si>
  <si>
    <t>AULAS DE CLASE Y TALLERES SEDE TOROBAJO</t>
  </si>
  <si>
    <t>DIRECCION</t>
  </si>
  <si>
    <t>AREA DEL LOTE</t>
  </si>
  <si>
    <t xml:space="preserve">AREA </t>
  </si>
  <si>
    <t>Area</t>
  </si>
  <si>
    <t>M2</t>
  </si>
  <si>
    <t>CONSTRUIDA M2</t>
  </si>
  <si>
    <t>Canchas</t>
  </si>
  <si>
    <t>Parqueadero</t>
  </si>
  <si>
    <t>Primer Piso</t>
  </si>
  <si>
    <t>Torobajo Cra. 50</t>
  </si>
  <si>
    <t>VIPRI - San Vicente</t>
  </si>
  <si>
    <t>Edificio Centro Cra. 22 - 23</t>
  </si>
  <si>
    <t>Teatro Imperial</t>
  </si>
  <si>
    <t>Granja de Botana</t>
  </si>
  <si>
    <t>Granja Chimangual</t>
  </si>
  <si>
    <t>Sede Tumaco  Barrio Obrero</t>
  </si>
  <si>
    <t>Sede Tumaco Ciudadela I Etapa</t>
  </si>
  <si>
    <t>Sede Tumaco Maragrícola</t>
  </si>
  <si>
    <t>Sede Túquerres</t>
  </si>
  <si>
    <t>Sede Ipiales</t>
  </si>
  <si>
    <t>Sede Samaniego</t>
  </si>
  <si>
    <t>La corota, Estación Biológica</t>
  </si>
  <si>
    <t>Casa Junto al Teatro Imperial</t>
  </si>
  <si>
    <t>TOTALES</t>
  </si>
  <si>
    <t xml:space="preserve">                                             </t>
  </si>
  <si>
    <t>INVERNADERO 1</t>
  </si>
  <si>
    <t>INVERNADERO 2</t>
  </si>
  <si>
    <t>ANFITEATRO (SALUD ANIMAL)</t>
  </si>
  <si>
    <t>LAB. PRODUCCION ANIMAL</t>
  </si>
  <si>
    <t>PLANTA ELECTRICA</t>
  </si>
  <si>
    <t>CUARTO DE TANQUES</t>
  </si>
  <si>
    <t>SINAPSIS</t>
  </si>
  <si>
    <t>CUARTO DE BOMBAS (2)</t>
  </si>
  <si>
    <t>CANCHAS DE FUTBOL (2)</t>
  </si>
  <si>
    <t>BLOQUE 9 (ARTES)</t>
  </si>
  <si>
    <t>BLOQUE 8 (DERECHO)</t>
  </si>
  <si>
    <t>BLOQUE 7 (MEDICINA)</t>
  </si>
  <si>
    <t>BLOQUE 6 (INGENIERIA)</t>
  </si>
  <si>
    <t>BLOQUE 1 (ANTIGUA ADMON, LABORATORIOS)</t>
  </si>
  <si>
    <t>CANCHAS EXTERNAS COLISEO ADRIANA BENITEZ</t>
  </si>
  <si>
    <t>KIOSCO INTERNET 1</t>
  </si>
  <si>
    <t>KIOSCO INTERNET 2</t>
  </si>
  <si>
    <t>Aulas</t>
  </si>
  <si>
    <t>Laboratorios</t>
  </si>
  <si>
    <t>Talleres</t>
  </si>
  <si>
    <t>Auditorios</t>
  </si>
  <si>
    <t>Bibliotecas</t>
  </si>
  <si>
    <t>Sitios Práctica</t>
  </si>
  <si>
    <t>Oficinas</t>
  </si>
  <si>
    <t>Escenarios Deportivos</t>
  </si>
  <si>
    <t>Cafeterías, comedores</t>
  </si>
  <si>
    <t>Zonas de recreación</t>
  </si>
  <si>
    <t>Servicios sanitarios</t>
  </si>
  <si>
    <t>Otros</t>
  </si>
  <si>
    <t>Total</t>
  </si>
  <si>
    <t>No.</t>
  </si>
  <si>
    <t>Inmueble</t>
  </si>
  <si>
    <t>Tenencia</t>
  </si>
  <si>
    <t>Campus Unversidad de Nariño</t>
  </si>
  <si>
    <t>Propiedad</t>
  </si>
  <si>
    <t>VIPRI</t>
  </si>
  <si>
    <t>TOROBAJO</t>
  </si>
  <si>
    <t>BLOQUE NUEVO QUINTO PISO</t>
  </si>
  <si>
    <t>BLOQUE EDUCACIÓN</t>
  </si>
  <si>
    <t>BLOQUE IDIOMAS</t>
  </si>
  <si>
    <t>BLOQUE 8 (Derecho)</t>
  </si>
  <si>
    <t>BIBLIOTECA</t>
  </si>
  <si>
    <t>2 - UNIDAD DE SALUD Y FONDO DE SALUD</t>
  </si>
  <si>
    <t>1 - OFICINA DE PENSIONADOS</t>
  </si>
  <si>
    <t>BLOQUE 7 (Ciencias de la Salud)</t>
  </si>
  <si>
    <t>BLOQUE 6 (Ingeniería)</t>
  </si>
  <si>
    <t>BLOQUE 1</t>
  </si>
  <si>
    <t>ARTES</t>
  </si>
  <si>
    <t>MEDICINA VETERINARIA</t>
  </si>
  <si>
    <t>ADRIANA BENITES</t>
  </si>
  <si>
    <t>OFICINAS</t>
  </si>
  <si>
    <t>1 - UNIDAD DE SALUD - VIPRI</t>
  </si>
  <si>
    <t>AULAS CON PUPITRES</t>
  </si>
  <si>
    <t>TOTAL</t>
  </si>
  <si>
    <t>cod_blo</t>
  </si>
  <si>
    <t>nom_aul</t>
  </si>
  <si>
    <t>area_aul</t>
  </si>
  <si>
    <t>cap_aul</t>
  </si>
  <si>
    <t>B1</t>
  </si>
  <si>
    <t>S-P-I</t>
  </si>
  <si>
    <t>B2</t>
  </si>
  <si>
    <t>B3</t>
  </si>
  <si>
    <t>B4</t>
  </si>
  <si>
    <t>B5</t>
  </si>
  <si>
    <t>B6</t>
  </si>
  <si>
    <t>B7</t>
  </si>
  <si>
    <t>B8</t>
  </si>
  <si>
    <t>CAFETERIA ANTIGUA - BLOQUE 1</t>
  </si>
  <si>
    <t>PLAZOLETA</t>
  </si>
  <si>
    <t>LAB. PRODUCCION GENETICA</t>
  </si>
  <si>
    <t>LAB Y CREMATORIO MEDICINA VETERINARIA</t>
  </si>
  <si>
    <t>PUNTO DE VENTAS CARNICOS Y LACTEOS</t>
  </si>
  <si>
    <t>PARQUEADERO VEHICULAR</t>
  </si>
  <si>
    <t>DOCENCIA UNIVERSITARIA</t>
  </si>
  <si>
    <t>ACCESO PEATONAL</t>
  </si>
  <si>
    <t>GIMNASIO FONDO DE SALUD</t>
  </si>
  <si>
    <t>CANCHA FUTBOLL 5</t>
  </si>
  <si>
    <t>ACCESOS PEATONAL</t>
  </si>
  <si>
    <t>BLOQUE POSTGRADOS PRIMER PISO</t>
  </si>
  <si>
    <t>BLOQUE POSTGRADOS SEGUNDO PISO</t>
  </si>
  <si>
    <t>PESCEBRERA</t>
  </si>
  <si>
    <t>B9</t>
  </si>
  <si>
    <t>AULAS INTERNET</t>
  </si>
  <si>
    <t>Disponibilidad</t>
  </si>
  <si>
    <t>Auditorio Gen.</t>
  </si>
  <si>
    <t>Aula</t>
  </si>
  <si>
    <t>Auditorio C. Agrarias</t>
  </si>
  <si>
    <t>Aula Informática Facea</t>
  </si>
  <si>
    <t>Lab. Empresarial</t>
  </si>
  <si>
    <t>Auditorio Facea</t>
  </si>
  <si>
    <t>Auditorio Fac. Cienc H</t>
  </si>
  <si>
    <t>Depto de Biologia</t>
  </si>
  <si>
    <t>Fac. Ciencias Pecuarias</t>
  </si>
  <si>
    <t>Lab. Electronica</t>
  </si>
  <si>
    <t>Taller de Dibujo</t>
  </si>
  <si>
    <t>Aula de Informática</t>
  </si>
  <si>
    <t>Auditorio Fac Ingenieria</t>
  </si>
  <si>
    <t>Oficinas Facultad</t>
  </si>
  <si>
    <t>Lab. de Informacion Prom salud</t>
  </si>
  <si>
    <t xml:space="preserve">Oficinas </t>
  </si>
  <si>
    <t>Aula de Internet</t>
  </si>
  <si>
    <t>Auditorio</t>
  </si>
  <si>
    <t>Cesun</t>
  </si>
  <si>
    <t>Taller de Escultura</t>
  </si>
  <si>
    <t>Taller de Grabado</t>
  </si>
  <si>
    <t>Aula de danza</t>
  </si>
  <si>
    <t>Biblioteca</t>
  </si>
  <si>
    <t>Taller de Maderas</t>
  </si>
  <si>
    <t>Taller de metales</t>
  </si>
  <si>
    <t>Taller de ceramica</t>
  </si>
  <si>
    <t>Taller de Joyeria</t>
  </si>
  <si>
    <t>Taller marroquineria</t>
  </si>
  <si>
    <t>Aula multiple</t>
  </si>
  <si>
    <t>Oficina</t>
  </si>
  <si>
    <t>Taller Fotografia</t>
  </si>
  <si>
    <t>POSGRADOS VIPRI
BLOQUE 5</t>
  </si>
  <si>
    <t>Oficina Grupos de Investigacion</t>
  </si>
  <si>
    <t>Imaginarium</t>
  </si>
  <si>
    <t>Oficina U. Virtual</t>
  </si>
  <si>
    <t>Direccion U. Virtual</t>
  </si>
  <si>
    <t>Doctorado</t>
  </si>
  <si>
    <t>Centro de Investigacion- Ciencias Agraria</t>
  </si>
  <si>
    <t>Postgrados Facea</t>
  </si>
  <si>
    <t>Proyectos de investigacion</t>
  </si>
  <si>
    <t>IDIOMAS
BLOQUE 3</t>
  </si>
  <si>
    <t>AREAS AULAS VIPRI - SEDE PANAMERICANA</t>
  </si>
  <si>
    <t>Taller Dibujo</t>
  </si>
  <si>
    <t>Aula Doctorado</t>
  </si>
  <si>
    <t>Docencia universitaria</t>
  </si>
  <si>
    <t>Audio V 1 Sillas  Universitarias</t>
  </si>
  <si>
    <t>Estudio TV sillas universitarias</t>
  </si>
  <si>
    <t>Audio V 2 Sillas  Universitarias</t>
  </si>
  <si>
    <t>Taller Dibujo y Pintura - Caballetes</t>
  </si>
  <si>
    <t>Taller de Dibujo - Caballetes</t>
  </si>
  <si>
    <t>Aula Taller - Mesas</t>
  </si>
  <si>
    <t>Sala profesores</t>
  </si>
  <si>
    <t>Museo y patologia</t>
  </si>
  <si>
    <t>Piscinas</t>
  </si>
  <si>
    <t>Deposito de Reactivos</t>
  </si>
  <si>
    <t xml:space="preserve">Aula Docencia </t>
  </si>
  <si>
    <t>Laboratorio de Histopatologia</t>
  </si>
  <si>
    <t>Bioquimica y Fisiologia</t>
  </si>
  <si>
    <t>Secretaria</t>
  </si>
  <si>
    <t>Bloque Administrativo</t>
  </si>
  <si>
    <t>Recursos humanos</t>
  </si>
  <si>
    <t>Centro de Informática</t>
  </si>
  <si>
    <t>Ofcina Juridica</t>
  </si>
  <si>
    <t>Sala de Consejos</t>
  </si>
  <si>
    <t>Cocina</t>
  </si>
  <si>
    <t>Control Interno</t>
  </si>
  <si>
    <t>Tesoreria</t>
  </si>
  <si>
    <t>Piso 2</t>
  </si>
  <si>
    <t>Piso 1</t>
  </si>
  <si>
    <t>Oficinas administrativas</t>
  </si>
  <si>
    <t>Vicerectoria Administrativa</t>
  </si>
  <si>
    <t>Rectoria</t>
  </si>
  <si>
    <t>Secretaria Rectoria</t>
  </si>
  <si>
    <t>Secretaria General</t>
  </si>
  <si>
    <t>Vicerectoria Academica</t>
  </si>
  <si>
    <t>Versión: 1</t>
  </si>
  <si>
    <r>
      <t xml:space="preserve">OFICINA DE PLANEACIÓN Y DESARROLLO
</t>
    </r>
    <r>
      <rPr>
        <b/>
        <sz val="9"/>
        <rFont val="Arial"/>
        <family val="2"/>
      </rPr>
      <t>AREAS CONSTRUIDAS</t>
    </r>
  </si>
  <si>
    <t>Código: PLD-DIE-FR-33</t>
  </si>
  <si>
    <t>Página: 1 de 1</t>
  </si>
  <si>
    <t>Vigencia a partir de: 2012-08-30</t>
  </si>
  <si>
    <t>Código: PLD-DIE-FR-34</t>
  </si>
  <si>
    <t>Código: PLD-DIE-FR-35</t>
  </si>
  <si>
    <r>
      <t xml:space="preserve">OFICINA DE PLANEACIÓN Y DESARROLLO
</t>
    </r>
    <r>
      <rPr>
        <b/>
        <sz val="9"/>
        <rFont val="Arial"/>
        <family val="2"/>
      </rPr>
      <t>BIENES INMUEBLES  - AREA UTIL</t>
    </r>
  </si>
  <si>
    <r>
      <t xml:space="preserve">                 OFICINA DE PLANEACIÓN Y DESARROLLO
               </t>
    </r>
    <r>
      <rPr>
        <b/>
        <sz val="9"/>
        <rFont val="Arial"/>
        <family val="2"/>
      </rPr>
      <t>AREAS AULAS</t>
    </r>
  </si>
  <si>
    <t>AREAS AULAS - TOROBAJO</t>
  </si>
  <si>
    <r>
      <t>MTS</t>
    </r>
    <r>
      <rPr>
        <b/>
        <vertAlign val="superscript"/>
        <sz val="10"/>
        <rFont val="Calibri"/>
        <family val="2"/>
      </rPr>
      <t>2</t>
    </r>
  </si>
  <si>
    <t>Aula - Auditorio Biologia</t>
  </si>
  <si>
    <t>Aula Informartizada  Postgrados Facea</t>
  </si>
  <si>
    <t>INFRAESTRUCTURA UNIVERSIDAD DE NARIÑO (Torobajo y VIPRI) - Año 2013</t>
  </si>
  <si>
    <t>No. DE PISOS POR BLOQUE</t>
  </si>
  <si>
    <t>TOTAL AREA CONSTRUIDA POR BLOQUE</t>
  </si>
  <si>
    <t>AREAS DE CONSTRUCCION SEDE TOROBAJO</t>
  </si>
  <si>
    <t>BLOQUE TECNOLOGICO</t>
  </si>
  <si>
    <t xml:space="preserve">TOTAL AULAS </t>
  </si>
  <si>
    <t>AREA AULAS</t>
  </si>
  <si>
    <t>EDIFICIO NUEVO ( 4 PISOS)</t>
  </si>
  <si>
    <t>EDIFICIO NUEVO ( 2 PISOS)</t>
  </si>
  <si>
    <t>Piso</t>
  </si>
  <si>
    <t>ESPACIO</t>
  </si>
  <si>
    <t>Area (m2)</t>
  </si>
  <si>
    <t>Capacidad(Personas)</t>
  </si>
  <si>
    <t>Cafeteria</t>
  </si>
  <si>
    <t>Aula 1</t>
  </si>
  <si>
    <t>Cafeteria-Patio</t>
  </si>
  <si>
    <t>Aula 2</t>
  </si>
  <si>
    <t>UNIDAD SANITARIA</t>
  </si>
  <si>
    <t>Circulacion</t>
  </si>
  <si>
    <t>-</t>
  </si>
  <si>
    <t>Biblioteca y aula de idiomas</t>
  </si>
  <si>
    <t>Aula 3</t>
  </si>
  <si>
    <t>Consultorio 1</t>
  </si>
  <si>
    <t>Aula 4</t>
  </si>
  <si>
    <t>Consultorio 2</t>
  </si>
  <si>
    <t>Baño 1</t>
  </si>
  <si>
    <t>Baño 2</t>
  </si>
  <si>
    <t>Baño 3</t>
  </si>
  <si>
    <t>Sala de Reunion</t>
  </si>
  <si>
    <t>Laboratorio de Fisica</t>
  </si>
  <si>
    <t>Laboratorio de Quimica</t>
  </si>
  <si>
    <t>Laboratorio de Biologia</t>
  </si>
  <si>
    <t>Almacen de Reactivos</t>
  </si>
  <si>
    <t>TOTAL AREA CONSTRUIDA (M2)</t>
  </si>
  <si>
    <t>NUMERO DE AULAS</t>
  </si>
  <si>
    <t>AULAS DPTO MUSICA</t>
  </si>
  <si>
    <t>DISPONIBILIDAD</t>
  </si>
  <si>
    <t>MUSICA</t>
  </si>
  <si>
    <t>NIVEL 1</t>
  </si>
  <si>
    <t>NIVEL 2</t>
  </si>
  <si>
    <t>IPIALES</t>
  </si>
  <si>
    <t>AREA</t>
  </si>
  <si>
    <t>DISPONIBLIDAD</t>
  </si>
  <si>
    <t>AULA</t>
  </si>
  <si>
    <t>CAFETERIA</t>
  </si>
  <si>
    <t>AULA DIBUJO</t>
  </si>
  <si>
    <t>AULA INFORMATICA</t>
  </si>
  <si>
    <t>BODEGA</t>
  </si>
  <si>
    <t>COORDINACIÓN</t>
  </si>
  <si>
    <t>AULA INTERNET</t>
  </si>
  <si>
    <t>AREA ACADEMICA</t>
  </si>
  <si>
    <t>AREA TOTAL</t>
  </si>
  <si>
    <t>AREAS DE CONSTRUCCION SEDE IPIALES</t>
  </si>
  <si>
    <t>CONSTRUCCIONES ACADEMIA PRIMER PISO</t>
  </si>
  <si>
    <t xml:space="preserve">BLOQUE 1 </t>
  </si>
  <si>
    <t>Area total</t>
  </si>
  <si>
    <t>AREA CONSTRUIDA PRIMER PISO</t>
  </si>
  <si>
    <t>AREA CONSTRUIDA TOTAL</t>
  </si>
  <si>
    <t>AREAS DE TUMACO CIUDADELA</t>
  </si>
  <si>
    <r>
      <t>MTS</t>
    </r>
    <r>
      <rPr>
        <b/>
        <vertAlign val="superscript"/>
        <sz val="12"/>
        <rFont val="Arial"/>
        <family val="2"/>
      </rPr>
      <t>2</t>
    </r>
  </si>
  <si>
    <t># PISOS</t>
  </si>
  <si>
    <t>ÀREA TOTAL CONSTRUIDAM2</t>
  </si>
  <si>
    <t>CONSTRUCCIONES NO ACADEMIA PRIMER PISO</t>
  </si>
  <si>
    <t>CONSTRUCCIONES ACADEMIA POR BLOQUE</t>
  </si>
  <si>
    <t>CONSTRUCCIONES NO ACADEMIA POR BLOQUE</t>
  </si>
  <si>
    <t>AREA DE CONSTRUCION PRIMER PISO</t>
  </si>
  <si>
    <t>AREA TOTAL CONSTRUCCION M2</t>
  </si>
  <si>
    <t>BLOQUE 4</t>
  </si>
  <si>
    <t>BLOQUE 5</t>
  </si>
  <si>
    <t>BLOQUE 6</t>
  </si>
  <si>
    <t>PORTERIA</t>
  </si>
  <si>
    <t>ZONA DEPORTIVA</t>
  </si>
  <si>
    <t>TOTAL AREA DEPORTIVA</t>
  </si>
  <si>
    <t>AREA TOTAL CONSTRUIDA</t>
  </si>
  <si>
    <t>area de aulas</t>
  </si>
  <si>
    <t>numero de aulas</t>
  </si>
  <si>
    <t>Area de aulas</t>
  </si>
  <si>
    <t>Tumaco</t>
  </si>
  <si>
    <t>AULA infORMATICA</t>
  </si>
  <si>
    <t>area aulas</t>
  </si>
  <si>
    <t>SAMANIEGO</t>
  </si>
  <si>
    <t>BLOQUE UNO</t>
  </si>
  <si>
    <t xml:space="preserve">nivel </t>
  </si>
  <si>
    <t>aula de sistemas</t>
  </si>
  <si>
    <t xml:space="preserve">aula </t>
  </si>
  <si>
    <t>aula</t>
  </si>
  <si>
    <t xml:space="preserve">biblioteca </t>
  </si>
  <si>
    <t>OFICINA</t>
  </si>
  <si>
    <t>AREA TOTLA CONSTRUIDA</t>
  </si>
  <si>
    <t>BLOQUE DOS</t>
  </si>
  <si>
    <t>DEPTO MUSICA</t>
  </si>
  <si>
    <t>LA UNION</t>
  </si>
  <si>
    <t>LABORATORIOS</t>
  </si>
  <si>
    <t>Zotano</t>
  </si>
  <si>
    <t>LABORATORIO 107</t>
  </si>
  <si>
    <t>LABORATORIO 504</t>
  </si>
  <si>
    <t>LABORATORIO 505</t>
  </si>
  <si>
    <t>LABORATORIO 506</t>
  </si>
  <si>
    <t>LABORATORIO 507</t>
  </si>
  <si>
    <t>Piso 1 Sector Norte</t>
  </si>
  <si>
    <t>LABORATORIO 508</t>
  </si>
  <si>
    <t>LABORATORIO 512</t>
  </si>
  <si>
    <t>Piso 2 Sector Norte</t>
  </si>
  <si>
    <t>LABORATORIO 513</t>
  </si>
  <si>
    <t>LABORATORIO 514</t>
  </si>
  <si>
    <t>LABORATORIO CESUN 601</t>
  </si>
  <si>
    <t>LABORATORIO CESUN 602</t>
  </si>
  <si>
    <t>LABORATORIO 604</t>
  </si>
  <si>
    <t>Aula 5</t>
  </si>
  <si>
    <t>LABORATORIO 605</t>
  </si>
  <si>
    <t>Aula 6</t>
  </si>
  <si>
    <t>LABORATORIO 606</t>
  </si>
  <si>
    <t>Piso 2 Sector Sur CESUN</t>
  </si>
  <si>
    <t>LABORATORIO 607</t>
  </si>
  <si>
    <t>LABORATORIO 608</t>
  </si>
  <si>
    <t>LABORATORIO 609</t>
  </si>
  <si>
    <t xml:space="preserve">Piso 3 Sector Norte </t>
  </si>
  <si>
    <t>LABORATORIO 613</t>
  </si>
  <si>
    <t>LABORATORIO 614</t>
  </si>
  <si>
    <t>LABORATORIO 615</t>
  </si>
  <si>
    <t>LABORATORIO 616</t>
  </si>
  <si>
    <t>Aula 7</t>
  </si>
  <si>
    <t>Piso 3 Sector Centro</t>
  </si>
  <si>
    <t>,</t>
  </si>
  <si>
    <t xml:space="preserve">Piso 3 Sector Sur CESUN </t>
  </si>
  <si>
    <t>Numero de aulas</t>
  </si>
  <si>
    <t>BLOQUE DE TECNOLOGICO</t>
  </si>
  <si>
    <t xml:space="preserve">Piso 4 Sector Sur </t>
  </si>
  <si>
    <t>TOTAL AREAS AULAS</t>
  </si>
  <si>
    <t>total area laboratorios</t>
  </si>
  <si>
    <t>AREA LABORATORIOS</t>
  </si>
  <si>
    <t>POR BLOQUE</t>
  </si>
  <si>
    <t>CASONA</t>
  </si>
  <si>
    <t>CASA</t>
  </si>
  <si>
    <t>CONSTRUCCION PRIMER PISO</t>
  </si>
  <si>
    <t>ZONAS DEPORTIVAS TOROBAJO</t>
  </si>
  <si>
    <t>LABORATORIOS BLOQUE UNO</t>
  </si>
  <si>
    <t>LAB. FACEA. PRO. SALUD Y OTROS</t>
  </si>
  <si>
    <t>ZONAS DEPORTIVAS VIPRI</t>
  </si>
  <si>
    <t>AREA ACADEMICAS</t>
  </si>
  <si>
    <t>BLOQUE  FAC. EDUCACION</t>
  </si>
  <si>
    <t>BLOQUE FAC. POSGRADOS</t>
  </si>
  <si>
    <t xml:space="preserve">TOROBAJO </t>
  </si>
  <si>
    <t>ARE DE CONSTRUCCION PRIMER PISO</t>
  </si>
  <si>
    <t>ARA POLIDEPORTIVO</t>
  </si>
  <si>
    <t>ARA PARQUADERO</t>
  </si>
  <si>
    <t>AREA TOTAL DEL LOTE DE  TUQUERRES</t>
  </si>
  <si>
    <t>area de construccion primer piso</t>
  </si>
  <si>
    <t>Aula Informatica Fac . Ciencias Agrarias</t>
  </si>
  <si>
    <t>Auditorio Fac Ciencias Pecuarias</t>
  </si>
  <si>
    <t>Auditorio Ing Sistemas</t>
  </si>
  <si>
    <t>Aula Informatizada</t>
  </si>
  <si>
    <t>Aula x</t>
  </si>
  <si>
    <t xml:space="preserve">Aula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</si>
</sst>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#,##0.000"/>
  </numFmts>
  <fonts count="29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vertAlign val="superscript"/>
      <sz val="10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u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4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vertAlign val="superscript"/>
      <sz val="12"/>
      <name val="Arial"/>
      <family val="2"/>
    </font>
    <font>
      <u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164" fontId="4" fillId="0" borderId="0" applyFont="0" applyFill="0" applyBorder="0" applyAlignment="0" applyProtection="0"/>
    <xf numFmtId="0" fontId="6" fillId="0" borderId="0"/>
    <xf numFmtId="0" fontId="5" fillId="0" borderId="0"/>
    <xf numFmtId="0" fontId="3" fillId="0" borderId="0"/>
    <xf numFmtId="0" fontId="5" fillId="0" borderId="0"/>
    <xf numFmtId="0" fontId="4" fillId="0" borderId="0"/>
    <xf numFmtId="0" fontId="3" fillId="0" borderId="0"/>
    <xf numFmtId="164" fontId="4" fillId="0" borderId="0" applyFont="0" applyFill="0" applyBorder="0" applyAlignment="0" applyProtection="0"/>
  </cellStyleXfs>
  <cellXfs count="346">
    <xf numFmtId="0" fontId="0" fillId="0" borderId="0" xfId="0"/>
    <xf numFmtId="0" fontId="12" fillId="0" borderId="0" xfId="0" applyFont="1"/>
    <xf numFmtId="0" fontId="12" fillId="0" borderId="1" xfId="0" applyFont="1" applyBorder="1"/>
    <xf numFmtId="0" fontId="12" fillId="0" borderId="0" xfId="0" applyFont="1" applyAlignment="1">
      <alignment horizontal="center"/>
    </xf>
    <xf numFmtId="0" fontId="12" fillId="0" borderId="0" xfId="0" applyFont="1" applyFill="1"/>
    <xf numFmtId="0" fontId="13" fillId="0" borderId="0" xfId="0" applyFont="1" applyFill="1" applyAlignment="1">
      <alignment horizontal="center" vertical="center" wrapText="1"/>
    </xf>
    <xf numFmtId="4" fontId="12" fillId="0" borderId="0" xfId="0" applyNumberFormat="1" applyFont="1" applyFill="1"/>
    <xf numFmtId="4" fontId="12" fillId="0" borderId="0" xfId="3" applyNumberFormat="1" applyFont="1" applyAlignment="1">
      <alignment vertical="center"/>
    </xf>
    <xf numFmtId="4" fontId="13" fillId="0" borderId="0" xfId="3" applyNumberFormat="1" applyFont="1" applyAlignment="1">
      <alignment horizontal="center" vertical="center"/>
    </xf>
    <xf numFmtId="4" fontId="13" fillId="0" borderId="2" xfId="3" applyNumberFormat="1" applyFont="1" applyBorder="1" applyAlignment="1">
      <alignment horizontal="center" vertical="center"/>
    </xf>
    <xf numFmtId="4" fontId="13" fillId="0" borderId="3" xfId="3" applyNumberFormat="1" applyFont="1" applyBorder="1" applyAlignment="1">
      <alignment horizontal="center" vertical="center"/>
    </xf>
    <xf numFmtId="4" fontId="13" fillId="0" borderId="4" xfId="3" applyNumberFormat="1" applyFont="1" applyBorder="1" applyAlignment="1">
      <alignment horizontal="center" vertical="center"/>
    </xf>
    <xf numFmtId="4" fontId="12" fillId="0" borderId="4" xfId="3" applyNumberFormat="1" applyFont="1" applyBorder="1" applyAlignment="1">
      <alignment horizontal="left" vertical="center"/>
    </xf>
    <xf numFmtId="4" fontId="12" fillId="0" borderId="4" xfId="3" applyNumberFormat="1" applyFont="1" applyBorder="1" applyAlignment="1">
      <alignment horizontal="right" vertical="center"/>
    </xf>
    <xf numFmtId="4" fontId="14" fillId="0" borderId="0" xfId="3" applyNumberFormat="1" applyFont="1" applyAlignment="1">
      <alignment vertical="center"/>
    </xf>
    <xf numFmtId="4" fontId="12" fillId="0" borderId="1" xfId="3" applyNumberFormat="1" applyFont="1" applyBorder="1" applyAlignment="1">
      <alignment horizontal="left" vertical="center"/>
    </xf>
    <xf numFmtId="4" fontId="12" fillId="0" borderId="1" xfId="3" applyNumberFormat="1" applyFont="1" applyBorder="1" applyAlignment="1">
      <alignment horizontal="right" vertical="center"/>
    </xf>
    <xf numFmtId="4" fontId="15" fillId="0" borderId="1" xfId="3" applyNumberFormat="1" applyFont="1" applyBorder="1" applyAlignment="1">
      <alignment horizontal="right" vertical="center"/>
    </xf>
    <xf numFmtId="4" fontId="16" fillId="0" borderId="1" xfId="3" applyNumberFormat="1" applyFont="1" applyBorder="1" applyAlignment="1">
      <alignment horizontal="left" vertical="center"/>
    </xf>
    <xf numFmtId="4" fontId="16" fillId="0" borderId="1" xfId="3" applyNumberFormat="1" applyFont="1" applyBorder="1" applyAlignment="1">
      <alignment horizontal="right" vertical="center"/>
    </xf>
    <xf numFmtId="4" fontId="12" fillId="0" borderId="0" xfId="3" applyNumberFormat="1" applyFont="1" applyAlignment="1">
      <alignment horizontal="left" vertical="center"/>
    </xf>
    <xf numFmtId="4" fontId="12" fillId="0" borderId="0" xfId="3" applyNumberFormat="1" applyFont="1" applyAlignment="1">
      <alignment horizontal="center" vertical="center"/>
    </xf>
    <xf numFmtId="0" fontId="12" fillId="0" borderId="0" xfId="2" applyFont="1"/>
    <xf numFmtId="0" fontId="12" fillId="0" borderId="0" xfId="2" applyFont="1" applyAlignment="1">
      <alignment horizontal="center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Fill="1" applyBorder="1"/>
    <xf numFmtId="0" fontId="13" fillId="0" borderId="1" xfId="0" applyFont="1" applyBorder="1"/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18" fillId="0" borderId="1" xfId="2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/>
    </xf>
    <xf numFmtId="0" fontId="19" fillId="0" borderId="1" xfId="2" applyFont="1" applyBorder="1"/>
    <xf numFmtId="0" fontId="19" fillId="0" borderId="1" xfId="2" applyFont="1" applyBorder="1" applyAlignment="1">
      <alignment horizontal="right"/>
    </xf>
    <xf numFmtId="2" fontId="19" fillId="0" borderId="1" xfId="2" applyNumberFormat="1" applyFont="1" applyBorder="1"/>
    <xf numFmtId="0" fontId="19" fillId="0" borderId="2" xfId="2" applyFont="1" applyBorder="1"/>
    <xf numFmtId="0" fontId="19" fillId="0" borderId="5" xfId="2" applyFont="1" applyBorder="1"/>
    <xf numFmtId="0" fontId="19" fillId="0" borderId="4" xfId="2" applyFont="1" applyBorder="1"/>
    <xf numFmtId="0" fontId="19" fillId="0" borderId="0" xfId="2" applyFont="1"/>
    <xf numFmtId="0" fontId="19" fillId="0" borderId="0" xfId="2" applyFont="1" applyAlignment="1">
      <alignment horizontal="center"/>
    </xf>
    <xf numFmtId="0" fontId="19" fillId="0" borderId="0" xfId="0" applyFont="1"/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wrapText="1"/>
    </xf>
    <xf numFmtId="0" fontId="19" fillId="0" borderId="1" xfId="0" applyFont="1" applyFill="1" applyBorder="1" applyAlignment="1">
      <alignment horizontal="center"/>
    </xf>
    <xf numFmtId="0" fontId="19" fillId="0" borderId="0" xfId="0" applyFont="1" applyFill="1"/>
    <xf numFmtId="4" fontId="19" fillId="0" borderId="0" xfId="0" applyNumberFormat="1" applyFont="1" applyFill="1"/>
    <xf numFmtId="0" fontId="18" fillId="0" borderId="1" xfId="0" applyFont="1" applyFill="1" applyBorder="1"/>
    <xf numFmtId="4" fontId="19" fillId="0" borderId="1" xfId="0" applyNumberFormat="1" applyFont="1" applyFill="1" applyBorder="1"/>
    <xf numFmtId="0" fontId="19" fillId="0" borderId="1" xfId="0" applyFont="1" applyFill="1" applyBorder="1"/>
    <xf numFmtId="4" fontId="18" fillId="0" borderId="1" xfId="0" applyNumberFormat="1" applyFont="1" applyFill="1" applyBorder="1"/>
    <xf numFmtId="0" fontId="19" fillId="2" borderId="1" xfId="0" applyFont="1" applyFill="1" applyBorder="1"/>
    <xf numFmtId="4" fontId="19" fillId="2" borderId="1" xfId="0" applyNumberFormat="1" applyFont="1" applyFill="1" applyBorder="1"/>
    <xf numFmtId="4" fontId="18" fillId="0" borderId="0" xfId="0" applyNumberFormat="1" applyFont="1" applyFill="1" applyBorder="1"/>
    <xf numFmtId="0" fontId="18" fillId="0" borderId="0" xfId="0" applyFont="1" applyFill="1"/>
    <xf numFmtId="0" fontId="19" fillId="0" borderId="1" xfId="0" applyFont="1" applyBorder="1" applyAlignment="1">
      <alignment horizontal="left" wrapText="1"/>
    </xf>
    <xf numFmtId="4" fontId="18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/>
    </xf>
    <xf numFmtId="0" fontId="19" fillId="0" borderId="0" xfId="0" applyFont="1" applyFill="1" applyBorder="1"/>
    <xf numFmtId="4" fontId="19" fillId="0" borderId="0" xfId="0" applyNumberFormat="1" applyFont="1" applyFill="1" applyBorder="1"/>
    <xf numFmtId="4" fontId="21" fillId="0" borderId="1" xfId="0" applyNumberFormat="1" applyFont="1" applyFill="1" applyBorder="1"/>
    <xf numFmtId="0" fontId="17" fillId="0" borderId="0" xfId="0" applyFont="1" applyFill="1"/>
    <xf numFmtId="3" fontId="18" fillId="0" borderId="5" xfId="0" applyNumberFormat="1" applyFont="1" applyFill="1" applyBorder="1"/>
    <xf numFmtId="4" fontId="19" fillId="0" borderId="5" xfId="0" applyNumberFormat="1" applyFont="1" applyFill="1" applyBorder="1"/>
    <xf numFmtId="4" fontId="19" fillId="2" borderId="5" xfId="0" applyNumberFormat="1" applyFont="1" applyFill="1" applyBorder="1"/>
    <xf numFmtId="4" fontId="18" fillId="0" borderId="6" xfId="0" applyNumberFormat="1" applyFont="1" applyFill="1" applyBorder="1" applyAlignment="1">
      <alignment horizontal="center"/>
    </xf>
    <xf numFmtId="4" fontId="18" fillId="0" borderId="6" xfId="0" applyNumberFormat="1" applyFont="1" applyFill="1" applyBorder="1"/>
    <xf numFmtId="0" fontId="19" fillId="0" borderId="6" xfId="0" applyFont="1" applyFill="1" applyBorder="1"/>
    <xf numFmtId="0" fontId="19" fillId="2" borderId="6" xfId="0" applyFont="1" applyFill="1" applyBorder="1"/>
    <xf numFmtId="4" fontId="18" fillId="0" borderId="7" xfId="0" applyNumberFormat="1" applyFont="1" applyFill="1" applyBorder="1" applyAlignment="1">
      <alignment horizontal="center" vertical="center" wrapText="1"/>
    </xf>
    <xf numFmtId="4" fontId="18" fillId="0" borderId="8" xfId="0" applyNumberFormat="1" applyFont="1" applyFill="1" applyBorder="1" applyAlignment="1">
      <alignment horizontal="center" vertical="center" wrapText="1"/>
    </xf>
    <xf numFmtId="3" fontId="18" fillId="0" borderId="7" xfId="0" applyNumberFormat="1" applyFont="1" applyFill="1" applyBorder="1" applyAlignment="1">
      <alignment horizontal="center"/>
    </xf>
    <xf numFmtId="3" fontId="18" fillId="0" borderId="8" xfId="0" applyNumberFormat="1" applyFont="1" applyFill="1" applyBorder="1" applyAlignment="1">
      <alignment horizontal="center"/>
    </xf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4" fontId="19" fillId="0" borderId="7" xfId="0" applyNumberFormat="1" applyFont="1" applyFill="1" applyBorder="1"/>
    <xf numFmtId="4" fontId="19" fillId="0" borderId="8" xfId="0" applyNumberFormat="1" applyFont="1" applyFill="1" applyBorder="1"/>
    <xf numFmtId="4" fontId="19" fillId="2" borderId="7" xfId="0" applyNumberFormat="1" applyFont="1" applyFill="1" applyBorder="1"/>
    <xf numFmtId="4" fontId="18" fillId="3" borderId="9" xfId="0" applyNumberFormat="1" applyFont="1" applyFill="1" applyBorder="1" applyAlignment="1">
      <alignment horizontal="center" vertical="center" wrapText="1"/>
    </xf>
    <xf numFmtId="4" fontId="18" fillId="3" borderId="10" xfId="0" applyNumberFormat="1" applyFont="1" applyFill="1" applyBorder="1" applyAlignment="1">
      <alignment horizontal="center" vertical="center" wrapText="1"/>
    </xf>
    <xf numFmtId="0" fontId="19" fillId="0" borderId="2" xfId="0" applyFont="1" applyFill="1" applyBorder="1"/>
    <xf numFmtId="4" fontId="19" fillId="0" borderId="11" xfId="0" applyNumberFormat="1" applyFont="1" applyFill="1" applyBorder="1"/>
    <xf numFmtId="4" fontId="19" fillId="0" borderId="12" xfId="0" applyNumberFormat="1" applyFont="1" applyFill="1" applyBorder="1"/>
    <xf numFmtId="4" fontId="19" fillId="0" borderId="13" xfId="0" applyNumberFormat="1" applyFont="1" applyFill="1" applyBorder="1"/>
    <xf numFmtId="0" fontId="16" fillId="4" borderId="14" xfId="0" applyFont="1" applyFill="1" applyBorder="1"/>
    <xf numFmtId="4" fontId="16" fillId="4" borderId="15" xfId="0" applyNumberFormat="1" applyFont="1" applyFill="1" applyBorder="1"/>
    <xf numFmtId="4" fontId="16" fillId="4" borderId="16" xfId="0" applyNumberFormat="1" applyFont="1" applyFill="1" applyBorder="1"/>
    <xf numFmtId="4" fontId="22" fillId="4" borderId="17" xfId="0" applyNumberFormat="1" applyFont="1" applyFill="1" applyBorder="1"/>
    <xf numFmtId="0" fontId="16" fillId="0" borderId="0" xfId="0" applyFont="1" applyFill="1"/>
    <xf numFmtId="4" fontId="16" fillId="0" borderId="4" xfId="0" applyNumberFormat="1" applyFont="1" applyFill="1" applyBorder="1"/>
    <xf numFmtId="0" fontId="16" fillId="5" borderId="14" xfId="0" applyFont="1" applyFill="1" applyBorder="1"/>
    <xf numFmtId="4" fontId="16" fillId="5" borderId="15" xfId="0" applyNumberFormat="1" applyFont="1" applyFill="1" applyBorder="1"/>
    <xf numFmtId="4" fontId="16" fillId="5" borderId="16" xfId="0" applyNumberFormat="1" applyFont="1" applyFill="1" applyBorder="1"/>
    <xf numFmtId="4" fontId="22" fillId="5" borderId="17" xfId="0" applyNumberFormat="1" applyFont="1" applyFill="1" applyBorder="1"/>
    <xf numFmtId="164" fontId="16" fillId="0" borderId="0" xfId="1" applyFont="1" applyFill="1"/>
    <xf numFmtId="4" fontId="19" fillId="0" borderId="25" xfId="0" applyNumberFormat="1" applyFont="1" applyFill="1" applyBorder="1"/>
    <xf numFmtId="4" fontId="19" fillId="0" borderId="4" xfId="0" applyNumberFormat="1" applyFont="1" applyFill="1" applyBorder="1"/>
    <xf numFmtId="4" fontId="13" fillId="0" borderId="2" xfId="3" applyNumberFormat="1" applyFont="1" applyBorder="1" applyAlignment="1">
      <alignment horizontal="center" vertical="center"/>
    </xf>
    <xf numFmtId="4" fontId="13" fillId="0" borderId="3" xfId="3" applyNumberFormat="1" applyFont="1" applyBorder="1" applyAlignment="1">
      <alignment horizontal="center" vertical="center"/>
    </xf>
    <xf numFmtId="4" fontId="13" fillId="0" borderId="4" xfId="3" applyNumberFormat="1" applyFont="1" applyBorder="1" applyAlignment="1">
      <alignment horizontal="center" vertical="center"/>
    </xf>
    <xf numFmtId="0" fontId="12" fillId="0" borderId="1" xfId="2" applyFont="1" applyBorder="1"/>
    <xf numFmtId="0" fontId="24" fillId="0" borderId="0" xfId="4" applyFont="1"/>
    <xf numFmtId="0" fontId="3" fillId="0" borderId="0" xfId="4"/>
    <xf numFmtId="0" fontId="24" fillId="6" borderId="26" xfId="4" applyFont="1" applyFill="1" applyBorder="1" applyAlignment="1">
      <alignment horizontal="center" vertical="center"/>
    </xf>
    <xf numFmtId="0" fontId="24" fillId="6" borderId="27" xfId="4" applyFont="1" applyFill="1" applyBorder="1" applyAlignment="1">
      <alignment horizontal="center" vertical="center"/>
    </xf>
    <xf numFmtId="0" fontId="24" fillId="6" borderId="28" xfId="4" applyFont="1" applyFill="1" applyBorder="1" applyAlignment="1">
      <alignment horizontal="center" vertical="center"/>
    </xf>
    <xf numFmtId="0" fontId="3" fillId="0" borderId="30" xfId="4" applyBorder="1"/>
    <xf numFmtId="2" fontId="3" fillId="0" borderId="30" xfId="4" applyNumberFormat="1" applyBorder="1" applyAlignment="1">
      <alignment horizontal="center" vertical="center"/>
    </xf>
    <xf numFmtId="0" fontId="3" fillId="0" borderId="10" xfId="4" applyBorder="1" applyAlignment="1">
      <alignment horizontal="center" vertical="center"/>
    </xf>
    <xf numFmtId="0" fontId="3" fillId="0" borderId="1" xfId="4" applyBorder="1"/>
    <xf numFmtId="2" fontId="3" fillId="0" borderId="1" xfId="4" applyNumberFormat="1" applyBorder="1" applyAlignment="1">
      <alignment horizontal="center" vertical="center"/>
    </xf>
    <xf numFmtId="0" fontId="3" fillId="0" borderId="8" xfId="4" applyBorder="1" applyAlignment="1">
      <alignment horizontal="center" vertical="center"/>
    </xf>
    <xf numFmtId="0" fontId="3" fillId="0" borderId="33" xfId="4" applyBorder="1"/>
    <xf numFmtId="2" fontId="3" fillId="0" borderId="33" xfId="4" applyNumberFormat="1" applyBorder="1" applyAlignment="1">
      <alignment horizontal="center" vertical="center"/>
    </xf>
    <xf numFmtId="0" fontId="3" fillId="0" borderId="34" xfId="4" applyBorder="1" applyAlignment="1">
      <alignment horizontal="center" vertical="center"/>
    </xf>
    <xf numFmtId="0" fontId="3" fillId="0" borderId="4" xfId="4" applyBorder="1"/>
    <xf numFmtId="2" fontId="3" fillId="0" borderId="4" xfId="4" applyNumberFormat="1" applyBorder="1" applyAlignment="1">
      <alignment horizontal="center" vertical="center"/>
    </xf>
    <xf numFmtId="0" fontId="3" fillId="0" borderId="35" xfId="4" applyBorder="1" applyAlignment="1">
      <alignment horizontal="center" vertical="center"/>
    </xf>
    <xf numFmtId="0" fontId="3" fillId="0" borderId="2" xfId="4" applyBorder="1"/>
    <xf numFmtId="2" fontId="3" fillId="0" borderId="2" xfId="4" applyNumberFormat="1" applyBorder="1" applyAlignment="1">
      <alignment horizontal="center" vertical="center"/>
    </xf>
    <xf numFmtId="0" fontId="3" fillId="0" borderId="13" xfId="4" applyBorder="1" applyAlignment="1">
      <alignment horizontal="center" vertical="center"/>
    </xf>
    <xf numFmtId="0" fontId="24" fillId="4" borderId="17" xfId="4" applyFont="1" applyFill="1" applyBorder="1"/>
    <xf numFmtId="2" fontId="24" fillId="4" borderId="17" xfId="4" applyNumberFormat="1" applyFont="1" applyFill="1" applyBorder="1"/>
    <xf numFmtId="2" fontId="3" fillId="0" borderId="0" xfId="4" applyNumberFormat="1"/>
    <xf numFmtId="2" fontId="3" fillId="0" borderId="1" xfId="4" applyNumberFormat="1" applyBorder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25" fillId="0" borderId="0" xfId="0" applyFont="1" applyFill="1" applyBorder="1"/>
    <xf numFmtId="0" fontId="0" fillId="0" borderId="0" xfId="0" applyFill="1" applyBorder="1"/>
    <xf numFmtId="0" fontId="7" fillId="0" borderId="0" xfId="0" applyFont="1" applyFill="1" applyBorder="1" applyAlignment="1">
      <alignment wrapText="1"/>
    </xf>
    <xf numFmtId="0" fontId="12" fillId="0" borderId="0" xfId="5" applyFont="1"/>
    <xf numFmtId="0" fontId="12" fillId="0" borderId="0" xfId="5" applyFont="1" applyAlignment="1">
      <alignment horizontal="center"/>
    </xf>
    <xf numFmtId="0" fontId="12" fillId="0" borderId="1" xfId="5" applyFont="1" applyBorder="1"/>
    <xf numFmtId="0" fontId="4" fillId="0" borderId="0" xfId="6" applyFill="1" applyBorder="1"/>
    <xf numFmtId="0" fontId="26" fillId="0" borderId="1" xfId="6" applyFont="1" applyFill="1" applyBorder="1" applyAlignment="1">
      <alignment horizontal="center"/>
    </xf>
    <xf numFmtId="0" fontId="26" fillId="0" borderId="1" xfId="6" applyFont="1" applyFill="1" applyBorder="1"/>
    <xf numFmtId="0" fontId="26" fillId="0" borderId="1" xfId="6" applyFont="1" applyBorder="1" applyAlignment="1">
      <alignment horizontal="center"/>
    </xf>
    <xf numFmtId="0" fontId="26" fillId="0" borderId="1" xfId="6" applyFont="1" applyBorder="1"/>
    <xf numFmtId="0" fontId="26" fillId="0" borderId="1" xfId="6" applyFont="1" applyBorder="1" applyAlignment="1">
      <alignment horizontal="center" vertical="center"/>
    </xf>
    <xf numFmtId="0" fontId="4" fillId="0" borderId="0" xfId="6" applyFill="1"/>
    <xf numFmtId="0" fontId="4" fillId="0" borderId="0" xfId="6" applyFill="1" applyAlignment="1"/>
    <xf numFmtId="4" fontId="4" fillId="0" borderId="1" xfId="6" applyNumberFormat="1" applyFill="1" applyBorder="1"/>
    <xf numFmtId="4" fontId="4" fillId="0" borderId="0" xfId="6" applyNumberFormat="1" applyFill="1"/>
    <xf numFmtId="0" fontId="19" fillId="0" borderId="0" xfId="6" applyFont="1" applyFill="1" applyBorder="1"/>
    <xf numFmtId="4" fontId="19" fillId="0" borderId="0" xfId="6" applyNumberFormat="1" applyFont="1" applyFill="1" applyBorder="1"/>
    <xf numFmtId="4" fontId="18" fillId="0" borderId="30" xfId="6" applyNumberFormat="1" applyFont="1" applyFill="1" applyBorder="1" applyAlignment="1">
      <alignment horizontal="center" vertical="center" wrapText="1"/>
    </xf>
    <xf numFmtId="4" fontId="18" fillId="0" borderId="1" xfId="6" applyNumberFormat="1" applyFont="1" applyFill="1" applyBorder="1" applyAlignment="1">
      <alignment horizontal="center" vertical="center" wrapText="1"/>
    </xf>
    <xf numFmtId="4" fontId="18" fillId="0" borderId="8" xfId="6" applyNumberFormat="1" applyFont="1" applyFill="1" applyBorder="1" applyAlignment="1">
      <alignment horizontal="center" vertical="center" wrapText="1"/>
    </xf>
    <xf numFmtId="0" fontId="5" fillId="0" borderId="7" xfId="6" applyFont="1" applyFill="1" applyBorder="1"/>
    <xf numFmtId="4" fontId="5" fillId="0" borderId="1" xfId="6" applyNumberFormat="1" applyFont="1" applyFill="1" applyBorder="1"/>
    <xf numFmtId="0" fontId="5" fillId="0" borderId="1" xfId="6" applyFont="1" applyFill="1" applyBorder="1"/>
    <xf numFmtId="4" fontId="5" fillId="0" borderId="8" xfId="6" applyNumberFormat="1" applyFont="1" applyFill="1" applyBorder="1"/>
    <xf numFmtId="0" fontId="5" fillId="0" borderId="37" xfId="6" applyFont="1" applyFill="1" applyBorder="1"/>
    <xf numFmtId="4" fontId="5" fillId="0" borderId="33" xfId="6" applyNumberFormat="1" applyFont="1" applyFill="1" applyBorder="1"/>
    <xf numFmtId="0" fontId="5" fillId="0" borderId="33" xfId="6" applyFont="1" applyFill="1" applyBorder="1"/>
    <xf numFmtId="4" fontId="5" fillId="0" borderId="34" xfId="6" applyNumberFormat="1" applyFont="1" applyFill="1" applyBorder="1"/>
    <xf numFmtId="0" fontId="5" fillId="0" borderId="26" xfId="6" applyFont="1" applyFill="1" applyBorder="1"/>
    <xf numFmtId="0" fontId="5" fillId="0" borderId="27" xfId="6" applyFont="1" applyFill="1" applyBorder="1"/>
    <xf numFmtId="4" fontId="5" fillId="0" borderId="27" xfId="6" applyNumberFormat="1" applyFont="1" applyFill="1" applyBorder="1"/>
    <xf numFmtId="4" fontId="5" fillId="0" borderId="28" xfId="6" applyNumberFormat="1" applyFont="1" applyFill="1" applyBorder="1"/>
    <xf numFmtId="0" fontId="5" fillId="0" borderId="0" xfId="6" applyFont="1" applyFill="1" applyBorder="1"/>
    <xf numFmtId="4" fontId="4" fillId="0" borderId="0" xfId="6" applyNumberFormat="1" applyFill="1" applyBorder="1"/>
    <xf numFmtId="0" fontId="4" fillId="0" borderId="0" xfId="6" applyFill="1" applyBorder="1" applyAlignment="1">
      <alignment vertical="center" textRotation="90" wrapText="1"/>
    </xf>
    <xf numFmtId="0" fontId="4" fillId="0" borderId="0" xfId="6" applyBorder="1" applyAlignment="1">
      <alignment horizontal="center" vertical="center"/>
    </xf>
    <xf numFmtId="0" fontId="4" fillId="0" borderId="0" xfId="6" applyBorder="1"/>
    <xf numFmtId="0" fontId="25" fillId="0" borderId="0" xfId="6" applyFont="1" applyFill="1" applyAlignment="1">
      <alignment horizontal="center" vertical="center" wrapText="1"/>
    </xf>
    <xf numFmtId="4" fontId="25" fillId="0" borderId="1" xfId="6" applyNumberFormat="1" applyFont="1" applyFill="1" applyBorder="1" applyAlignment="1">
      <alignment horizontal="center" vertical="center" wrapText="1"/>
    </xf>
    <xf numFmtId="4" fontId="25" fillId="0" borderId="8" xfId="6" applyNumberFormat="1" applyFont="1" applyFill="1" applyBorder="1" applyAlignment="1">
      <alignment horizontal="center" vertical="center" wrapText="1"/>
    </xf>
    <xf numFmtId="0" fontId="25" fillId="0" borderId="7" xfId="6" applyFont="1" applyFill="1" applyBorder="1"/>
    <xf numFmtId="3" fontId="25" fillId="0" borderId="1" xfId="6" applyNumberFormat="1" applyFont="1" applyFill="1" applyBorder="1"/>
    <xf numFmtId="165" fontId="25" fillId="0" borderId="1" xfId="6" applyNumberFormat="1" applyFont="1" applyFill="1" applyBorder="1"/>
    <xf numFmtId="165" fontId="4" fillId="0" borderId="1" xfId="6" applyNumberFormat="1" applyFill="1" applyBorder="1"/>
    <xf numFmtId="165" fontId="4" fillId="0" borderId="8" xfId="6" applyNumberFormat="1" applyFill="1" applyBorder="1"/>
    <xf numFmtId="0" fontId="4" fillId="0" borderId="7" xfId="6" applyFont="1" applyFill="1" applyBorder="1"/>
    <xf numFmtId="0" fontId="4" fillId="0" borderId="12" xfId="6" applyFont="1" applyFill="1" applyBorder="1"/>
    <xf numFmtId="4" fontId="4" fillId="0" borderId="2" xfId="6" applyNumberFormat="1" applyFill="1" applyBorder="1"/>
    <xf numFmtId="165" fontId="4" fillId="0" borderId="2" xfId="6" applyNumberFormat="1" applyFill="1" applyBorder="1"/>
    <xf numFmtId="165" fontId="4" fillId="0" borderId="13" xfId="6" applyNumberFormat="1" applyFill="1" applyBorder="1"/>
    <xf numFmtId="0" fontId="4" fillId="0" borderId="26" xfId="6" applyFill="1" applyBorder="1"/>
    <xf numFmtId="0" fontId="4" fillId="0" borderId="27" xfId="6" applyFill="1" applyBorder="1"/>
    <xf numFmtId="4" fontId="25" fillId="0" borderId="27" xfId="6" applyNumberFormat="1" applyFont="1" applyFill="1" applyBorder="1"/>
    <xf numFmtId="165" fontId="4" fillId="0" borderId="27" xfId="6" applyNumberFormat="1" applyFill="1" applyBorder="1"/>
    <xf numFmtId="4" fontId="4" fillId="0" borderId="27" xfId="6" applyNumberFormat="1" applyFill="1" applyBorder="1"/>
    <xf numFmtId="4" fontId="4" fillId="0" borderId="28" xfId="6" applyNumberFormat="1" applyFill="1" applyBorder="1"/>
    <xf numFmtId="4" fontId="25" fillId="0" borderId="1" xfId="6" applyNumberFormat="1" applyFont="1" applyFill="1" applyBorder="1"/>
    <xf numFmtId="3" fontId="4" fillId="0" borderId="1" xfId="6" applyNumberFormat="1" applyFont="1" applyFill="1" applyBorder="1" applyAlignment="1">
      <alignment horizontal="center"/>
    </xf>
    <xf numFmtId="0" fontId="4" fillId="0" borderId="1" xfId="6" applyFill="1" applyBorder="1"/>
    <xf numFmtId="0" fontId="4" fillId="0" borderId="7" xfId="6" applyFill="1" applyBorder="1"/>
    <xf numFmtId="0" fontId="4" fillId="0" borderId="12" xfId="6" applyFill="1" applyBorder="1"/>
    <xf numFmtId="0" fontId="4" fillId="0" borderId="2" xfId="6" applyFill="1" applyBorder="1"/>
    <xf numFmtId="3" fontId="4" fillId="0" borderId="2" xfId="6" applyNumberFormat="1" applyFont="1" applyFill="1" applyBorder="1" applyAlignment="1">
      <alignment horizontal="center"/>
    </xf>
    <xf numFmtId="0" fontId="25" fillId="0" borderId="26" xfId="6" applyFont="1" applyFill="1" applyBorder="1"/>
    <xf numFmtId="0" fontId="4" fillId="0" borderId="38" xfId="6" applyFill="1" applyBorder="1"/>
    <xf numFmtId="165" fontId="25" fillId="0" borderId="17" xfId="6" applyNumberFormat="1" applyFont="1" applyFill="1" applyBorder="1"/>
    <xf numFmtId="165" fontId="4" fillId="0" borderId="39" xfId="6" applyNumberFormat="1" applyFont="1" applyFill="1" applyBorder="1"/>
    <xf numFmtId="165" fontId="4" fillId="0" borderId="27" xfId="6" applyNumberFormat="1" applyFont="1" applyFill="1" applyBorder="1"/>
    <xf numFmtId="165" fontId="4" fillId="0" borderId="28" xfId="6" applyNumberFormat="1" applyFont="1" applyFill="1" applyBorder="1"/>
    <xf numFmtId="165" fontId="4" fillId="0" borderId="0" xfId="6" applyNumberFormat="1" applyFill="1"/>
    <xf numFmtId="0" fontId="4" fillId="0" borderId="0" xfId="0" applyFont="1"/>
    <xf numFmtId="0" fontId="4" fillId="0" borderId="0" xfId="6" applyFill="1" applyAlignment="1">
      <alignment textRotation="90" wrapText="1"/>
    </xf>
    <xf numFmtId="0" fontId="4" fillId="0" borderId="0" xfId="6" applyFill="1" applyAlignment="1">
      <alignment vertical="center" textRotation="90" wrapText="1"/>
    </xf>
    <xf numFmtId="0" fontId="0" fillId="0" borderId="1" xfId="0" applyBorder="1"/>
    <xf numFmtId="0" fontId="20" fillId="0" borderId="1" xfId="0" applyFont="1" applyFill="1" applyBorder="1" applyAlignment="1">
      <alignment horizontal="center"/>
    </xf>
    <xf numFmtId="0" fontId="13" fillId="0" borderId="0" xfId="2" applyFont="1" applyFill="1" applyAlignment="1">
      <alignment horizontal="center"/>
    </xf>
    <xf numFmtId="0" fontId="12" fillId="0" borderId="0" xfId="2" applyFont="1" applyFill="1"/>
    <xf numFmtId="0" fontId="12" fillId="0" borderId="0" xfId="2" applyFont="1" applyFill="1" applyBorder="1"/>
    <xf numFmtId="0" fontId="0" fillId="0" borderId="0" xfId="0" applyFill="1"/>
    <xf numFmtId="0" fontId="12" fillId="0" borderId="0" xfId="2" applyFont="1" applyFill="1" applyAlignment="1">
      <alignment horizontal="center"/>
    </xf>
    <xf numFmtId="0" fontId="4" fillId="0" borderId="1" xfId="0" applyFont="1" applyBorder="1"/>
    <xf numFmtId="0" fontId="12" fillId="0" borderId="0" xfId="5" applyFont="1" applyAlignment="1"/>
    <xf numFmtId="0" fontId="13" fillId="7" borderId="6" xfId="5" applyFont="1" applyFill="1" applyBorder="1" applyAlignment="1"/>
    <xf numFmtId="0" fontId="26" fillId="0" borderId="1" xfId="0" applyFont="1" applyFill="1" applyBorder="1"/>
    <xf numFmtId="2" fontId="4" fillId="0" borderId="1" xfId="0" applyNumberFormat="1" applyFont="1" applyBorder="1"/>
    <xf numFmtId="0" fontId="13" fillId="0" borderId="1" xfId="5" applyFont="1" applyBorder="1"/>
    <xf numFmtId="2" fontId="12" fillId="0" borderId="1" xfId="5" applyNumberFormat="1" applyFont="1" applyBorder="1"/>
    <xf numFmtId="0" fontId="0" fillId="0" borderId="8" xfId="0" applyFill="1" applyBorder="1"/>
    <xf numFmtId="0" fontId="4" fillId="0" borderId="2" xfId="0" applyFont="1" applyBorder="1"/>
    <xf numFmtId="0" fontId="0" fillId="0" borderId="13" xfId="0" applyFill="1" applyBorder="1"/>
    <xf numFmtId="4" fontId="16" fillId="0" borderId="0" xfId="0" applyNumberFormat="1" applyFont="1" applyFill="1"/>
    <xf numFmtId="0" fontId="3" fillId="0" borderId="29" xfId="4" applyBorder="1" applyAlignment="1">
      <alignment vertical="center"/>
    </xf>
    <xf numFmtId="0" fontId="3" fillId="0" borderId="32" xfId="4" applyBorder="1" applyAlignment="1">
      <alignment vertical="center"/>
    </xf>
    <xf numFmtId="4" fontId="4" fillId="0" borderId="1" xfId="3" applyNumberFormat="1" applyFont="1" applyBorder="1" applyAlignment="1">
      <alignment horizontal="right" vertical="center"/>
    </xf>
    <xf numFmtId="4" fontId="28" fillId="0" borderId="1" xfId="3" applyNumberFormat="1" applyFont="1" applyBorder="1" applyAlignment="1">
      <alignment horizontal="right" vertical="center"/>
    </xf>
    <xf numFmtId="0" fontId="12" fillId="0" borderId="0" xfId="6" applyFont="1" applyFill="1"/>
    <xf numFmtId="4" fontId="12" fillId="0" borderId="0" xfId="6" applyNumberFormat="1" applyFont="1" applyFill="1"/>
    <xf numFmtId="2" fontId="12" fillId="0" borderId="0" xfId="2" applyNumberFormat="1" applyFont="1"/>
    <xf numFmtId="2" fontId="19" fillId="0" borderId="0" xfId="2" applyNumberFormat="1" applyFont="1"/>
    <xf numFmtId="0" fontId="4" fillId="0" borderId="0" xfId="0" applyFont="1" applyFill="1" applyBorder="1"/>
    <xf numFmtId="4" fontId="18" fillId="0" borderId="8" xfId="0" applyNumberFormat="1" applyFont="1" applyFill="1" applyBorder="1"/>
    <xf numFmtId="0" fontId="3" fillId="0" borderId="31" xfId="4" applyBorder="1" applyAlignment="1">
      <alignment horizontal="center" vertical="center"/>
    </xf>
    <xf numFmtId="2" fontId="3" fillId="0" borderId="10" xfId="4" applyNumberFormat="1" applyBorder="1" applyAlignment="1">
      <alignment horizontal="center" vertical="center"/>
    </xf>
    <xf numFmtId="0" fontId="3" fillId="0" borderId="40" xfId="4" applyBorder="1"/>
    <xf numFmtId="0" fontId="3" fillId="0" borderId="41" xfId="4" applyBorder="1"/>
    <xf numFmtId="0" fontId="3" fillId="0" borderId="0" xfId="4" applyBorder="1" applyAlignment="1">
      <alignment vertical="center"/>
    </xf>
    <xf numFmtId="0" fontId="3" fillId="0" borderId="0" xfId="4" applyBorder="1"/>
    <xf numFmtId="0" fontId="2" fillId="0" borderId="1" xfId="4" applyFont="1" applyBorder="1"/>
    <xf numFmtId="0" fontId="24" fillId="0" borderId="42" xfId="4" applyFont="1" applyBorder="1"/>
    <xf numFmtId="0" fontId="3" fillId="0" borderId="42" xfId="4" applyBorder="1"/>
    <xf numFmtId="0" fontId="3" fillId="0" borderId="25" xfId="4" applyBorder="1"/>
    <xf numFmtId="0" fontId="3" fillId="0" borderId="43" xfId="4" applyBorder="1"/>
    <xf numFmtId="2" fontId="3" fillId="0" borderId="33" xfId="4" applyNumberFormat="1" applyBorder="1"/>
    <xf numFmtId="2" fontId="3" fillId="0" borderId="41" xfId="4" applyNumberFormat="1" applyBorder="1"/>
    <xf numFmtId="0" fontId="1" fillId="0" borderId="0" xfId="4" applyFont="1"/>
    <xf numFmtId="0" fontId="1" fillId="0" borderId="1" xfId="4" applyFont="1" applyBorder="1"/>
    <xf numFmtId="0" fontId="18" fillId="0" borderId="1" xfId="0" applyFont="1" applyFill="1" applyBorder="1" applyAlignment="1">
      <alignment horizontal="center" vertical="center" wrapText="1"/>
    </xf>
    <xf numFmtId="4" fontId="18" fillId="0" borderId="1" xfId="0" applyNumberFormat="1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/>
    </xf>
    <xf numFmtId="0" fontId="7" fillId="0" borderId="11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16" fillId="4" borderId="0" xfId="0" applyFont="1" applyFill="1" applyAlignment="1">
      <alignment horizontal="center"/>
    </xf>
    <xf numFmtId="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9" fillId="0" borderId="1" xfId="2" applyFont="1" applyBorder="1" applyAlignment="1">
      <alignment horizontal="center" vertical="center"/>
    </xf>
    <xf numFmtId="0" fontId="19" fillId="0" borderId="2" xfId="2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 wrapText="1"/>
    </xf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9" fillId="0" borderId="1" xfId="2" applyFont="1" applyBorder="1" applyAlignment="1">
      <alignment horizontal="left" vertical="center"/>
    </xf>
    <xf numFmtId="0" fontId="12" fillId="0" borderId="1" xfId="2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2" xfId="2" applyFont="1" applyBorder="1" applyAlignment="1">
      <alignment horizontal="center" vertical="center" textRotation="90"/>
    </xf>
    <xf numFmtId="0" fontId="19" fillId="0" borderId="3" xfId="2" applyFont="1" applyBorder="1" applyAlignment="1">
      <alignment horizontal="center" vertical="center" textRotation="90"/>
    </xf>
    <xf numFmtId="0" fontId="19" fillId="0" borderId="4" xfId="2" applyFont="1" applyBorder="1" applyAlignment="1">
      <alignment horizontal="center" vertical="center" textRotation="90"/>
    </xf>
    <xf numFmtId="49" fontId="20" fillId="0" borderId="1" xfId="0" applyNumberFormat="1" applyFont="1" applyBorder="1" applyAlignment="1">
      <alignment horizontal="center" vertical="center" textRotation="90" wrapText="1"/>
    </xf>
    <xf numFmtId="49" fontId="20" fillId="0" borderId="1" xfId="0" applyNumberFormat="1" applyFont="1" applyBorder="1" applyAlignment="1">
      <alignment horizontal="center" vertical="center" textRotation="90"/>
    </xf>
    <xf numFmtId="0" fontId="20" fillId="0" borderId="1" xfId="0" applyFont="1" applyBorder="1" applyAlignment="1">
      <alignment horizontal="center" vertical="center" textRotation="90" wrapText="1"/>
    </xf>
    <xf numFmtId="0" fontId="20" fillId="0" borderId="1" xfId="0" applyFont="1" applyBorder="1" applyAlignment="1">
      <alignment horizontal="center" vertical="center" textRotation="90"/>
    </xf>
    <xf numFmtId="0" fontId="3" fillId="0" borderId="31" xfId="4" applyBorder="1" applyAlignment="1">
      <alignment horizontal="center" vertical="center"/>
    </xf>
    <xf numFmtId="0" fontId="3" fillId="0" borderId="32" xfId="4" applyBorder="1" applyAlignment="1">
      <alignment horizontal="center" vertical="center"/>
    </xf>
    <xf numFmtId="0" fontId="3" fillId="0" borderId="29" xfId="4" applyBorder="1" applyAlignment="1">
      <alignment horizontal="center" vertical="center"/>
    </xf>
    <xf numFmtId="0" fontId="26" fillId="0" borderId="19" xfId="6" applyFont="1" applyFill="1" applyBorder="1" applyAlignment="1">
      <alignment horizontal="center" vertical="center" textRotation="90" wrapText="1"/>
    </xf>
    <xf numFmtId="0" fontId="26" fillId="0" borderId="21" xfId="6" applyFont="1" applyFill="1" applyBorder="1" applyAlignment="1">
      <alignment horizontal="center" vertical="center" textRotation="90" wrapText="1"/>
    </xf>
    <xf numFmtId="0" fontId="4" fillId="0" borderId="1" xfId="6" applyBorder="1" applyAlignment="1">
      <alignment horizontal="center"/>
    </xf>
    <xf numFmtId="0" fontId="16" fillId="0" borderId="0" xfId="6" applyFont="1" applyFill="1" applyBorder="1" applyAlignment="1">
      <alignment horizontal="center"/>
    </xf>
    <xf numFmtId="0" fontId="18" fillId="0" borderId="9" xfId="6" applyFont="1" applyFill="1" applyBorder="1" applyAlignment="1">
      <alignment horizontal="center" vertical="center" wrapText="1"/>
    </xf>
    <xf numFmtId="0" fontId="18" fillId="0" borderId="7" xfId="6" applyFont="1" applyFill="1" applyBorder="1" applyAlignment="1">
      <alignment horizontal="center" vertical="center" wrapText="1"/>
    </xf>
    <xf numFmtId="0" fontId="18" fillId="0" borderId="30" xfId="6" applyFont="1" applyFill="1" applyBorder="1" applyAlignment="1">
      <alignment horizontal="center" vertical="center" wrapText="1"/>
    </xf>
    <xf numFmtId="0" fontId="18" fillId="0" borderId="1" xfId="6" applyFont="1" applyFill="1" applyBorder="1" applyAlignment="1">
      <alignment horizontal="center" vertical="center" wrapText="1"/>
    </xf>
    <xf numFmtId="4" fontId="18" fillId="0" borderId="30" xfId="6" applyNumberFormat="1" applyFont="1" applyFill="1" applyBorder="1" applyAlignment="1">
      <alignment horizontal="center" vertical="center" wrapText="1"/>
    </xf>
    <xf numFmtId="4" fontId="18" fillId="0" borderId="10" xfId="6" applyNumberFormat="1" applyFont="1" applyFill="1" applyBorder="1" applyAlignment="1">
      <alignment horizontal="center" vertical="center" wrapText="1"/>
    </xf>
    <xf numFmtId="0" fontId="26" fillId="0" borderId="2" xfId="6" applyFont="1" applyFill="1" applyBorder="1" applyAlignment="1">
      <alignment horizontal="center" vertical="center" textRotation="90" wrapText="1"/>
    </xf>
    <xf numFmtId="0" fontId="26" fillId="0" borderId="3" xfId="6" applyFont="1" applyFill="1" applyBorder="1" applyAlignment="1">
      <alignment horizontal="center" vertical="center" textRotation="90" wrapText="1"/>
    </xf>
    <xf numFmtId="0" fontId="26" fillId="0" borderId="4" xfId="6" applyFont="1" applyFill="1" applyBorder="1" applyAlignment="1">
      <alignment horizontal="center" vertical="center" textRotation="90" wrapText="1"/>
    </xf>
    <xf numFmtId="0" fontId="26" fillId="0" borderId="1" xfId="6" applyFont="1" applyFill="1" applyBorder="1" applyAlignment="1">
      <alignment horizontal="center" vertical="center" textRotation="90" wrapText="1"/>
    </xf>
    <xf numFmtId="4" fontId="25" fillId="0" borderId="30" xfId="6" applyNumberFormat="1" applyFont="1" applyFill="1" applyBorder="1" applyAlignment="1">
      <alignment horizontal="center" vertical="center" wrapText="1"/>
    </xf>
    <xf numFmtId="4" fontId="25" fillId="0" borderId="10" xfId="6" applyNumberFormat="1" applyFont="1" applyFill="1" applyBorder="1" applyAlignment="1">
      <alignment horizontal="center" vertical="center" wrapText="1"/>
    </xf>
    <xf numFmtId="0" fontId="26" fillId="0" borderId="18" xfId="6" applyFont="1" applyFill="1" applyBorder="1" applyAlignment="1">
      <alignment horizontal="center" vertical="center" textRotation="90" wrapText="1"/>
    </xf>
    <xf numFmtId="0" fontId="26" fillId="0" borderId="0" xfId="6" applyFont="1" applyFill="1" applyBorder="1" applyAlignment="1">
      <alignment horizontal="center" vertical="center" textRotation="90" wrapText="1"/>
    </xf>
    <xf numFmtId="0" fontId="4" fillId="0" borderId="1" xfId="6" applyFill="1" applyBorder="1" applyAlignment="1">
      <alignment horizontal="center"/>
    </xf>
    <xf numFmtId="0" fontId="25" fillId="0" borderId="9" xfId="6" applyFont="1" applyFill="1" applyBorder="1" applyAlignment="1">
      <alignment horizontal="center" vertical="center" wrapText="1"/>
    </xf>
    <xf numFmtId="0" fontId="25" fillId="0" borderId="7" xfId="6" applyFont="1" applyFill="1" applyBorder="1" applyAlignment="1">
      <alignment horizontal="center" vertical="center" wrapText="1"/>
    </xf>
    <xf numFmtId="4" fontId="25" fillId="0" borderId="1" xfId="6" applyNumberFormat="1" applyFont="1" applyFill="1" applyBorder="1" applyAlignment="1">
      <alignment horizontal="center" vertical="center" wrapText="1"/>
    </xf>
    <xf numFmtId="0" fontId="25" fillId="0" borderId="30" xfId="6" applyFont="1" applyFill="1" applyBorder="1" applyAlignment="1">
      <alignment horizontal="center" vertical="center" wrapText="1"/>
    </xf>
    <xf numFmtId="0" fontId="25" fillId="0" borderId="1" xfId="6" applyFont="1" applyFill="1" applyBorder="1" applyAlignment="1">
      <alignment horizontal="center" vertical="center" wrapText="1"/>
    </xf>
    <xf numFmtId="0" fontId="4" fillId="0" borderId="1" xfId="6" applyFill="1" applyBorder="1" applyAlignment="1">
      <alignment horizontal="center" textRotation="90" wrapText="1"/>
    </xf>
    <xf numFmtId="0" fontId="4" fillId="0" borderId="1" xfId="6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23" xfId="2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vertical="center" textRotation="90" wrapText="1"/>
    </xf>
    <xf numFmtId="0" fontId="20" fillId="0" borderId="1" xfId="0" applyFont="1" applyFill="1" applyBorder="1" applyAlignment="1">
      <alignment horizontal="center" vertical="center" textRotation="90"/>
    </xf>
    <xf numFmtId="0" fontId="4" fillId="0" borderId="1" xfId="5" applyFont="1" applyBorder="1" applyAlignment="1">
      <alignment horizontal="center"/>
    </xf>
    <xf numFmtId="0" fontId="25" fillId="7" borderId="1" xfId="5" applyFont="1" applyFill="1" applyBorder="1" applyAlignment="1">
      <alignment horizontal="center"/>
    </xf>
    <xf numFmtId="0" fontId="25" fillId="7" borderId="12" xfId="0" applyFont="1" applyFill="1" applyBorder="1" applyAlignment="1">
      <alignment horizontal="center" vertical="center"/>
    </xf>
    <xf numFmtId="0" fontId="25" fillId="7" borderId="3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12" fillId="0" borderId="1" xfId="5" applyFont="1" applyBorder="1" applyAlignment="1">
      <alignment horizontal="center"/>
    </xf>
    <xf numFmtId="0" fontId="13" fillId="0" borderId="18" xfId="5" applyFont="1" applyBorder="1" applyAlignment="1">
      <alignment horizontal="center"/>
    </xf>
    <xf numFmtId="0" fontId="13" fillId="7" borderId="1" xfId="5" applyFont="1" applyFill="1" applyBorder="1" applyAlignment="1">
      <alignment horizontal="center"/>
    </xf>
    <xf numFmtId="0" fontId="13" fillId="7" borderId="5" xfId="5" applyFont="1" applyFill="1" applyBorder="1" applyAlignment="1">
      <alignment horizontal="center"/>
    </xf>
    <xf numFmtId="0" fontId="13" fillId="7" borderId="36" xfId="5" applyFont="1" applyFill="1" applyBorder="1" applyAlignment="1">
      <alignment horizontal="center"/>
    </xf>
    <xf numFmtId="4" fontId="13" fillId="0" borderId="0" xfId="3" applyNumberFormat="1" applyFont="1" applyAlignment="1">
      <alignment horizontal="center" vertical="center"/>
    </xf>
    <xf numFmtId="3" fontId="13" fillId="0" borderId="0" xfId="3" applyNumberFormat="1" applyFont="1" applyAlignment="1">
      <alignment horizontal="center" vertical="center"/>
    </xf>
    <xf numFmtId="4" fontId="13" fillId="0" borderId="2" xfId="3" applyNumberFormat="1" applyFont="1" applyBorder="1" applyAlignment="1">
      <alignment horizontal="center" vertical="center"/>
    </xf>
    <xf numFmtId="4" fontId="13" fillId="0" borderId="3" xfId="3" applyNumberFormat="1" applyFont="1" applyBorder="1" applyAlignment="1">
      <alignment horizontal="center" vertical="center"/>
    </xf>
    <xf numFmtId="4" fontId="13" fillId="0" borderId="4" xfId="3" applyNumberFormat="1" applyFont="1" applyBorder="1" applyAlignment="1">
      <alignment horizontal="center" vertical="center"/>
    </xf>
    <xf numFmtId="4" fontId="7" fillId="0" borderId="1" xfId="3" applyNumberFormat="1" applyFont="1" applyBorder="1" applyAlignment="1">
      <alignment horizontal="center" vertical="center" wrapText="1"/>
    </xf>
    <xf numFmtId="4" fontId="23" fillId="0" borderId="1" xfId="3" applyNumberFormat="1" applyFont="1" applyBorder="1" applyAlignment="1">
      <alignment horizontal="center" vertical="center"/>
    </xf>
  </cellXfs>
  <cellStyles count="9">
    <cellStyle name="Millares" xfId="1" builtinId="3"/>
    <cellStyle name="Millares 2" xfId="8"/>
    <cellStyle name="Normal" xfId="0" builtinId="0"/>
    <cellStyle name="Normal 2" xfId="2"/>
    <cellStyle name="Normal 2 2" xfId="5"/>
    <cellStyle name="Normal 3" xfId="4"/>
    <cellStyle name="Normal 4" xfId="6"/>
    <cellStyle name="Normal 5" xfId="7"/>
    <cellStyle name="Normal_AREAS DR VITERI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771525</xdr:colOff>
      <xdr:row>3</xdr:row>
      <xdr:rowOff>190500</xdr:rowOff>
    </xdr:to>
    <xdr:pic>
      <xdr:nvPicPr>
        <xdr:cNvPr id="102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35" t="41832" r="66859" b="32697"/>
        <a:stretch>
          <a:fillRect/>
        </a:stretch>
      </xdr:blipFill>
      <xdr:spPr bwMode="auto">
        <a:xfrm>
          <a:off x="0" y="0"/>
          <a:ext cx="771525" cy="790575"/>
        </a:xfrm>
        <a:prstGeom prst="rect">
          <a:avLst/>
        </a:prstGeom>
        <a:noFill/>
        <a:ln w="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2</xdr:col>
      <xdr:colOff>352425</xdr:colOff>
      <xdr:row>3</xdr:row>
      <xdr:rowOff>19050</xdr:rowOff>
    </xdr:to>
    <xdr:pic>
      <xdr:nvPicPr>
        <xdr:cNvPr id="1220" name="Picture 18" descr="LOGO_PLANEAC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22860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142875</xdr:colOff>
      <xdr:row>3</xdr:row>
      <xdr:rowOff>200025</xdr:rowOff>
    </xdr:to>
    <xdr:pic>
      <xdr:nvPicPr>
        <xdr:cNvPr id="44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35" t="41832" r="66859" b="32697"/>
        <a:stretch>
          <a:fillRect/>
        </a:stretch>
      </xdr:blipFill>
      <xdr:spPr bwMode="auto">
        <a:xfrm>
          <a:off x="9525" y="9525"/>
          <a:ext cx="695325" cy="790575"/>
        </a:xfrm>
        <a:prstGeom prst="rect">
          <a:avLst/>
        </a:prstGeom>
        <a:noFill/>
        <a:ln w="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47625</xdr:rowOff>
    </xdr:from>
    <xdr:to>
      <xdr:col>1</xdr:col>
      <xdr:colOff>485775</xdr:colOff>
      <xdr:row>4</xdr:row>
      <xdr:rowOff>104775</xdr:rowOff>
    </xdr:to>
    <xdr:pic>
      <xdr:nvPicPr>
        <xdr:cNvPr id="2" name="Picture 18" descr="LOGO_PLANEAC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38125"/>
          <a:ext cx="26098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0</xdr:rowOff>
    </xdr:from>
    <xdr:to>
      <xdr:col>1</xdr:col>
      <xdr:colOff>533400</xdr:colOff>
      <xdr:row>3</xdr:row>
      <xdr:rowOff>57150</xdr:rowOff>
    </xdr:to>
    <xdr:pic>
      <xdr:nvPicPr>
        <xdr:cNvPr id="2" name="Picture 18" descr="LOGO_PLANEAC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6098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781050</xdr:colOff>
      <xdr:row>3</xdr:row>
      <xdr:rowOff>190500</xdr:rowOff>
    </xdr:to>
    <xdr:pic>
      <xdr:nvPicPr>
        <xdr:cNvPr id="52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35" t="41832" r="66859" b="32697"/>
        <a:stretch>
          <a:fillRect/>
        </a:stretch>
      </xdr:blipFill>
      <xdr:spPr bwMode="auto">
        <a:xfrm>
          <a:off x="9525" y="0"/>
          <a:ext cx="771525" cy="790575"/>
        </a:xfrm>
        <a:prstGeom prst="rect">
          <a:avLst/>
        </a:prstGeom>
        <a:noFill/>
        <a:ln w="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3"/>
  <sheetViews>
    <sheetView tabSelected="1" workbookViewId="0">
      <selection activeCell="B90" sqref="B90"/>
    </sheetView>
  </sheetViews>
  <sheetFormatPr baseColWidth="10" defaultRowHeight="15.75" x14ac:dyDescent="0.25"/>
  <cols>
    <col min="1" max="1" width="44.77734375" style="4" bestFit="1" customWidth="1"/>
    <col min="2" max="4" width="10.33203125" style="6" customWidth="1"/>
    <col min="5" max="5" width="20" style="4" customWidth="1"/>
    <col min="6" max="9" width="10.21875" style="6" customWidth="1"/>
    <col min="10" max="16384" width="11.5546875" style="4"/>
  </cols>
  <sheetData>
    <row r="1" spans="1:9" x14ac:dyDescent="0.25">
      <c r="A1" s="255" t="s">
        <v>221</v>
      </c>
      <c r="B1" s="256"/>
      <c r="C1" s="256"/>
      <c r="D1" s="256"/>
      <c r="E1" s="256"/>
      <c r="F1" s="256"/>
      <c r="G1" s="257"/>
      <c r="H1" s="264" t="s">
        <v>222</v>
      </c>
      <c r="I1" s="264"/>
    </row>
    <row r="2" spans="1:9" x14ac:dyDescent="0.25">
      <c r="A2" s="258"/>
      <c r="B2" s="259"/>
      <c r="C2" s="259"/>
      <c r="D2" s="259"/>
      <c r="E2" s="259"/>
      <c r="F2" s="259"/>
      <c r="G2" s="260"/>
      <c r="H2" s="264" t="s">
        <v>223</v>
      </c>
      <c r="I2" s="264"/>
    </row>
    <row r="3" spans="1:9" x14ac:dyDescent="0.25">
      <c r="A3" s="258"/>
      <c r="B3" s="259"/>
      <c r="C3" s="259"/>
      <c r="D3" s="259"/>
      <c r="E3" s="259"/>
      <c r="F3" s="259"/>
      <c r="G3" s="260"/>
      <c r="H3" s="264" t="s">
        <v>220</v>
      </c>
      <c r="I3" s="264"/>
    </row>
    <row r="4" spans="1:9" x14ac:dyDescent="0.25">
      <c r="A4" s="261"/>
      <c r="B4" s="262"/>
      <c r="C4" s="262"/>
      <c r="D4" s="262"/>
      <c r="E4" s="262"/>
      <c r="F4" s="262"/>
      <c r="G4" s="263"/>
      <c r="H4" s="265" t="s">
        <v>224</v>
      </c>
      <c r="I4" s="265"/>
    </row>
    <row r="6" spans="1:9" ht="18.75" x14ac:dyDescent="0.3">
      <c r="A6" s="266" t="s">
        <v>236</v>
      </c>
      <c r="B6" s="266"/>
      <c r="C6" s="266"/>
      <c r="D6" s="266"/>
      <c r="E6" s="266"/>
      <c r="F6" s="266"/>
      <c r="G6" s="266"/>
      <c r="H6" s="266"/>
      <c r="I6" s="266"/>
    </row>
    <row r="7" spans="1:9" ht="16.5" thickBot="1" x14ac:dyDescent="0.3">
      <c r="A7" s="53"/>
      <c r="B7" s="54"/>
      <c r="C7" s="54"/>
      <c r="D7" s="54"/>
      <c r="E7" s="53"/>
      <c r="F7" s="54"/>
      <c r="G7" s="54"/>
      <c r="H7" s="54"/>
      <c r="I7" s="54"/>
    </row>
    <row r="8" spans="1:9" s="5" customFormat="1" ht="39.75" customHeight="1" x14ac:dyDescent="0.2">
      <c r="A8" s="252" t="s">
        <v>3</v>
      </c>
      <c r="B8" s="267" t="s">
        <v>230</v>
      </c>
      <c r="C8" s="86" t="s">
        <v>234</v>
      </c>
      <c r="D8" s="87" t="s">
        <v>235</v>
      </c>
      <c r="E8" s="268" t="s">
        <v>1</v>
      </c>
      <c r="F8" s="253" t="s">
        <v>286</v>
      </c>
      <c r="G8" s="253"/>
      <c r="H8" s="253" t="s">
        <v>4</v>
      </c>
      <c r="I8" s="253"/>
    </row>
    <row r="9" spans="1:9" s="5" customFormat="1" ht="16.5" customHeight="1" x14ac:dyDescent="0.2">
      <c r="A9" s="252"/>
      <c r="B9" s="267"/>
      <c r="C9" s="77"/>
      <c r="D9" s="78"/>
      <c r="E9" s="268"/>
      <c r="F9" s="64" t="s">
        <v>230</v>
      </c>
      <c r="G9" s="64" t="s">
        <v>1</v>
      </c>
      <c r="H9" s="64" t="s">
        <v>230</v>
      </c>
      <c r="I9" s="64" t="s">
        <v>1</v>
      </c>
    </row>
    <row r="10" spans="1:9" x14ac:dyDescent="0.25">
      <c r="A10" s="55" t="s">
        <v>0</v>
      </c>
      <c r="B10" s="16">
        <v>142960</v>
      </c>
      <c r="C10" s="79"/>
      <c r="D10" s="80"/>
      <c r="E10" s="73">
        <f>B10/10000</f>
        <v>14.295999999999999</v>
      </c>
      <c r="F10" s="56"/>
      <c r="G10" s="56"/>
      <c r="H10" s="56"/>
      <c r="I10" s="56"/>
    </row>
    <row r="11" spans="1:9" x14ac:dyDescent="0.25">
      <c r="A11" s="57" t="s">
        <v>138</v>
      </c>
      <c r="B11" s="70"/>
      <c r="C11" s="81"/>
      <c r="D11" s="82"/>
      <c r="E11" s="74"/>
      <c r="F11" s="56"/>
      <c r="G11" s="56"/>
      <c r="H11" s="56">
        <v>1068</v>
      </c>
      <c r="I11" s="56">
        <v>0.1</v>
      </c>
    </row>
    <row r="12" spans="1:9" x14ac:dyDescent="0.25">
      <c r="A12" s="57" t="s">
        <v>63</v>
      </c>
      <c r="B12" s="71"/>
      <c r="C12" s="83">
        <v>1</v>
      </c>
      <c r="D12" s="84">
        <f>+F12*C12</f>
        <v>353.78</v>
      </c>
      <c r="E12" s="75"/>
      <c r="F12" s="56">
        <v>353.78</v>
      </c>
      <c r="G12" s="56">
        <f>F12/10000</f>
        <v>3.5378E-2</v>
      </c>
      <c r="H12" s="56"/>
      <c r="I12" s="56"/>
    </row>
    <row r="13" spans="1:9" x14ac:dyDescent="0.25">
      <c r="A13" s="57" t="s">
        <v>9</v>
      </c>
      <c r="B13" s="71"/>
      <c r="C13" s="83">
        <v>1</v>
      </c>
      <c r="D13" s="84">
        <f t="shared" ref="D13:D54" si="0">+F13*C13</f>
        <v>0</v>
      </c>
      <c r="E13" s="75"/>
      <c r="F13" s="56"/>
      <c r="G13" s="56">
        <f t="shared" ref="G13:G55" si="1">F13/10000</f>
        <v>0</v>
      </c>
      <c r="H13" s="56">
        <v>380.49</v>
      </c>
      <c r="I13" s="56">
        <f>H13/10000</f>
        <v>3.8048999999999999E-2</v>
      </c>
    </row>
    <row r="14" spans="1:9" x14ac:dyDescent="0.25">
      <c r="A14" s="57" t="s">
        <v>20</v>
      </c>
      <c r="B14" s="71"/>
      <c r="C14" s="83">
        <v>3</v>
      </c>
      <c r="D14" s="84">
        <f t="shared" si="0"/>
        <v>3205.2000000000003</v>
      </c>
      <c r="E14" s="75"/>
      <c r="F14" s="56">
        <v>1068.4000000000001</v>
      </c>
      <c r="G14" s="56">
        <f t="shared" si="1"/>
        <v>0.10684</v>
      </c>
      <c r="H14" s="56"/>
      <c r="I14" s="56"/>
    </row>
    <row r="15" spans="1:9" x14ac:dyDescent="0.25">
      <c r="A15" s="57" t="s">
        <v>15</v>
      </c>
      <c r="B15" s="71"/>
      <c r="C15" s="83">
        <v>1</v>
      </c>
      <c r="D15" s="84">
        <f t="shared" si="0"/>
        <v>28.34</v>
      </c>
      <c r="E15" s="75"/>
      <c r="F15" s="56">
        <v>28.34</v>
      </c>
      <c r="G15" s="56">
        <f t="shared" si="1"/>
        <v>2.8340000000000001E-3</v>
      </c>
      <c r="H15" s="56"/>
      <c r="I15" s="56">
        <f t="shared" ref="I15:I28" si="2">H15/10000</f>
        <v>0</v>
      </c>
    </row>
    <row r="16" spans="1:9" x14ac:dyDescent="0.25">
      <c r="A16" s="57" t="s">
        <v>74</v>
      </c>
      <c r="B16" s="71"/>
      <c r="C16" s="83">
        <v>2</v>
      </c>
      <c r="D16" s="84">
        <f>1025.2+7007.5</f>
        <v>8032.7</v>
      </c>
      <c r="E16" s="75"/>
      <c r="F16" s="56">
        <v>7311.36</v>
      </c>
      <c r="G16" s="56">
        <f t="shared" si="1"/>
        <v>0.73113600000000001</v>
      </c>
      <c r="H16" s="56"/>
      <c r="I16" s="56">
        <f t="shared" si="2"/>
        <v>0</v>
      </c>
    </row>
    <row r="17" spans="1:9" x14ac:dyDescent="0.25">
      <c r="A17" s="57" t="s">
        <v>18</v>
      </c>
      <c r="B17" s="71"/>
      <c r="C17" s="83">
        <v>4</v>
      </c>
      <c r="D17" s="84">
        <f t="shared" si="0"/>
        <v>2059.6799999999998</v>
      </c>
      <c r="E17" s="75"/>
      <c r="F17" s="56">
        <v>514.91999999999996</v>
      </c>
      <c r="G17" s="56">
        <f t="shared" si="1"/>
        <v>5.1491999999999996E-2</v>
      </c>
      <c r="H17" s="56"/>
      <c r="I17" s="56">
        <f t="shared" si="2"/>
        <v>0</v>
      </c>
    </row>
    <row r="18" spans="1:9" x14ac:dyDescent="0.25">
      <c r="A18" s="57" t="s">
        <v>19</v>
      </c>
      <c r="B18" s="71"/>
      <c r="C18" s="83">
        <v>4</v>
      </c>
      <c r="D18" s="84">
        <f t="shared" si="0"/>
        <v>2059.6799999999998</v>
      </c>
      <c r="E18" s="75"/>
      <c r="F18" s="56">
        <v>514.91999999999996</v>
      </c>
      <c r="G18" s="56">
        <f t="shared" si="1"/>
        <v>5.1491999999999996E-2</v>
      </c>
      <c r="H18" s="56"/>
      <c r="I18" s="56">
        <f t="shared" si="2"/>
        <v>0</v>
      </c>
    </row>
    <row r="19" spans="1:9" x14ac:dyDescent="0.25">
      <c r="A19" s="57" t="s">
        <v>73</v>
      </c>
      <c r="B19" s="71"/>
      <c r="C19" s="83">
        <v>3</v>
      </c>
      <c r="D19" s="84">
        <f t="shared" si="0"/>
        <v>2247.27</v>
      </c>
      <c r="E19" s="75"/>
      <c r="F19" s="56">
        <v>749.09</v>
      </c>
      <c r="G19" s="56">
        <f t="shared" si="1"/>
        <v>7.4909000000000003E-2</v>
      </c>
      <c r="H19" s="56"/>
      <c r="I19" s="56">
        <f t="shared" si="2"/>
        <v>0</v>
      </c>
    </row>
    <row r="20" spans="1:9" x14ac:dyDescent="0.25">
      <c r="A20" s="57" t="s">
        <v>72</v>
      </c>
      <c r="B20" s="71"/>
      <c r="C20" s="83">
        <v>3</v>
      </c>
      <c r="D20" s="84">
        <f t="shared" si="0"/>
        <v>1450.53</v>
      </c>
      <c r="E20" s="75"/>
      <c r="F20" s="56">
        <v>483.51</v>
      </c>
      <c r="G20" s="56">
        <f t="shared" si="1"/>
        <v>4.8350999999999998E-2</v>
      </c>
      <c r="H20" s="56"/>
      <c r="I20" s="56">
        <f t="shared" si="2"/>
        <v>0</v>
      </c>
    </row>
    <row r="21" spans="1:9" x14ac:dyDescent="0.25">
      <c r="A21" s="57" t="s">
        <v>71</v>
      </c>
      <c r="B21" s="71"/>
      <c r="C21" s="83">
        <v>2</v>
      </c>
      <c r="D21" s="84">
        <f t="shared" si="0"/>
        <v>2574</v>
      </c>
      <c r="E21" s="75"/>
      <c r="F21" s="56">
        <v>1287</v>
      </c>
      <c r="G21" s="56">
        <f t="shared" si="1"/>
        <v>0.12870000000000001</v>
      </c>
      <c r="H21" s="56"/>
      <c r="I21" s="56">
        <f t="shared" si="2"/>
        <v>0</v>
      </c>
    </row>
    <row r="22" spans="1:9" x14ac:dyDescent="0.25">
      <c r="A22" s="57" t="s">
        <v>70</v>
      </c>
      <c r="B22" s="71"/>
      <c r="C22" s="83">
        <v>3</v>
      </c>
      <c r="D22" s="84">
        <f t="shared" si="0"/>
        <v>15082.199999999999</v>
      </c>
      <c r="E22" s="75"/>
      <c r="F22" s="56">
        <v>5027.3999999999996</v>
      </c>
      <c r="G22" s="56">
        <f t="shared" si="1"/>
        <v>0.50273999999999996</v>
      </c>
      <c r="H22" s="56"/>
      <c r="I22" s="56">
        <f t="shared" si="2"/>
        <v>0</v>
      </c>
    </row>
    <row r="23" spans="1:9" x14ac:dyDescent="0.25">
      <c r="A23" s="57" t="s">
        <v>17</v>
      </c>
      <c r="B23" s="71"/>
      <c r="C23" s="83">
        <v>2</v>
      </c>
      <c r="D23" s="84">
        <f t="shared" si="0"/>
        <v>0</v>
      </c>
      <c r="E23" s="75"/>
      <c r="F23" s="56"/>
      <c r="G23" s="56">
        <f t="shared" si="1"/>
        <v>0</v>
      </c>
      <c r="H23" s="56">
        <v>641.83000000000004</v>
      </c>
      <c r="I23" s="56">
        <f t="shared" si="2"/>
        <v>6.4183000000000004E-2</v>
      </c>
    </row>
    <row r="24" spans="1:9" x14ac:dyDescent="0.25">
      <c r="A24" s="57" t="s">
        <v>128</v>
      </c>
      <c r="B24" s="71"/>
      <c r="C24" s="83"/>
      <c r="D24" s="84">
        <f t="shared" si="0"/>
        <v>0</v>
      </c>
      <c r="E24" s="75"/>
      <c r="F24" s="56">
        <v>533.79999999999995</v>
      </c>
      <c r="G24" s="56">
        <f t="shared" si="1"/>
        <v>5.3379999999999997E-2</v>
      </c>
      <c r="H24" s="56">
        <v>282.09999999999997</v>
      </c>
      <c r="I24" s="56">
        <f>H24/10000</f>
        <v>2.8209999999999995E-2</v>
      </c>
    </row>
    <row r="25" spans="1:9" x14ac:dyDescent="0.25">
      <c r="A25" s="57" t="s">
        <v>10</v>
      </c>
      <c r="B25" s="71"/>
      <c r="C25" s="83">
        <v>1</v>
      </c>
      <c r="D25" s="84">
        <f t="shared" si="0"/>
        <v>0</v>
      </c>
      <c r="E25" s="75"/>
      <c r="F25" s="56"/>
      <c r="G25" s="56">
        <f t="shared" si="1"/>
        <v>0</v>
      </c>
      <c r="H25" s="56">
        <v>544.88</v>
      </c>
      <c r="I25" s="56">
        <f>H25/10000</f>
        <v>5.4488000000000002E-2</v>
      </c>
    </row>
    <row r="26" spans="1:9" x14ac:dyDescent="0.25">
      <c r="A26" s="57" t="s">
        <v>69</v>
      </c>
      <c r="B26" s="71"/>
      <c r="C26" s="83"/>
      <c r="D26" s="84">
        <f t="shared" si="0"/>
        <v>0</v>
      </c>
      <c r="E26" s="75"/>
      <c r="F26" s="56"/>
      <c r="G26" s="56">
        <f t="shared" si="1"/>
        <v>0</v>
      </c>
      <c r="H26" s="56">
        <v>14000</v>
      </c>
      <c r="I26" s="56">
        <f t="shared" si="2"/>
        <v>1.4</v>
      </c>
    </row>
    <row r="27" spans="1:9" x14ac:dyDescent="0.25">
      <c r="A27" s="57" t="s">
        <v>75</v>
      </c>
      <c r="B27" s="71"/>
      <c r="C27" s="83"/>
      <c r="D27" s="84">
        <f t="shared" si="0"/>
        <v>0</v>
      </c>
      <c r="E27" s="75"/>
      <c r="F27" s="56"/>
      <c r="G27" s="56">
        <f t="shared" si="1"/>
        <v>0</v>
      </c>
      <c r="H27" s="56">
        <v>1696.12</v>
      </c>
      <c r="I27" s="56">
        <v>0.16</v>
      </c>
    </row>
    <row r="28" spans="1:9" x14ac:dyDescent="0.25">
      <c r="A28" s="57" t="s">
        <v>21</v>
      </c>
      <c r="B28" s="71"/>
      <c r="C28" s="83"/>
      <c r="D28" s="84">
        <f t="shared" si="0"/>
        <v>0</v>
      </c>
      <c r="E28" s="75"/>
      <c r="F28" s="56"/>
      <c r="G28" s="56">
        <f t="shared" si="1"/>
        <v>0</v>
      </c>
      <c r="H28" s="56">
        <v>9</v>
      </c>
      <c r="I28" s="56">
        <f t="shared" si="2"/>
        <v>8.9999999999999998E-4</v>
      </c>
    </row>
    <row r="29" spans="1:9" x14ac:dyDescent="0.25">
      <c r="A29" s="57" t="s">
        <v>6</v>
      </c>
      <c r="B29" s="71"/>
      <c r="C29" s="83">
        <v>1</v>
      </c>
      <c r="D29" s="84">
        <f t="shared" si="0"/>
        <v>796.31</v>
      </c>
      <c r="E29" s="75"/>
      <c r="F29" s="56">
        <v>796.31</v>
      </c>
      <c r="G29" s="56">
        <f t="shared" si="1"/>
        <v>7.9630999999999993E-2</v>
      </c>
      <c r="H29" s="56"/>
      <c r="I29" s="56"/>
    </row>
    <row r="30" spans="1:9" x14ac:dyDescent="0.25">
      <c r="A30" s="57" t="s">
        <v>5</v>
      </c>
      <c r="B30" s="71"/>
      <c r="C30" s="83">
        <v>1</v>
      </c>
      <c r="D30" s="84">
        <f t="shared" si="0"/>
        <v>1023</v>
      </c>
      <c r="E30" s="75"/>
      <c r="F30" s="56">
        <f>33*31</f>
        <v>1023</v>
      </c>
      <c r="G30" s="56">
        <f t="shared" si="1"/>
        <v>0.1023</v>
      </c>
      <c r="H30" s="56">
        <v>1055.6099999999999</v>
      </c>
      <c r="I30" s="56">
        <v>0.1</v>
      </c>
    </row>
    <row r="31" spans="1:9" x14ac:dyDescent="0.25">
      <c r="A31" s="57" t="s">
        <v>68</v>
      </c>
      <c r="B31" s="71"/>
      <c r="C31" s="83"/>
      <c r="D31" s="84">
        <f t="shared" si="0"/>
        <v>0</v>
      </c>
      <c r="E31" s="75"/>
      <c r="F31" s="56"/>
      <c r="G31" s="56">
        <f t="shared" si="1"/>
        <v>0</v>
      </c>
      <c r="H31" s="56">
        <v>8</v>
      </c>
      <c r="I31" s="56">
        <f t="shared" ref="I31:I52" si="3">H31/10000</f>
        <v>8.0000000000000004E-4</v>
      </c>
    </row>
    <row r="32" spans="1:9" x14ac:dyDescent="0.25">
      <c r="A32" s="57" t="s">
        <v>141</v>
      </c>
      <c r="B32" s="71"/>
      <c r="C32" s="83"/>
      <c r="D32" s="84">
        <f t="shared" si="0"/>
        <v>0</v>
      </c>
      <c r="E32" s="75"/>
      <c r="F32" s="56"/>
      <c r="G32" s="56"/>
      <c r="H32" s="56">
        <v>74</v>
      </c>
      <c r="I32" s="56">
        <v>7.0000000000000007E-2</v>
      </c>
    </row>
    <row r="33" spans="1:9" x14ac:dyDescent="0.25">
      <c r="A33" s="57" t="s">
        <v>66</v>
      </c>
      <c r="B33" s="71"/>
      <c r="C33" s="83"/>
      <c r="D33" s="84">
        <f t="shared" si="0"/>
        <v>0</v>
      </c>
      <c r="E33" s="75"/>
      <c r="F33" s="56"/>
      <c r="G33" s="56">
        <f t="shared" si="1"/>
        <v>0</v>
      </c>
      <c r="H33" s="56">
        <v>83.06</v>
      </c>
      <c r="I33" s="56">
        <v>0.08</v>
      </c>
    </row>
    <row r="34" spans="1:9" x14ac:dyDescent="0.25">
      <c r="A34" s="57" t="s">
        <v>11</v>
      </c>
      <c r="B34" s="71"/>
      <c r="C34" s="83">
        <v>1</v>
      </c>
      <c r="D34" s="84">
        <f t="shared" si="0"/>
        <v>247.4</v>
      </c>
      <c r="E34" s="75"/>
      <c r="F34" s="56">
        <v>247.4</v>
      </c>
      <c r="G34" s="56">
        <f t="shared" si="1"/>
        <v>2.4740000000000002E-2</v>
      </c>
      <c r="H34" s="56"/>
      <c r="I34" s="56">
        <f t="shared" si="3"/>
        <v>0</v>
      </c>
    </row>
    <row r="35" spans="1:9" x14ac:dyDescent="0.25">
      <c r="A35" s="57" t="s">
        <v>14</v>
      </c>
      <c r="B35" s="71"/>
      <c r="C35" s="83">
        <v>1</v>
      </c>
      <c r="D35" s="84">
        <f t="shared" si="0"/>
        <v>169.87</v>
      </c>
      <c r="E35" s="75"/>
      <c r="F35" s="56">
        <v>169.87</v>
      </c>
      <c r="G35" s="56">
        <f t="shared" si="1"/>
        <v>1.6987000000000002E-2</v>
      </c>
      <c r="H35" s="56"/>
      <c r="I35" s="56">
        <f t="shared" si="3"/>
        <v>0</v>
      </c>
    </row>
    <row r="36" spans="1:9" x14ac:dyDescent="0.25">
      <c r="A36" s="57" t="s">
        <v>61</v>
      </c>
      <c r="B36" s="71"/>
      <c r="C36" s="83">
        <v>1</v>
      </c>
      <c r="D36" s="84">
        <f t="shared" si="0"/>
        <v>249.2</v>
      </c>
      <c r="E36" s="75"/>
      <c r="F36" s="56">
        <v>249.2</v>
      </c>
      <c r="G36" s="56">
        <f t="shared" si="1"/>
        <v>2.4919999999999998E-2</v>
      </c>
      <c r="H36" s="56"/>
      <c r="I36" s="56">
        <f t="shared" si="3"/>
        <v>0</v>
      </c>
    </row>
    <row r="37" spans="1:9" x14ac:dyDescent="0.25">
      <c r="A37" s="57" t="s">
        <v>62</v>
      </c>
      <c r="B37" s="71"/>
      <c r="C37" s="83">
        <v>1</v>
      </c>
      <c r="D37" s="84">
        <f t="shared" si="0"/>
        <v>86.9</v>
      </c>
      <c r="E37" s="75"/>
      <c r="F37" s="56">
        <v>86.9</v>
      </c>
      <c r="G37" s="56">
        <f t="shared" si="1"/>
        <v>8.6899999999999998E-3</v>
      </c>
      <c r="H37" s="56"/>
      <c r="I37" s="56">
        <f t="shared" si="3"/>
        <v>0</v>
      </c>
    </row>
    <row r="38" spans="1:9" x14ac:dyDescent="0.25">
      <c r="A38" s="59" t="s">
        <v>16</v>
      </c>
      <c r="B38" s="72"/>
      <c r="C38" s="85">
        <v>2</v>
      </c>
      <c r="D38" s="236">
        <f t="shared" si="0"/>
        <v>1246.52</v>
      </c>
      <c r="E38" s="76"/>
      <c r="F38" s="60">
        <v>623.26</v>
      </c>
      <c r="G38" s="56">
        <f t="shared" si="1"/>
        <v>6.2325999999999999E-2</v>
      </c>
      <c r="H38" s="56"/>
      <c r="I38" s="56">
        <f t="shared" si="3"/>
        <v>0</v>
      </c>
    </row>
    <row r="39" spans="1:9" x14ac:dyDescent="0.25">
      <c r="A39" s="57" t="s">
        <v>64</v>
      </c>
      <c r="B39" s="71"/>
      <c r="C39" s="83">
        <v>1</v>
      </c>
      <c r="D39" s="236">
        <f t="shared" si="0"/>
        <v>316.69</v>
      </c>
      <c r="E39" s="75"/>
      <c r="F39" s="56">
        <v>316.69</v>
      </c>
      <c r="G39" s="56">
        <f t="shared" si="1"/>
        <v>3.1669000000000003E-2</v>
      </c>
      <c r="H39" s="56"/>
      <c r="I39" s="56">
        <f t="shared" si="3"/>
        <v>0</v>
      </c>
    </row>
    <row r="40" spans="1:9" x14ac:dyDescent="0.25">
      <c r="A40" s="57" t="s">
        <v>131</v>
      </c>
      <c r="B40" s="71"/>
      <c r="C40" s="83">
        <v>1</v>
      </c>
      <c r="D40" s="236">
        <f t="shared" si="0"/>
        <v>56</v>
      </c>
      <c r="E40" s="75"/>
      <c r="F40" s="56">
        <v>56</v>
      </c>
      <c r="G40" s="56">
        <v>0.05</v>
      </c>
      <c r="H40" s="56"/>
      <c r="I40" s="56"/>
    </row>
    <row r="41" spans="1:9" x14ac:dyDescent="0.25">
      <c r="A41" s="57" t="s">
        <v>130</v>
      </c>
      <c r="B41" s="71"/>
      <c r="C41" s="83">
        <v>1</v>
      </c>
      <c r="D41" s="236">
        <f t="shared" si="0"/>
        <v>155</v>
      </c>
      <c r="E41" s="75"/>
      <c r="F41" s="56">
        <v>155</v>
      </c>
      <c r="G41" s="56">
        <f t="shared" si="1"/>
        <v>1.55E-2</v>
      </c>
      <c r="H41" s="56"/>
      <c r="I41" s="56"/>
    </row>
    <row r="42" spans="1:9" x14ac:dyDescent="0.25">
      <c r="A42" s="57" t="s">
        <v>8</v>
      </c>
      <c r="B42" s="71"/>
      <c r="C42" s="83">
        <v>1.5</v>
      </c>
      <c r="D42" s="236">
        <f>+F42*C42</f>
        <v>1148.2950000000001</v>
      </c>
      <c r="E42" s="75"/>
      <c r="F42" s="56">
        <v>765.53</v>
      </c>
      <c r="G42" s="56">
        <f t="shared" si="1"/>
        <v>7.6552999999999996E-2</v>
      </c>
      <c r="H42" s="56"/>
      <c r="I42" s="56">
        <f t="shared" si="3"/>
        <v>0</v>
      </c>
    </row>
    <row r="43" spans="1:9" x14ac:dyDescent="0.25">
      <c r="A43" s="57" t="s">
        <v>22</v>
      </c>
      <c r="B43" s="71"/>
      <c r="C43" s="83"/>
      <c r="D43" s="84">
        <f t="shared" si="0"/>
        <v>0</v>
      </c>
      <c r="E43" s="75"/>
      <c r="F43" s="56"/>
      <c r="G43" s="56">
        <f t="shared" si="1"/>
        <v>0</v>
      </c>
      <c r="H43" s="56">
        <v>746.52</v>
      </c>
      <c r="I43" s="56">
        <f t="shared" si="3"/>
        <v>7.4651999999999996E-2</v>
      </c>
    </row>
    <row r="44" spans="1:9" x14ac:dyDescent="0.25">
      <c r="A44" s="57" t="s">
        <v>133</v>
      </c>
      <c r="B44" s="71"/>
      <c r="C44" s="83"/>
      <c r="D44" s="84">
        <f t="shared" si="0"/>
        <v>0</v>
      </c>
      <c r="E44" s="75"/>
      <c r="F44" s="56"/>
      <c r="G44" s="56">
        <f t="shared" si="1"/>
        <v>0</v>
      </c>
      <c r="H44" s="56">
        <v>2080</v>
      </c>
      <c r="I44" s="56">
        <f t="shared" si="3"/>
        <v>0.20799999999999999</v>
      </c>
    </row>
    <row r="45" spans="1:9" x14ac:dyDescent="0.25">
      <c r="A45" s="57" t="s">
        <v>65</v>
      </c>
      <c r="B45" s="71"/>
      <c r="C45" s="83"/>
      <c r="D45" s="84">
        <f t="shared" si="0"/>
        <v>0</v>
      </c>
      <c r="E45" s="75"/>
      <c r="F45" s="56"/>
      <c r="G45" s="56">
        <f t="shared" si="1"/>
        <v>0</v>
      </c>
      <c r="H45" s="56">
        <v>39.119999999999997</v>
      </c>
      <c r="I45" s="56">
        <f t="shared" si="3"/>
        <v>3.9119999999999997E-3</v>
      </c>
    </row>
    <row r="46" spans="1:9" x14ac:dyDescent="0.25">
      <c r="A46" s="57" t="s">
        <v>7</v>
      </c>
      <c r="B46" s="71"/>
      <c r="C46" s="83">
        <v>1</v>
      </c>
      <c r="D46" s="84">
        <f t="shared" si="0"/>
        <v>307.33</v>
      </c>
      <c r="E46" s="75"/>
      <c r="F46" s="56">
        <v>307.33</v>
      </c>
      <c r="G46" s="56">
        <f t="shared" si="1"/>
        <v>3.0733E-2</v>
      </c>
      <c r="H46" s="56"/>
      <c r="I46" s="56">
        <f t="shared" si="3"/>
        <v>0</v>
      </c>
    </row>
    <row r="47" spans="1:9" x14ac:dyDescent="0.25">
      <c r="A47" s="57" t="s">
        <v>129</v>
      </c>
      <c r="B47" s="71"/>
      <c r="C47" s="83"/>
      <c r="D47" s="84">
        <f t="shared" si="0"/>
        <v>0</v>
      </c>
      <c r="E47" s="75"/>
      <c r="F47" s="56"/>
      <c r="G47" s="56"/>
      <c r="H47" s="56">
        <v>1232</v>
      </c>
      <c r="I47" s="56">
        <v>0.12</v>
      </c>
    </row>
    <row r="48" spans="1:9" x14ac:dyDescent="0.25">
      <c r="A48" s="57" t="s">
        <v>132</v>
      </c>
      <c r="B48" s="71"/>
      <c r="C48" s="83">
        <v>1</v>
      </c>
      <c r="D48" s="84">
        <f t="shared" si="0"/>
        <v>102</v>
      </c>
      <c r="E48" s="75"/>
      <c r="F48" s="56">
        <f>17*6</f>
        <v>102</v>
      </c>
      <c r="G48" s="56"/>
      <c r="H48" s="56">
        <v>62</v>
      </c>
      <c r="I48" s="56">
        <v>0.06</v>
      </c>
    </row>
    <row r="49" spans="1:10" x14ac:dyDescent="0.25">
      <c r="A49" s="57" t="s">
        <v>12</v>
      </c>
      <c r="B49" s="71"/>
      <c r="C49" s="83">
        <v>1</v>
      </c>
      <c r="D49" s="84">
        <f t="shared" si="0"/>
        <v>167.08</v>
      </c>
      <c r="E49" s="75"/>
      <c r="F49" s="56">
        <v>167.08</v>
      </c>
      <c r="G49" s="56">
        <f t="shared" si="1"/>
        <v>1.6708000000000001E-2</v>
      </c>
      <c r="H49" s="56"/>
      <c r="I49" s="56">
        <f t="shared" si="3"/>
        <v>0</v>
      </c>
    </row>
    <row r="50" spans="1:10" x14ac:dyDescent="0.25">
      <c r="A50" s="57" t="s">
        <v>67</v>
      </c>
      <c r="B50" s="71"/>
      <c r="C50" s="83">
        <v>1</v>
      </c>
      <c r="D50" s="84">
        <f t="shared" si="0"/>
        <v>50.37</v>
      </c>
      <c r="E50" s="75"/>
      <c r="F50" s="56">
        <v>50.37</v>
      </c>
      <c r="G50" s="56">
        <f t="shared" si="1"/>
        <v>5.0369999999999998E-3</v>
      </c>
      <c r="H50" s="56"/>
      <c r="I50" s="56">
        <f t="shared" si="3"/>
        <v>0</v>
      </c>
    </row>
    <row r="51" spans="1:10" x14ac:dyDescent="0.25">
      <c r="A51" s="57" t="s">
        <v>13</v>
      </c>
      <c r="B51" s="71"/>
      <c r="C51" s="83">
        <v>1</v>
      </c>
      <c r="D51" s="84">
        <f t="shared" si="0"/>
        <v>245.5</v>
      </c>
      <c r="E51" s="75"/>
      <c r="F51" s="56">
        <v>245.5</v>
      </c>
      <c r="G51" s="56">
        <f t="shared" si="1"/>
        <v>2.4549999999999999E-2</v>
      </c>
      <c r="H51" s="56">
        <v>180.45</v>
      </c>
      <c r="I51" s="56">
        <f>H51/10000</f>
        <v>1.8044999999999999E-2</v>
      </c>
    </row>
    <row r="52" spans="1:10" x14ac:dyDescent="0.25">
      <c r="A52" s="57" t="s">
        <v>23</v>
      </c>
      <c r="B52" s="71"/>
      <c r="C52" s="83"/>
      <c r="D52" s="84">
        <f t="shared" si="0"/>
        <v>0</v>
      </c>
      <c r="E52" s="75"/>
      <c r="F52" s="56"/>
      <c r="G52" s="56">
        <f t="shared" si="1"/>
        <v>0</v>
      </c>
      <c r="H52" s="56">
        <v>6045.87</v>
      </c>
      <c r="I52" s="56">
        <f t="shared" si="3"/>
        <v>0.60458699999999999</v>
      </c>
    </row>
    <row r="53" spans="1:10" x14ac:dyDescent="0.25">
      <c r="A53" s="57" t="s">
        <v>76</v>
      </c>
      <c r="B53" s="71"/>
      <c r="C53" s="83">
        <v>1</v>
      </c>
      <c r="D53" s="84">
        <f t="shared" si="0"/>
        <v>98</v>
      </c>
      <c r="E53" s="75"/>
      <c r="F53" s="56">
        <v>98</v>
      </c>
      <c r="G53" s="56">
        <f t="shared" si="1"/>
        <v>9.7999999999999997E-3</v>
      </c>
      <c r="H53" s="56"/>
      <c r="I53" s="56"/>
    </row>
    <row r="54" spans="1:10" x14ac:dyDescent="0.25">
      <c r="A54" s="88" t="s">
        <v>77</v>
      </c>
      <c r="B54" s="89"/>
      <c r="C54" s="90">
        <v>1</v>
      </c>
      <c r="D54" s="91">
        <f t="shared" si="0"/>
        <v>98</v>
      </c>
      <c r="E54" s="75"/>
      <c r="F54" s="56">
        <v>98</v>
      </c>
      <c r="G54" s="56">
        <f t="shared" si="1"/>
        <v>9.7999999999999997E-3</v>
      </c>
      <c r="H54" s="56"/>
      <c r="I54" s="56"/>
    </row>
    <row r="55" spans="1:10" ht="16.5" thickBot="1" x14ac:dyDescent="0.3">
      <c r="A55" s="66" t="s">
        <v>237</v>
      </c>
      <c r="B55" s="67"/>
      <c r="C55" s="67">
        <v>6</v>
      </c>
      <c r="D55" s="103">
        <f>1445*C55</f>
        <v>8670</v>
      </c>
      <c r="E55" s="66"/>
      <c r="F55" s="104">
        <v>1445</v>
      </c>
      <c r="G55" s="104">
        <f t="shared" si="1"/>
        <v>0.14449999999999999</v>
      </c>
      <c r="H55" s="104"/>
      <c r="I55" s="104"/>
    </row>
    <row r="56" spans="1:10" s="96" customFormat="1" ht="19.5" thickBot="1" x14ac:dyDescent="0.35">
      <c r="A56" s="92" t="s">
        <v>114</v>
      </c>
      <c r="B56" s="93"/>
      <c r="C56" s="94"/>
      <c r="D56" s="95">
        <f>SUM(D10:D55)</f>
        <v>52326.845000000001</v>
      </c>
      <c r="E56" s="102"/>
      <c r="F56" s="97">
        <f>SUM(F10:F55)</f>
        <v>24874.960000000003</v>
      </c>
      <c r="G56" s="97">
        <f>SUM(G10:G55)</f>
        <v>2.5216959999999995</v>
      </c>
      <c r="H56" s="97">
        <f>SUM(H10:H54)</f>
        <v>30229.05</v>
      </c>
      <c r="I56" s="97">
        <v>2.9</v>
      </c>
      <c r="J56" s="226"/>
    </row>
    <row r="57" spans="1:10" x14ac:dyDescent="0.25">
      <c r="A57" s="53"/>
      <c r="B57" s="54"/>
      <c r="C57" s="54"/>
      <c r="D57" s="54"/>
      <c r="E57" s="53"/>
      <c r="F57" s="61"/>
      <c r="G57" s="61"/>
      <c r="H57" s="61"/>
      <c r="I57" s="61"/>
    </row>
    <row r="58" spans="1:10" ht="18.75" x14ac:dyDescent="0.3">
      <c r="A58" s="254" t="s">
        <v>32</v>
      </c>
      <c r="B58" s="254"/>
      <c r="C58" s="254"/>
      <c r="D58" s="254"/>
      <c r="E58" s="254"/>
      <c r="F58" s="254"/>
      <c r="G58" s="254"/>
      <c r="H58" s="254"/>
      <c r="I58" s="254"/>
    </row>
    <row r="59" spans="1:10" x14ac:dyDescent="0.25">
      <c r="A59" s="65"/>
      <c r="B59" s="65"/>
      <c r="C59" s="65"/>
      <c r="D59" s="65"/>
      <c r="E59" s="65"/>
      <c r="F59" s="65"/>
      <c r="G59" s="65"/>
      <c r="H59" s="65"/>
      <c r="I59" s="65"/>
    </row>
    <row r="60" spans="1:10" ht="33.75" customHeight="1" x14ac:dyDescent="0.25">
      <c r="A60" s="252" t="s">
        <v>3</v>
      </c>
      <c r="B60" s="253" t="s">
        <v>230</v>
      </c>
      <c r="C60" s="64"/>
      <c r="D60" s="64"/>
      <c r="E60" s="252" t="s">
        <v>1</v>
      </c>
      <c r="F60" s="253" t="s">
        <v>286</v>
      </c>
      <c r="G60" s="253"/>
      <c r="H60" s="253" t="s">
        <v>4</v>
      </c>
      <c r="I60" s="253"/>
    </row>
    <row r="61" spans="1:10" x14ac:dyDescent="0.25">
      <c r="A61" s="252"/>
      <c r="B61" s="253"/>
      <c r="C61" s="64"/>
      <c r="D61" s="64"/>
      <c r="E61" s="252"/>
      <c r="F61" s="64" t="s">
        <v>230</v>
      </c>
      <c r="G61" s="64" t="s">
        <v>1</v>
      </c>
      <c r="H61" s="64" t="s">
        <v>230</v>
      </c>
      <c r="I61" s="64" t="s">
        <v>1</v>
      </c>
    </row>
    <row r="62" spans="1:10" x14ac:dyDescent="0.25">
      <c r="A62" s="55" t="s">
        <v>2</v>
      </c>
      <c r="B62" s="16">
        <v>18891</v>
      </c>
      <c r="C62" s="58"/>
      <c r="D62" s="58"/>
      <c r="E62" s="58">
        <f>B62/10000</f>
        <v>1.8891</v>
      </c>
      <c r="F62" s="56"/>
      <c r="G62" s="56">
        <f t="shared" ref="G62:G78" si="4">F62/10000</f>
        <v>0</v>
      </c>
      <c r="H62" s="56"/>
      <c r="I62" s="56">
        <f t="shared" ref="I62:I78" si="5">H62/10000</f>
        <v>0</v>
      </c>
    </row>
    <row r="63" spans="1:10" x14ac:dyDescent="0.25">
      <c r="A63" s="57" t="s">
        <v>135</v>
      </c>
      <c r="B63" s="58"/>
      <c r="C63" s="58"/>
      <c r="D63" s="58"/>
      <c r="E63" s="58"/>
      <c r="F63" s="56"/>
      <c r="G63" s="56"/>
      <c r="H63" s="56">
        <v>366</v>
      </c>
      <c r="I63" s="56">
        <v>0.03</v>
      </c>
    </row>
    <row r="64" spans="1:10" x14ac:dyDescent="0.25">
      <c r="A64" s="57" t="s">
        <v>373</v>
      </c>
      <c r="B64" s="56"/>
      <c r="C64" s="56">
        <v>5</v>
      </c>
      <c r="D64" s="56">
        <f>+C64*F64</f>
        <v>3763.8999999999996</v>
      </c>
      <c r="E64" s="57"/>
      <c r="F64" s="68">
        <v>752.78</v>
      </c>
      <c r="G64" s="56">
        <f t="shared" si="4"/>
        <v>7.5277999999999998E-2</v>
      </c>
      <c r="H64" s="56"/>
      <c r="I64" s="56">
        <f t="shared" si="5"/>
        <v>0</v>
      </c>
    </row>
    <row r="65" spans="1:9" s="69" customFormat="1" x14ac:dyDescent="0.25">
      <c r="A65" s="57" t="s">
        <v>24</v>
      </c>
      <c r="B65" s="68"/>
      <c r="C65" s="56">
        <v>5</v>
      </c>
      <c r="D65" s="56">
        <f t="shared" ref="D65:D78" si="6">+C65*F65</f>
        <v>3170</v>
      </c>
      <c r="E65" s="56"/>
      <c r="F65" s="56">
        <v>634</v>
      </c>
      <c r="G65" s="56">
        <f t="shared" si="4"/>
        <v>6.3399999999999998E-2</v>
      </c>
      <c r="H65" s="68"/>
      <c r="I65" s="68">
        <f t="shared" si="5"/>
        <v>0</v>
      </c>
    </row>
    <row r="66" spans="1:9" x14ac:dyDescent="0.25">
      <c r="A66" s="57" t="s">
        <v>134</v>
      </c>
      <c r="B66" s="56"/>
      <c r="C66" s="56">
        <v>1</v>
      </c>
      <c r="D66" s="56">
        <f t="shared" si="6"/>
        <v>81.78</v>
      </c>
      <c r="E66" s="56"/>
      <c r="F66" s="56">
        <v>81.78</v>
      </c>
      <c r="G66" s="56">
        <f t="shared" si="4"/>
        <v>8.1779999999999995E-3</v>
      </c>
      <c r="H66" s="56">
        <f>34.93+6.64+1.04+3.23+0.6+18.25+5.12+4.11</f>
        <v>73.92</v>
      </c>
      <c r="I66" s="56">
        <f t="shared" si="5"/>
        <v>7.3920000000000001E-3</v>
      </c>
    </row>
    <row r="67" spans="1:9" x14ac:dyDescent="0.25">
      <c r="A67" s="57" t="s">
        <v>10</v>
      </c>
      <c r="B67" s="56"/>
      <c r="C67" s="56">
        <v>1</v>
      </c>
      <c r="D67" s="56">
        <f t="shared" si="6"/>
        <v>548.28</v>
      </c>
      <c r="E67" s="56"/>
      <c r="F67" s="56">
        <v>548.28</v>
      </c>
      <c r="G67" s="56">
        <f t="shared" si="4"/>
        <v>5.4827999999999995E-2</v>
      </c>
      <c r="H67" s="56">
        <v>582.67999999999995</v>
      </c>
      <c r="I67" s="56">
        <f t="shared" si="5"/>
        <v>5.8267999999999993E-2</v>
      </c>
    </row>
    <row r="68" spans="1:9" x14ac:dyDescent="0.25">
      <c r="A68" s="57" t="s">
        <v>30</v>
      </c>
      <c r="B68" s="56"/>
      <c r="C68" s="56"/>
      <c r="D68" s="56">
        <f t="shared" si="6"/>
        <v>0</v>
      </c>
      <c r="E68" s="56"/>
      <c r="F68" s="56"/>
      <c r="G68" s="56">
        <f t="shared" si="4"/>
        <v>0</v>
      </c>
      <c r="H68" s="56">
        <v>600</v>
      </c>
      <c r="I68" s="56">
        <f t="shared" si="5"/>
        <v>0.06</v>
      </c>
    </row>
    <row r="69" spans="1:9" x14ac:dyDescent="0.25">
      <c r="A69" s="57" t="s">
        <v>137</v>
      </c>
      <c r="B69" s="56"/>
      <c r="C69" s="56"/>
      <c r="D69" s="56">
        <f t="shared" si="6"/>
        <v>0</v>
      </c>
      <c r="E69" s="56"/>
      <c r="F69" s="56"/>
      <c r="G69" s="56"/>
      <c r="H69" s="56">
        <v>600</v>
      </c>
      <c r="I69" s="56">
        <f>H69/10000</f>
        <v>0.06</v>
      </c>
    </row>
    <row r="70" spans="1:9" x14ac:dyDescent="0.25">
      <c r="A70" s="57" t="s">
        <v>28</v>
      </c>
      <c r="B70" s="56"/>
      <c r="C70" s="56">
        <v>1</v>
      </c>
      <c r="D70" s="56">
        <f t="shared" si="6"/>
        <v>7.4</v>
      </c>
      <c r="E70" s="56"/>
      <c r="F70" s="56">
        <v>7.4</v>
      </c>
      <c r="G70" s="56">
        <f t="shared" si="4"/>
        <v>7.3999999999999999E-4</v>
      </c>
      <c r="H70" s="56">
        <v>20.66</v>
      </c>
      <c r="I70" s="56">
        <f t="shared" si="5"/>
        <v>2.0660000000000001E-3</v>
      </c>
    </row>
    <row r="71" spans="1:9" s="69" customFormat="1" x14ac:dyDescent="0.25">
      <c r="A71" s="57" t="s">
        <v>27</v>
      </c>
      <c r="B71" s="68"/>
      <c r="C71" s="56">
        <v>3</v>
      </c>
      <c r="D71" s="56">
        <f t="shared" si="6"/>
        <v>1014</v>
      </c>
      <c r="E71" s="56"/>
      <c r="F71" s="56">
        <v>338</v>
      </c>
      <c r="G71" s="56">
        <f t="shared" si="4"/>
        <v>3.3799999999999997E-2</v>
      </c>
      <c r="H71" s="68"/>
      <c r="I71" s="68">
        <f t="shared" si="5"/>
        <v>0</v>
      </c>
    </row>
    <row r="72" spans="1:9" x14ac:dyDescent="0.25">
      <c r="A72" s="57" t="s">
        <v>25</v>
      </c>
      <c r="B72" s="56"/>
      <c r="C72" s="56">
        <v>1</v>
      </c>
      <c r="D72" s="56">
        <f t="shared" si="6"/>
        <v>534.33000000000004</v>
      </c>
      <c r="E72" s="56"/>
      <c r="F72" s="56">
        <v>534.33000000000004</v>
      </c>
      <c r="G72" s="56">
        <f t="shared" si="4"/>
        <v>5.3433000000000001E-2</v>
      </c>
      <c r="H72" s="56">
        <v>587.27</v>
      </c>
      <c r="I72" s="56">
        <f t="shared" si="5"/>
        <v>5.8727000000000001E-2</v>
      </c>
    </row>
    <row r="73" spans="1:9" x14ac:dyDescent="0.25">
      <c r="A73" s="57" t="s">
        <v>136</v>
      </c>
      <c r="B73" s="56"/>
      <c r="C73" s="56">
        <v>1</v>
      </c>
      <c r="D73" s="56">
        <f t="shared" si="6"/>
        <v>146.64000000000001</v>
      </c>
      <c r="E73" s="56"/>
      <c r="F73" s="56">
        <f>18.8*7.8</f>
        <v>146.64000000000001</v>
      </c>
      <c r="G73" s="56"/>
      <c r="H73" s="56">
        <v>138.07</v>
      </c>
      <c r="I73" s="56">
        <v>0.01</v>
      </c>
    </row>
    <row r="74" spans="1:9" x14ac:dyDescent="0.25">
      <c r="A74" s="57" t="s">
        <v>29</v>
      </c>
      <c r="B74" s="56"/>
      <c r="C74" s="56"/>
      <c r="D74" s="56">
        <f t="shared" si="6"/>
        <v>0</v>
      </c>
      <c r="E74" s="56"/>
      <c r="F74" s="56"/>
      <c r="G74" s="56">
        <f t="shared" si="4"/>
        <v>0</v>
      </c>
      <c r="H74" s="56">
        <v>5.9</v>
      </c>
      <c r="I74" s="56">
        <f t="shared" si="5"/>
        <v>5.9000000000000003E-4</v>
      </c>
    </row>
    <row r="75" spans="1:9" x14ac:dyDescent="0.25">
      <c r="A75" s="57" t="s">
        <v>31</v>
      </c>
      <c r="B75" s="56"/>
      <c r="C75" s="56"/>
      <c r="D75" s="56">
        <f t="shared" si="6"/>
        <v>0</v>
      </c>
      <c r="E75" s="56"/>
      <c r="F75" s="56"/>
      <c r="G75" s="56">
        <f t="shared" si="4"/>
        <v>0</v>
      </c>
      <c r="H75" s="56">
        <v>1923.26</v>
      </c>
      <c r="I75" s="56">
        <f t="shared" si="5"/>
        <v>0.192326</v>
      </c>
    </row>
    <row r="76" spans="1:9" x14ac:dyDescent="0.25">
      <c r="A76" s="57" t="s">
        <v>374</v>
      </c>
      <c r="B76" s="56"/>
      <c r="C76" s="56">
        <v>3</v>
      </c>
      <c r="D76" s="56">
        <f t="shared" si="6"/>
        <v>1119.9000000000001</v>
      </c>
      <c r="E76" s="57"/>
      <c r="F76" s="56">
        <v>373.3</v>
      </c>
      <c r="G76" s="56">
        <f t="shared" si="4"/>
        <v>3.7330000000000002E-2</v>
      </c>
      <c r="H76" s="56"/>
      <c r="I76" s="56">
        <f t="shared" si="5"/>
        <v>0</v>
      </c>
    </row>
    <row r="77" spans="1:9" x14ac:dyDescent="0.25">
      <c r="A77" s="57" t="s">
        <v>26</v>
      </c>
      <c r="B77" s="56"/>
      <c r="C77" s="56">
        <v>2</v>
      </c>
      <c r="D77" s="56">
        <f t="shared" si="6"/>
        <v>0</v>
      </c>
      <c r="E77" s="57"/>
      <c r="F77" s="56"/>
      <c r="G77" s="56">
        <f t="shared" si="4"/>
        <v>0</v>
      </c>
      <c r="H77" s="56">
        <v>75</v>
      </c>
      <c r="I77" s="56">
        <f t="shared" si="5"/>
        <v>7.4999999999999997E-3</v>
      </c>
    </row>
    <row r="78" spans="1:9" ht="16.5" thickBot="1" x14ac:dyDescent="0.3">
      <c r="A78" s="57" t="s">
        <v>23</v>
      </c>
      <c r="B78" s="56"/>
      <c r="C78" s="56"/>
      <c r="D78" s="56">
        <f t="shared" si="6"/>
        <v>0</v>
      </c>
      <c r="E78" s="57"/>
      <c r="F78" s="56"/>
      <c r="G78" s="56">
        <f t="shared" si="4"/>
        <v>0</v>
      </c>
      <c r="H78" s="56">
        <v>674.18</v>
      </c>
      <c r="I78" s="56">
        <f t="shared" si="5"/>
        <v>6.7417999999999992E-2</v>
      </c>
    </row>
    <row r="79" spans="1:9" ht="19.5" thickBot="1" x14ac:dyDescent="0.35">
      <c r="A79" s="98" t="s">
        <v>114</v>
      </c>
      <c r="B79" s="99"/>
      <c r="C79" s="100"/>
      <c r="D79" s="101">
        <f>SUM(D64:D78)</f>
        <v>10386.229999999998</v>
      </c>
      <c r="E79" s="53"/>
      <c r="F79" s="58">
        <f>SUM(F62:F78)</f>
        <v>3416.5099999999998</v>
      </c>
      <c r="G79" s="58">
        <f>SUM(G62:G78)</f>
        <v>0.32698699999999992</v>
      </c>
      <c r="H79" s="58">
        <f>SUM(H62:H78)</f>
        <v>5646.9400000000005</v>
      </c>
      <c r="I79" s="58">
        <f>SUM(I62:I78)</f>
        <v>0.55428699999999997</v>
      </c>
    </row>
    <row r="80" spans="1:9" x14ac:dyDescent="0.25">
      <c r="A80" s="53"/>
      <c r="B80" s="54"/>
      <c r="C80" s="54"/>
      <c r="D80" s="54"/>
      <c r="E80" s="53"/>
      <c r="F80" s="54"/>
      <c r="G80" s="54"/>
      <c r="H80" s="54"/>
      <c r="I80" s="54"/>
    </row>
    <row r="81" spans="1:9" x14ac:dyDescent="0.25">
      <c r="A81" s="53"/>
      <c r="B81" s="53"/>
      <c r="C81" s="53"/>
      <c r="D81" s="53"/>
      <c r="E81" s="53"/>
      <c r="F81" s="54"/>
      <c r="G81" s="54"/>
      <c r="H81" s="54"/>
      <c r="I81" s="54"/>
    </row>
    <row r="82" spans="1:9" x14ac:dyDescent="0.25">
      <c r="A82" s="62" t="s">
        <v>35</v>
      </c>
      <c r="B82" s="53"/>
      <c r="C82" s="53"/>
      <c r="D82" s="53"/>
      <c r="E82" s="53"/>
      <c r="F82" s="54"/>
      <c r="G82" s="54"/>
      <c r="H82" s="54"/>
      <c r="I82" s="54"/>
    </row>
    <row r="83" spans="1:9" x14ac:dyDescent="0.25">
      <c r="A83" s="53"/>
      <c r="B83" s="53"/>
      <c r="C83" s="53"/>
      <c r="D83" s="53"/>
      <c r="E83" s="53"/>
      <c r="F83" s="54"/>
      <c r="G83" s="54"/>
      <c r="H83" s="54"/>
      <c r="I83" s="54"/>
    </row>
    <row r="84" spans="1:9" x14ac:dyDescent="0.25">
      <c r="A84" s="57" t="s">
        <v>33</v>
      </c>
      <c r="B84" s="57">
        <v>68</v>
      </c>
      <c r="C84" s="66"/>
      <c r="D84" s="66"/>
      <c r="E84" s="53"/>
      <c r="F84" s="54"/>
      <c r="G84" s="54"/>
      <c r="H84" s="54"/>
      <c r="I84" s="54"/>
    </row>
    <row r="85" spans="1:9" x14ac:dyDescent="0.25">
      <c r="A85" s="57" t="s">
        <v>34</v>
      </c>
      <c r="B85" s="57">
        <v>29</v>
      </c>
      <c r="C85" s="66"/>
      <c r="D85" s="66"/>
      <c r="E85" s="53"/>
      <c r="F85" s="54"/>
      <c r="G85" s="54"/>
      <c r="H85" s="54"/>
      <c r="I85" s="54"/>
    </row>
    <row r="86" spans="1:9" x14ac:dyDescent="0.25">
      <c r="A86" s="53"/>
      <c r="B86" s="53"/>
      <c r="C86" s="53"/>
      <c r="D86" s="53"/>
      <c r="E86" s="53"/>
      <c r="F86" s="54"/>
      <c r="G86" s="54"/>
      <c r="H86" s="54"/>
      <c r="I86" s="54"/>
    </row>
    <row r="89" spans="1:9" x14ac:dyDescent="0.25">
      <c r="A89" s="4" t="s">
        <v>368</v>
      </c>
      <c r="B89" s="6">
        <f>+SUM(H26,H27)</f>
        <v>15696.119999999999</v>
      </c>
    </row>
    <row r="90" spans="1:9" x14ac:dyDescent="0.25">
      <c r="A90" s="4" t="s">
        <v>363</v>
      </c>
      <c r="B90" s="6">
        <f>+D38+D39+D40+D41+D42+' AREAS AULAS TOROBAJO Y VIPRI'!E259+' AREAS AULAS TOROBAJO Y VIPRI'!E260</f>
        <v>5312.7049999999999</v>
      </c>
    </row>
    <row r="93" spans="1:9" x14ac:dyDescent="0.25">
      <c r="A93" s="4" t="s">
        <v>371</v>
      </c>
      <c r="B93" s="6">
        <f>+H68+H69</f>
        <v>1200</v>
      </c>
    </row>
  </sheetData>
  <mergeCells count="17">
    <mergeCell ref="A58:I58"/>
    <mergeCell ref="A1:G4"/>
    <mergeCell ref="H1:I1"/>
    <mergeCell ref="H2:I2"/>
    <mergeCell ref="H3:I3"/>
    <mergeCell ref="H4:I4"/>
    <mergeCell ref="A6:I6"/>
    <mergeCell ref="A8:A9"/>
    <mergeCell ref="B8:B9"/>
    <mergeCell ref="E8:E9"/>
    <mergeCell ref="F8:G8"/>
    <mergeCell ref="H8:I8"/>
    <mergeCell ref="A60:A61"/>
    <mergeCell ref="B60:B61"/>
    <mergeCell ref="E60:E61"/>
    <mergeCell ref="F60:G60"/>
    <mergeCell ref="H60:I60"/>
  </mergeCells>
  <dataValidations disablePrompts="1" count="1">
    <dataValidation type="decimal" errorStyle="warning" allowBlank="1" showInputMessage="1" showErrorMessage="1" error="El valor debe ser un número entero entre 0 y 1" sqref="H1:H4">
      <formula1>0</formula1>
      <formula2>1</formula2>
    </dataValidation>
  </dataValidations>
  <pageMargins left="1.393700787" right="0.643700787" top="0.643700787" bottom="0.643700787" header="0" footer="0"/>
  <pageSetup scale="40"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6"/>
  <sheetViews>
    <sheetView topLeftCell="A34" workbookViewId="0">
      <selection activeCell="K72" sqref="K72"/>
    </sheetView>
  </sheetViews>
  <sheetFormatPr baseColWidth="10" defaultRowHeight="15" x14ac:dyDescent="0.2"/>
  <cols>
    <col min="3" max="3" width="6" bestFit="1" customWidth="1"/>
  </cols>
  <sheetData>
    <row r="3" spans="2:4" x14ac:dyDescent="0.2">
      <c r="B3" s="324" t="s">
        <v>237</v>
      </c>
      <c r="C3" s="325"/>
      <c r="D3" s="325"/>
    </row>
    <row r="4" spans="2:4" x14ac:dyDescent="0.2">
      <c r="B4" s="216" t="s">
        <v>267</v>
      </c>
      <c r="C4" s="209"/>
      <c r="D4" s="209">
        <f>+I74</f>
        <v>26</v>
      </c>
    </row>
    <row r="5" spans="2:4" x14ac:dyDescent="0.2">
      <c r="B5" s="216" t="s">
        <v>239</v>
      </c>
      <c r="C5" s="209"/>
      <c r="D5" s="209">
        <f>+E57</f>
        <v>1655.8279999999997</v>
      </c>
    </row>
    <row r="6" spans="2:4" x14ac:dyDescent="0.2">
      <c r="B6" s="216" t="s">
        <v>362</v>
      </c>
      <c r="C6" s="209"/>
      <c r="D6" s="209">
        <f>+H57</f>
        <v>1610.93</v>
      </c>
    </row>
    <row r="7" spans="2:4" x14ac:dyDescent="0.2">
      <c r="B7" s="235" t="s">
        <v>283</v>
      </c>
      <c r="D7">
        <f>+D5</f>
        <v>1655.8279999999997</v>
      </c>
    </row>
    <row r="9" spans="2:4" x14ac:dyDescent="0.2">
      <c r="B9" s="206"/>
    </row>
    <row r="10" spans="2:4" x14ac:dyDescent="0.2">
      <c r="B10" s="206"/>
    </row>
    <row r="11" spans="2:4" x14ac:dyDescent="0.2">
      <c r="B11" s="206"/>
    </row>
    <row r="12" spans="2:4" x14ac:dyDescent="0.2">
      <c r="B12" s="206"/>
    </row>
    <row r="13" spans="2:4" x14ac:dyDescent="0.2">
      <c r="B13" s="206"/>
    </row>
    <row r="18" spans="3:6" ht="23.25" customHeight="1" x14ac:dyDescent="0.2"/>
    <row r="22" spans="3:6" ht="15.75" x14ac:dyDescent="0.25">
      <c r="C22" s="336" t="s">
        <v>237</v>
      </c>
      <c r="D22" s="336"/>
      <c r="E22" s="336"/>
      <c r="F22" s="217"/>
    </row>
    <row r="23" spans="3:6" ht="15.75" x14ac:dyDescent="0.25">
      <c r="C23" s="333" t="s">
        <v>326</v>
      </c>
      <c r="D23" s="333"/>
      <c r="E23" s="219" t="s">
        <v>274</v>
      </c>
      <c r="F23" s="138"/>
    </row>
    <row r="24" spans="3:6" ht="15.75" x14ac:dyDescent="0.25">
      <c r="C24" s="324" t="s">
        <v>247</v>
      </c>
      <c r="D24" s="324"/>
      <c r="E24" s="140">
        <v>53.56</v>
      </c>
      <c r="F24" s="138"/>
    </row>
    <row r="25" spans="3:6" ht="15.75" x14ac:dyDescent="0.25">
      <c r="C25" s="324" t="s">
        <v>249</v>
      </c>
      <c r="D25" s="324"/>
      <c r="E25" s="140">
        <v>54.76</v>
      </c>
      <c r="F25" s="138"/>
    </row>
    <row r="26" spans="3:6" ht="15.75" x14ac:dyDescent="0.25">
      <c r="C26" s="324" t="s">
        <v>254</v>
      </c>
      <c r="D26" s="324"/>
      <c r="E26" s="140">
        <v>61.97</v>
      </c>
      <c r="F26" s="138"/>
    </row>
    <row r="27" spans="3:6" ht="15.75" x14ac:dyDescent="0.25">
      <c r="C27" s="324" t="s">
        <v>256</v>
      </c>
      <c r="D27" s="324"/>
      <c r="E27" s="140">
        <v>61.97</v>
      </c>
      <c r="F27" s="138"/>
    </row>
    <row r="28" spans="3:6" ht="15.75" x14ac:dyDescent="0.25">
      <c r="C28" s="333" t="s">
        <v>332</v>
      </c>
      <c r="D28" s="333"/>
      <c r="E28" s="140"/>
      <c r="F28" s="138"/>
    </row>
    <row r="29" spans="3:6" ht="15.75" x14ac:dyDescent="0.25">
      <c r="C29" s="324" t="s">
        <v>247</v>
      </c>
      <c r="D29" s="324"/>
      <c r="E29" s="140">
        <v>53.11</v>
      </c>
      <c r="F29" s="138"/>
    </row>
    <row r="30" spans="3:6" ht="15.75" x14ac:dyDescent="0.25">
      <c r="C30" s="333" t="s">
        <v>335</v>
      </c>
      <c r="D30" s="333"/>
      <c r="E30" s="140"/>
      <c r="F30" s="138"/>
    </row>
    <row r="31" spans="3:6" ht="15.75" x14ac:dyDescent="0.25">
      <c r="C31" s="329" t="s">
        <v>247</v>
      </c>
      <c r="D31" s="329"/>
      <c r="E31" s="140">
        <v>55.56</v>
      </c>
      <c r="F31" s="138"/>
    </row>
    <row r="32" spans="3:6" ht="15.75" x14ac:dyDescent="0.25">
      <c r="C32" s="329" t="s">
        <v>249</v>
      </c>
      <c r="D32" s="329"/>
      <c r="E32" s="140">
        <v>116.36</v>
      </c>
      <c r="F32" s="138"/>
    </row>
    <row r="33" spans="3:9" ht="15.75" x14ac:dyDescent="0.25">
      <c r="C33" s="329" t="s">
        <v>254</v>
      </c>
      <c r="D33" s="329"/>
      <c r="E33" s="140">
        <v>54.95</v>
      </c>
      <c r="F33" s="138"/>
    </row>
    <row r="34" spans="3:9" ht="15.75" x14ac:dyDescent="0.25">
      <c r="C34" s="329" t="s">
        <v>256</v>
      </c>
      <c r="D34" s="329"/>
      <c r="E34" s="140">
        <v>55.17</v>
      </c>
      <c r="F34" s="138"/>
    </row>
    <row r="35" spans="3:9" ht="15.75" x14ac:dyDescent="0.25">
      <c r="C35" s="329" t="s">
        <v>341</v>
      </c>
      <c r="D35" s="329"/>
      <c r="E35" s="140">
        <v>59.02</v>
      </c>
      <c r="F35" s="138"/>
      <c r="G35" s="337" t="s">
        <v>325</v>
      </c>
      <c r="H35" s="338"/>
      <c r="I35" s="218"/>
    </row>
    <row r="36" spans="3:9" ht="15.75" x14ac:dyDescent="0.25">
      <c r="C36" s="329" t="s">
        <v>343</v>
      </c>
      <c r="D36" s="329"/>
      <c r="E36" s="140">
        <v>59.8</v>
      </c>
      <c r="F36" s="138"/>
      <c r="G36" s="140" t="s">
        <v>327</v>
      </c>
      <c r="H36" s="140">
        <v>51.17</v>
      </c>
      <c r="I36" s="138"/>
    </row>
    <row r="37" spans="3:9" ht="15.75" x14ac:dyDescent="0.25">
      <c r="C37" s="333" t="s">
        <v>345</v>
      </c>
      <c r="D37" s="333"/>
      <c r="E37" s="140"/>
      <c r="F37" s="138"/>
      <c r="G37" s="140" t="s">
        <v>328</v>
      </c>
      <c r="H37" s="140">
        <v>83.43</v>
      </c>
      <c r="I37" s="138"/>
    </row>
    <row r="38" spans="3:9" ht="15.75" x14ac:dyDescent="0.25">
      <c r="C38" s="334" t="s">
        <v>247</v>
      </c>
      <c r="D38" s="334"/>
      <c r="E38" s="220">
        <v>59.2</v>
      </c>
      <c r="F38" s="138"/>
      <c r="G38" s="140" t="s">
        <v>329</v>
      </c>
      <c r="H38" s="140">
        <v>56.8</v>
      </c>
      <c r="I38" s="138"/>
    </row>
    <row r="39" spans="3:9" ht="15.75" x14ac:dyDescent="0.25">
      <c r="C39" s="334" t="s">
        <v>249</v>
      </c>
      <c r="D39" s="334"/>
      <c r="E39" s="220">
        <v>59.54</v>
      </c>
      <c r="F39" s="138"/>
      <c r="G39" s="140" t="s">
        <v>330</v>
      </c>
      <c r="H39" s="140">
        <v>55.87</v>
      </c>
      <c r="I39" s="138"/>
    </row>
    <row r="40" spans="3:9" ht="15.75" x14ac:dyDescent="0.25">
      <c r="C40" s="333" t="s">
        <v>349</v>
      </c>
      <c r="D40" s="333"/>
      <c r="E40" s="140"/>
      <c r="F40" s="138"/>
      <c r="G40" s="140" t="s">
        <v>331</v>
      </c>
      <c r="H40" s="140">
        <v>108.84</v>
      </c>
      <c r="I40" s="138"/>
    </row>
    <row r="41" spans="3:9" ht="15.75" x14ac:dyDescent="0.25">
      <c r="C41" s="324" t="s">
        <v>247</v>
      </c>
      <c r="D41" s="324"/>
      <c r="E41" s="140">
        <v>55.53</v>
      </c>
      <c r="F41" s="138"/>
      <c r="G41" s="140" t="s">
        <v>333</v>
      </c>
      <c r="H41" s="140">
        <v>120.95</v>
      </c>
      <c r="I41" s="138"/>
    </row>
    <row r="42" spans="3:9" ht="15.75" x14ac:dyDescent="0.25">
      <c r="C42" s="324" t="s">
        <v>249</v>
      </c>
      <c r="D42" s="324"/>
      <c r="E42" s="140">
        <v>53.63</v>
      </c>
      <c r="F42" s="138"/>
      <c r="G42" s="140" t="s">
        <v>334</v>
      </c>
      <c r="H42" s="140">
        <v>91.02</v>
      </c>
      <c r="I42" s="138"/>
    </row>
    <row r="43" spans="3:9" ht="15.75" x14ac:dyDescent="0.25">
      <c r="C43" s="324" t="s">
        <v>254</v>
      </c>
      <c r="D43" s="324"/>
      <c r="E43" s="140">
        <v>114.13800000000001</v>
      </c>
      <c r="F43" s="138"/>
      <c r="G43" s="140" t="s">
        <v>336</v>
      </c>
      <c r="H43" s="140">
        <v>80.430000000000007</v>
      </c>
      <c r="I43" s="138"/>
    </row>
    <row r="44" spans="3:9" ht="15.75" x14ac:dyDescent="0.25">
      <c r="C44" s="324" t="s">
        <v>256</v>
      </c>
      <c r="D44" s="324"/>
      <c r="E44" s="140">
        <v>54.95</v>
      </c>
      <c r="F44" s="138"/>
      <c r="G44" s="140" t="s">
        <v>337</v>
      </c>
      <c r="H44" s="140">
        <v>61.55</v>
      </c>
      <c r="I44" s="138"/>
    </row>
    <row r="45" spans="3:9" ht="15.75" x14ac:dyDescent="0.25">
      <c r="C45" s="324" t="s">
        <v>341</v>
      </c>
      <c r="D45" s="324"/>
      <c r="E45" s="140">
        <v>55.17</v>
      </c>
      <c r="F45" s="138"/>
      <c r="G45" s="140" t="s">
        <v>338</v>
      </c>
      <c r="H45" s="140">
        <v>133.19999999999999</v>
      </c>
      <c r="I45" s="138"/>
    </row>
    <row r="46" spans="3:9" ht="15.75" x14ac:dyDescent="0.25">
      <c r="C46" s="324" t="s">
        <v>343</v>
      </c>
      <c r="D46" s="324"/>
      <c r="E46" s="140">
        <v>59.02</v>
      </c>
      <c r="F46" s="138"/>
      <c r="G46" s="140" t="s">
        <v>339</v>
      </c>
      <c r="H46" s="140">
        <v>75.92</v>
      </c>
      <c r="I46" s="138"/>
    </row>
    <row r="47" spans="3:9" ht="15.75" x14ac:dyDescent="0.25">
      <c r="C47" s="324" t="s">
        <v>354</v>
      </c>
      <c r="D47" s="324"/>
      <c r="E47" s="222">
        <v>59.8</v>
      </c>
      <c r="F47" s="138"/>
      <c r="G47" s="140" t="s">
        <v>340</v>
      </c>
      <c r="H47" s="140">
        <v>80.569999999999993</v>
      </c>
      <c r="I47" s="138"/>
    </row>
    <row r="48" spans="3:9" ht="15.75" x14ac:dyDescent="0.25">
      <c r="C48" s="333" t="s">
        <v>355</v>
      </c>
      <c r="D48" s="333"/>
      <c r="E48" s="140" t="s">
        <v>356</v>
      </c>
      <c r="F48" s="138"/>
      <c r="G48" s="140" t="s">
        <v>342</v>
      </c>
      <c r="H48" s="140">
        <v>155.44</v>
      </c>
      <c r="I48" s="138"/>
    </row>
    <row r="49" spans="3:9" ht="15.75" x14ac:dyDescent="0.25">
      <c r="C49" s="324" t="s">
        <v>247</v>
      </c>
      <c r="D49" s="324"/>
      <c r="E49" s="140">
        <v>40.53</v>
      </c>
      <c r="F49" s="138"/>
      <c r="G49" s="140" t="s">
        <v>344</v>
      </c>
      <c r="H49" s="140">
        <v>51.08</v>
      </c>
      <c r="I49" s="138"/>
    </row>
    <row r="50" spans="3:9" ht="15.75" x14ac:dyDescent="0.25">
      <c r="C50" s="324" t="s">
        <v>249</v>
      </c>
      <c r="D50" s="324"/>
      <c r="E50" s="140">
        <v>120.11</v>
      </c>
      <c r="F50" s="138"/>
      <c r="G50" s="140" t="s">
        <v>346</v>
      </c>
      <c r="H50" s="140">
        <v>56.66</v>
      </c>
      <c r="I50" s="138"/>
    </row>
    <row r="51" spans="3:9" ht="15.75" x14ac:dyDescent="0.25">
      <c r="C51" s="333" t="s">
        <v>357</v>
      </c>
      <c r="D51" s="333"/>
      <c r="E51" s="140"/>
      <c r="F51" s="138"/>
      <c r="G51" s="140" t="s">
        <v>347</v>
      </c>
      <c r="H51" s="140">
        <v>59.75</v>
      </c>
      <c r="I51" s="138"/>
    </row>
    <row r="52" spans="3:9" ht="15.75" x14ac:dyDescent="0.25">
      <c r="C52" s="324" t="s">
        <v>247</v>
      </c>
      <c r="D52" s="324"/>
      <c r="E52" s="222">
        <v>59.2</v>
      </c>
      <c r="F52" s="138"/>
      <c r="G52" s="140" t="s">
        <v>348</v>
      </c>
      <c r="H52" s="140">
        <v>60.12</v>
      </c>
      <c r="I52" s="138"/>
    </row>
    <row r="53" spans="3:9" ht="15.75" x14ac:dyDescent="0.25">
      <c r="C53" s="324" t="s">
        <v>249</v>
      </c>
      <c r="D53" s="324"/>
      <c r="E53" s="140">
        <v>59.51</v>
      </c>
      <c r="F53" s="138"/>
      <c r="G53" s="140" t="s">
        <v>350</v>
      </c>
      <c r="H53" s="140">
        <v>54.95</v>
      </c>
      <c r="I53" s="138"/>
    </row>
    <row r="54" spans="3:9" ht="15.75" x14ac:dyDescent="0.25">
      <c r="C54" s="333" t="s">
        <v>360</v>
      </c>
      <c r="D54" s="333"/>
      <c r="E54" s="140"/>
      <c r="F54" s="138"/>
      <c r="G54" s="140" t="s">
        <v>351</v>
      </c>
      <c r="H54" s="140">
        <v>55.68</v>
      </c>
      <c r="I54" s="138"/>
    </row>
    <row r="55" spans="3:9" ht="15.75" x14ac:dyDescent="0.25">
      <c r="C55" s="334" t="s">
        <v>247</v>
      </c>
      <c r="D55" s="334"/>
      <c r="E55" s="140">
        <v>60.66</v>
      </c>
      <c r="F55" s="138"/>
      <c r="G55" s="140" t="s">
        <v>352</v>
      </c>
      <c r="H55" s="140">
        <v>59.65</v>
      </c>
      <c r="I55" s="138"/>
    </row>
    <row r="56" spans="3:9" ht="15.75" x14ac:dyDescent="0.25">
      <c r="C56" s="334" t="s">
        <v>249</v>
      </c>
      <c r="D56" s="334"/>
      <c r="E56" s="140">
        <v>58.61</v>
      </c>
      <c r="F56" s="138"/>
      <c r="G56" s="140" t="s">
        <v>353</v>
      </c>
      <c r="H56" s="140">
        <v>57.85</v>
      </c>
      <c r="I56" s="138"/>
    </row>
    <row r="57" spans="3:9" ht="15.75" x14ac:dyDescent="0.25">
      <c r="C57" s="335" t="s">
        <v>361</v>
      </c>
      <c r="D57" s="335"/>
      <c r="E57" s="138">
        <f>SUM(E24:E56)</f>
        <v>1655.8279999999997</v>
      </c>
      <c r="F57" s="138"/>
      <c r="G57" s="221" t="s">
        <v>114</v>
      </c>
      <c r="H57" s="221">
        <f>SUM(H36:H56)</f>
        <v>1610.93</v>
      </c>
      <c r="I57" s="138"/>
    </row>
    <row r="58" spans="3:9" ht="15.75" x14ac:dyDescent="0.25">
      <c r="C58" s="138"/>
      <c r="D58" s="139"/>
      <c r="E58" s="138"/>
      <c r="F58" s="138"/>
      <c r="G58" s="138"/>
      <c r="H58" s="138"/>
      <c r="I58" s="138"/>
    </row>
    <row r="59" spans="3:9" ht="15.75" x14ac:dyDescent="0.25">
      <c r="C59" s="138"/>
      <c r="D59" s="139"/>
      <c r="E59" s="138"/>
      <c r="F59" s="138"/>
      <c r="G59" s="138"/>
      <c r="H59" s="138"/>
      <c r="I59" s="138"/>
    </row>
    <row r="60" spans="3:9" ht="15.75" x14ac:dyDescent="0.25">
      <c r="C60" s="138"/>
      <c r="D60" s="139"/>
      <c r="E60" s="138"/>
      <c r="F60" s="138"/>
      <c r="G60" s="138"/>
      <c r="H60" s="138"/>
      <c r="I60" s="138"/>
    </row>
    <row r="61" spans="3:9" ht="15.75" x14ac:dyDescent="0.25">
      <c r="C61" s="138"/>
      <c r="D61" s="139"/>
      <c r="E61" s="138"/>
      <c r="F61" s="138"/>
      <c r="G61" s="138"/>
      <c r="H61" s="138"/>
      <c r="I61" s="138"/>
    </row>
    <row r="62" spans="3:9" ht="15.75" x14ac:dyDescent="0.25">
      <c r="C62" s="138"/>
      <c r="D62" s="139"/>
      <c r="E62" s="138"/>
      <c r="F62" s="138"/>
      <c r="G62" s="138"/>
      <c r="H62" s="138"/>
      <c r="I62" s="138"/>
    </row>
    <row r="63" spans="3:9" ht="15.75" x14ac:dyDescent="0.25">
      <c r="C63" s="138"/>
      <c r="D63" s="139"/>
      <c r="E63" s="138"/>
      <c r="F63" s="138"/>
      <c r="G63" s="138"/>
      <c r="H63" s="138"/>
      <c r="I63" s="138"/>
    </row>
    <row r="64" spans="3:9" ht="15.75" x14ac:dyDescent="0.25">
      <c r="G64" s="138"/>
      <c r="H64" s="138"/>
      <c r="I64" s="138"/>
    </row>
    <row r="65" spans="7:9" ht="15.75" x14ac:dyDescent="0.25">
      <c r="G65" s="330" t="s">
        <v>358</v>
      </c>
      <c r="H65" s="330"/>
      <c r="I65" s="330"/>
    </row>
    <row r="66" spans="7:9" x14ac:dyDescent="0.2">
      <c r="G66" s="331" t="s">
        <v>359</v>
      </c>
      <c r="H66" s="216" t="s">
        <v>326</v>
      </c>
      <c r="I66" s="223">
        <v>4</v>
      </c>
    </row>
    <row r="67" spans="7:9" x14ac:dyDescent="0.2">
      <c r="G67" s="332"/>
      <c r="H67" s="216" t="s">
        <v>332</v>
      </c>
      <c r="I67" s="223">
        <v>1</v>
      </c>
    </row>
    <row r="68" spans="7:9" x14ac:dyDescent="0.2">
      <c r="G68" s="332"/>
      <c r="H68" s="216" t="s">
        <v>335</v>
      </c>
      <c r="I68" s="223">
        <v>7</v>
      </c>
    </row>
    <row r="69" spans="7:9" x14ac:dyDescent="0.2">
      <c r="G69" s="332"/>
      <c r="H69" s="216" t="s">
        <v>345</v>
      </c>
      <c r="I69" s="223">
        <v>2</v>
      </c>
    </row>
    <row r="70" spans="7:9" x14ac:dyDescent="0.2">
      <c r="G70" s="332"/>
      <c r="H70" s="216" t="s">
        <v>349</v>
      </c>
      <c r="I70" s="223">
        <v>7</v>
      </c>
    </row>
    <row r="71" spans="7:9" x14ac:dyDescent="0.2">
      <c r="G71" s="332"/>
      <c r="H71" s="216" t="s">
        <v>355</v>
      </c>
      <c r="I71" s="223">
        <v>2</v>
      </c>
    </row>
    <row r="72" spans="7:9" x14ac:dyDescent="0.2">
      <c r="G72" s="332"/>
      <c r="H72" s="216" t="s">
        <v>357</v>
      </c>
      <c r="I72" s="223">
        <v>2</v>
      </c>
    </row>
    <row r="73" spans="7:9" x14ac:dyDescent="0.2">
      <c r="G73" s="332"/>
      <c r="H73" s="224" t="s">
        <v>360</v>
      </c>
      <c r="I73" s="225">
        <v>1</v>
      </c>
    </row>
    <row r="74" spans="7:9" ht="15.75" x14ac:dyDescent="0.25">
      <c r="G74" s="329" t="s">
        <v>90</v>
      </c>
      <c r="H74" s="329"/>
      <c r="I74" s="140">
        <f>SUM(I66:I73)</f>
        <v>26</v>
      </c>
    </row>
    <row r="75" spans="7:9" ht="15.75" x14ac:dyDescent="0.25">
      <c r="G75" s="138"/>
      <c r="H75" s="138"/>
      <c r="I75" s="138"/>
    </row>
    <row r="76" spans="7:9" ht="15.75" x14ac:dyDescent="0.25">
      <c r="G76" s="138"/>
      <c r="H76" s="138"/>
      <c r="I76" s="138"/>
    </row>
  </sheetData>
  <mergeCells count="41">
    <mergeCell ref="C28:D28"/>
    <mergeCell ref="B3:D3"/>
    <mergeCell ref="C22:E22"/>
    <mergeCell ref="G35:H35"/>
    <mergeCell ref="C23:D23"/>
    <mergeCell ref="C24:D24"/>
    <mergeCell ref="C25:D25"/>
    <mergeCell ref="C26:D26"/>
    <mergeCell ref="C27:D27"/>
    <mergeCell ref="C40:D40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52:D52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G74:H74"/>
    <mergeCell ref="G65:I65"/>
    <mergeCell ref="C53:D53"/>
    <mergeCell ref="G66:G73"/>
    <mergeCell ref="C54:D54"/>
    <mergeCell ref="C55:D55"/>
    <mergeCell ref="C56:D56"/>
    <mergeCell ref="C57:D5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D30" sqref="D30"/>
    </sheetView>
  </sheetViews>
  <sheetFormatPr baseColWidth="10" defaultColWidth="8.88671875" defaultRowHeight="15.75" x14ac:dyDescent="0.2"/>
  <cols>
    <col min="1" max="1" width="29.109375" style="7" customWidth="1"/>
    <col min="2" max="2" width="13.77734375" style="21" customWidth="1"/>
    <col min="3" max="3" width="16.109375" style="7" customWidth="1"/>
    <col min="4" max="4" width="12.21875" style="7" customWidth="1"/>
    <col min="5" max="5" width="11.21875" style="7" customWidth="1"/>
    <col min="6" max="6" width="13.5546875" style="7" bestFit="1" customWidth="1"/>
    <col min="7" max="7" width="22.33203125" style="7" customWidth="1"/>
    <col min="8" max="16384" width="8.88671875" style="7"/>
  </cols>
  <sheetData>
    <row r="1" spans="1:6" x14ac:dyDescent="0.2">
      <c r="A1" s="344" t="s">
        <v>227</v>
      </c>
      <c r="B1" s="345"/>
      <c r="C1" s="345"/>
      <c r="D1" s="264" t="s">
        <v>225</v>
      </c>
      <c r="E1" s="264"/>
    </row>
    <row r="2" spans="1:6" x14ac:dyDescent="0.2">
      <c r="A2" s="345"/>
      <c r="B2" s="345"/>
      <c r="C2" s="345"/>
      <c r="D2" s="264" t="s">
        <v>223</v>
      </c>
      <c r="E2" s="264"/>
    </row>
    <row r="3" spans="1:6" x14ac:dyDescent="0.2">
      <c r="A3" s="345"/>
      <c r="B3" s="345"/>
      <c r="C3" s="345"/>
      <c r="D3" s="264" t="s">
        <v>220</v>
      </c>
      <c r="E3" s="264"/>
    </row>
    <row r="4" spans="1:6" ht="16.5" customHeight="1" x14ac:dyDescent="0.2">
      <c r="A4" s="345"/>
      <c r="B4" s="345"/>
      <c r="C4" s="345"/>
      <c r="D4" s="265" t="s">
        <v>224</v>
      </c>
      <c r="E4" s="265"/>
    </row>
    <row r="5" spans="1:6" x14ac:dyDescent="0.2">
      <c r="A5" s="339"/>
      <c r="B5" s="339"/>
      <c r="C5" s="339"/>
      <c r="D5" s="339"/>
      <c r="E5" s="339"/>
    </row>
    <row r="6" spans="1:6" x14ac:dyDescent="0.2">
      <c r="A6" s="340"/>
      <c r="B6" s="340"/>
      <c r="C6" s="340"/>
      <c r="D6" s="340"/>
      <c r="E6" s="340"/>
    </row>
    <row r="7" spans="1:6" x14ac:dyDescent="0.2">
      <c r="A7" s="8"/>
      <c r="B7" s="8"/>
      <c r="C7" s="8"/>
      <c r="D7" s="8"/>
      <c r="E7" s="8"/>
    </row>
    <row r="8" spans="1:6" ht="14.1" customHeight="1" x14ac:dyDescent="0.2">
      <c r="A8" s="341" t="s">
        <v>36</v>
      </c>
      <c r="B8" s="9" t="s">
        <v>37</v>
      </c>
      <c r="C8" s="9" t="s">
        <v>38</v>
      </c>
      <c r="D8" s="9" t="s">
        <v>39</v>
      </c>
      <c r="E8" s="9" t="s">
        <v>39</v>
      </c>
      <c r="F8" s="105" t="s">
        <v>38</v>
      </c>
    </row>
    <row r="9" spans="1:6" ht="14.1" customHeight="1" x14ac:dyDescent="0.2">
      <c r="A9" s="342"/>
      <c r="B9" s="10" t="s">
        <v>40</v>
      </c>
      <c r="C9" s="10" t="s">
        <v>41</v>
      </c>
      <c r="D9" s="10" t="s">
        <v>42</v>
      </c>
      <c r="E9" s="10" t="s">
        <v>43</v>
      </c>
      <c r="F9" s="106" t="s">
        <v>41</v>
      </c>
    </row>
    <row r="10" spans="1:6" ht="14.1" customHeight="1" x14ac:dyDescent="0.2">
      <c r="A10" s="343"/>
      <c r="B10" s="11"/>
      <c r="C10" s="11" t="s">
        <v>44</v>
      </c>
      <c r="D10" s="11"/>
      <c r="E10" s="11"/>
      <c r="F10" s="107" t="s">
        <v>364</v>
      </c>
    </row>
    <row r="11" spans="1:6" s="14" customFormat="1" ht="21" customHeight="1" x14ac:dyDescent="0.2">
      <c r="A11" s="12" t="s">
        <v>45</v>
      </c>
      <c r="B11" s="16">
        <v>142960</v>
      </c>
      <c r="C11" s="13">
        <f>+'torobajo y panamericana MARTHA'!F56</f>
        <v>24874.960000000003</v>
      </c>
      <c r="D11" s="13">
        <f>+'torobajo y panamericana MARTHA'!B89</f>
        <v>15696.119999999999</v>
      </c>
      <c r="E11" s="13">
        <f>+'torobajo y panamericana MARTHA'!H44+'torobajo y panamericana MARTHA'!H43</f>
        <v>2826.52</v>
      </c>
      <c r="F11" s="14">
        <f>+'torobajo y panamericana MARTHA'!D56</f>
        <v>52326.845000000001</v>
      </c>
    </row>
    <row r="12" spans="1:6" s="14" customFormat="1" ht="21" customHeight="1" x14ac:dyDescent="0.2">
      <c r="A12" s="15" t="s">
        <v>46</v>
      </c>
      <c r="B12" s="16">
        <v>18891</v>
      </c>
      <c r="C12" s="16">
        <f>+'torobajo y panamericana MARTHA'!F79</f>
        <v>3416.5099999999998</v>
      </c>
      <c r="D12" s="16">
        <f>+'torobajo y panamericana MARTHA'!B93</f>
        <v>1200</v>
      </c>
      <c r="E12" s="16">
        <f>+'torobajo y panamericana MARTHA'!H75</f>
        <v>1923.26</v>
      </c>
      <c r="F12" s="14">
        <f>+'torobajo y panamericana MARTHA'!D79</f>
        <v>10386.229999999998</v>
      </c>
    </row>
    <row r="13" spans="1:6" s="14" customFormat="1" ht="21" customHeight="1" x14ac:dyDescent="0.2">
      <c r="A13" s="15" t="s">
        <v>47</v>
      </c>
      <c r="B13" s="16">
        <v>8817</v>
      </c>
      <c r="C13" s="16">
        <v>4337.34</v>
      </c>
      <c r="D13" s="16">
        <v>2178.4699999999998</v>
      </c>
      <c r="E13" s="16">
        <v>0</v>
      </c>
      <c r="F13" s="14">
        <f>+C13*2</f>
        <v>8674.68</v>
      </c>
    </row>
    <row r="14" spans="1:6" s="14" customFormat="1" ht="21" customHeight="1" x14ac:dyDescent="0.2">
      <c r="A14" s="15" t="s">
        <v>48</v>
      </c>
      <c r="B14" s="16">
        <v>2026</v>
      </c>
      <c r="C14" s="16">
        <v>828.76</v>
      </c>
      <c r="D14" s="16">
        <v>0</v>
      </c>
      <c r="E14" s="16">
        <v>0</v>
      </c>
      <c r="F14" s="229">
        <v>2234.2600000000002</v>
      </c>
    </row>
    <row r="15" spans="1:6" s="14" customFormat="1" ht="21" customHeight="1" x14ac:dyDescent="0.2">
      <c r="A15" s="15" t="s">
        <v>49</v>
      </c>
      <c r="B15" s="16">
        <v>1380000</v>
      </c>
      <c r="C15" s="16">
        <v>2958.05</v>
      </c>
      <c r="D15" s="16">
        <v>300</v>
      </c>
      <c r="E15" s="16">
        <v>0</v>
      </c>
      <c r="F15" s="229">
        <v>2958.05</v>
      </c>
    </row>
    <row r="16" spans="1:6" s="14" customFormat="1" ht="21" customHeight="1" x14ac:dyDescent="0.2">
      <c r="A16" s="15" t="s">
        <v>50</v>
      </c>
      <c r="B16" s="16">
        <v>400000</v>
      </c>
      <c r="C16" s="16">
        <v>236.65</v>
      </c>
      <c r="D16" s="16">
        <v>0</v>
      </c>
      <c r="E16" s="16">
        <v>0</v>
      </c>
      <c r="F16" s="229">
        <v>236.65</v>
      </c>
    </row>
    <row r="17" spans="1:6" s="14" customFormat="1" ht="21" customHeight="1" x14ac:dyDescent="0.2">
      <c r="A17" s="15" t="s">
        <v>51</v>
      </c>
      <c r="B17" s="16">
        <v>6765</v>
      </c>
      <c r="C17" s="16">
        <v>238.96</v>
      </c>
      <c r="D17" s="16">
        <v>0</v>
      </c>
      <c r="E17" s="16">
        <v>0</v>
      </c>
      <c r="F17" s="229">
        <v>238.96</v>
      </c>
    </row>
    <row r="18" spans="1:6" s="14" customFormat="1" ht="21" customHeight="1" x14ac:dyDescent="0.2">
      <c r="A18" s="15" t="s">
        <v>52</v>
      </c>
      <c r="B18" s="16">
        <v>20000</v>
      </c>
      <c r="C18" s="16">
        <f>+TUMACO!C14</f>
        <v>846.05499999999995</v>
      </c>
      <c r="D18" s="16">
        <v>0</v>
      </c>
      <c r="E18" s="16">
        <v>0</v>
      </c>
      <c r="F18" s="229">
        <f>+TUMACO!C15</f>
        <v>846.05499999999995</v>
      </c>
    </row>
    <row r="19" spans="1:6" s="14" customFormat="1" ht="21" customHeight="1" x14ac:dyDescent="0.2">
      <c r="A19" s="15" t="s">
        <v>53</v>
      </c>
      <c r="B19" s="16">
        <v>4378612</v>
      </c>
      <c r="C19" s="17"/>
      <c r="D19" s="16"/>
      <c r="E19" s="16"/>
      <c r="F19" s="230"/>
    </row>
    <row r="20" spans="1:6" s="14" customFormat="1" ht="21" customHeight="1" x14ac:dyDescent="0.2">
      <c r="A20" s="15" t="s">
        <v>54</v>
      </c>
      <c r="B20" s="16">
        <f>+'TUQUERRES CORRREGIDO'!F2</f>
        <v>2178.27</v>
      </c>
      <c r="C20" s="16">
        <f>+'TUQUERRES CORRREGIDO'!F5</f>
        <v>914.94</v>
      </c>
      <c r="D20" s="16">
        <f>+'TUQUERRES CORRREGIDO'!F3</f>
        <v>121.21</v>
      </c>
      <c r="E20" s="16">
        <f>+'TUQUERRES CORRREGIDO'!F4</f>
        <v>87.5</v>
      </c>
      <c r="F20" s="229">
        <f>+'TUQUERRES CORRREGIDO'!F6</f>
        <v>1964.68</v>
      </c>
    </row>
    <row r="21" spans="1:6" s="14" customFormat="1" ht="21" customHeight="1" x14ac:dyDescent="0.2">
      <c r="A21" s="15" t="s">
        <v>55</v>
      </c>
      <c r="B21" s="16">
        <f>+IPIALES!E16</f>
        <v>2772.42</v>
      </c>
      <c r="C21" s="16">
        <f>+IPIALES!E15</f>
        <v>1386.21</v>
      </c>
      <c r="D21" s="16">
        <v>0</v>
      </c>
      <c r="E21" s="16">
        <v>0</v>
      </c>
      <c r="F21" s="229">
        <f>+IPIALES!E16</f>
        <v>2772.42</v>
      </c>
    </row>
    <row r="22" spans="1:6" s="14" customFormat="1" ht="21" customHeight="1" x14ac:dyDescent="0.2">
      <c r="A22" s="15" t="s">
        <v>56</v>
      </c>
      <c r="B22" s="16">
        <v>24000</v>
      </c>
      <c r="C22" s="16">
        <f>+SAMANIEGO!D25</f>
        <v>1860.4699999999998</v>
      </c>
      <c r="D22" s="16">
        <f>+SAMANIEGO!D20</f>
        <v>540.11</v>
      </c>
      <c r="E22" s="16">
        <v>0</v>
      </c>
      <c r="F22" s="229">
        <f>+SAMANIEGO!D26</f>
        <v>1860.4699999999998</v>
      </c>
    </row>
    <row r="23" spans="1:6" s="14" customFormat="1" ht="21" customHeight="1" x14ac:dyDescent="0.2">
      <c r="A23" s="15" t="s">
        <v>57</v>
      </c>
      <c r="B23" s="16">
        <v>132.24</v>
      </c>
      <c r="C23" s="16">
        <v>132.24</v>
      </c>
      <c r="D23" s="16">
        <v>0</v>
      </c>
      <c r="E23" s="16">
        <v>0</v>
      </c>
      <c r="F23" s="229">
        <v>132.24</v>
      </c>
    </row>
    <row r="24" spans="1:6" s="14" customFormat="1" ht="21" customHeight="1" x14ac:dyDescent="0.2">
      <c r="A24" s="15" t="s">
        <v>58</v>
      </c>
      <c r="B24" s="16">
        <v>339</v>
      </c>
      <c r="C24" s="16">
        <v>339</v>
      </c>
      <c r="D24" s="16">
        <v>0</v>
      </c>
      <c r="E24" s="16">
        <v>0</v>
      </c>
      <c r="F24" s="229">
        <v>339</v>
      </c>
    </row>
    <row r="25" spans="1:6" s="14" customFormat="1" ht="21" customHeight="1" x14ac:dyDescent="0.2">
      <c r="A25" s="18" t="s">
        <v>59</v>
      </c>
      <c r="B25" s="19">
        <f>SUM(B11:B24)</f>
        <v>6387492.9299999997</v>
      </c>
      <c r="C25" s="19">
        <f>SUM(C11:C24)</f>
        <v>42370.145000000004</v>
      </c>
      <c r="D25" s="19">
        <f>SUM(D11:D24)</f>
        <v>20035.91</v>
      </c>
      <c r="E25" s="19">
        <f>SUM(E11:E24)</f>
        <v>4837.28</v>
      </c>
      <c r="F25" s="19">
        <f>SUM(F11:F24)</f>
        <v>84970.54</v>
      </c>
    </row>
    <row r="26" spans="1:6" ht="21" customHeight="1" x14ac:dyDescent="0.2">
      <c r="A26" s="20"/>
    </row>
    <row r="43" spans="1:1" x14ac:dyDescent="0.2">
      <c r="A43" s="7" t="s">
        <v>60</v>
      </c>
    </row>
  </sheetData>
  <mergeCells count="8">
    <mergeCell ref="A5:E5"/>
    <mergeCell ref="A6:E6"/>
    <mergeCell ref="A8:A10"/>
    <mergeCell ref="A1:C4"/>
    <mergeCell ref="D1:E1"/>
    <mergeCell ref="D2:E2"/>
    <mergeCell ref="D3:E3"/>
    <mergeCell ref="D4:E4"/>
  </mergeCells>
  <phoneticPr fontId="5" type="noConversion"/>
  <dataValidations disablePrompts="1" count="1">
    <dataValidation type="decimal" errorStyle="warning" allowBlank="1" showInputMessage="1" showErrorMessage="1" error="El valor debe ser un número entero entre 0 y 1" sqref="D1:D4">
      <formula1>0</formula1>
      <formula2>1</formula2>
    </dataValidation>
  </dataValidations>
  <printOptions horizontalCentered="1"/>
  <pageMargins left="0.643700787" right="0.39370078740157499" top="0.643700787" bottom="0.39370078740157499" header="0" footer="0"/>
  <pageSetup scale="93" fitToHeight="36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Q31"/>
  <sheetViews>
    <sheetView topLeftCell="D1" workbookViewId="0">
      <selection activeCell="D15" sqref="D15"/>
    </sheetView>
  </sheetViews>
  <sheetFormatPr baseColWidth="10" defaultRowHeight="15.75" x14ac:dyDescent="0.25"/>
  <cols>
    <col min="1" max="4" width="11.5546875" style="1"/>
    <col min="5" max="5" width="15.44140625" style="1" customWidth="1"/>
    <col min="6" max="6" width="11.5546875" style="1"/>
    <col min="7" max="7" width="14" style="1" customWidth="1"/>
    <col min="8" max="8" width="14.33203125" style="1" customWidth="1"/>
    <col min="9" max="9" width="18.6640625" style="1" customWidth="1"/>
    <col min="10" max="10" width="11.5546875" style="1"/>
    <col min="11" max="11" width="13.77734375" style="1" customWidth="1"/>
    <col min="12" max="12" width="12.88671875" style="1" customWidth="1"/>
    <col min="13" max="13" width="12.33203125" style="1" customWidth="1"/>
    <col min="14" max="16384" width="11.5546875" style="1"/>
  </cols>
  <sheetData>
    <row r="8" spans="1:17" x14ac:dyDescent="0.25">
      <c r="A8" s="270" t="s">
        <v>233</v>
      </c>
      <c r="B8" s="270"/>
      <c r="C8" s="270"/>
      <c r="D8" s="270"/>
      <c r="E8" s="270"/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0"/>
    </row>
    <row r="10" spans="1:17" ht="31.5" x14ac:dyDescent="0.25">
      <c r="A10" s="26" t="s">
        <v>91</v>
      </c>
      <c r="B10" s="26" t="s">
        <v>92</v>
      </c>
      <c r="C10" s="26" t="s">
        <v>93</v>
      </c>
      <c r="D10" s="26" t="s">
        <v>78</v>
      </c>
      <c r="E10" s="26" t="s">
        <v>79</v>
      </c>
      <c r="F10" s="26" t="s">
        <v>80</v>
      </c>
      <c r="G10" s="26" t="s">
        <v>81</v>
      </c>
      <c r="H10" s="26" t="s">
        <v>82</v>
      </c>
      <c r="I10" s="26" t="s">
        <v>83</v>
      </c>
      <c r="J10" s="26" t="s">
        <v>84</v>
      </c>
      <c r="K10" s="26" t="s">
        <v>85</v>
      </c>
      <c r="L10" s="26" t="s">
        <v>86</v>
      </c>
      <c r="M10" s="26" t="s">
        <v>87</v>
      </c>
      <c r="N10" s="26" t="s">
        <v>88</v>
      </c>
      <c r="O10" s="26" t="s">
        <v>89</v>
      </c>
      <c r="P10" s="26" t="s">
        <v>90</v>
      </c>
      <c r="Q10" s="27" t="s">
        <v>143</v>
      </c>
    </row>
    <row r="11" spans="1:17" ht="47.25" x14ac:dyDescent="0.25">
      <c r="A11" s="28">
        <v>1</v>
      </c>
      <c r="B11" s="29" t="s">
        <v>94</v>
      </c>
      <c r="C11" s="28" t="s">
        <v>95</v>
      </c>
      <c r="D11" s="28">
        <v>121</v>
      </c>
      <c r="E11" s="28">
        <v>17</v>
      </c>
      <c r="F11" s="28">
        <v>29</v>
      </c>
      <c r="G11" s="30">
        <v>14</v>
      </c>
      <c r="H11" s="28">
        <v>4</v>
      </c>
      <c r="I11" s="28">
        <v>4</v>
      </c>
      <c r="J11" s="28">
        <v>110</v>
      </c>
      <c r="K11" s="28">
        <v>4</v>
      </c>
      <c r="L11" s="28">
        <v>3</v>
      </c>
      <c r="M11" s="28">
        <v>2</v>
      </c>
      <c r="N11" s="28">
        <v>50</v>
      </c>
      <c r="O11" s="28">
        <v>4</v>
      </c>
      <c r="P11" s="28">
        <f>SUM(D11:O11)</f>
        <v>362</v>
      </c>
      <c r="Q11" s="31">
        <v>2</v>
      </c>
    </row>
    <row r="12" spans="1:17" x14ac:dyDescent="0.25">
      <c r="O12" s="1" t="s">
        <v>103</v>
      </c>
    </row>
    <row r="13" spans="1:17" x14ac:dyDescent="0.25">
      <c r="D13" s="269" t="s">
        <v>113</v>
      </c>
      <c r="E13" s="269"/>
      <c r="I13" s="269" t="s">
        <v>111</v>
      </c>
      <c r="J13" s="269"/>
      <c r="K13" s="269"/>
      <c r="O13" s="1" t="s">
        <v>104</v>
      </c>
    </row>
    <row r="14" spans="1:17" ht="31.5" x14ac:dyDescent="0.25">
      <c r="D14" s="2" t="s">
        <v>97</v>
      </c>
      <c r="E14" s="2">
        <v>68</v>
      </c>
      <c r="I14" s="25" t="s">
        <v>139</v>
      </c>
      <c r="J14" s="2">
        <v>18</v>
      </c>
      <c r="K14" s="2" t="s">
        <v>96</v>
      </c>
      <c r="O14" s="32" t="s">
        <v>112</v>
      </c>
    </row>
    <row r="15" spans="1:17" ht="31.5" x14ac:dyDescent="0.25">
      <c r="D15" s="2" t="s">
        <v>96</v>
      </c>
      <c r="E15" s="2">
        <v>53</v>
      </c>
      <c r="I15" s="24" t="s">
        <v>140</v>
      </c>
      <c r="J15" s="2">
        <v>4</v>
      </c>
      <c r="K15" s="2" t="s">
        <v>96</v>
      </c>
    </row>
    <row r="16" spans="1:17" ht="31.5" x14ac:dyDescent="0.25">
      <c r="D16" s="33" t="s">
        <v>114</v>
      </c>
      <c r="E16" s="33">
        <f>SUM(E14:E15)</f>
        <v>121</v>
      </c>
      <c r="I16" s="24" t="s">
        <v>98</v>
      </c>
      <c r="J16" s="2">
        <v>5</v>
      </c>
      <c r="K16" s="2" t="s">
        <v>96</v>
      </c>
    </row>
    <row r="17" spans="9:11" x14ac:dyDescent="0.25">
      <c r="I17" s="24" t="s">
        <v>99</v>
      </c>
      <c r="J17" s="2">
        <v>7</v>
      </c>
      <c r="K17" s="2" t="s">
        <v>96</v>
      </c>
    </row>
    <row r="18" spans="9:11" x14ac:dyDescent="0.25">
      <c r="I18" s="24" t="s">
        <v>100</v>
      </c>
      <c r="J18" s="2">
        <v>10</v>
      </c>
      <c r="K18" s="2" t="s">
        <v>96</v>
      </c>
    </row>
    <row r="19" spans="9:11" ht="31.5" x14ac:dyDescent="0.25">
      <c r="I19" s="24" t="s">
        <v>17</v>
      </c>
      <c r="J19" s="2">
        <v>14</v>
      </c>
      <c r="K19" s="2" t="s">
        <v>97</v>
      </c>
    </row>
    <row r="20" spans="9:11" x14ac:dyDescent="0.25">
      <c r="I20" s="24" t="s">
        <v>101</v>
      </c>
      <c r="J20" s="2">
        <v>3</v>
      </c>
      <c r="K20" s="2" t="s">
        <v>97</v>
      </c>
    </row>
    <row r="21" spans="9:11" x14ac:dyDescent="0.25">
      <c r="I21" s="24" t="s">
        <v>102</v>
      </c>
      <c r="J21" s="2">
        <v>4</v>
      </c>
      <c r="K21" s="2" t="s">
        <v>97</v>
      </c>
    </row>
    <row r="22" spans="9:11" x14ac:dyDescent="0.25">
      <c r="I22" s="24" t="s">
        <v>12</v>
      </c>
      <c r="J22" s="2">
        <v>2</v>
      </c>
      <c r="K22" s="2" t="s">
        <v>97</v>
      </c>
    </row>
    <row r="23" spans="9:11" x14ac:dyDescent="0.25">
      <c r="I23" s="24" t="s">
        <v>18</v>
      </c>
      <c r="J23" s="2">
        <v>5</v>
      </c>
      <c r="K23" s="2" t="s">
        <v>97</v>
      </c>
    </row>
    <row r="24" spans="9:11" x14ac:dyDescent="0.25">
      <c r="I24" s="24" t="s">
        <v>19</v>
      </c>
      <c r="J24" s="2">
        <v>7</v>
      </c>
      <c r="K24" s="2" t="s">
        <v>97</v>
      </c>
    </row>
    <row r="25" spans="9:11" ht="31.5" x14ac:dyDescent="0.25">
      <c r="I25" s="24" t="s">
        <v>105</v>
      </c>
      <c r="J25" s="2">
        <v>3</v>
      </c>
      <c r="K25" s="2" t="s">
        <v>97</v>
      </c>
    </row>
    <row r="26" spans="9:11" x14ac:dyDescent="0.25">
      <c r="I26" s="24" t="s">
        <v>106</v>
      </c>
      <c r="J26" s="2">
        <v>4</v>
      </c>
      <c r="K26" s="2" t="s">
        <v>97</v>
      </c>
    </row>
    <row r="27" spans="9:11" x14ac:dyDescent="0.25">
      <c r="I27" s="24" t="s">
        <v>107</v>
      </c>
      <c r="J27" s="2">
        <v>16</v>
      </c>
      <c r="K27" s="2" t="s">
        <v>97</v>
      </c>
    </row>
    <row r="28" spans="9:11" x14ac:dyDescent="0.25">
      <c r="I28" s="24" t="s">
        <v>108</v>
      </c>
      <c r="J28" s="2">
        <v>6</v>
      </c>
      <c r="K28" s="2" t="s">
        <v>97</v>
      </c>
    </row>
    <row r="29" spans="9:11" x14ac:dyDescent="0.25">
      <c r="I29" s="24" t="s">
        <v>109</v>
      </c>
      <c r="J29" s="2">
        <v>1</v>
      </c>
      <c r="K29" s="2" t="s">
        <v>97</v>
      </c>
    </row>
    <row r="30" spans="9:11" x14ac:dyDescent="0.25">
      <c r="I30" s="24" t="s">
        <v>110</v>
      </c>
      <c r="J30" s="2">
        <v>1</v>
      </c>
      <c r="K30" s="2" t="s">
        <v>97</v>
      </c>
    </row>
    <row r="31" spans="9:11" x14ac:dyDescent="0.25">
      <c r="I31" s="2"/>
      <c r="J31" s="2">
        <f>SUM(J14:J30)</f>
        <v>110</v>
      </c>
      <c r="K31" s="2"/>
    </row>
  </sheetData>
  <mergeCells count="3">
    <mergeCell ref="I13:K13"/>
    <mergeCell ref="A8:P8"/>
    <mergeCell ref="D13:E13"/>
  </mergeCells>
  <pageMargins left="0.96" right="0.22" top="0.74803149606299213" bottom="0.74803149606299213" header="0.31496062992125984" footer="0.31496062992125984"/>
  <pageSetup scale="4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"/>
  <sheetViews>
    <sheetView workbookViewId="0">
      <selection activeCell="C8" sqref="C8"/>
    </sheetView>
  </sheetViews>
  <sheetFormatPr baseColWidth="10" defaultRowHeight="15.75" x14ac:dyDescent="0.25"/>
  <cols>
    <col min="1" max="1" width="6.5546875" style="22" customWidth="1"/>
    <col min="2" max="2" width="10" style="23" customWidth="1"/>
    <col min="3" max="3" width="8.77734375" style="22" customWidth="1"/>
    <col min="4" max="4" width="16.6640625" style="22" customWidth="1"/>
    <col min="5" max="5" width="22.5546875" style="22" customWidth="1"/>
    <col min="6" max="16384" width="11.5546875" style="22"/>
  </cols>
  <sheetData>
    <row r="1" spans="1:5" x14ac:dyDescent="0.25">
      <c r="A1" s="275" t="s">
        <v>228</v>
      </c>
      <c r="B1" s="276"/>
      <c r="C1" s="276"/>
      <c r="D1" s="277"/>
      <c r="E1" s="34" t="s">
        <v>226</v>
      </c>
    </row>
    <row r="2" spans="1:5" x14ac:dyDescent="0.25">
      <c r="A2" s="278"/>
      <c r="B2" s="279"/>
      <c r="C2" s="279"/>
      <c r="D2" s="280"/>
      <c r="E2" s="34" t="s">
        <v>223</v>
      </c>
    </row>
    <row r="3" spans="1:5" s="1" customFormat="1" x14ac:dyDescent="0.25">
      <c r="A3" s="278"/>
      <c r="B3" s="279"/>
      <c r="C3" s="279"/>
      <c r="D3" s="280"/>
      <c r="E3" s="34" t="s">
        <v>220</v>
      </c>
    </row>
    <row r="4" spans="1:5" s="1" customFormat="1" x14ac:dyDescent="0.25">
      <c r="A4" s="281"/>
      <c r="B4" s="282"/>
      <c r="C4" s="282"/>
      <c r="D4" s="283"/>
      <c r="E4" s="35" t="s">
        <v>224</v>
      </c>
    </row>
    <row r="5" spans="1:5" s="1" customFormat="1" x14ac:dyDescent="0.25">
      <c r="A5" s="270" t="s">
        <v>229</v>
      </c>
      <c r="B5" s="284"/>
      <c r="C5" s="284"/>
      <c r="D5" s="284"/>
      <c r="E5" s="284"/>
    </row>
    <row r="6" spans="1:5" s="1" customFormat="1" x14ac:dyDescent="0.25">
      <c r="A6" s="284"/>
      <c r="B6" s="284"/>
      <c r="C6" s="284"/>
      <c r="D6" s="284"/>
    </row>
    <row r="7" spans="1:5" s="1" customFormat="1" ht="13.5" customHeight="1" x14ac:dyDescent="0.25">
      <c r="A7" s="3"/>
      <c r="B7" s="3"/>
    </row>
    <row r="8" spans="1:5" ht="25.5" customHeight="1" x14ac:dyDescent="0.25">
      <c r="A8" s="36" t="s">
        <v>115</v>
      </c>
      <c r="B8" s="37" t="s">
        <v>116</v>
      </c>
      <c r="C8" s="37" t="s">
        <v>117</v>
      </c>
      <c r="D8" s="37" t="s">
        <v>118</v>
      </c>
      <c r="E8" s="36" t="s">
        <v>144</v>
      </c>
    </row>
    <row r="9" spans="1:5" x14ac:dyDescent="0.25">
      <c r="A9" s="271" t="s">
        <v>119</v>
      </c>
      <c r="B9" s="38" t="s">
        <v>145</v>
      </c>
      <c r="C9" s="39">
        <v>186.21</v>
      </c>
      <c r="D9" s="39">
        <v>224</v>
      </c>
      <c r="E9" s="39"/>
    </row>
    <row r="10" spans="1:5" x14ac:dyDescent="0.25">
      <c r="A10" s="271"/>
      <c r="B10" s="38" t="s">
        <v>187</v>
      </c>
      <c r="C10" s="39">
        <v>138.13</v>
      </c>
      <c r="D10" s="39">
        <v>36</v>
      </c>
      <c r="E10" s="39"/>
    </row>
    <row r="11" spans="1:5" x14ac:dyDescent="0.25">
      <c r="A11" s="271"/>
      <c r="B11" s="38" t="s">
        <v>120</v>
      </c>
      <c r="C11" s="39">
        <v>107.36</v>
      </c>
      <c r="D11" s="39">
        <v>129</v>
      </c>
      <c r="E11" s="39"/>
    </row>
    <row r="12" spans="1:5" x14ac:dyDescent="0.25">
      <c r="A12" s="271"/>
      <c r="B12" s="38">
        <v>8</v>
      </c>
      <c r="C12" s="39">
        <v>69.209999999999994</v>
      </c>
      <c r="D12" s="39">
        <v>77</v>
      </c>
      <c r="E12" s="39"/>
    </row>
    <row r="13" spans="1:5" x14ac:dyDescent="0.25">
      <c r="A13" s="271"/>
      <c r="B13" s="38">
        <v>9</v>
      </c>
      <c r="C13" s="39">
        <v>69.209999999999994</v>
      </c>
      <c r="D13" s="39">
        <v>77</v>
      </c>
      <c r="E13" s="39"/>
    </row>
    <row r="14" spans="1:5" x14ac:dyDescent="0.25">
      <c r="A14" s="271"/>
      <c r="B14" s="38">
        <v>10</v>
      </c>
      <c r="C14" s="39">
        <v>30.41</v>
      </c>
      <c r="D14" s="39">
        <v>34</v>
      </c>
      <c r="E14" s="39"/>
    </row>
    <row r="15" spans="1:5" x14ac:dyDescent="0.25">
      <c r="A15" s="271"/>
      <c r="B15" s="38">
        <v>11</v>
      </c>
      <c r="C15" s="39">
        <v>33.799999999999997</v>
      </c>
      <c r="D15" s="39">
        <v>37</v>
      </c>
      <c r="E15" s="39"/>
    </row>
    <row r="16" spans="1:5" x14ac:dyDescent="0.25">
      <c r="A16" s="271"/>
      <c r="B16" s="38">
        <v>12</v>
      </c>
      <c r="C16" s="39">
        <v>46.75</v>
      </c>
      <c r="D16" s="39">
        <v>52</v>
      </c>
      <c r="E16" s="39"/>
    </row>
    <row r="17" spans="1:5" x14ac:dyDescent="0.25">
      <c r="A17" s="271"/>
      <c r="B17" s="38">
        <v>13</v>
      </c>
      <c r="C17" s="39">
        <v>65.260000000000005</v>
      </c>
      <c r="D17" s="39">
        <v>72</v>
      </c>
      <c r="E17" s="39"/>
    </row>
    <row r="18" spans="1:5" x14ac:dyDescent="0.25">
      <c r="A18" s="271" t="s">
        <v>121</v>
      </c>
      <c r="B18" s="38">
        <v>101</v>
      </c>
      <c r="C18" s="39">
        <v>74.400000000000006</v>
      </c>
      <c r="D18" s="39">
        <v>83</v>
      </c>
      <c r="E18" s="39" t="s">
        <v>146</v>
      </c>
    </row>
    <row r="19" spans="1:5" x14ac:dyDescent="0.25">
      <c r="A19" s="271"/>
      <c r="B19" s="38">
        <v>102</v>
      </c>
      <c r="C19" s="39">
        <v>52.4</v>
      </c>
      <c r="D19" s="39">
        <v>58</v>
      </c>
      <c r="E19" s="39" t="s">
        <v>146</v>
      </c>
    </row>
    <row r="20" spans="1:5" x14ac:dyDescent="0.25">
      <c r="A20" s="271"/>
      <c r="B20" s="38">
        <v>103</v>
      </c>
      <c r="C20" s="39">
        <v>46.32</v>
      </c>
      <c r="D20" s="39">
        <v>51</v>
      </c>
      <c r="E20" s="39" t="s">
        <v>146</v>
      </c>
    </row>
    <row r="21" spans="1:5" x14ac:dyDescent="0.25">
      <c r="A21" s="271"/>
      <c r="B21" s="38">
        <v>104</v>
      </c>
      <c r="C21" s="39">
        <v>31.8</v>
      </c>
      <c r="D21" s="39">
        <v>34</v>
      </c>
      <c r="E21" s="39" t="s">
        <v>146</v>
      </c>
    </row>
    <row r="22" spans="1:5" x14ac:dyDescent="0.25">
      <c r="A22" s="271"/>
      <c r="B22" s="38">
        <v>105</v>
      </c>
      <c r="C22" s="39">
        <v>30.6</v>
      </c>
      <c r="D22" s="39">
        <v>34</v>
      </c>
      <c r="E22" s="39" t="s">
        <v>146</v>
      </c>
    </row>
    <row r="23" spans="1:5" x14ac:dyDescent="0.25">
      <c r="A23" s="271"/>
      <c r="B23" s="38">
        <v>201</v>
      </c>
      <c r="C23" s="39">
        <v>74.400000000000006</v>
      </c>
      <c r="D23" s="39">
        <v>83</v>
      </c>
      <c r="E23" s="39" t="s">
        <v>147</v>
      </c>
    </row>
    <row r="24" spans="1:5" x14ac:dyDescent="0.25">
      <c r="A24" s="271"/>
      <c r="B24" s="38">
        <v>202</v>
      </c>
      <c r="C24" s="39">
        <v>52.4</v>
      </c>
      <c r="D24" s="39">
        <v>58</v>
      </c>
      <c r="E24" s="39" t="s">
        <v>146</v>
      </c>
    </row>
    <row r="25" spans="1:5" x14ac:dyDescent="0.25">
      <c r="A25" s="271"/>
      <c r="B25" s="38">
        <v>203</v>
      </c>
      <c r="C25" s="39">
        <v>46.32</v>
      </c>
      <c r="D25" s="39">
        <v>51</v>
      </c>
      <c r="E25" s="39" t="s">
        <v>146</v>
      </c>
    </row>
    <row r="26" spans="1:5" x14ac:dyDescent="0.25">
      <c r="A26" s="271"/>
      <c r="B26" s="38">
        <v>204</v>
      </c>
      <c r="C26" s="39">
        <v>30.6</v>
      </c>
      <c r="D26" s="39">
        <v>34</v>
      </c>
      <c r="E26" s="39" t="s">
        <v>381</v>
      </c>
    </row>
    <row r="27" spans="1:5" x14ac:dyDescent="0.25">
      <c r="A27" s="271"/>
      <c r="B27" s="38">
        <v>205</v>
      </c>
      <c r="C27" s="39">
        <v>32.1</v>
      </c>
      <c r="D27" s="39">
        <v>36</v>
      </c>
      <c r="E27" s="39" t="s">
        <v>148</v>
      </c>
    </row>
    <row r="28" spans="1:5" x14ac:dyDescent="0.25">
      <c r="A28" s="271"/>
      <c r="B28" s="38">
        <v>206</v>
      </c>
      <c r="C28" s="39">
        <v>32.1</v>
      </c>
      <c r="D28" s="39">
        <v>36</v>
      </c>
      <c r="E28" s="39"/>
    </row>
    <row r="29" spans="1:5" x14ac:dyDescent="0.25">
      <c r="A29" s="271"/>
      <c r="B29" s="38">
        <v>301</v>
      </c>
      <c r="C29" s="39">
        <v>74.400000000000006</v>
      </c>
      <c r="D29" s="39">
        <v>83</v>
      </c>
      <c r="E29" s="39" t="s">
        <v>146</v>
      </c>
    </row>
    <row r="30" spans="1:5" x14ac:dyDescent="0.25">
      <c r="A30" s="271"/>
      <c r="B30" s="38">
        <v>302</v>
      </c>
      <c r="C30" s="39">
        <v>52.4</v>
      </c>
      <c r="D30" s="39">
        <v>58</v>
      </c>
      <c r="E30" s="39" t="s">
        <v>148</v>
      </c>
    </row>
    <row r="31" spans="1:5" x14ac:dyDescent="0.25">
      <c r="A31" s="271"/>
      <c r="B31" s="38">
        <v>303</v>
      </c>
      <c r="C31" s="39">
        <v>46.32</v>
      </c>
      <c r="D31" s="39">
        <v>51</v>
      </c>
      <c r="E31" s="39" t="s">
        <v>149</v>
      </c>
    </row>
    <row r="32" spans="1:5" x14ac:dyDescent="0.25">
      <c r="A32" s="271"/>
      <c r="B32" s="38">
        <v>304</v>
      </c>
      <c r="C32" s="39">
        <v>31.81</v>
      </c>
      <c r="D32" s="39">
        <v>35</v>
      </c>
      <c r="E32" s="39" t="s">
        <v>146</v>
      </c>
    </row>
    <row r="33" spans="1:5" x14ac:dyDescent="0.25">
      <c r="A33" s="271"/>
      <c r="B33" s="38">
        <v>305</v>
      </c>
      <c r="C33" s="39">
        <v>30.6</v>
      </c>
      <c r="D33" s="39">
        <v>64</v>
      </c>
      <c r="E33" s="285" t="s">
        <v>150</v>
      </c>
    </row>
    <row r="34" spans="1:5" x14ac:dyDescent="0.25">
      <c r="A34" s="271"/>
      <c r="B34" s="38">
        <v>306</v>
      </c>
      <c r="C34" s="39">
        <v>32.1</v>
      </c>
      <c r="D34" s="39">
        <v>36</v>
      </c>
      <c r="E34" s="285"/>
    </row>
    <row r="35" spans="1:5" x14ac:dyDescent="0.25">
      <c r="A35" s="271"/>
      <c r="B35" s="38">
        <v>401</v>
      </c>
      <c r="C35" s="39">
        <v>74.400000000000006</v>
      </c>
      <c r="D35" s="39">
        <v>83</v>
      </c>
      <c r="E35" s="39" t="s">
        <v>382</v>
      </c>
    </row>
    <row r="36" spans="1:5" x14ac:dyDescent="0.25">
      <c r="A36" s="271"/>
      <c r="B36" s="38">
        <v>402</v>
      </c>
      <c r="C36" s="39">
        <v>52.4</v>
      </c>
      <c r="D36" s="39">
        <v>58</v>
      </c>
      <c r="E36" s="39" t="s">
        <v>382</v>
      </c>
    </row>
    <row r="37" spans="1:5" x14ac:dyDescent="0.25">
      <c r="A37" s="271"/>
      <c r="B37" s="38">
        <v>403</v>
      </c>
      <c r="C37" s="39">
        <v>46.32</v>
      </c>
      <c r="D37" s="39">
        <v>51</v>
      </c>
      <c r="E37" s="39" t="s">
        <v>146</v>
      </c>
    </row>
    <row r="38" spans="1:5" x14ac:dyDescent="0.25">
      <c r="A38" s="271"/>
      <c r="B38" s="38">
        <v>404</v>
      </c>
      <c r="C38" s="39">
        <v>32.159999999999997</v>
      </c>
      <c r="D38" s="39">
        <v>36</v>
      </c>
      <c r="E38" s="39" t="s">
        <v>146</v>
      </c>
    </row>
    <row r="39" spans="1:5" x14ac:dyDescent="0.25">
      <c r="A39" s="271"/>
      <c r="B39" s="38">
        <v>405</v>
      </c>
      <c r="C39" s="39">
        <v>30.6</v>
      </c>
      <c r="D39" s="39">
        <v>34</v>
      </c>
      <c r="E39" s="39" t="s">
        <v>146</v>
      </c>
    </row>
    <row r="40" spans="1:5" x14ac:dyDescent="0.25">
      <c r="A40" s="271"/>
      <c r="B40" s="38">
        <v>406</v>
      </c>
      <c r="C40" s="39">
        <v>32.1</v>
      </c>
      <c r="D40" s="39">
        <v>36</v>
      </c>
      <c r="E40" s="39" t="s">
        <v>148</v>
      </c>
    </row>
    <row r="41" spans="1:5" x14ac:dyDescent="0.25">
      <c r="A41" s="271" t="s">
        <v>122</v>
      </c>
      <c r="B41" s="38">
        <v>101</v>
      </c>
      <c r="C41" s="39">
        <v>74.400000000000006</v>
      </c>
      <c r="D41" s="39">
        <v>83</v>
      </c>
      <c r="E41" s="39" t="s">
        <v>146</v>
      </c>
    </row>
    <row r="42" spans="1:5" x14ac:dyDescent="0.25">
      <c r="A42" s="271"/>
      <c r="B42" s="38">
        <v>102</v>
      </c>
      <c r="C42" s="39">
        <v>32.4</v>
      </c>
      <c r="D42" s="39">
        <v>58</v>
      </c>
      <c r="E42" s="39" t="s">
        <v>146</v>
      </c>
    </row>
    <row r="43" spans="1:5" x14ac:dyDescent="0.25">
      <c r="A43" s="271"/>
      <c r="B43" s="38">
        <v>103</v>
      </c>
      <c r="C43" s="39">
        <v>46.32</v>
      </c>
      <c r="D43" s="39">
        <v>51</v>
      </c>
      <c r="E43" s="39" t="s">
        <v>146</v>
      </c>
    </row>
    <row r="44" spans="1:5" x14ac:dyDescent="0.25">
      <c r="A44" s="271"/>
      <c r="B44" s="38">
        <v>104</v>
      </c>
      <c r="C44" s="39">
        <v>31.8</v>
      </c>
      <c r="D44" s="39">
        <v>35</v>
      </c>
      <c r="E44" s="39" t="s">
        <v>146</v>
      </c>
    </row>
    <row r="45" spans="1:5" x14ac:dyDescent="0.25">
      <c r="A45" s="271"/>
      <c r="B45" s="38">
        <v>105</v>
      </c>
      <c r="C45" s="39">
        <v>30.6</v>
      </c>
      <c r="D45" s="39">
        <v>34</v>
      </c>
      <c r="E45" s="39" t="s">
        <v>146</v>
      </c>
    </row>
    <row r="46" spans="1:5" x14ac:dyDescent="0.25">
      <c r="A46" s="271"/>
      <c r="B46" s="38">
        <v>106</v>
      </c>
      <c r="C46" s="39">
        <v>32.1</v>
      </c>
      <c r="D46" s="39">
        <v>36</v>
      </c>
      <c r="E46" s="39" t="s">
        <v>146</v>
      </c>
    </row>
    <row r="47" spans="1:5" x14ac:dyDescent="0.25">
      <c r="A47" s="271"/>
      <c r="B47" s="38">
        <v>201</v>
      </c>
      <c r="C47" s="39">
        <v>74.400000000000006</v>
      </c>
      <c r="D47" s="39">
        <v>83</v>
      </c>
      <c r="E47" s="39" t="s">
        <v>151</v>
      </c>
    </row>
    <row r="48" spans="1:5" x14ac:dyDescent="0.25">
      <c r="A48" s="271"/>
      <c r="B48" s="38">
        <v>202</v>
      </c>
      <c r="C48" s="39">
        <v>52.4</v>
      </c>
      <c r="D48" s="39">
        <v>58</v>
      </c>
      <c r="E48" s="39" t="s">
        <v>151</v>
      </c>
    </row>
    <row r="49" spans="1:6" x14ac:dyDescent="0.25">
      <c r="A49" s="271"/>
      <c r="B49" s="38">
        <v>203</v>
      </c>
      <c r="C49" s="39">
        <v>46.32</v>
      </c>
      <c r="D49" s="39">
        <v>51</v>
      </c>
      <c r="E49" s="39" t="s">
        <v>146</v>
      </c>
    </row>
    <row r="50" spans="1:6" x14ac:dyDescent="0.25">
      <c r="A50" s="271"/>
      <c r="B50" s="38">
        <v>204</v>
      </c>
      <c r="C50" s="39">
        <v>31.8</v>
      </c>
      <c r="D50" s="39">
        <v>35</v>
      </c>
      <c r="E50" s="39" t="s">
        <v>146</v>
      </c>
    </row>
    <row r="51" spans="1:6" x14ac:dyDescent="0.25">
      <c r="A51" s="271"/>
      <c r="B51" s="38">
        <v>205</v>
      </c>
      <c r="C51" s="39">
        <v>30.6</v>
      </c>
      <c r="D51" s="39">
        <v>34</v>
      </c>
      <c r="E51" s="39" t="s">
        <v>146</v>
      </c>
    </row>
    <row r="52" spans="1:6" x14ac:dyDescent="0.25">
      <c r="A52" s="271"/>
      <c r="B52" s="38">
        <v>206</v>
      </c>
      <c r="C52" s="39">
        <v>32.1</v>
      </c>
      <c r="D52" s="39">
        <v>36</v>
      </c>
      <c r="E52" s="39" t="s">
        <v>146</v>
      </c>
    </row>
    <row r="53" spans="1:6" x14ac:dyDescent="0.25">
      <c r="A53" s="271"/>
      <c r="B53" s="38">
        <v>301</v>
      </c>
      <c r="C53" s="39">
        <v>74.400000000000006</v>
      </c>
      <c r="D53" s="39">
        <v>83</v>
      </c>
      <c r="E53" s="39" t="s">
        <v>231</v>
      </c>
    </row>
    <row r="54" spans="1:6" x14ac:dyDescent="0.25">
      <c r="A54" s="271"/>
      <c r="B54" s="38">
        <v>302</v>
      </c>
      <c r="C54" s="39">
        <v>52.4</v>
      </c>
      <c r="D54" s="39">
        <v>58</v>
      </c>
      <c r="E54" s="39" t="s">
        <v>146</v>
      </c>
    </row>
    <row r="55" spans="1:6" x14ac:dyDescent="0.25">
      <c r="A55" s="271"/>
      <c r="B55" s="38">
        <v>303</v>
      </c>
      <c r="C55" s="39">
        <v>46.32</v>
      </c>
      <c r="D55" s="39">
        <v>51</v>
      </c>
      <c r="E55" s="39" t="s">
        <v>146</v>
      </c>
    </row>
    <row r="56" spans="1:6" x14ac:dyDescent="0.25">
      <c r="A56" s="271"/>
      <c r="B56" s="38">
        <v>304</v>
      </c>
      <c r="C56" s="39">
        <v>31.8</v>
      </c>
      <c r="D56" s="39">
        <v>35</v>
      </c>
      <c r="E56" s="39" t="s">
        <v>146</v>
      </c>
    </row>
    <row r="57" spans="1:6" x14ac:dyDescent="0.25">
      <c r="A57" s="271"/>
      <c r="B57" s="38">
        <v>305</v>
      </c>
      <c r="C57" s="39">
        <v>30.6</v>
      </c>
      <c r="D57" s="39">
        <v>34</v>
      </c>
      <c r="E57" s="39" t="s">
        <v>146</v>
      </c>
    </row>
    <row r="58" spans="1:6" x14ac:dyDescent="0.25">
      <c r="A58" s="271"/>
      <c r="B58" s="38">
        <v>306</v>
      </c>
      <c r="C58" s="39">
        <v>32.1</v>
      </c>
      <c r="D58" s="39">
        <v>36</v>
      </c>
      <c r="E58" s="39" t="s">
        <v>146</v>
      </c>
    </row>
    <row r="59" spans="1:6" x14ac:dyDescent="0.25">
      <c r="A59" s="271"/>
      <c r="B59" s="38">
        <v>405</v>
      </c>
      <c r="C59" s="39">
        <v>22.92</v>
      </c>
      <c r="D59" s="39">
        <v>25</v>
      </c>
      <c r="E59" s="39" t="s">
        <v>152</v>
      </c>
    </row>
    <row r="60" spans="1:6" x14ac:dyDescent="0.25">
      <c r="A60" s="271"/>
      <c r="B60" s="38">
        <v>406</v>
      </c>
      <c r="C60" s="39">
        <v>23.4</v>
      </c>
      <c r="D60" s="39">
        <v>26</v>
      </c>
      <c r="E60" s="39" t="s">
        <v>152</v>
      </c>
    </row>
    <row r="61" spans="1:6" x14ac:dyDescent="0.25">
      <c r="A61" s="271" t="s">
        <v>123</v>
      </c>
      <c r="B61" s="38">
        <v>101</v>
      </c>
      <c r="C61" s="39">
        <v>27.45</v>
      </c>
      <c r="D61" s="39">
        <v>30</v>
      </c>
      <c r="E61" s="285" t="s">
        <v>153</v>
      </c>
      <c r="F61" s="22">
        <f>SUM(D41:D60)</f>
        <v>942</v>
      </c>
    </row>
    <row r="62" spans="1:6" x14ac:dyDescent="0.25">
      <c r="A62" s="271"/>
      <c r="B62" s="38">
        <v>102</v>
      </c>
      <c r="C62" s="39">
        <v>27.45</v>
      </c>
      <c r="D62" s="39">
        <v>30</v>
      </c>
      <c r="E62" s="285"/>
    </row>
    <row r="63" spans="1:6" x14ac:dyDescent="0.25">
      <c r="A63" s="271"/>
      <c r="B63" s="38">
        <v>201</v>
      </c>
      <c r="C63" s="39">
        <v>38.89</v>
      </c>
      <c r="D63" s="39">
        <v>43</v>
      </c>
      <c r="E63" s="285"/>
    </row>
    <row r="64" spans="1:6" x14ac:dyDescent="0.25">
      <c r="A64" s="271"/>
      <c r="B64" s="38">
        <v>202</v>
      </c>
      <c r="C64" s="39">
        <v>39.130000000000003</v>
      </c>
      <c r="D64" s="39">
        <v>43</v>
      </c>
      <c r="E64" s="285"/>
    </row>
    <row r="65" spans="1:5" x14ac:dyDescent="0.25">
      <c r="A65" s="271" t="s">
        <v>124</v>
      </c>
      <c r="B65" s="38">
        <v>201</v>
      </c>
      <c r="C65" s="39">
        <v>41.04</v>
      </c>
      <c r="D65" s="39">
        <v>45</v>
      </c>
      <c r="E65" s="285" t="s">
        <v>154</v>
      </c>
    </row>
    <row r="66" spans="1:5" x14ac:dyDescent="0.25">
      <c r="A66" s="271"/>
      <c r="B66" s="38">
        <v>202</v>
      </c>
      <c r="C66" s="39">
        <v>42.49</v>
      </c>
      <c r="D66" s="39">
        <v>47</v>
      </c>
      <c r="E66" s="285"/>
    </row>
    <row r="67" spans="1:5" x14ac:dyDescent="0.25">
      <c r="A67" s="271"/>
      <c r="B67" s="38">
        <v>203</v>
      </c>
      <c r="C67" s="39">
        <v>28.29</v>
      </c>
      <c r="D67" s="39">
        <v>31</v>
      </c>
      <c r="E67" s="285"/>
    </row>
    <row r="68" spans="1:5" x14ac:dyDescent="0.25">
      <c r="A68" s="271"/>
      <c r="B68" s="38">
        <v>204</v>
      </c>
      <c r="C68" s="39">
        <v>28.42</v>
      </c>
      <c r="D68" s="39">
        <v>31</v>
      </c>
      <c r="E68" s="285"/>
    </row>
    <row r="69" spans="1:5" x14ac:dyDescent="0.25">
      <c r="A69" s="271"/>
      <c r="B69" s="38">
        <v>205</v>
      </c>
      <c r="C69" s="39">
        <v>30.24</v>
      </c>
      <c r="D69" s="39">
        <v>33</v>
      </c>
      <c r="E69" s="285"/>
    </row>
    <row r="70" spans="1:5" x14ac:dyDescent="0.25">
      <c r="A70" s="271" t="s">
        <v>125</v>
      </c>
      <c r="B70" s="38">
        <v>101</v>
      </c>
      <c r="C70" s="39">
        <v>62.37</v>
      </c>
      <c r="D70" s="39">
        <v>56</v>
      </c>
      <c r="E70" s="39" t="s">
        <v>146</v>
      </c>
    </row>
    <row r="71" spans="1:5" x14ac:dyDescent="0.25">
      <c r="A71" s="271"/>
      <c r="B71" s="38">
        <v>102</v>
      </c>
      <c r="C71" s="39">
        <v>60.75</v>
      </c>
      <c r="D71" s="39">
        <v>58</v>
      </c>
      <c r="E71" s="39" t="s">
        <v>146</v>
      </c>
    </row>
    <row r="72" spans="1:5" x14ac:dyDescent="0.25">
      <c r="A72" s="271"/>
      <c r="B72" s="38">
        <v>103</v>
      </c>
      <c r="C72" s="39">
        <v>60.65</v>
      </c>
      <c r="D72" s="39">
        <v>58</v>
      </c>
      <c r="E72" s="39" t="s">
        <v>146</v>
      </c>
    </row>
    <row r="73" spans="1:5" x14ac:dyDescent="0.25">
      <c r="A73" s="271"/>
      <c r="B73" s="38">
        <v>104</v>
      </c>
      <c r="C73" s="39">
        <v>61.11</v>
      </c>
      <c r="D73" s="39">
        <v>58</v>
      </c>
      <c r="E73" s="39" t="s">
        <v>146</v>
      </c>
    </row>
    <row r="74" spans="1:5" x14ac:dyDescent="0.25">
      <c r="A74" s="271"/>
      <c r="B74" s="38">
        <v>105</v>
      </c>
      <c r="C74" s="39">
        <v>56.64</v>
      </c>
      <c r="D74" s="39">
        <v>54</v>
      </c>
      <c r="E74" s="39" t="s">
        <v>146</v>
      </c>
    </row>
    <row r="75" spans="1:5" x14ac:dyDescent="0.25">
      <c r="A75" s="271"/>
      <c r="B75" s="38">
        <v>106</v>
      </c>
      <c r="C75" s="39">
        <v>57.72</v>
      </c>
      <c r="D75" s="39">
        <v>55</v>
      </c>
      <c r="E75" s="39" t="s">
        <v>383</v>
      </c>
    </row>
    <row r="76" spans="1:5" x14ac:dyDescent="0.25">
      <c r="A76" s="271"/>
      <c r="B76" s="38">
        <v>107</v>
      </c>
      <c r="C76" s="39">
        <v>57.72</v>
      </c>
      <c r="D76" s="39">
        <v>55</v>
      </c>
      <c r="E76" s="39" t="s">
        <v>146</v>
      </c>
    </row>
    <row r="77" spans="1:5" x14ac:dyDescent="0.25">
      <c r="A77" s="271"/>
      <c r="B77" s="38">
        <v>109</v>
      </c>
      <c r="C77" s="39">
        <v>46.85</v>
      </c>
      <c r="D77" s="39">
        <v>45</v>
      </c>
      <c r="E77" s="39" t="s">
        <v>155</v>
      </c>
    </row>
    <row r="78" spans="1:5" x14ac:dyDescent="0.25">
      <c r="A78" s="271"/>
      <c r="B78" s="38">
        <v>201</v>
      </c>
      <c r="C78" s="39">
        <v>64.3</v>
      </c>
      <c r="D78" s="39">
        <v>62</v>
      </c>
      <c r="E78" s="39" t="s">
        <v>155</v>
      </c>
    </row>
    <row r="79" spans="1:5" x14ac:dyDescent="0.25">
      <c r="A79" s="271"/>
      <c r="B79" s="38">
        <v>202</v>
      </c>
      <c r="C79" s="39">
        <v>62.49</v>
      </c>
      <c r="D79" s="39">
        <v>60</v>
      </c>
      <c r="E79" s="39" t="s">
        <v>384</v>
      </c>
    </row>
    <row r="80" spans="1:5" x14ac:dyDescent="0.25">
      <c r="A80" s="271"/>
      <c r="B80" s="38">
        <v>203</v>
      </c>
      <c r="C80" s="39">
        <v>60.11</v>
      </c>
      <c r="D80" s="39">
        <v>58</v>
      </c>
      <c r="E80" s="39" t="s">
        <v>146</v>
      </c>
    </row>
    <row r="81" spans="1:5" x14ac:dyDescent="0.25">
      <c r="A81" s="271"/>
      <c r="B81" s="38">
        <v>204</v>
      </c>
      <c r="C81" s="39">
        <v>60.78</v>
      </c>
      <c r="D81" s="39">
        <v>58</v>
      </c>
      <c r="E81" s="39" t="s">
        <v>146</v>
      </c>
    </row>
    <row r="82" spans="1:5" x14ac:dyDescent="0.25">
      <c r="A82" s="271"/>
      <c r="B82" s="38">
        <v>205</v>
      </c>
      <c r="C82" s="39">
        <v>57.72</v>
      </c>
      <c r="D82" s="39">
        <v>55</v>
      </c>
      <c r="E82" s="39" t="s">
        <v>146</v>
      </c>
    </row>
    <row r="83" spans="1:5" x14ac:dyDescent="0.25">
      <c r="A83" s="271"/>
      <c r="B83" s="38">
        <v>206</v>
      </c>
      <c r="C83" s="39">
        <v>57.72</v>
      </c>
      <c r="D83" s="39">
        <v>55</v>
      </c>
      <c r="E83" s="39" t="s">
        <v>146</v>
      </c>
    </row>
    <row r="84" spans="1:5" x14ac:dyDescent="0.25">
      <c r="A84" s="271"/>
      <c r="B84" s="38">
        <v>207</v>
      </c>
      <c r="C84" s="39">
        <v>57.72</v>
      </c>
      <c r="D84" s="39">
        <v>55</v>
      </c>
      <c r="E84" s="39" t="s">
        <v>156</v>
      </c>
    </row>
    <row r="85" spans="1:5" x14ac:dyDescent="0.25">
      <c r="A85" s="271"/>
      <c r="B85" s="38">
        <v>208</v>
      </c>
      <c r="C85" s="39">
        <v>64.400000000000006</v>
      </c>
      <c r="D85" s="39">
        <v>62</v>
      </c>
      <c r="E85" s="39" t="s">
        <v>156</v>
      </c>
    </row>
    <row r="86" spans="1:5" x14ac:dyDescent="0.25">
      <c r="A86" s="271"/>
      <c r="B86" s="38">
        <v>301</v>
      </c>
      <c r="C86" s="39">
        <v>62.66</v>
      </c>
      <c r="D86" s="39">
        <v>60</v>
      </c>
      <c r="E86" s="39" t="s">
        <v>146</v>
      </c>
    </row>
    <row r="87" spans="1:5" x14ac:dyDescent="0.25">
      <c r="A87" s="271"/>
      <c r="B87" s="38">
        <v>302</v>
      </c>
      <c r="C87" s="39">
        <v>59.9</v>
      </c>
      <c r="D87" s="39">
        <v>58</v>
      </c>
      <c r="E87" s="39" t="s">
        <v>146</v>
      </c>
    </row>
    <row r="88" spans="1:5" x14ac:dyDescent="0.25">
      <c r="A88" s="271"/>
      <c r="B88" s="38">
        <v>303</v>
      </c>
      <c r="C88" s="39">
        <v>60.66</v>
      </c>
      <c r="D88" s="39">
        <v>58</v>
      </c>
      <c r="E88" s="285" t="s">
        <v>157</v>
      </c>
    </row>
    <row r="89" spans="1:5" x14ac:dyDescent="0.25">
      <c r="A89" s="271"/>
      <c r="B89" s="38">
        <v>304</v>
      </c>
      <c r="C89" s="39">
        <v>62.97</v>
      </c>
      <c r="D89" s="39">
        <v>60</v>
      </c>
      <c r="E89" s="285"/>
    </row>
    <row r="90" spans="1:5" x14ac:dyDescent="0.25">
      <c r="A90" s="271"/>
      <c r="B90" s="38">
        <v>305</v>
      </c>
      <c r="C90" s="39">
        <v>57.72</v>
      </c>
      <c r="D90" s="39">
        <v>55</v>
      </c>
      <c r="E90" s="39" t="s">
        <v>146</v>
      </c>
    </row>
    <row r="91" spans="1:5" x14ac:dyDescent="0.25">
      <c r="A91" s="271"/>
      <c r="B91" s="38">
        <v>306</v>
      </c>
      <c r="C91" s="39">
        <v>57.72</v>
      </c>
      <c r="D91" s="39">
        <v>55</v>
      </c>
      <c r="E91" s="39" t="s">
        <v>146</v>
      </c>
    </row>
    <row r="92" spans="1:5" x14ac:dyDescent="0.25">
      <c r="A92" s="271"/>
      <c r="B92" s="38">
        <v>307</v>
      </c>
      <c r="C92" s="39">
        <v>57.72</v>
      </c>
      <c r="D92" s="39">
        <v>55</v>
      </c>
      <c r="E92" s="39" t="s">
        <v>146</v>
      </c>
    </row>
    <row r="93" spans="1:5" x14ac:dyDescent="0.25">
      <c r="A93" s="271"/>
      <c r="B93" s="38">
        <v>308</v>
      </c>
      <c r="C93" s="39">
        <v>64.400000000000006</v>
      </c>
      <c r="D93" s="39">
        <v>62</v>
      </c>
      <c r="E93" s="39" t="s">
        <v>158</v>
      </c>
    </row>
    <row r="94" spans="1:5" ht="15" customHeight="1" x14ac:dyDescent="0.25">
      <c r="A94" s="272" t="s">
        <v>126</v>
      </c>
      <c r="B94" s="38">
        <v>101</v>
      </c>
      <c r="C94" s="39">
        <v>57.64</v>
      </c>
      <c r="D94" s="39"/>
      <c r="E94" s="39" t="s">
        <v>203</v>
      </c>
    </row>
    <row r="95" spans="1:5" x14ac:dyDescent="0.25">
      <c r="A95" s="273"/>
      <c r="B95" s="38">
        <v>102</v>
      </c>
      <c r="C95" s="39">
        <v>45.9</v>
      </c>
      <c r="D95" s="39"/>
      <c r="E95" s="39" t="s">
        <v>202</v>
      </c>
    </row>
    <row r="96" spans="1:5" x14ac:dyDescent="0.25">
      <c r="A96" s="273"/>
      <c r="B96" s="38">
        <v>103</v>
      </c>
      <c r="C96" s="39">
        <v>33.79</v>
      </c>
      <c r="D96" s="39"/>
      <c r="E96" s="39" t="s">
        <v>197</v>
      </c>
    </row>
    <row r="97" spans="1:5" x14ac:dyDescent="0.25">
      <c r="A97" s="273"/>
      <c r="B97" s="38">
        <v>104</v>
      </c>
      <c r="C97" s="39">
        <v>21.42</v>
      </c>
      <c r="D97" s="39"/>
      <c r="E97" s="39" t="s">
        <v>198</v>
      </c>
    </row>
    <row r="98" spans="1:5" x14ac:dyDescent="0.25">
      <c r="A98" s="273"/>
      <c r="B98" s="38">
        <v>105</v>
      </c>
      <c r="C98" s="39">
        <v>5.97</v>
      </c>
      <c r="D98" s="39"/>
      <c r="E98" s="39" t="s">
        <v>199</v>
      </c>
    </row>
    <row r="99" spans="1:5" x14ac:dyDescent="0.25">
      <c r="A99" s="273"/>
      <c r="B99" s="38">
        <v>106</v>
      </c>
      <c r="C99" s="39">
        <v>60.94</v>
      </c>
      <c r="D99" s="39"/>
      <c r="E99" s="39" t="s">
        <v>200</v>
      </c>
    </row>
    <row r="100" spans="1:5" x14ac:dyDescent="0.25">
      <c r="A100" s="273"/>
      <c r="B100" s="38">
        <v>107</v>
      </c>
      <c r="C100" s="39">
        <v>51.91</v>
      </c>
      <c r="D100" s="39"/>
      <c r="E100" s="39" t="s">
        <v>201</v>
      </c>
    </row>
    <row r="101" spans="1:5" x14ac:dyDescent="0.25">
      <c r="A101" s="273"/>
      <c r="B101" s="38">
        <v>201</v>
      </c>
      <c r="C101" s="39">
        <v>53.28</v>
      </c>
      <c r="D101" s="39">
        <v>51</v>
      </c>
      <c r="E101" s="39" t="s">
        <v>146</v>
      </c>
    </row>
    <row r="102" spans="1:5" x14ac:dyDescent="0.25">
      <c r="A102" s="273"/>
      <c r="B102" s="38">
        <v>202</v>
      </c>
      <c r="C102" s="39">
        <v>53.64</v>
      </c>
      <c r="D102" s="39">
        <v>51</v>
      </c>
      <c r="E102" s="39" t="s">
        <v>146</v>
      </c>
    </row>
    <row r="103" spans="1:5" x14ac:dyDescent="0.25">
      <c r="A103" s="273"/>
      <c r="B103" s="38">
        <v>203</v>
      </c>
      <c r="C103" s="39">
        <v>61.2</v>
      </c>
      <c r="D103" s="39">
        <v>59</v>
      </c>
      <c r="E103" s="39" t="s">
        <v>160</v>
      </c>
    </row>
    <row r="104" spans="1:5" x14ac:dyDescent="0.25">
      <c r="A104" s="273"/>
      <c r="B104" s="38">
        <v>204</v>
      </c>
      <c r="C104" s="39">
        <v>48.18</v>
      </c>
      <c r="D104" s="39">
        <v>46</v>
      </c>
      <c r="E104" s="39" t="s">
        <v>160</v>
      </c>
    </row>
    <row r="105" spans="1:5" x14ac:dyDescent="0.25">
      <c r="A105" s="273"/>
      <c r="B105" s="38">
        <v>205</v>
      </c>
      <c r="C105" s="39">
        <v>46.53</v>
      </c>
      <c r="D105" s="39">
        <v>45</v>
      </c>
      <c r="E105" s="39" t="s">
        <v>159</v>
      </c>
    </row>
    <row r="106" spans="1:5" x14ac:dyDescent="0.25">
      <c r="A106" s="273"/>
      <c r="B106" s="38">
        <v>206</v>
      </c>
      <c r="C106" s="39">
        <v>58.08</v>
      </c>
      <c r="D106" s="39">
        <v>56</v>
      </c>
      <c r="E106" s="39" t="s">
        <v>161</v>
      </c>
    </row>
    <row r="107" spans="1:5" x14ac:dyDescent="0.25">
      <c r="A107" s="273"/>
      <c r="B107" s="38">
        <v>301</v>
      </c>
      <c r="C107" s="39">
        <v>53.28</v>
      </c>
      <c r="D107" s="39">
        <v>51</v>
      </c>
      <c r="E107" s="39" t="s">
        <v>146</v>
      </c>
    </row>
    <row r="108" spans="1:5" x14ac:dyDescent="0.25">
      <c r="A108" s="273"/>
      <c r="B108" s="38">
        <v>302</v>
      </c>
      <c r="C108" s="39">
        <v>53.64</v>
      </c>
      <c r="D108" s="39">
        <v>51</v>
      </c>
      <c r="E108" s="39" t="s">
        <v>146</v>
      </c>
    </row>
    <row r="109" spans="1:5" x14ac:dyDescent="0.25">
      <c r="A109" s="273"/>
      <c r="B109" s="38">
        <v>303</v>
      </c>
      <c r="C109" s="39">
        <v>61.2</v>
      </c>
      <c r="D109" s="39">
        <v>59</v>
      </c>
      <c r="E109" s="39" t="s">
        <v>146</v>
      </c>
    </row>
    <row r="110" spans="1:5" x14ac:dyDescent="0.25">
      <c r="A110" s="273"/>
      <c r="B110" s="38">
        <v>304</v>
      </c>
      <c r="C110" s="39">
        <v>47.52</v>
      </c>
      <c r="D110" s="39">
        <v>46</v>
      </c>
      <c r="E110" s="39" t="s">
        <v>162</v>
      </c>
    </row>
    <row r="111" spans="1:5" x14ac:dyDescent="0.25">
      <c r="A111" s="273"/>
      <c r="B111" s="38">
        <v>305</v>
      </c>
      <c r="C111" s="39">
        <v>46.53</v>
      </c>
      <c r="D111" s="39">
        <v>45</v>
      </c>
      <c r="E111" s="39" t="s">
        <v>146</v>
      </c>
    </row>
    <row r="112" spans="1:5" x14ac:dyDescent="0.25">
      <c r="A112" s="274"/>
      <c r="B112" s="38">
        <v>306</v>
      </c>
      <c r="C112" s="39">
        <v>58.08</v>
      </c>
      <c r="D112" s="39">
        <v>56</v>
      </c>
      <c r="E112" s="39" t="s">
        <v>163</v>
      </c>
    </row>
    <row r="113" spans="1:5" x14ac:dyDescent="0.25">
      <c r="A113" s="271" t="s">
        <v>127</v>
      </c>
      <c r="B113" s="38">
        <v>101</v>
      </c>
      <c r="C113" s="39">
        <v>53.28</v>
      </c>
      <c r="D113" s="39">
        <v>51</v>
      </c>
      <c r="E113" s="39" t="s">
        <v>146</v>
      </c>
    </row>
    <row r="114" spans="1:5" x14ac:dyDescent="0.25">
      <c r="A114" s="271"/>
      <c r="B114" s="38">
        <v>102</v>
      </c>
      <c r="C114" s="39">
        <v>53.64</v>
      </c>
      <c r="D114" s="39">
        <v>51</v>
      </c>
      <c r="E114" s="39" t="s">
        <v>146</v>
      </c>
    </row>
    <row r="115" spans="1:5" x14ac:dyDescent="0.25">
      <c r="A115" s="271"/>
      <c r="B115" s="38">
        <v>103</v>
      </c>
      <c r="C115" s="39">
        <v>61.2</v>
      </c>
      <c r="D115" s="39">
        <v>59</v>
      </c>
      <c r="E115" s="39" t="s">
        <v>146</v>
      </c>
    </row>
    <row r="116" spans="1:5" x14ac:dyDescent="0.25">
      <c r="A116" s="271"/>
      <c r="B116" s="38">
        <v>104</v>
      </c>
      <c r="C116" s="39">
        <v>48.18</v>
      </c>
      <c r="D116" s="39">
        <v>46</v>
      </c>
      <c r="E116" s="39" t="s">
        <v>146</v>
      </c>
    </row>
    <row r="117" spans="1:5" x14ac:dyDescent="0.25">
      <c r="A117" s="271"/>
      <c r="B117" s="38">
        <v>201</v>
      </c>
      <c r="C117" s="40">
        <v>46.53</v>
      </c>
      <c r="D117" s="40">
        <v>45</v>
      </c>
      <c r="E117" s="39" t="s">
        <v>146</v>
      </c>
    </row>
    <row r="118" spans="1:5" x14ac:dyDescent="0.25">
      <c r="A118" s="271" t="s">
        <v>142</v>
      </c>
      <c r="B118" s="38">
        <v>101</v>
      </c>
      <c r="C118" s="41">
        <v>65.03</v>
      </c>
      <c r="D118" s="39"/>
      <c r="E118" s="39" t="s">
        <v>164</v>
      </c>
    </row>
    <row r="119" spans="1:5" ht="15" customHeight="1" x14ac:dyDescent="0.25">
      <c r="A119" s="271"/>
      <c r="B119" s="38">
        <v>102</v>
      </c>
      <c r="C119" s="41">
        <v>77.73</v>
      </c>
      <c r="D119" s="39"/>
      <c r="E119" s="39" t="s">
        <v>164</v>
      </c>
    </row>
    <row r="120" spans="1:5" ht="15" customHeight="1" x14ac:dyDescent="0.25">
      <c r="A120" s="271"/>
      <c r="B120" s="38">
        <v>103</v>
      </c>
      <c r="C120" s="41">
        <v>77.73</v>
      </c>
      <c r="D120" s="39"/>
      <c r="E120" s="39" t="s">
        <v>164</v>
      </c>
    </row>
    <row r="121" spans="1:5" ht="15" customHeight="1" x14ac:dyDescent="0.25">
      <c r="A121" s="271"/>
      <c r="B121" s="38">
        <v>104</v>
      </c>
      <c r="C121" s="41">
        <v>78.03</v>
      </c>
      <c r="D121" s="39"/>
      <c r="E121" s="39" t="s">
        <v>164</v>
      </c>
    </row>
    <row r="122" spans="1:5" ht="15" customHeight="1" x14ac:dyDescent="0.25">
      <c r="A122" s="271"/>
      <c r="B122" s="38">
        <v>105</v>
      </c>
      <c r="C122" s="41">
        <v>78.78</v>
      </c>
      <c r="D122" s="39"/>
      <c r="E122" s="39" t="s">
        <v>164</v>
      </c>
    </row>
    <row r="123" spans="1:5" ht="15" customHeight="1" x14ac:dyDescent="0.25">
      <c r="A123" s="271"/>
      <c r="B123" s="38">
        <v>106</v>
      </c>
      <c r="C123" s="41">
        <v>91.19</v>
      </c>
      <c r="D123" s="39"/>
      <c r="E123" s="39" t="s">
        <v>165</v>
      </c>
    </row>
    <row r="124" spans="1:5" ht="15" customHeight="1" x14ac:dyDescent="0.25">
      <c r="A124" s="271"/>
      <c r="B124" s="38">
        <v>107</v>
      </c>
      <c r="C124" s="39">
        <v>74</v>
      </c>
      <c r="D124" s="39"/>
      <c r="E124" s="39" t="s">
        <v>193</v>
      </c>
    </row>
    <row r="125" spans="1:5" ht="15" customHeight="1" x14ac:dyDescent="0.25">
      <c r="A125" s="271"/>
      <c r="B125" s="38">
        <v>109</v>
      </c>
      <c r="C125" s="39">
        <v>77.930000000000007</v>
      </c>
      <c r="D125" s="39"/>
      <c r="E125" s="39" t="s">
        <v>166</v>
      </c>
    </row>
    <row r="126" spans="1:5" ht="15" customHeight="1" x14ac:dyDescent="0.25">
      <c r="A126" s="271"/>
      <c r="B126" s="38">
        <v>110</v>
      </c>
      <c r="C126" s="39">
        <v>63.09</v>
      </c>
      <c r="D126" s="39"/>
      <c r="E126" s="39" t="s">
        <v>194</v>
      </c>
    </row>
    <row r="127" spans="1:5" ht="15" customHeight="1" x14ac:dyDescent="0.25">
      <c r="A127" s="271"/>
      <c r="B127" s="38">
        <v>111</v>
      </c>
      <c r="C127" s="39">
        <v>80.94</v>
      </c>
      <c r="D127" s="39"/>
      <c r="E127" s="42" t="s">
        <v>167</v>
      </c>
    </row>
    <row r="128" spans="1:5" ht="15" customHeight="1" x14ac:dyDescent="0.25">
      <c r="A128" s="271"/>
      <c r="B128" s="38">
        <v>112</v>
      </c>
      <c r="C128" s="39">
        <v>83.68</v>
      </c>
      <c r="D128" s="43"/>
      <c r="E128" s="39" t="s">
        <v>190</v>
      </c>
    </row>
    <row r="129" spans="1:5" ht="15" customHeight="1" x14ac:dyDescent="0.25">
      <c r="A129" s="271"/>
      <c r="B129" s="38">
        <v>113</v>
      </c>
      <c r="C129" s="39"/>
      <c r="D129" s="43"/>
      <c r="E129" s="39" t="s">
        <v>175</v>
      </c>
    </row>
    <row r="130" spans="1:5" ht="15" customHeight="1" x14ac:dyDescent="0.25">
      <c r="A130" s="271"/>
      <c r="B130" s="38">
        <v>114</v>
      </c>
      <c r="C130" s="39">
        <v>74.540000000000006</v>
      </c>
      <c r="D130" s="43"/>
      <c r="E130" s="39" t="s">
        <v>191</v>
      </c>
    </row>
    <row r="131" spans="1:5" ht="15" customHeight="1" x14ac:dyDescent="0.25">
      <c r="A131" s="271"/>
      <c r="B131" s="38">
        <v>115</v>
      </c>
      <c r="C131" s="39">
        <v>84.52</v>
      </c>
      <c r="D131" s="43"/>
      <c r="E131" s="39" t="s">
        <v>192</v>
      </c>
    </row>
    <row r="132" spans="1:5" ht="15" customHeight="1" x14ac:dyDescent="0.25">
      <c r="A132" s="271"/>
      <c r="B132" s="38">
        <v>116</v>
      </c>
      <c r="C132" s="39">
        <v>152.22999999999999</v>
      </c>
      <c r="D132" s="39"/>
      <c r="E132" s="44" t="s">
        <v>168</v>
      </c>
    </row>
    <row r="133" spans="1:5" ht="15" customHeight="1" x14ac:dyDescent="0.25">
      <c r="A133" s="271"/>
      <c r="B133" s="38">
        <v>117</v>
      </c>
      <c r="C133" s="39">
        <v>152.44999999999999</v>
      </c>
      <c r="D133" s="39"/>
      <c r="E133" s="39" t="s">
        <v>169</v>
      </c>
    </row>
    <row r="134" spans="1:5" ht="15" customHeight="1" x14ac:dyDescent="0.25">
      <c r="A134" s="271"/>
      <c r="B134" s="38">
        <v>118</v>
      </c>
      <c r="C134" s="39">
        <v>110.2</v>
      </c>
      <c r="D134" s="39"/>
      <c r="E134" s="39" t="s">
        <v>170</v>
      </c>
    </row>
    <row r="135" spans="1:5" ht="15" customHeight="1" x14ac:dyDescent="0.25">
      <c r="A135" s="271"/>
      <c r="B135" s="38">
        <v>119</v>
      </c>
      <c r="C135" s="39">
        <v>59.46</v>
      </c>
      <c r="D135" s="39"/>
      <c r="E135" s="39" t="s">
        <v>171</v>
      </c>
    </row>
    <row r="136" spans="1:5" ht="15" customHeight="1" x14ac:dyDescent="0.25">
      <c r="A136" s="271"/>
      <c r="B136" s="38">
        <v>120</v>
      </c>
      <c r="C136" s="39">
        <v>112.8</v>
      </c>
      <c r="D136" s="39"/>
      <c r="E136" s="39" t="s">
        <v>172</v>
      </c>
    </row>
    <row r="137" spans="1:5" ht="15" customHeight="1" x14ac:dyDescent="0.25">
      <c r="A137" s="271"/>
      <c r="B137" s="38">
        <v>201</v>
      </c>
      <c r="C137" s="39">
        <v>44.48</v>
      </c>
      <c r="D137" s="39"/>
      <c r="E137" s="39" t="s">
        <v>195</v>
      </c>
    </row>
    <row r="138" spans="1:5" ht="15" customHeight="1" x14ac:dyDescent="0.25">
      <c r="A138" s="271"/>
      <c r="B138" s="38">
        <v>202</v>
      </c>
      <c r="C138" s="39">
        <v>43.36</v>
      </c>
      <c r="D138" s="39"/>
      <c r="E138" s="39" t="s">
        <v>195</v>
      </c>
    </row>
    <row r="139" spans="1:5" ht="15" customHeight="1" x14ac:dyDescent="0.25">
      <c r="A139" s="271"/>
      <c r="B139" s="38">
        <v>203</v>
      </c>
      <c r="C139" s="39">
        <v>43.36</v>
      </c>
      <c r="D139" s="39"/>
      <c r="E139" s="39" t="s">
        <v>195</v>
      </c>
    </row>
    <row r="140" spans="1:5" ht="15" customHeight="1" x14ac:dyDescent="0.25">
      <c r="A140" s="271"/>
      <c r="B140" s="38">
        <v>204</v>
      </c>
      <c r="C140" s="39">
        <v>43.72</v>
      </c>
      <c r="D140" s="39"/>
      <c r="E140" s="39" t="s">
        <v>195</v>
      </c>
    </row>
    <row r="141" spans="1:5" ht="15" customHeight="1" x14ac:dyDescent="0.25">
      <c r="A141" s="271"/>
      <c r="B141" s="38">
        <v>205</v>
      </c>
      <c r="C141" s="39">
        <v>44.8</v>
      </c>
      <c r="D141" s="39"/>
      <c r="E141" s="39" t="s">
        <v>195</v>
      </c>
    </row>
    <row r="142" spans="1:5" ht="15" customHeight="1" x14ac:dyDescent="0.25">
      <c r="A142" s="271"/>
      <c r="B142" s="38">
        <v>206</v>
      </c>
      <c r="C142" s="39">
        <v>91.58</v>
      </c>
      <c r="D142" s="39"/>
      <c r="E142" s="39" t="s">
        <v>173</v>
      </c>
    </row>
    <row r="143" spans="1:5" ht="15" customHeight="1" x14ac:dyDescent="0.25">
      <c r="A143" s="271"/>
      <c r="B143" s="38">
        <v>207</v>
      </c>
      <c r="C143" s="39">
        <v>45.77</v>
      </c>
      <c r="D143" s="39"/>
      <c r="E143" s="39" t="s">
        <v>385</v>
      </c>
    </row>
    <row r="144" spans="1:5" ht="15" customHeight="1" x14ac:dyDescent="0.25">
      <c r="A144" s="271"/>
      <c r="B144" s="38">
        <v>208</v>
      </c>
      <c r="C144" s="39">
        <v>44.97</v>
      </c>
      <c r="D144" s="39"/>
      <c r="E144" s="39" t="s">
        <v>385</v>
      </c>
    </row>
    <row r="145" spans="1:5" ht="15" customHeight="1" x14ac:dyDescent="0.25">
      <c r="A145" s="271"/>
      <c r="B145" s="38">
        <v>209</v>
      </c>
      <c r="C145" s="39">
        <v>44.21</v>
      </c>
      <c r="D145" s="39"/>
      <c r="E145" s="39" t="s">
        <v>196</v>
      </c>
    </row>
    <row r="146" spans="1:5" ht="15" customHeight="1" x14ac:dyDescent="0.25">
      <c r="A146" s="271"/>
      <c r="B146" s="38">
        <v>210</v>
      </c>
      <c r="C146" s="39">
        <v>44.67</v>
      </c>
      <c r="D146" s="39"/>
      <c r="E146" s="39" t="s">
        <v>174</v>
      </c>
    </row>
    <row r="147" spans="1:5" ht="15" customHeight="1" x14ac:dyDescent="0.25">
      <c r="A147" s="271"/>
      <c r="B147" s="38">
        <v>211</v>
      </c>
      <c r="C147" s="39">
        <v>44.67</v>
      </c>
      <c r="D147" s="39"/>
      <c r="E147" s="39" t="s">
        <v>174</v>
      </c>
    </row>
    <row r="148" spans="1:5" ht="15" customHeight="1" x14ac:dyDescent="0.25">
      <c r="A148" s="271"/>
      <c r="B148" s="38">
        <v>212</v>
      </c>
      <c r="C148" s="39">
        <v>82.59</v>
      </c>
      <c r="D148" s="39"/>
      <c r="E148" s="39" t="s">
        <v>195</v>
      </c>
    </row>
    <row r="149" spans="1:5" ht="15" customHeight="1" x14ac:dyDescent="0.25">
      <c r="A149" s="271"/>
      <c r="B149" s="38">
        <v>213</v>
      </c>
      <c r="C149" s="39">
        <v>72.12</v>
      </c>
      <c r="D149" s="39"/>
      <c r="E149" s="39" t="s">
        <v>195</v>
      </c>
    </row>
    <row r="150" spans="1:5" ht="15" customHeight="1" x14ac:dyDescent="0.25">
      <c r="A150" s="271"/>
      <c r="B150" s="38">
        <v>214</v>
      </c>
      <c r="C150" s="39">
        <v>82.19</v>
      </c>
      <c r="D150" s="39"/>
      <c r="E150" s="39" t="s">
        <v>195</v>
      </c>
    </row>
    <row r="151" spans="1:5" ht="15" customHeight="1" x14ac:dyDescent="0.25">
      <c r="A151" s="271"/>
      <c r="B151" s="38">
        <v>301</v>
      </c>
      <c r="C151" s="39">
        <v>92.66</v>
      </c>
      <c r="D151" s="39"/>
      <c r="E151" s="39" t="s">
        <v>195</v>
      </c>
    </row>
    <row r="152" spans="1:5" ht="15" customHeight="1" x14ac:dyDescent="0.25">
      <c r="A152" s="271"/>
      <c r="B152" s="38">
        <v>302</v>
      </c>
      <c r="C152" s="39">
        <v>72.12</v>
      </c>
      <c r="D152" s="39"/>
      <c r="E152" s="39" t="s">
        <v>195</v>
      </c>
    </row>
    <row r="153" spans="1:5" ht="15" customHeight="1" x14ac:dyDescent="0.25">
      <c r="A153" s="271"/>
      <c r="B153" s="38">
        <v>303</v>
      </c>
      <c r="C153" s="39">
        <v>81.709999999999994</v>
      </c>
      <c r="D153" s="39"/>
      <c r="E153" s="39" t="s">
        <v>195</v>
      </c>
    </row>
    <row r="154" spans="1:5" ht="15" customHeight="1" x14ac:dyDescent="0.25">
      <c r="A154" s="271"/>
      <c r="B154" s="38">
        <v>401</v>
      </c>
      <c r="C154" s="39">
        <v>82.83</v>
      </c>
      <c r="D154" s="39"/>
      <c r="E154" s="39" t="s">
        <v>156</v>
      </c>
    </row>
    <row r="155" spans="1:5" ht="15" customHeight="1" x14ac:dyDescent="0.25">
      <c r="A155" s="271"/>
      <c r="B155" s="38">
        <v>402</v>
      </c>
      <c r="C155" s="39">
        <v>72.13</v>
      </c>
      <c r="D155" s="39"/>
      <c r="E155" s="39" t="s">
        <v>156</v>
      </c>
    </row>
    <row r="156" spans="1:5" ht="15" customHeight="1" x14ac:dyDescent="0.25">
      <c r="A156" s="271"/>
      <c r="B156" s="38">
        <v>403</v>
      </c>
      <c r="C156" s="39">
        <v>80.87</v>
      </c>
      <c r="D156" s="39"/>
      <c r="E156" s="39" t="s">
        <v>156</v>
      </c>
    </row>
    <row r="157" spans="1:5" ht="15" customHeight="1" x14ac:dyDescent="0.25">
      <c r="A157" s="271"/>
      <c r="B157" s="38">
        <v>404</v>
      </c>
      <c r="C157" s="39">
        <v>82.34</v>
      </c>
      <c r="D157" s="39"/>
      <c r="E157" s="39" t="s">
        <v>195</v>
      </c>
    </row>
    <row r="158" spans="1:5" ht="15.75" customHeight="1" x14ac:dyDescent="0.25">
      <c r="A158" s="271"/>
      <c r="B158" s="38">
        <v>405</v>
      </c>
      <c r="C158" s="39">
        <v>82.34</v>
      </c>
      <c r="D158" s="39"/>
      <c r="E158" s="39" t="s">
        <v>385</v>
      </c>
    </row>
    <row r="159" spans="1:5" ht="15.75" customHeight="1" x14ac:dyDescent="0.25">
      <c r="A159" s="288" t="s">
        <v>204</v>
      </c>
      <c r="B159" s="272" t="s">
        <v>213</v>
      </c>
      <c r="C159" s="39">
        <v>64.150000000000006</v>
      </c>
      <c r="D159" s="39"/>
      <c r="E159" s="39" t="s">
        <v>205</v>
      </c>
    </row>
    <row r="160" spans="1:5" ht="15.75" customHeight="1" x14ac:dyDescent="0.25">
      <c r="A160" s="289"/>
      <c r="B160" s="273"/>
      <c r="C160" s="39">
        <v>74.3</v>
      </c>
      <c r="D160" s="39"/>
      <c r="E160" s="39" t="s">
        <v>206</v>
      </c>
    </row>
    <row r="161" spans="1:5" ht="15.75" customHeight="1" x14ac:dyDescent="0.25">
      <c r="A161" s="289"/>
      <c r="B161" s="273"/>
      <c r="C161" s="39">
        <v>61.57</v>
      </c>
      <c r="D161" s="39"/>
      <c r="E161" s="39" t="s">
        <v>207</v>
      </c>
    </row>
    <row r="162" spans="1:5" ht="15.75" customHeight="1" x14ac:dyDescent="0.25">
      <c r="A162" s="289"/>
      <c r="B162" s="273"/>
      <c r="C162" s="39">
        <v>46.99</v>
      </c>
      <c r="D162" s="39"/>
      <c r="E162" s="39" t="s">
        <v>208</v>
      </c>
    </row>
    <row r="163" spans="1:5" ht="15.75" customHeight="1" x14ac:dyDescent="0.25">
      <c r="A163" s="289"/>
      <c r="B163" s="273"/>
      <c r="C163" s="39">
        <v>16.059999999999999</v>
      </c>
      <c r="D163" s="39"/>
      <c r="E163" s="39" t="s">
        <v>209</v>
      </c>
    </row>
    <row r="164" spans="1:5" x14ac:dyDescent="0.25">
      <c r="A164" s="289"/>
      <c r="B164" s="273"/>
      <c r="C164" s="39">
        <v>52.4</v>
      </c>
      <c r="D164" s="39"/>
      <c r="E164" s="39" t="s">
        <v>210</v>
      </c>
    </row>
    <row r="165" spans="1:5" x14ac:dyDescent="0.25">
      <c r="A165" s="289"/>
      <c r="B165" s="274"/>
      <c r="C165" s="39">
        <v>69.72</v>
      </c>
      <c r="D165" s="39"/>
      <c r="E165" s="39" t="s">
        <v>211</v>
      </c>
    </row>
    <row r="166" spans="1:5" x14ac:dyDescent="0.25">
      <c r="A166" s="289"/>
      <c r="B166" s="272" t="s">
        <v>212</v>
      </c>
      <c r="C166" s="39">
        <v>53.03</v>
      </c>
      <c r="D166" s="39"/>
      <c r="E166" s="39" t="s">
        <v>214</v>
      </c>
    </row>
    <row r="167" spans="1:5" x14ac:dyDescent="0.25">
      <c r="A167" s="289"/>
      <c r="B167" s="273"/>
      <c r="C167" s="39">
        <v>108.83</v>
      </c>
      <c r="D167" s="39"/>
      <c r="E167" s="39" t="s">
        <v>214</v>
      </c>
    </row>
    <row r="168" spans="1:5" x14ac:dyDescent="0.25">
      <c r="A168" s="289"/>
      <c r="B168" s="273"/>
      <c r="C168" s="39">
        <v>41.78</v>
      </c>
      <c r="D168" s="39"/>
      <c r="E168" s="39" t="s">
        <v>215</v>
      </c>
    </row>
    <row r="169" spans="1:5" x14ac:dyDescent="0.25">
      <c r="A169" s="289"/>
      <c r="B169" s="273"/>
      <c r="C169" s="39">
        <v>63</v>
      </c>
      <c r="D169" s="39"/>
      <c r="E169" s="39" t="s">
        <v>216</v>
      </c>
    </row>
    <row r="170" spans="1:5" x14ac:dyDescent="0.25">
      <c r="A170" s="289"/>
      <c r="B170" s="273"/>
      <c r="C170" s="39">
        <v>35.770000000000003</v>
      </c>
      <c r="D170" s="39"/>
      <c r="E170" s="39" t="s">
        <v>217</v>
      </c>
    </row>
    <row r="171" spans="1:5" x14ac:dyDescent="0.25">
      <c r="A171" s="289"/>
      <c r="B171" s="273"/>
      <c r="C171" s="39">
        <v>50.07</v>
      </c>
      <c r="D171" s="39"/>
      <c r="E171" s="39" t="s">
        <v>218</v>
      </c>
    </row>
    <row r="172" spans="1:5" x14ac:dyDescent="0.25">
      <c r="A172" s="290"/>
      <c r="B172" s="274"/>
      <c r="C172" s="39">
        <v>86.64</v>
      </c>
      <c r="D172" s="39"/>
      <c r="E172" s="39" t="s">
        <v>219</v>
      </c>
    </row>
    <row r="173" spans="1:5" x14ac:dyDescent="0.25">
      <c r="A173" s="45"/>
      <c r="B173" s="46"/>
      <c r="C173" s="45"/>
      <c r="D173" s="45"/>
      <c r="E173" s="45"/>
    </row>
    <row r="174" spans="1:5" x14ac:dyDescent="0.25">
      <c r="A174" s="45"/>
      <c r="B174" s="46"/>
      <c r="C174" s="45"/>
      <c r="D174" s="45"/>
      <c r="E174" s="45"/>
    </row>
    <row r="175" spans="1:5" x14ac:dyDescent="0.25">
      <c r="A175" s="45"/>
      <c r="B175" s="46"/>
      <c r="C175" s="45"/>
      <c r="D175" s="286" t="s">
        <v>375</v>
      </c>
      <c r="E175" s="286"/>
    </row>
    <row r="176" spans="1:5" x14ac:dyDescent="0.25">
      <c r="A176" s="45"/>
      <c r="B176" s="46"/>
      <c r="C176" s="45"/>
      <c r="D176" s="108" t="s">
        <v>238</v>
      </c>
      <c r="E176" s="108">
        <f>+COUNTIF(E9:E172,"AULA")</f>
        <v>53</v>
      </c>
    </row>
    <row r="177" spans="1:5" x14ac:dyDescent="0.25">
      <c r="A177" s="45"/>
      <c r="B177" s="46"/>
      <c r="C177" s="45"/>
      <c r="D177" s="108" t="s">
        <v>239</v>
      </c>
      <c r="E177" s="108">
        <f>+SUMIFS(C9:C172,E9:E172,"AULA")</f>
        <v>2606.88</v>
      </c>
    </row>
    <row r="178" spans="1:5" x14ac:dyDescent="0.25">
      <c r="A178" s="45"/>
      <c r="B178" s="46"/>
      <c r="C178" s="45"/>
      <c r="D178" s="45" t="s">
        <v>283</v>
      </c>
      <c r="E178" s="234">
        <f>+E177+C157+C156+C155+C154+C153+C152+C151+C150+C149+C148+C142+C141+C140+C139+C138+C137+C136+C135+C134+C133+C132+C127+C126+C124+C123+C122+C121+C120+C119+C118+C106+C85+C84+C78+C77+C40+C30+C27</f>
        <v>5401.3499999999985</v>
      </c>
    </row>
    <row r="179" spans="1:5" x14ac:dyDescent="0.25">
      <c r="A179" s="45"/>
      <c r="B179" s="46"/>
      <c r="C179" s="45"/>
      <c r="D179" s="45"/>
      <c r="E179" s="45"/>
    </row>
    <row r="180" spans="1:5" x14ac:dyDescent="0.25">
      <c r="A180" s="45"/>
      <c r="B180" s="46"/>
      <c r="C180" s="45"/>
      <c r="D180" s="45"/>
      <c r="E180" s="45"/>
    </row>
    <row r="181" spans="1:5" x14ac:dyDescent="0.25">
      <c r="A181" s="45"/>
      <c r="B181" s="46"/>
      <c r="C181" s="45"/>
      <c r="D181" s="45"/>
      <c r="E181" s="45"/>
    </row>
    <row r="182" spans="1:5" x14ac:dyDescent="0.25">
      <c r="A182" s="45"/>
      <c r="B182" s="46"/>
      <c r="C182" s="45"/>
      <c r="D182" s="45"/>
      <c r="E182" s="45"/>
    </row>
    <row r="183" spans="1:5" x14ac:dyDescent="0.25">
      <c r="A183" s="45"/>
      <c r="B183" s="46"/>
      <c r="C183" s="45"/>
      <c r="D183" s="45"/>
      <c r="E183" s="45"/>
    </row>
    <row r="184" spans="1:5" x14ac:dyDescent="0.25">
      <c r="A184" s="45"/>
      <c r="B184" s="46"/>
      <c r="C184" s="45"/>
      <c r="D184" s="45"/>
      <c r="E184" s="45"/>
    </row>
    <row r="185" spans="1:5" x14ac:dyDescent="0.25">
      <c r="A185" s="45"/>
      <c r="B185" s="46"/>
      <c r="C185" s="45"/>
      <c r="D185" s="45"/>
      <c r="E185" s="45"/>
    </row>
    <row r="186" spans="1:5" x14ac:dyDescent="0.25">
      <c r="A186" s="287" t="s">
        <v>186</v>
      </c>
      <c r="B186" s="287"/>
      <c r="C186" s="287"/>
      <c r="D186" s="287"/>
      <c r="E186" s="287"/>
    </row>
    <row r="187" spans="1:5" x14ac:dyDescent="0.25">
      <c r="A187" s="47"/>
      <c r="B187" s="47"/>
      <c r="C187" s="47"/>
      <c r="D187" s="47"/>
      <c r="E187" s="47"/>
    </row>
    <row r="188" spans="1:5" x14ac:dyDescent="0.25">
      <c r="A188" s="48" t="s">
        <v>115</v>
      </c>
      <c r="B188" s="48" t="s">
        <v>116</v>
      </c>
      <c r="C188" s="48" t="s">
        <v>117</v>
      </c>
      <c r="D188" s="48" t="s">
        <v>118</v>
      </c>
      <c r="E188" s="48" t="s">
        <v>144</v>
      </c>
    </row>
    <row r="189" spans="1:5" x14ac:dyDescent="0.25">
      <c r="A189" s="291" t="s">
        <v>176</v>
      </c>
      <c r="B189" s="49">
        <v>201</v>
      </c>
      <c r="C189" s="50">
        <v>62.57</v>
      </c>
      <c r="D189" s="50"/>
      <c r="E189" s="63" t="s">
        <v>177</v>
      </c>
    </row>
    <row r="190" spans="1:5" x14ac:dyDescent="0.25">
      <c r="A190" s="292"/>
      <c r="B190" s="49">
        <v>202</v>
      </c>
      <c r="C190" s="50">
        <v>61.23</v>
      </c>
      <c r="D190" s="50"/>
      <c r="E190" s="50" t="s">
        <v>178</v>
      </c>
    </row>
    <row r="191" spans="1:5" x14ac:dyDescent="0.25">
      <c r="A191" s="292"/>
      <c r="B191" s="49">
        <v>203</v>
      </c>
      <c r="C191" s="50">
        <v>58.06</v>
      </c>
      <c r="D191" s="50"/>
      <c r="E191" s="50" t="s">
        <v>179</v>
      </c>
    </row>
    <row r="192" spans="1:5" x14ac:dyDescent="0.25">
      <c r="A192" s="292"/>
      <c r="B192" s="49">
        <v>204</v>
      </c>
      <c r="C192" s="50">
        <v>61.23</v>
      </c>
      <c r="D192" s="50"/>
      <c r="E192" s="50" t="s">
        <v>180</v>
      </c>
    </row>
    <row r="193" spans="1:5" x14ac:dyDescent="0.25">
      <c r="A193" s="292"/>
      <c r="B193" s="49">
        <v>205</v>
      </c>
      <c r="C193" s="50">
        <v>62.57</v>
      </c>
      <c r="D193" s="50"/>
      <c r="E193" s="50" t="s">
        <v>181</v>
      </c>
    </row>
    <row r="194" spans="1:5" x14ac:dyDescent="0.25">
      <c r="A194" s="292"/>
      <c r="B194" s="49">
        <v>206</v>
      </c>
      <c r="C194" s="50">
        <v>62.57</v>
      </c>
      <c r="D194" s="50"/>
      <c r="E194" s="50" t="s">
        <v>188</v>
      </c>
    </row>
    <row r="195" spans="1:5" x14ac:dyDescent="0.25">
      <c r="A195" s="292"/>
      <c r="B195" s="49">
        <v>207</v>
      </c>
      <c r="C195" s="50">
        <v>62.57</v>
      </c>
      <c r="D195" s="50"/>
      <c r="E195" s="50" t="s">
        <v>156</v>
      </c>
    </row>
    <row r="196" spans="1:5" ht="26.25" x14ac:dyDescent="0.25">
      <c r="A196" s="292"/>
      <c r="B196" s="49">
        <v>208</v>
      </c>
      <c r="C196" s="50">
        <v>49.32</v>
      </c>
      <c r="D196" s="50"/>
      <c r="E196" s="51" t="s">
        <v>182</v>
      </c>
    </row>
    <row r="197" spans="1:5" x14ac:dyDescent="0.25">
      <c r="A197" s="292"/>
      <c r="B197" s="49">
        <v>301</v>
      </c>
      <c r="C197" s="50">
        <v>62.57</v>
      </c>
      <c r="D197" s="50"/>
      <c r="E197" s="50" t="s">
        <v>183</v>
      </c>
    </row>
    <row r="198" spans="1:5" x14ac:dyDescent="0.25">
      <c r="A198" s="292"/>
      <c r="B198" s="49">
        <v>302</v>
      </c>
      <c r="C198" s="50">
        <v>61.23</v>
      </c>
      <c r="D198" s="50"/>
      <c r="E198" s="50" t="s">
        <v>188</v>
      </c>
    </row>
    <row r="199" spans="1:5" x14ac:dyDescent="0.25">
      <c r="A199" s="292"/>
      <c r="B199" s="49">
        <v>303</v>
      </c>
      <c r="C199" s="50">
        <v>58.06</v>
      </c>
      <c r="D199" s="50">
        <v>45</v>
      </c>
      <c r="E199" s="50" t="s">
        <v>146</v>
      </c>
    </row>
    <row r="200" spans="1:5" x14ac:dyDescent="0.25">
      <c r="A200" s="292"/>
      <c r="B200" s="49">
        <v>304</v>
      </c>
      <c r="C200" s="50">
        <v>61.23</v>
      </c>
      <c r="D200" s="50"/>
      <c r="E200" s="50" t="s">
        <v>189</v>
      </c>
    </row>
    <row r="201" spans="1:5" x14ac:dyDescent="0.25">
      <c r="A201" s="292"/>
      <c r="B201" s="49">
        <v>305</v>
      </c>
      <c r="C201" s="50">
        <v>62.57</v>
      </c>
      <c r="D201" s="50"/>
      <c r="E201" s="50" t="s">
        <v>189</v>
      </c>
    </row>
    <row r="202" spans="1:5" x14ac:dyDescent="0.25">
      <c r="A202" s="292"/>
      <c r="B202" s="49">
        <v>306</v>
      </c>
      <c r="C202" s="50">
        <v>62.57</v>
      </c>
      <c r="D202" s="50"/>
      <c r="E202" s="50" t="s">
        <v>188</v>
      </c>
    </row>
    <row r="203" spans="1:5" x14ac:dyDescent="0.25">
      <c r="A203" s="292"/>
      <c r="B203" s="49">
        <v>307</v>
      </c>
      <c r="C203" s="50">
        <v>62.57</v>
      </c>
      <c r="D203" s="50">
        <v>50</v>
      </c>
      <c r="E203" s="50" t="s">
        <v>232</v>
      </c>
    </row>
    <row r="204" spans="1:5" x14ac:dyDescent="0.25">
      <c r="A204" s="292"/>
      <c r="B204" s="49">
        <v>308</v>
      </c>
      <c r="C204" s="50">
        <v>49.32</v>
      </c>
      <c r="D204" s="50"/>
      <c r="E204" s="50" t="s">
        <v>184</v>
      </c>
    </row>
    <row r="205" spans="1:5" x14ac:dyDescent="0.25">
      <c r="A205" s="292"/>
      <c r="B205" s="49">
        <v>401</v>
      </c>
      <c r="C205" s="50">
        <v>62.57</v>
      </c>
      <c r="D205" s="50">
        <v>60</v>
      </c>
      <c r="E205" s="50" t="s">
        <v>386</v>
      </c>
    </row>
    <row r="206" spans="1:5" x14ac:dyDescent="0.25">
      <c r="A206" s="292"/>
      <c r="B206" s="49">
        <v>402</v>
      </c>
      <c r="C206" s="50">
        <v>61.23</v>
      </c>
      <c r="D206" s="50">
        <v>60</v>
      </c>
      <c r="E206" s="50" t="s">
        <v>146</v>
      </c>
    </row>
    <row r="207" spans="1:5" x14ac:dyDescent="0.25">
      <c r="A207" s="292"/>
      <c r="B207" s="49">
        <v>403</v>
      </c>
      <c r="C207" s="50">
        <v>58.06</v>
      </c>
      <c r="D207" s="50">
        <v>55</v>
      </c>
      <c r="E207" s="50" t="s">
        <v>146</v>
      </c>
    </row>
    <row r="208" spans="1:5" x14ac:dyDescent="0.25">
      <c r="A208" s="292"/>
      <c r="B208" s="49">
        <v>404</v>
      </c>
      <c r="C208" s="50">
        <v>61.23</v>
      </c>
      <c r="D208" s="50">
        <v>50</v>
      </c>
      <c r="E208" s="50" t="s">
        <v>146</v>
      </c>
    </row>
    <row r="209" spans="1:5" x14ac:dyDescent="0.25">
      <c r="A209" s="292"/>
      <c r="B209" s="49">
        <v>405</v>
      </c>
      <c r="C209" s="50">
        <v>62.57</v>
      </c>
      <c r="D209" s="50">
        <v>55</v>
      </c>
      <c r="E209" s="50" t="s">
        <v>146</v>
      </c>
    </row>
    <row r="210" spans="1:5" x14ac:dyDescent="0.25">
      <c r="A210" s="292"/>
      <c r="B210" s="49">
        <v>406</v>
      </c>
      <c r="C210" s="50">
        <v>62.57</v>
      </c>
      <c r="D210" s="50">
        <v>45</v>
      </c>
      <c r="E210" s="50" t="s">
        <v>146</v>
      </c>
    </row>
    <row r="211" spans="1:5" x14ac:dyDescent="0.25">
      <c r="A211" s="292"/>
      <c r="B211" s="49">
        <v>407</v>
      </c>
      <c r="C211" s="50">
        <v>62.57</v>
      </c>
      <c r="D211" s="50">
        <v>60</v>
      </c>
      <c r="E211" s="50" t="s">
        <v>232</v>
      </c>
    </row>
    <row r="212" spans="1:5" x14ac:dyDescent="0.25">
      <c r="A212" s="292"/>
      <c r="B212" s="49">
        <v>408</v>
      </c>
      <c r="C212" s="50">
        <v>49.32</v>
      </c>
      <c r="D212" s="50">
        <v>55</v>
      </c>
      <c r="E212" s="50" t="s">
        <v>146</v>
      </c>
    </row>
    <row r="213" spans="1:5" x14ac:dyDescent="0.25">
      <c r="A213" s="293" t="s">
        <v>185</v>
      </c>
      <c r="B213" s="49">
        <v>101</v>
      </c>
      <c r="C213" s="50">
        <v>42.79</v>
      </c>
      <c r="D213" s="50">
        <v>35</v>
      </c>
      <c r="E213" s="50" t="s">
        <v>146</v>
      </c>
    </row>
    <row r="214" spans="1:5" x14ac:dyDescent="0.25">
      <c r="A214" s="294"/>
      <c r="B214" s="49">
        <v>102</v>
      </c>
      <c r="C214" s="50">
        <v>42.56</v>
      </c>
      <c r="D214" s="50">
        <v>35</v>
      </c>
      <c r="E214" s="50" t="s">
        <v>146</v>
      </c>
    </row>
    <row r="215" spans="1:5" x14ac:dyDescent="0.25">
      <c r="A215" s="294"/>
      <c r="B215" s="49">
        <v>103</v>
      </c>
      <c r="C215" s="50">
        <v>42.54</v>
      </c>
      <c r="D215" s="50">
        <v>35</v>
      </c>
      <c r="E215" s="50" t="s">
        <v>146</v>
      </c>
    </row>
    <row r="216" spans="1:5" x14ac:dyDescent="0.25">
      <c r="A216" s="294"/>
      <c r="B216" s="49">
        <v>104</v>
      </c>
      <c r="C216" s="50">
        <v>39.880000000000003</v>
      </c>
      <c r="D216" s="50">
        <v>35</v>
      </c>
      <c r="E216" s="50" t="s">
        <v>146</v>
      </c>
    </row>
    <row r="217" spans="1:5" x14ac:dyDescent="0.25">
      <c r="A217" s="294"/>
      <c r="B217" s="49">
        <v>105</v>
      </c>
      <c r="C217" s="50">
        <v>42.23</v>
      </c>
      <c r="D217" s="50">
        <v>35</v>
      </c>
      <c r="E217" s="50" t="s">
        <v>146</v>
      </c>
    </row>
    <row r="218" spans="1:5" x14ac:dyDescent="0.25">
      <c r="A218" s="294"/>
      <c r="B218" s="49">
        <v>106</v>
      </c>
      <c r="C218" s="50">
        <v>42.14</v>
      </c>
      <c r="D218" s="50">
        <v>35</v>
      </c>
      <c r="E218" s="50" t="s">
        <v>146</v>
      </c>
    </row>
    <row r="219" spans="1:5" x14ac:dyDescent="0.25">
      <c r="A219" s="294"/>
      <c r="B219" s="49">
        <v>107</v>
      </c>
      <c r="C219" s="50">
        <v>39.96</v>
      </c>
      <c r="D219" s="50">
        <v>35</v>
      </c>
      <c r="E219" s="50" t="s">
        <v>146</v>
      </c>
    </row>
    <row r="220" spans="1:5" x14ac:dyDescent="0.25">
      <c r="A220" s="294"/>
      <c r="B220" s="49">
        <v>108</v>
      </c>
      <c r="C220" s="50">
        <v>40.85</v>
      </c>
      <c r="D220" s="50">
        <v>35</v>
      </c>
      <c r="E220" s="50" t="s">
        <v>146</v>
      </c>
    </row>
    <row r="221" spans="1:5" x14ac:dyDescent="0.25">
      <c r="A221" s="294"/>
      <c r="B221" s="52">
        <v>201</v>
      </c>
      <c r="C221" s="50">
        <v>41.79</v>
      </c>
      <c r="D221" s="50">
        <v>35</v>
      </c>
      <c r="E221" s="50" t="s">
        <v>146</v>
      </c>
    </row>
    <row r="222" spans="1:5" x14ac:dyDescent="0.25">
      <c r="A222" s="294"/>
      <c r="B222" s="52">
        <v>202</v>
      </c>
      <c r="C222" s="50">
        <v>42.56</v>
      </c>
      <c r="D222" s="50">
        <v>35</v>
      </c>
      <c r="E222" s="50" t="s">
        <v>146</v>
      </c>
    </row>
    <row r="223" spans="1:5" x14ac:dyDescent="0.25">
      <c r="A223" s="294"/>
      <c r="B223" s="52">
        <v>203</v>
      </c>
      <c r="C223" s="50">
        <v>42.54</v>
      </c>
      <c r="D223" s="50">
        <v>35</v>
      </c>
      <c r="E223" s="50" t="s">
        <v>146</v>
      </c>
    </row>
    <row r="224" spans="1:5" x14ac:dyDescent="0.25">
      <c r="A224" s="294"/>
      <c r="B224" s="52">
        <v>204</v>
      </c>
      <c r="C224" s="50">
        <v>39.880000000000003</v>
      </c>
      <c r="D224" s="50">
        <v>35</v>
      </c>
      <c r="E224" s="50" t="s">
        <v>146</v>
      </c>
    </row>
    <row r="225" spans="1:5" x14ac:dyDescent="0.25">
      <c r="A225" s="294"/>
      <c r="B225" s="52">
        <v>205</v>
      </c>
      <c r="C225" s="50">
        <v>42.23</v>
      </c>
      <c r="D225" s="50">
        <v>35</v>
      </c>
      <c r="E225" s="50" t="s">
        <v>146</v>
      </c>
    </row>
    <row r="226" spans="1:5" x14ac:dyDescent="0.25">
      <c r="A226" s="294"/>
      <c r="B226" s="52">
        <v>206</v>
      </c>
      <c r="C226" s="50">
        <v>42.14</v>
      </c>
      <c r="D226" s="50">
        <v>35</v>
      </c>
      <c r="E226" s="50" t="s">
        <v>146</v>
      </c>
    </row>
    <row r="227" spans="1:5" x14ac:dyDescent="0.25">
      <c r="A227" s="294"/>
      <c r="B227" s="52">
        <v>207</v>
      </c>
      <c r="C227" s="50">
        <v>39.96</v>
      </c>
      <c r="D227" s="50">
        <v>35</v>
      </c>
      <c r="E227" s="50" t="s">
        <v>146</v>
      </c>
    </row>
    <row r="228" spans="1:5" x14ac:dyDescent="0.25">
      <c r="A228" s="294"/>
      <c r="B228" s="52">
        <v>208</v>
      </c>
      <c r="C228" s="50">
        <v>40.85</v>
      </c>
      <c r="D228" s="50">
        <v>35</v>
      </c>
      <c r="E228" s="50" t="s">
        <v>146</v>
      </c>
    </row>
    <row r="229" spans="1:5" x14ac:dyDescent="0.25">
      <c r="A229" s="294"/>
      <c r="B229" s="52">
        <v>301</v>
      </c>
      <c r="C229" s="50">
        <v>41.31</v>
      </c>
      <c r="D229" s="50">
        <v>35</v>
      </c>
      <c r="E229" s="50" t="s">
        <v>146</v>
      </c>
    </row>
    <row r="230" spans="1:5" x14ac:dyDescent="0.25">
      <c r="A230" s="294"/>
      <c r="B230" s="52">
        <v>302</v>
      </c>
      <c r="C230" s="50">
        <v>42.59</v>
      </c>
      <c r="D230" s="50">
        <v>35</v>
      </c>
      <c r="E230" s="50" t="s">
        <v>146</v>
      </c>
    </row>
    <row r="231" spans="1:5" x14ac:dyDescent="0.25">
      <c r="A231" s="294"/>
      <c r="B231" s="52">
        <v>303</v>
      </c>
      <c r="C231" s="50">
        <v>42.62</v>
      </c>
      <c r="D231" s="50">
        <v>35</v>
      </c>
      <c r="E231" s="50" t="s">
        <v>146</v>
      </c>
    </row>
    <row r="232" spans="1:5" x14ac:dyDescent="0.25">
      <c r="A232" s="294"/>
      <c r="B232" s="52">
        <v>304</v>
      </c>
      <c r="C232" s="50">
        <v>39.880000000000003</v>
      </c>
      <c r="D232" s="50">
        <v>35</v>
      </c>
      <c r="E232" s="50" t="s">
        <v>146</v>
      </c>
    </row>
    <row r="233" spans="1:5" x14ac:dyDescent="0.25">
      <c r="A233" s="294"/>
      <c r="B233" s="52">
        <v>305</v>
      </c>
      <c r="C233" s="50">
        <v>42.23</v>
      </c>
      <c r="D233" s="50">
        <v>35</v>
      </c>
      <c r="E233" s="50" t="s">
        <v>146</v>
      </c>
    </row>
    <row r="234" spans="1:5" x14ac:dyDescent="0.25">
      <c r="A234" s="294"/>
      <c r="B234" s="52">
        <v>306</v>
      </c>
      <c r="C234" s="50">
        <v>42.12</v>
      </c>
      <c r="D234" s="50">
        <v>35</v>
      </c>
      <c r="E234" s="50" t="s">
        <v>146</v>
      </c>
    </row>
    <row r="235" spans="1:5" x14ac:dyDescent="0.25">
      <c r="A235" s="294"/>
      <c r="B235" s="52">
        <v>307</v>
      </c>
      <c r="C235" s="50">
        <v>39.96</v>
      </c>
      <c r="D235" s="50">
        <v>35</v>
      </c>
      <c r="E235" s="50" t="s">
        <v>146</v>
      </c>
    </row>
    <row r="236" spans="1:5" x14ac:dyDescent="0.25">
      <c r="A236" s="294"/>
      <c r="B236" s="52">
        <v>308</v>
      </c>
      <c r="C236" s="50">
        <v>40.85</v>
      </c>
      <c r="D236" s="50">
        <v>35</v>
      </c>
      <c r="E236" s="50" t="s">
        <v>146</v>
      </c>
    </row>
    <row r="237" spans="1:5" x14ac:dyDescent="0.25">
      <c r="A237" s="294"/>
      <c r="B237" s="52">
        <v>401</v>
      </c>
      <c r="C237" s="50">
        <v>40.1</v>
      </c>
      <c r="D237" s="50">
        <v>35</v>
      </c>
      <c r="E237" s="50" t="s">
        <v>146</v>
      </c>
    </row>
    <row r="238" spans="1:5" x14ac:dyDescent="0.25">
      <c r="A238" s="294"/>
      <c r="B238" s="52">
        <v>402</v>
      </c>
      <c r="C238" s="50">
        <v>42.31</v>
      </c>
      <c r="D238" s="50">
        <v>35</v>
      </c>
      <c r="E238" s="50" t="s">
        <v>146</v>
      </c>
    </row>
    <row r="239" spans="1:5" x14ac:dyDescent="0.25">
      <c r="A239" s="294"/>
      <c r="B239" s="52">
        <v>403</v>
      </c>
      <c r="C239" s="50">
        <v>42.29</v>
      </c>
      <c r="D239" s="50">
        <v>35</v>
      </c>
      <c r="E239" s="50" t="s">
        <v>146</v>
      </c>
    </row>
    <row r="240" spans="1:5" x14ac:dyDescent="0.25">
      <c r="A240" s="294"/>
      <c r="B240" s="52">
        <v>404</v>
      </c>
      <c r="C240" s="50">
        <v>39.049999999999997</v>
      </c>
      <c r="D240" s="50">
        <v>35</v>
      </c>
      <c r="E240" s="50" t="s">
        <v>146</v>
      </c>
    </row>
    <row r="241" spans="1:5" x14ac:dyDescent="0.25">
      <c r="A241" s="294"/>
      <c r="B241" s="52">
        <v>405</v>
      </c>
      <c r="C241" s="50">
        <v>42.12</v>
      </c>
      <c r="D241" s="50">
        <v>35</v>
      </c>
      <c r="E241" s="50" t="s">
        <v>146</v>
      </c>
    </row>
    <row r="242" spans="1:5" x14ac:dyDescent="0.25">
      <c r="A242" s="294"/>
      <c r="B242" s="52">
        <v>406</v>
      </c>
      <c r="C242" s="50">
        <v>40.950000000000003</v>
      </c>
      <c r="D242" s="50">
        <v>35</v>
      </c>
      <c r="E242" s="50" t="s">
        <v>146</v>
      </c>
    </row>
    <row r="243" spans="1:5" x14ac:dyDescent="0.25">
      <c r="A243" s="294"/>
      <c r="B243" s="52">
        <v>407</v>
      </c>
      <c r="C243" s="50">
        <v>39.78</v>
      </c>
      <c r="D243" s="50">
        <v>35</v>
      </c>
      <c r="E243" s="50" t="s">
        <v>146</v>
      </c>
    </row>
    <row r="244" spans="1:5" x14ac:dyDescent="0.25">
      <c r="A244" s="294"/>
      <c r="B244" s="52">
        <v>408</v>
      </c>
      <c r="C244" s="50">
        <v>41.08</v>
      </c>
      <c r="D244" s="50">
        <v>35</v>
      </c>
      <c r="E244" s="50" t="s">
        <v>146</v>
      </c>
    </row>
    <row r="245" spans="1:5" x14ac:dyDescent="0.25">
      <c r="A245" s="294"/>
      <c r="B245" s="52">
        <v>501</v>
      </c>
      <c r="C245" s="50">
        <v>41.12</v>
      </c>
      <c r="D245" s="50">
        <v>35</v>
      </c>
      <c r="E245" s="50" t="s">
        <v>146</v>
      </c>
    </row>
    <row r="246" spans="1:5" x14ac:dyDescent="0.25">
      <c r="A246" s="294"/>
      <c r="B246" s="52">
        <v>502</v>
      </c>
      <c r="C246" s="50">
        <v>42.31</v>
      </c>
      <c r="D246" s="50">
        <v>35</v>
      </c>
      <c r="E246" s="50" t="s">
        <v>146</v>
      </c>
    </row>
    <row r="247" spans="1:5" x14ac:dyDescent="0.25">
      <c r="A247" s="294"/>
      <c r="B247" s="52">
        <v>503</v>
      </c>
      <c r="C247" s="50">
        <v>42.54</v>
      </c>
      <c r="D247" s="50">
        <v>35</v>
      </c>
      <c r="E247" s="50" t="s">
        <v>146</v>
      </c>
    </row>
    <row r="248" spans="1:5" x14ac:dyDescent="0.25">
      <c r="A248" s="294"/>
      <c r="B248" s="52">
        <v>504</v>
      </c>
      <c r="C248" s="50">
        <v>39.049999999999997</v>
      </c>
      <c r="D248" s="50">
        <v>35</v>
      </c>
      <c r="E248" s="50" t="s">
        <v>146</v>
      </c>
    </row>
    <row r="249" spans="1:5" x14ac:dyDescent="0.25">
      <c r="A249" s="294"/>
      <c r="B249" s="52">
        <v>505</v>
      </c>
      <c r="C249" s="50">
        <v>42.23</v>
      </c>
      <c r="D249" s="50">
        <v>35</v>
      </c>
      <c r="E249" s="50" t="s">
        <v>146</v>
      </c>
    </row>
    <row r="250" spans="1:5" x14ac:dyDescent="0.25">
      <c r="A250" s="294"/>
      <c r="B250" s="52">
        <v>506</v>
      </c>
      <c r="C250" s="50">
        <v>41.48</v>
      </c>
      <c r="D250" s="50">
        <v>35</v>
      </c>
      <c r="E250" s="50" t="s">
        <v>146</v>
      </c>
    </row>
    <row r="251" spans="1:5" x14ac:dyDescent="0.25">
      <c r="A251" s="294"/>
      <c r="B251" s="52">
        <v>507</v>
      </c>
      <c r="C251" s="50">
        <v>39.96</v>
      </c>
      <c r="D251" s="50">
        <v>35</v>
      </c>
      <c r="E251" s="50" t="s">
        <v>146</v>
      </c>
    </row>
    <row r="252" spans="1:5" x14ac:dyDescent="0.25">
      <c r="A252" s="294"/>
      <c r="B252" s="52">
        <v>508</v>
      </c>
      <c r="C252" s="50">
        <v>40.85</v>
      </c>
      <c r="D252" s="50">
        <v>35</v>
      </c>
      <c r="E252" s="50" t="s">
        <v>146</v>
      </c>
    </row>
    <row r="254" spans="1:5" x14ac:dyDescent="0.25">
      <c r="D254" s="286" t="s">
        <v>96</v>
      </c>
      <c r="E254" s="286"/>
    </row>
    <row r="255" spans="1:5" x14ac:dyDescent="0.25">
      <c r="D255" s="108" t="s">
        <v>238</v>
      </c>
      <c r="E255" s="108">
        <f>+COUNTIF(E189:E252,"AULA")</f>
        <v>47</v>
      </c>
    </row>
    <row r="256" spans="1:5" x14ac:dyDescent="0.25">
      <c r="D256" s="108" t="s">
        <v>239</v>
      </c>
      <c r="E256" s="108">
        <f>+SUMIFS(C189:C252,E189:E252,"AULA")</f>
        <v>2066.7199999999989</v>
      </c>
    </row>
    <row r="257" spans="1:5" x14ac:dyDescent="0.25">
      <c r="D257" s="22" t="s">
        <v>283</v>
      </c>
      <c r="E257" s="233">
        <f>+E256</f>
        <v>2066.7199999999989</v>
      </c>
    </row>
    <row r="259" spans="1:5" x14ac:dyDescent="0.25">
      <c r="B259" s="23" t="s">
        <v>369</v>
      </c>
      <c r="E259" s="22">
        <v>2247.0300000000002</v>
      </c>
    </row>
    <row r="260" spans="1:5" x14ac:dyDescent="0.25">
      <c r="A260" s="231" t="s">
        <v>370</v>
      </c>
      <c r="E260" s="232">
        <v>143.16999999999999</v>
      </c>
    </row>
    <row r="293" spans="1:5" x14ac:dyDescent="0.25">
      <c r="A293" s="212"/>
      <c r="B293" s="215"/>
      <c r="C293" s="212"/>
      <c r="D293" s="212"/>
      <c r="E293" s="212"/>
    </row>
    <row r="294" spans="1:5" x14ac:dyDescent="0.25">
      <c r="A294" s="212"/>
      <c r="B294" s="215"/>
      <c r="C294" s="212"/>
      <c r="D294" s="212"/>
      <c r="E294" s="212"/>
    </row>
  </sheetData>
  <autoFilter ref="A8:E172"/>
  <mergeCells count="24">
    <mergeCell ref="E33:E34"/>
    <mergeCell ref="D254:E254"/>
    <mergeCell ref="D175:E175"/>
    <mergeCell ref="A5:E5"/>
    <mergeCell ref="A186:E186"/>
    <mergeCell ref="A159:A172"/>
    <mergeCell ref="B166:B172"/>
    <mergeCell ref="A41:A60"/>
    <mergeCell ref="A61:A64"/>
    <mergeCell ref="E61:E64"/>
    <mergeCell ref="E65:E69"/>
    <mergeCell ref="E88:E89"/>
    <mergeCell ref="A189:A212"/>
    <mergeCell ref="B159:B165"/>
    <mergeCell ref="A213:A252"/>
    <mergeCell ref="A65:A69"/>
    <mergeCell ref="A118:A158"/>
    <mergeCell ref="A113:A117"/>
    <mergeCell ref="A94:A112"/>
    <mergeCell ref="A1:D4"/>
    <mergeCell ref="A18:A40"/>
    <mergeCell ref="A6:D6"/>
    <mergeCell ref="A9:A17"/>
    <mergeCell ref="A70:A93"/>
  </mergeCells>
  <dataValidations disablePrompts="1" count="1">
    <dataValidation type="decimal" errorStyle="warning" allowBlank="1" showInputMessage="1" showErrorMessage="1" error="El valor debe ser un número entero entre 0 y 1" sqref="E1:E4">
      <formula1>0</formula1>
      <formula2>1</formula2>
    </dataValidation>
  </dataValidations>
  <pageMargins left="1.2480314960000001" right="0.39370078740157499" top="0.47244094488188998" bottom="0.59055118110236204" header="0" footer="0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topLeftCell="E1" workbookViewId="0">
      <selection activeCell="L11" sqref="L11"/>
    </sheetView>
  </sheetViews>
  <sheetFormatPr baseColWidth="10" defaultRowHeight="15" x14ac:dyDescent="0.25"/>
  <cols>
    <col min="1" max="1" width="11.5546875" style="110"/>
    <col min="2" max="2" width="11.6640625" style="110" bestFit="1" customWidth="1"/>
    <col min="3" max="3" width="26.33203125" style="110" bestFit="1" customWidth="1"/>
    <col min="4" max="4" width="8.44140625" style="110" customWidth="1"/>
    <col min="5" max="5" width="26.6640625" style="110" bestFit="1" customWidth="1"/>
    <col min="6" max="6" width="11.5546875" style="110"/>
    <col min="7" max="7" width="11.6640625" style="110" bestFit="1" customWidth="1"/>
    <col min="8" max="8" width="23.109375" style="110" customWidth="1"/>
    <col min="9" max="9" width="7.6640625" style="110" bestFit="1" customWidth="1"/>
    <col min="10" max="10" width="15.33203125" style="110" bestFit="1" customWidth="1"/>
    <col min="11" max="16384" width="11.5546875" style="110"/>
  </cols>
  <sheetData>
    <row r="2" spans="2:14" x14ac:dyDescent="0.25">
      <c r="E2" s="243" t="s">
        <v>379</v>
      </c>
      <c r="F2" s="117">
        <v>2178.27</v>
      </c>
    </row>
    <row r="3" spans="2:14" x14ac:dyDescent="0.25">
      <c r="E3" s="243" t="s">
        <v>377</v>
      </c>
      <c r="F3" s="117">
        <v>121.21</v>
      </c>
    </row>
    <row r="4" spans="2:14" x14ac:dyDescent="0.25">
      <c r="E4" s="243" t="s">
        <v>378</v>
      </c>
      <c r="F4" s="117">
        <v>87.5</v>
      </c>
    </row>
    <row r="5" spans="2:14" x14ac:dyDescent="0.25">
      <c r="E5" s="251" t="s">
        <v>380</v>
      </c>
      <c r="F5" s="132">
        <f>+D34+I34+N11</f>
        <v>914.94</v>
      </c>
    </row>
    <row r="6" spans="2:14" x14ac:dyDescent="0.25">
      <c r="E6" s="250" t="s">
        <v>290</v>
      </c>
      <c r="F6" s="131">
        <f>+D32+I32+N11</f>
        <v>1964.68</v>
      </c>
    </row>
    <row r="7" spans="2:14" ht="15.75" thickBot="1" x14ac:dyDescent="0.3">
      <c r="B7" s="109" t="s">
        <v>240</v>
      </c>
      <c r="D7" s="110" t="s">
        <v>322</v>
      </c>
      <c r="G7" s="109" t="s">
        <v>241</v>
      </c>
      <c r="I7" s="110" t="s">
        <v>314</v>
      </c>
      <c r="L7" s="109" t="s">
        <v>365</v>
      </c>
    </row>
    <row r="8" spans="2:14" ht="15.75" thickBot="1" x14ac:dyDescent="0.3">
      <c r="B8" s="111" t="s">
        <v>242</v>
      </c>
      <c r="C8" s="112" t="s">
        <v>243</v>
      </c>
      <c r="D8" s="112" t="s">
        <v>244</v>
      </c>
      <c r="E8" s="113" t="s">
        <v>245</v>
      </c>
      <c r="G8" s="111" t="s">
        <v>242</v>
      </c>
      <c r="H8" s="112" t="s">
        <v>243</v>
      </c>
      <c r="I8" s="112" t="s">
        <v>244</v>
      </c>
      <c r="J8" s="113" t="s">
        <v>245</v>
      </c>
      <c r="L8" s="111" t="s">
        <v>242</v>
      </c>
      <c r="M8" s="112" t="s">
        <v>243</v>
      </c>
      <c r="N8" s="113" t="s">
        <v>244</v>
      </c>
    </row>
    <row r="9" spans="2:14" x14ac:dyDescent="0.25">
      <c r="B9" s="297">
        <v>1</v>
      </c>
      <c r="C9" s="114" t="s">
        <v>246</v>
      </c>
      <c r="D9" s="115">
        <v>38.11</v>
      </c>
      <c r="E9" s="116">
        <v>32</v>
      </c>
      <c r="G9" s="297">
        <v>1</v>
      </c>
      <c r="H9" s="114" t="s">
        <v>247</v>
      </c>
      <c r="I9" s="115">
        <v>61.82</v>
      </c>
      <c r="J9" s="116">
        <v>35</v>
      </c>
      <c r="L9" s="227">
        <v>1</v>
      </c>
      <c r="M9" s="114" t="s">
        <v>366</v>
      </c>
      <c r="N9" s="238">
        <v>344.68</v>
      </c>
    </row>
    <row r="10" spans="2:14" ht="15.75" thickBot="1" x14ac:dyDescent="0.3">
      <c r="B10" s="295"/>
      <c r="C10" s="117" t="s">
        <v>248</v>
      </c>
      <c r="D10" s="118">
        <v>20.2</v>
      </c>
      <c r="E10" s="119">
        <v>24</v>
      </c>
      <c r="G10" s="295"/>
      <c r="H10" s="117" t="s">
        <v>249</v>
      </c>
      <c r="I10" s="118">
        <v>61.82</v>
      </c>
      <c r="J10" s="119">
        <v>35</v>
      </c>
      <c r="L10" s="228"/>
      <c r="M10" s="239"/>
      <c r="N10" s="240"/>
    </row>
    <row r="11" spans="2:14" ht="15.75" thickBot="1" x14ac:dyDescent="0.3">
      <c r="B11" s="295"/>
      <c r="C11" s="117" t="s">
        <v>162</v>
      </c>
      <c r="D11" s="118">
        <v>111.9</v>
      </c>
      <c r="E11" s="119">
        <v>104</v>
      </c>
      <c r="G11" s="295"/>
      <c r="H11" s="117" t="s">
        <v>250</v>
      </c>
      <c r="I11" s="118">
        <v>36.97</v>
      </c>
      <c r="J11" s="119"/>
      <c r="L11" s="247" t="s">
        <v>367</v>
      </c>
      <c r="M11" s="239"/>
      <c r="N11" s="249">
        <f>+N9</f>
        <v>344.68</v>
      </c>
    </row>
    <row r="12" spans="2:14" ht="15.75" thickBot="1" x14ac:dyDescent="0.3">
      <c r="B12" s="296"/>
      <c r="C12" s="120" t="s">
        <v>251</v>
      </c>
      <c r="D12" s="121">
        <v>58.7</v>
      </c>
      <c r="E12" s="122" t="s">
        <v>252</v>
      </c>
      <c r="G12" s="296"/>
      <c r="H12" s="120"/>
      <c r="I12" s="121"/>
      <c r="J12" s="122"/>
      <c r="L12" s="241"/>
      <c r="M12" s="242"/>
    </row>
    <row r="13" spans="2:14" x14ac:dyDescent="0.25">
      <c r="B13" s="295">
        <v>2</v>
      </c>
      <c r="C13" s="123" t="s">
        <v>253</v>
      </c>
      <c r="D13" s="124">
        <v>116.14</v>
      </c>
      <c r="E13" s="125">
        <v>43</v>
      </c>
      <c r="G13" s="297">
        <v>2</v>
      </c>
      <c r="H13" s="114" t="s">
        <v>254</v>
      </c>
      <c r="I13" s="115">
        <v>61.93</v>
      </c>
      <c r="J13" s="116">
        <v>35</v>
      </c>
      <c r="L13" s="242"/>
      <c r="M13" s="242"/>
    </row>
    <row r="14" spans="2:14" x14ac:dyDescent="0.25">
      <c r="B14" s="295"/>
      <c r="C14" s="117" t="s">
        <v>255</v>
      </c>
      <c r="D14" s="118">
        <v>15.07</v>
      </c>
      <c r="E14" s="119">
        <v>1</v>
      </c>
      <c r="G14" s="295"/>
      <c r="H14" s="117" t="s">
        <v>256</v>
      </c>
      <c r="I14" s="118">
        <v>63.81</v>
      </c>
      <c r="J14" s="119">
        <v>35</v>
      </c>
      <c r="L14" s="242"/>
      <c r="M14" s="242"/>
    </row>
    <row r="15" spans="2:14" x14ac:dyDescent="0.25">
      <c r="B15" s="295"/>
      <c r="C15" s="117" t="s">
        <v>257</v>
      </c>
      <c r="D15" s="118">
        <v>13.11</v>
      </c>
      <c r="E15" s="119">
        <v>1</v>
      </c>
      <c r="G15" s="295"/>
      <c r="H15" s="117" t="s">
        <v>111</v>
      </c>
      <c r="I15" s="118">
        <v>28.69</v>
      </c>
      <c r="J15" s="119"/>
    </row>
    <row r="16" spans="2:14" ht="15.75" thickBot="1" x14ac:dyDescent="0.3">
      <c r="B16" s="295"/>
      <c r="C16" s="117" t="s">
        <v>258</v>
      </c>
      <c r="D16" s="118">
        <v>3.23</v>
      </c>
      <c r="E16" s="119">
        <v>1</v>
      </c>
      <c r="G16" s="296"/>
      <c r="H16" s="120"/>
      <c r="I16" s="121"/>
      <c r="J16" s="122"/>
    </row>
    <row r="17" spans="2:15" x14ac:dyDescent="0.25">
      <c r="B17" s="295"/>
      <c r="C17" s="117" t="s">
        <v>259</v>
      </c>
      <c r="D17" s="118">
        <v>2.0699999999999998</v>
      </c>
      <c r="E17" s="119">
        <v>1</v>
      </c>
      <c r="G17" s="237"/>
      <c r="H17" s="117"/>
      <c r="I17" s="118"/>
      <c r="J17" s="119"/>
    </row>
    <row r="18" spans="2:15" x14ac:dyDescent="0.25">
      <c r="B18" s="295"/>
      <c r="C18" s="117" t="s">
        <v>260</v>
      </c>
      <c r="D18" s="118">
        <v>2.2999999999999998</v>
      </c>
      <c r="E18" s="119">
        <v>1</v>
      </c>
      <c r="G18" s="237"/>
      <c r="H18" s="117"/>
      <c r="I18" s="118"/>
      <c r="J18" s="119"/>
    </row>
    <row r="19" spans="2:15" x14ac:dyDescent="0.25">
      <c r="B19" s="295"/>
      <c r="C19" s="117" t="s">
        <v>261</v>
      </c>
      <c r="D19" s="118">
        <v>10</v>
      </c>
      <c r="E19" s="119">
        <v>8</v>
      </c>
      <c r="G19" s="237"/>
      <c r="H19" s="117"/>
      <c r="I19" s="118"/>
      <c r="J19" s="119"/>
    </row>
    <row r="20" spans="2:15" x14ac:dyDescent="0.25">
      <c r="B20" s="295"/>
      <c r="C20" s="117" t="s">
        <v>174</v>
      </c>
      <c r="D20" s="118">
        <v>9.8000000000000007</v>
      </c>
      <c r="E20" s="119">
        <v>1</v>
      </c>
      <c r="G20" s="237"/>
      <c r="H20" s="117"/>
      <c r="I20" s="118"/>
      <c r="J20" s="119"/>
    </row>
    <row r="21" spans="2:15" ht="15.75" thickBot="1" x14ac:dyDescent="0.3">
      <c r="B21" s="295"/>
      <c r="C21" s="126" t="s">
        <v>251</v>
      </c>
      <c r="D21" s="127">
        <v>68.709999999999994</v>
      </c>
      <c r="E21" s="128" t="s">
        <v>252</v>
      </c>
      <c r="F21" s="131"/>
      <c r="G21" s="237"/>
      <c r="H21" s="126"/>
      <c r="I21" s="127"/>
      <c r="J21" s="128"/>
    </row>
    <row r="22" spans="2:15" x14ac:dyDescent="0.25">
      <c r="B22" s="297">
        <v>3</v>
      </c>
      <c r="C22" s="114" t="s">
        <v>247</v>
      </c>
      <c r="D22" s="115">
        <v>55.97</v>
      </c>
      <c r="E22" s="116">
        <v>30</v>
      </c>
      <c r="G22" s="297"/>
      <c r="H22" s="114"/>
      <c r="I22" s="115"/>
      <c r="J22" s="116"/>
    </row>
    <row r="23" spans="2:15" x14ac:dyDescent="0.25">
      <c r="B23" s="295"/>
      <c r="C23" s="117" t="s">
        <v>249</v>
      </c>
      <c r="D23" s="118">
        <v>53.81</v>
      </c>
      <c r="E23" s="119">
        <v>30</v>
      </c>
      <c r="G23" s="295"/>
      <c r="H23" s="117"/>
      <c r="I23" s="118"/>
      <c r="J23" s="119"/>
    </row>
    <row r="24" spans="2:15" x14ac:dyDescent="0.25">
      <c r="B24" s="295"/>
      <c r="C24" s="117" t="s">
        <v>254</v>
      </c>
      <c r="D24" s="118">
        <v>56.94</v>
      </c>
      <c r="E24" s="119">
        <v>30</v>
      </c>
      <c r="G24" s="295"/>
      <c r="H24" s="117"/>
      <c r="I24" s="118"/>
      <c r="J24" s="119"/>
    </row>
    <row r="25" spans="2:15" ht="15.75" thickBot="1" x14ac:dyDescent="0.3">
      <c r="B25" s="296"/>
      <c r="C25" s="120" t="s">
        <v>251</v>
      </c>
      <c r="D25" s="121">
        <v>41.9</v>
      </c>
      <c r="E25" s="122" t="s">
        <v>252</v>
      </c>
      <c r="G25" s="296"/>
      <c r="H25" s="120"/>
      <c r="I25" s="121"/>
      <c r="J25" s="122"/>
    </row>
    <row r="26" spans="2:15" x14ac:dyDescent="0.25">
      <c r="B26" s="295">
        <v>4</v>
      </c>
      <c r="C26" s="123" t="s">
        <v>262</v>
      </c>
      <c r="D26" s="124">
        <v>55.23</v>
      </c>
      <c r="E26" s="125">
        <v>25</v>
      </c>
      <c r="G26" s="295"/>
      <c r="H26" s="123"/>
      <c r="I26" s="124"/>
      <c r="J26" s="125"/>
    </row>
    <row r="27" spans="2:15" x14ac:dyDescent="0.25">
      <c r="B27" s="295"/>
      <c r="C27" s="117" t="s">
        <v>263</v>
      </c>
      <c r="D27" s="118">
        <v>54.92</v>
      </c>
      <c r="E27" s="119">
        <v>25</v>
      </c>
      <c r="G27" s="295"/>
      <c r="H27" s="117"/>
      <c r="I27" s="118"/>
      <c r="J27" s="119"/>
    </row>
    <row r="28" spans="2:15" x14ac:dyDescent="0.25">
      <c r="B28" s="295"/>
      <c r="C28" s="117" t="s">
        <v>264</v>
      </c>
      <c r="D28" s="118">
        <v>59.52</v>
      </c>
      <c r="E28" s="119">
        <v>25</v>
      </c>
      <c r="G28" s="295"/>
      <c r="H28" s="117"/>
      <c r="I28" s="118"/>
      <c r="J28" s="119"/>
    </row>
    <row r="29" spans="2:15" x14ac:dyDescent="0.25">
      <c r="B29" s="295"/>
      <c r="C29" s="117" t="s">
        <v>265</v>
      </c>
      <c r="D29" s="118">
        <v>8.8699999999999992</v>
      </c>
      <c r="E29" s="119" t="s">
        <v>252</v>
      </c>
      <c r="G29" s="295"/>
      <c r="H29" s="117"/>
      <c r="I29" s="118"/>
      <c r="J29" s="119"/>
    </row>
    <row r="30" spans="2:15" ht="15.75" thickBot="1" x14ac:dyDescent="0.3">
      <c r="B30" s="296"/>
      <c r="C30" s="120" t="s">
        <v>251</v>
      </c>
      <c r="D30" s="121">
        <v>36.409999999999997</v>
      </c>
      <c r="E30" s="122" t="s">
        <v>252</v>
      </c>
      <c r="G30" s="296"/>
      <c r="H30" s="120"/>
      <c r="I30" s="121"/>
      <c r="J30" s="122"/>
    </row>
    <row r="31" spans="2:15" s="109" customFormat="1" ht="15.75" thickBot="1" x14ac:dyDescent="0.3">
      <c r="B31" s="244"/>
      <c r="C31" s="129" t="s">
        <v>114</v>
      </c>
      <c r="D31" s="130">
        <f>SUM(D9:D30)</f>
        <v>892.91000000000008</v>
      </c>
      <c r="E31" s="129">
        <f>SUM(E9:E30)</f>
        <v>382</v>
      </c>
      <c r="G31" s="244"/>
      <c r="H31" s="129" t="s">
        <v>114</v>
      </c>
      <c r="I31" s="130">
        <f>SUM(I9:I30)</f>
        <v>315.04000000000002</v>
      </c>
      <c r="J31" s="129">
        <f>SUM(J9:J30)</f>
        <v>140</v>
      </c>
      <c r="L31" s="110"/>
      <c r="M31" s="110"/>
      <c r="N31" s="110"/>
      <c r="O31" s="110"/>
    </row>
    <row r="32" spans="2:15" ht="15.75" thickBot="1" x14ac:dyDescent="0.3">
      <c r="B32" s="245"/>
      <c r="C32" s="129" t="s">
        <v>266</v>
      </c>
      <c r="D32" s="130">
        <v>1200</v>
      </c>
      <c r="E32" s="246"/>
      <c r="G32" s="245"/>
      <c r="H32" s="129" t="s">
        <v>266</v>
      </c>
      <c r="I32" s="130">
        <v>420</v>
      </c>
      <c r="J32" s="246"/>
    </row>
    <row r="33" spans="2:10" x14ac:dyDescent="0.25">
      <c r="B33" s="245"/>
      <c r="C33" s="242"/>
      <c r="D33" s="242"/>
      <c r="E33" s="246"/>
      <c r="G33" s="245"/>
      <c r="H33" s="242"/>
      <c r="I33" s="242"/>
      <c r="J33" s="246"/>
    </row>
    <row r="34" spans="2:10" x14ac:dyDescent="0.25">
      <c r="B34" s="245"/>
      <c r="C34" s="243" t="s">
        <v>376</v>
      </c>
      <c r="D34" s="132">
        <v>346.46</v>
      </c>
      <c r="E34" s="246"/>
      <c r="G34" s="245"/>
      <c r="H34" s="117" t="s">
        <v>367</v>
      </c>
      <c r="I34" s="132">
        <v>223.8</v>
      </c>
      <c r="J34" s="246"/>
    </row>
    <row r="35" spans="2:10" x14ac:dyDescent="0.25">
      <c r="B35" s="245"/>
      <c r="C35" s="117" t="s">
        <v>267</v>
      </c>
      <c r="D35" s="117">
        <v>3</v>
      </c>
      <c r="E35" s="246"/>
      <c r="G35" s="245"/>
      <c r="H35" s="117" t="s">
        <v>267</v>
      </c>
      <c r="I35" s="117">
        <v>4</v>
      </c>
      <c r="J35" s="246"/>
    </row>
    <row r="36" spans="2:10" x14ac:dyDescent="0.25">
      <c r="B36" s="245"/>
      <c r="C36" s="117" t="s">
        <v>239</v>
      </c>
      <c r="D36" s="132">
        <f>+SUM(D22:D24)</f>
        <v>166.72</v>
      </c>
      <c r="E36" s="246"/>
      <c r="G36" s="245"/>
      <c r="H36" s="117" t="s">
        <v>239</v>
      </c>
      <c r="I36" s="132">
        <f>+SUM(I9:I10,I13:I14)</f>
        <v>249.38</v>
      </c>
      <c r="J36" s="246"/>
    </row>
    <row r="37" spans="2:10" x14ac:dyDescent="0.25">
      <c r="B37" s="245"/>
      <c r="C37" s="117" t="s">
        <v>363</v>
      </c>
      <c r="D37" s="132">
        <f>+D26+D27+D28</f>
        <v>169.67000000000002</v>
      </c>
      <c r="E37" s="246"/>
      <c r="G37" s="245"/>
      <c r="H37" s="117" t="s">
        <v>372</v>
      </c>
      <c r="I37" s="132">
        <f>+I36</f>
        <v>249.38</v>
      </c>
      <c r="J37" s="246"/>
    </row>
    <row r="38" spans="2:10" ht="15.75" thickBot="1" x14ac:dyDescent="0.3">
      <c r="B38" s="247"/>
      <c r="C38" s="120" t="s">
        <v>372</v>
      </c>
      <c r="D38" s="248">
        <f>+D36+D13</f>
        <v>282.86</v>
      </c>
      <c r="E38" s="240"/>
      <c r="G38" s="247"/>
      <c r="H38" s="239"/>
      <c r="I38" s="239"/>
      <c r="J38" s="240"/>
    </row>
    <row r="39" spans="2:10" x14ac:dyDescent="0.25">
      <c r="D39" s="110">
        <f>+D34*4</f>
        <v>1385.84</v>
      </c>
    </row>
  </sheetData>
  <mergeCells count="8">
    <mergeCell ref="B26:B30"/>
    <mergeCell ref="G26:G30"/>
    <mergeCell ref="B9:B12"/>
    <mergeCell ref="G9:G12"/>
    <mergeCell ref="B13:B21"/>
    <mergeCell ref="G13:G16"/>
    <mergeCell ref="B22:B25"/>
    <mergeCell ref="G22:G25"/>
  </mergeCells>
  <pageMargins left="0.7" right="0.7" top="0.75" bottom="0.75" header="0.3" footer="0.3"/>
  <pageSetup scale="83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60"/>
  <sheetViews>
    <sheetView topLeftCell="A4" workbookViewId="0">
      <selection activeCell="I13" sqref="I13"/>
    </sheetView>
  </sheetViews>
  <sheetFormatPr baseColWidth="10" defaultRowHeight="15" x14ac:dyDescent="0.2"/>
  <cols>
    <col min="1" max="1" width="11.5546875" style="147"/>
    <col min="2" max="2" width="14.21875" style="147" bestFit="1" customWidth="1"/>
    <col min="3" max="3" width="11.5546875" style="147"/>
    <col min="4" max="4" width="13.77734375" style="147" bestFit="1" customWidth="1"/>
    <col min="5" max="5" width="14.5546875" style="147" bestFit="1" customWidth="1"/>
    <col min="6" max="16384" width="11.5546875" style="147"/>
  </cols>
  <sheetData>
    <row r="5" spans="2:7" ht="18.75" x14ac:dyDescent="0.3">
      <c r="B5" s="301" t="s">
        <v>285</v>
      </c>
      <c r="C5" s="301"/>
      <c r="D5" s="301"/>
      <c r="E5" s="301"/>
      <c r="F5" s="301"/>
      <c r="G5" s="301"/>
    </row>
    <row r="6" spans="2:7" ht="15.75" thickBot="1" x14ac:dyDescent="0.25">
      <c r="B6" s="151"/>
      <c r="C6" s="152"/>
      <c r="D6" s="152"/>
      <c r="E6" s="151"/>
      <c r="F6" s="152"/>
      <c r="G6" s="152"/>
    </row>
    <row r="7" spans="2:7" ht="38.25" x14ac:dyDescent="0.2">
      <c r="B7" s="302" t="s">
        <v>3</v>
      </c>
      <c r="C7" s="153" t="s">
        <v>234</v>
      </c>
      <c r="D7" s="153" t="s">
        <v>235</v>
      </c>
      <c r="E7" s="304" t="s">
        <v>1</v>
      </c>
      <c r="F7" s="306" t="s">
        <v>286</v>
      </c>
      <c r="G7" s="307"/>
    </row>
    <row r="8" spans="2:7" x14ac:dyDescent="0.2">
      <c r="B8" s="303"/>
      <c r="C8" s="154"/>
      <c r="D8" s="154"/>
      <c r="E8" s="305"/>
      <c r="F8" s="154" t="s">
        <v>230</v>
      </c>
      <c r="G8" s="155" t="s">
        <v>1</v>
      </c>
    </row>
    <row r="9" spans="2:7" x14ac:dyDescent="0.2">
      <c r="B9" s="156" t="s">
        <v>287</v>
      </c>
      <c r="C9" s="157">
        <v>2</v>
      </c>
      <c r="D9" s="157">
        <f>+F9*C9</f>
        <v>924.14</v>
      </c>
      <c r="E9" s="158">
        <f>+D9/1000</f>
        <v>0.92413999999999996</v>
      </c>
      <c r="F9" s="157">
        <v>462.07</v>
      </c>
      <c r="G9" s="159">
        <f t="shared" ref="G9:G11" si="0">F9/10000</f>
        <v>4.6206999999999998E-2</v>
      </c>
    </row>
    <row r="10" spans="2:7" x14ac:dyDescent="0.2">
      <c r="B10" s="156" t="s">
        <v>18</v>
      </c>
      <c r="C10" s="157">
        <v>2</v>
      </c>
      <c r="D10" s="157">
        <f t="shared" ref="D10:D11" si="1">+F10*C10</f>
        <v>924.14</v>
      </c>
      <c r="E10" s="158">
        <f t="shared" ref="E10:E11" si="2">+D10/1000</f>
        <v>0.92413999999999996</v>
      </c>
      <c r="F10" s="157">
        <v>462.07</v>
      </c>
      <c r="G10" s="159">
        <f t="shared" si="0"/>
        <v>4.6206999999999998E-2</v>
      </c>
    </row>
    <row r="11" spans="2:7" ht="15.75" thickBot="1" x14ac:dyDescent="0.25">
      <c r="B11" s="160" t="s">
        <v>19</v>
      </c>
      <c r="C11" s="161">
        <v>2</v>
      </c>
      <c r="D11" s="161">
        <f t="shared" si="1"/>
        <v>924.14</v>
      </c>
      <c r="E11" s="162">
        <f t="shared" si="2"/>
        <v>0.92413999999999996</v>
      </c>
      <c r="F11" s="161">
        <v>462.07</v>
      </c>
      <c r="G11" s="163">
        <f t="shared" si="0"/>
        <v>4.6206999999999998E-2</v>
      </c>
    </row>
    <row r="12" spans="2:7" ht="15.75" thickBot="1" x14ac:dyDescent="0.25">
      <c r="B12" s="164" t="s">
        <v>288</v>
      </c>
      <c r="C12" s="165"/>
      <c r="D12" s="166">
        <f>+SUM(D9:D11)</f>
        <v>2772.42</v>
      </c>
      <c r="E12" s="166">
        <f t="shared" ref="E12:G12" si="3">+SUM(E9:E11)</f>
        <v>2.7724199999999999</v>
      </c>
      <c r="F12" s="166">
        <f t="shared" si="3"/>
        <v>1386.21</v>
      </c>
      <c r="G12" s="167">
        <f t="shared" si="3"/>
        <v>0.13862099999999999</v>
      </c>
    </row>
    <row r="13" spans="2:7" x14ac:dyDescent="0.2">
      <c r="B13" s="141"/>
      <c r="C13" s="141"/>
      <c r="D13" s="141"/>
      <c r="E13" s="141"/>
      <c r="F13" s="141"/>
      <c r="G13" s="141"/>
    </row>
    <row r="14" spans="2:7" x14ac:dyDescent="0.2">
      <c r="B14" s="141"/>
      <c r="C14" s="141"/>
      <c r="D14" s="141"/>
      <c r="E14" s="141"/>
      <c r="F14" s="141"/>
      <c r="G14" s="141"/>
    </row>
    <row r="15" spans="2:7" x14ac:dyDescent="0.2">
      <c r="B15" s="168" t="s">
        <v>289</v>
      </c>
      <c r="C15" s="141"/>
      <c r="D15" s="141"/>
      <c r="E15" s="169">
        <f>+F12</f>
        <v>1386.21</v>
      </c>
      <c r="F15" s="141"/>
      <c r="G15" s="141"/>
    </row>
    <row r="16" spans="2:7" x14ac:dyDescent="0.2">
      <c r="B16" s="168" t="s">
        <v>290</v>
      </c>
      <c r="E16" s="150">
        <f>+D12</f>
        <v>2772.42</v>
      </c>
    </row>
    <row r="18" spans="2:5" ht="15" customHeight="1" x14ac:dyDescent="0.25">
      <c r="B18" s="308" t="s">
        <v>107</v>
      </c>
      <c r="C18" s="142" t="s">
        <v>271</v>
      </c>
      <c r="D18" s="143" t="s">
        <v>274</v>
      </c>
      <c r="E18" s="143" t="s">
        <v>275</v>
      </c>
    </row>
    <row r="19" spans="2:5" ht="15.75" x14ac:dyDescent="0.25">
      <c r="B19" s="309"/>
      <c r="C19" s="143">
        <v>101</v>
      </c>
      <c r="D19" s="143">
        <v>48.36</v>
      </c>
      <c r="E19" s="143" t="s">
        <v>276</v>
      </c>
    </row>
    <row r="20" spans="2:5" ht="15.75" x14ac:dyDescent="0.25">
      <c r="B20" s="309"/>
      <c r="C20" s="143">
        <v>102</v>
      </c>
      <c r="D20" s="143">
        <v>48.36</v>
      </c>
      <c r="E20" s="143" t="s">
        <v>276</v>
      </c>
    </row>
    <row r="21" spans="2:5" ht="15.75" x14ac:dyDescent="0.25">
      <c r="B21" s="309"/>
      <c r="C21" s="143">
        <v>103</v>
      </c>
      <c r="D21" s="143">
        <v>48.36</v>
      </c>
      <c r="E21" s="143" t="s">
        <v>276</v>
      </c>
    </row>
    <row r="22" spans="2:5" ht="15.75" x14ac:dyDescent="0.25">
      <c r="B22" s="309"/>
      <c r="C22" s="143">
        <v>104</v>
      </c>
      <c r="D22" s="143">
        <v>86.49</v>
      </c>
      <c r="E22" s="143" t="s">
        <v>277</v>
      </c>
    </row>
    <row r="23" spans="2:5" ht="15.75" x14ac:dyDescent="0.25">
      <c r="B23" s="309"/>
      <c r="C23" s="143">
        <v>105</v>
      </c>
      <c r="D23" s="143">
        <v>48.36</v>
      </c>
      <c r="E23" s="143" t="s">
        <v>276</v>
      </c>
    </row>
    <row r="24" spans="2:5" ht="15.75" x14ac:dyDescent="0.25">
      <c r="B24" s="309"/>
      <c r="C24" s="142" t="s">
        <v>272</v>
      </c>
      <c r="D24" s="143"/>
      <c r="E24" s="143"/>
    </row>
    <row r="25" spans="2:5" ht="15.75" x14ac:dyDescent="0.25">
      <c r="B25" s="309"/>
      <c r="C25" s="143">
        <v>201</v>
      </c>
      <c r="D25" s="143">
        <v>48.36</v>
      </c>
      <c r="E25" s="143" t="s">
        <v>276</v>
      </c>
    </row>
    <row r="26" spans="2:5" ht="15.75" x14ac:dyDescent="0.25">
      <c r="B26" s="309"/>
      <c r="C26" s="143">
        <v>202</v>
      </c>
      <c r="D26" s="143">
        <v>48.36</v>
      </c>
      <c r="E26" s="143" t="s">
        <v>276</v>
      </c>
    </row>
    <row r="27" spans="2:5" ht="15.75" x14ac:dyDescent="0.25">
      <c r="B27" s="309"/>
      <c r="C27" s="143">
        <v>203</v>
      </c>
      <c r="D27" s="143">
        <v>48.36</v>
      </c>
      <c r="E27" s="143" t="s">
        <v>276</v>
      </c>
    </row>
    <row r="28" spans="2:5" ht="15.75" x14ac:dyDescent="0.25">
      <c r="B28" s="309"/>
      <c r="C28" s="143">
        <v>204</v>
      </c>
      <c r="D28" s="143">
        <v>68.319999999999993</v>
      </c>
      <c r="E28" s="143" t="s">
        <v>278</v>
      </c>
    </row>
    <row r="29" spans="2:5" ht="15.75" x14ac:dyDescent="0.25">
      <c r="B29" s="309"/>
      <c r="C29" s="143">
        <v>205</v>
      </c>
      <c r="D29" s="143">
        <v>68.319999999999993</v>
      </c>
      <c r="E29" s="143" t="s">
        <v>278</v>
      </c>
    </row>
    <row r="30" spans="2:5" ht="15.75" x14ac:dyDescent="0.25">
      <c r="B30" s="310"/>
      <c r="C30" s="143">
        <v>206</v>
      </c>
      <c r="D30" s="143">
        <v>48.36</v>
      </c>
      <c r="E30" s="143" t="s">
        <v>276</v>
      </c>
    </row>
    <row r="31" spans="2:5" ht="15.75" x14ac:dyDescent="0.25">
      <c r="B31" s="311" t="s">
        <v>18</v>
      </c>
      <c r="C31" s="142" t="s">
        <v>271</v>
      </c>
      <c r="D31" s="143"/>
      <c r="E31" s="143"/>
    </row>
    <row r="32" spans="2:5" ht="15.75" x14ac:dyDescent="0.25">
      <c r="B32" s="311"/>
      <c r="C32" s="143">
        <v>101</v>
      </c>
      <c r="D32" s="143">
        <v>51.36</v>
      </c>
      <c r="E32" s="143" t="s">
        <v>279</v>
      </c>
    </row>
    <row r="33" spans="2:5" ht="15.75" x14ac:dyDescent="0.25">
      <c r="B33" s="311"/>
      <c r="C33" s="143">
        <v>102</v>
      </c>
      <c r="D33" s="143">
        <v>51.36</v>
      </c>
      <c r="E33" s="143" t="s">
        <v>279</v>
      </c>
    </row>
    <row r="34" spans="2:5" ht="15.75" x14ac:dyDescent="0.25">
      <c r="B34" s="311"/>
      <c r="C34" s="143">
        <v>103</v>
      </c>
      <c r="D34" s="143">
        <v>48.36</v>
      </c>
      <c r="E34" s="143" t="s">
        <v>280</v>
      </c>
    </row>
    <row r="35" spans="2:5" ht="15.75" x14ac:dyDescent="0.25">
      <c r="B35" s="311"/>
      <c r="C35" s="143">
        <v>104</v>
      </c>
      <c r="D35" s="143">
        <v>48.36</v>
      </c>
      <c r="E35" s="143" t="s">
        <v>276</v>
      </c>
    </row>
    <row r="36" spans="2:5" ht="15.75" x14ac:dyDescent="0.25">
      <c r="B36" s="311"/>
      <c r="C36" s="143">
        <v>105</v>
      </c>
      <c r="D36" s="143">
        <v>48.36</v>
      </c>
      <c r="E36" s="143" t="s">
        <v>276</v>
      </c>
    </row>
    <row r="37" spans="2:5" ht="15.75" x14ac:dyDescent="0.25">
      <c r="B37" s="311"/>
      <c r="C37" s="143">
        <v>106</v>
      </c>
      <c r="D37" s="143">
        <v>48.36</v>
      </c>
      <c r="E37" s="143" t="s">
        <v>276</v>
      </c>
    </row>
    <row r="38" spans="2:5" ht="15.75" x14ac:dyDescent="0.25">
      <c r="B38" s="311"/>
      <c r="C38" s="142" t="s">
        <v>272</v>
      </c>
      <c r="D38" s="143"/>
      <c r="E38" s="143"/>
    </row>
    <row r="39" spans="2:5" ht="15.75" x14ac:dyDescent="0.25">
      <c r="B39" s="311"/>
      <c r="C39" s="143">
        <v>201</v>
      </c>
      <c r="D39" s="143">
        <v>136.63999999999999</v>
      </c>
      <c r="E39" s="143" t="s">
        <v>102</v>
      </c>
    </row>
    <row r="40" spans="2:5" ht="15.75" x14ac:dyDescent="0.25">
      <c r="B40" s="311"/>
      <c r="C40" s="143">
        <v>202</v>
      </c>
      <c r="D40" s="143">
        <v>48.36</v>
      </c>
      <c r="E40" s="143" t="s">
        <v>280</v>
      </c>
    </row>
    <row r="41" spans="2:5" ht="15.75" x14ac:dyDescent="0.25">
      <c r="B41" s="311"/>
      <c r="C41" s="143">
        <v>203</v>
      </c>
      <c r="D41" s="143">
        <v>48.36</v>
      </c>
      <c r="E41" s="143" t="s">
        <v>281</v>
      </c>
    </row>
    <row r="42" spans="2:5" ht="15.75" x14ac:dyDescent="0.25">
      <c r="B42" s="311"/>
      <c r="C42" s="143">
        <v>204</v>
      </c>
      <c r="D42" s="143">
        <v>48.36</v>
      </c>
      <c r="E42" s="143" t="s">
        <v>276</v>
      </c>
    </row>
    <row r="43" spans="2:5" ht="15.75" x14ac:dyDescent="0.25">
      <c r="B43" s="311"/>
      <c r="C43" s="143">
        <v>205</v>
      </c>
      <c r="D43" s="143">
        <v>48.36</v>
      </c>
      <c r="E43" s="143" t="s">
        <v>276</v>
      </c>
    </row>
    <row r="44" spans="2:5" ht="15.75" x14ac:dyDescent="0.25">
      <c r="B44" s="311"/>
      <c r="C44" s="143">
        <v>206</v>
      </c>
      <c r="D44" s="143">
        <v>48.36</v>
      </c>
      <c r="E44" s="143" t="s">
        <v>276</v>
      </c>
    </row>
    <row r="45" spans="2:5" ht="15" customHeight="1" x14ac:dyDescent="0.25">
      <c r="B45" s="298" t="s">
        <v>19</v>
      </c>
      <c r="C45" s="144" t="s">
        <v>271</v>
      </c>
      <c r="D45" s="145"/>
      <c r="E45" s="143"/>
    </row>
    <row r="46" spans="2:5" ht="15.75" x14ac:dyDescent="0.25">
      <c r="B46" s="299"/>
      <c r="C46" s="145">
        <v>101</v>
      </c>
      <c r="D46" s="145">
        <v>51.36</v>
      </c>
      <c r="E46" s="143" t="s">
        <v>279</v>
      </c>
    </row>
    <row r="47" spans="2:5" ht="15.75" x14ac:dyDescent="0.25">
      <c r="B47" s="299"/>
      <c r="C47" s="145">
        <v>102</v>
      </c>
      <c r="D47" s="145">
        <v>282.63</v>
      </c>
      <c r="E47" s="143" t="s">
        <v>280</v>
      </c>
    </row>
    <row r="48" spans="2:5" ht="15.75" x14ac:dyDescent="0.25">
      <c r="B48" s="299"/>
      <c r="C48" s="146" t="s">
        <v>272</v>
      </c>
      <c r="D48" s="143"/>
      <c r="E48" s="143"/>
    </row>
    <row r="49" spans="2:5" ht="15.75" x14ac:dyDescent="0.25">
      <c r="B49" s="299"/>
      <c r="C49" s="145">
        <v>201</v>
      </c>
      <c r="D49" s="143">
        <v>48.36</v>
      </c>
      <c r="E49" s="143" t="s">
        <v>276</v>
      </c>
    </row>
    <row r="50" spans="2:5" ht="15.75" x14ac:dyDescent="0.25">
      <c r="B50" s="299"/>
      <c r="C50" s="145">
        <v>202</v>
      </c>
      <c r="D50" s="143">
        <v>48.36</v>
      </c>
      <c r="E50" s="143" t="s">
        <v>276</v>
      </c>
    </row>
    <row r="51" spans="2:5" ht="15.75" x14ac:dyDescent="0.25">
      <c r="B51" s="299"/>
      <c r="C51" s="145">
        <v>203</v>
      </c>
      <c r="D51" s="143">
        <v>48.36</v>
      </c>
      <c r="E51" s="143" t="s">
        <v>276</v>
      </c>
    </row>
    <row r="52" spans="2:5" ht="15.75" x14ac:dyDescent="0.25">
      <c r="B52" s="299"/>
      <c r="C52" s="145">
        <v>204</v>
      </c>
      <c r="D52" s="143">
        <v>48.36</v>
      </c>
      <c r="E52" s="143" t="s">
        <v>276</v>
      </c>
    </row>
    <row r="53" spans="2:5" ht="15.75" x14ac:dyDescent="0.25">
      <c r="B53" s="299"/>
      <c r="C53" s="145">
        <v>205</v>
      </c>
      <c r="D53" s="143">
        <v>48.36</v>
      </c>
      <c r="E53" s="143" t="s">
        <v>276</v>
      </c>
    </row>
    <row r="54" spans="2:5" ht="15.75" x14ac:dyDescent="0.25">
      <c r="B54" s="299"/>
      <c r="C54" s="145">
        <v>206</v>
      </c>
      <c r="D54" s="143">
        <v>51.36</v>
      </c>
      <c r="E54" s="143" t="s">
        <v>279</v>
      </c>
    </row>
    <row r="55" spans="2:5" ht="15.75" x14ac:dyDescent="0.25">
      <c r="B55" s="299"/>
      <c r="C55" s="145">
        <v>207</v>
      </c>
      <c r="D55" s="143">
        <v>48.36</v>
      </c>
      <c r="E55" s="143" t="s">
        <v>311</v>
      </c>
    </row>
    <row r="56" spans="2:5" x14ac:dyDescent="0.2">
      <c r="B56" s="170"/>
      <c r="C56" s="171"/>
      <c r="D56" s="172"/>
      <c r="E56" s="141"/>
    </row>
    <row r="57" spans="2:5" x14ac:dyDescent="0.2">
      <c r="B57" s="170"/>
      <c r="C57" s="141"/>
      <c r="D57" s="300" t="s">
        <v>273</v>
      </c>
      <c r="E57" s="300"/>
    </row>
    <row r="58" spans="2:5" x14ac:dyDescent="0.2">
      <c r="B58" s="141"/>
      <c r="C58" s="141"/>
      <c r="D58" s="194" t="s">
        <v>308</v>
      </c>
      <c r="E58" s="194">
        <f>+COUNTIF(E19:E55,"AULA")</f>
        <v>19</v>
      </c>
    </row>
    <row r="59" spans="2:5" x14ac:dyDescent="0.2">
      <c r="D59" s="194" t="s">
        <v>307</v>
      </c>
      <c r="E59" s="194">
        <f>+SUMIFS(D19:D55,E19:E55,"aula")</f>
        <v>918.84000000000015</v>
      </c>
    </row>
    <row r="60" spans="2:5" ht="15.75" x14ac:dyDescent="0.25">
      <c r="D60" s="22" t="s">
        <v>283</v>
      </c>
      <c r="E60" s="147">
        <f>+E59+D55+D54+D33+D32</f>
        <v>1121.28</v>
      </c>
    </row>
  </sheetData>
  <mergeCells count="8">
    <mergeCell ref="B45:B55"/>
    <mergeCell ref="D57:E57"/>
    <mergeCell ref="B5:G5"/>
    <mergeCell ref="B7:B8"/>
    <mergeCell ref="E7:E8"/>
    <mergeCell ref="F7:G7"/>
    <mergeCell ref="B18:B30"/>
    <mergeCell ref="B31:B4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N31"/>
  <sheetViews>
    <sheetView workbookViewId="0">
      <selection activeCell="G16" sqref="G16"/>
    </sheetView>
  </sheetViews>
  <sheetFormatPr baseColWidth="10" defaultRowHeight="15" x14ac:dyDescent="0.2"/>
  <cols>
    <col min="1" max="1" width="26.6640625" style="147" bestFit="1" customWidth="1"/>
    <col min="2" max="248" width="11.5546875" style="147"/>
    <col min="249" max="249" width="44.77734375" style="147" bestFit="1" customWidth="1"/>
    <col min="250" max="251" width="10.33203125" style="147" customWidth="1"/>
    <col min="252" max="255" width="10.21875" style="147" customWidth="1"/>
    <col min="256" max="504" width="11.5546875" style="147"/>
    <col min="505" max="505" width="44.77734375" style="147" bestFit="1" customWidth="1"/>
    <col min="506" max="507" width="10.33203125" style="147" customWidth="1"/>
    <col min="508" max="511" width="10.21875" style="147" customWidth="1"/>
    <col min="512" max="760" width="11.5546875" style="147"/>
    <col min="761" max="761" width="44.77734375" style="147" bestFit="1" customWidth="1"/>
    <col min="762" max="763" width="10.33203125" style="147" customWidth="1"/>
    <col min="764" max="767" width="10.21875" style="147" customWidth="1"/>
    <col min="768" max="1016" width="11.5546875" style="147"/>
    <col min="1017" max="1017" width="44.77734375" style="147" bestFit="1" customWidth="1"/>
    <col min="1018" max="1019" width="10.33203125" style="147" customWidth="1"/>
    <col min="1020" max="1023" width="10.21875" style="147" customWidth="1"/>
    <col min="1024" max="1272" width="11.5546875" style="147"/>
    <col min="1273" max="1273" width="44.77734375" style="147" bestFit="1" customWidth="1"/>
    <col min="1274" max="1275" width="10.33203125" style="147" customWidth="1"/>
    <col min="1276" max="1279" width="10.21875" style="147" customWidth="1"/>
    <col min="1280" max="1528" width="11.5546875" style="147"/>
    <col min="1529" max="1529" width="44.77734375" style="147" bestFit="1" customWidth="1"/>
    <col min="1530" max="1531" width="10.33203125" style="147" customWidth="1"/>
    <col min="1532" max="1535" width="10.21875" style="147" customWidth="1"/>
    <col min="1536" max="1784" width="11.5546875" style="147"/>
    <col min="1785" max="1785" width="44.77734375" style="147" bestFit="1" customWidth="1"/>
    <col min="1786" max="1787" width="10.33203125" style="147" customWidth="1"/>
    <col min="1788" max="1791" width="10.21875" style="147" customWidth="1"/>
    <col min="1792" max="2040" width="11.5546875" style="147"/>
    <col min="2041" max="2041" width="44.77734375" style="147" bestFit="1" customWidth="1"/>
    <col min="2042" max="2043" width="10.33203125" style="147" customWidth="1"/>
    <col min="2044" max="2047" width="10.21875" style="147" customWidth="1"/>
    <col min="2048" max="2296" width="11.5546875" style="147"/>
    <col min="2297" max="2297" width="44.77734375" style="147" bestFit="1" customWidth="1"/>
    <col min="2298" max="2299" width="10.33203125" style="147" customWidth="1"/>
    <col min="2300" max="2303" width="10.21875" style="147" customWidth="1"/>
    <col min="2304" max="2552" width="11.5546875" style="147"/>
    <col min="2553" max="2553" width="44.77734375" style="147" bestFit="1" customWidth="1"/>
    <col min="2554" max="2555" width="10.33203125" style="147" customWidth="1"/>
    <col min="2556" max="2559" width="10.21875" style="147" customWidth="1"/>
    <col min="2560" max="2808" width="11.5546875" style="147"/>
    <col min="2809" max="2809" width="44.77734375" style="147" bestFit="1" customWidth="1"/>
    <col min="2810" max="2811" width="10.33203125" style="147" customWidth="1"/>
    <col min="2812" max="2815" width="10.21875" style="147" customWidth="1"/>
    <col min="2816" max="3064" width="11.5546875" style="147"/>
    <col min="3065" max="3065" width="44.77734375" style="147" bestFit="1" customWidth="1"/>
    <col min="3066" max="3067" width="10.33203125" style="147" customWidth="1"/>
    <col min="3068" max="3071" width="10.21875" style="147" customWidth="1"/>
    <col min="3072" max="3320" width="11.5546875" style="147"/>
    <col min="3321" max="3321" width="44.77734375" style="147" bestFit="1" customWidth="1"/>
    <col min="3322" max="3323" width="10.33203125" style="147" customWidth="1"/>
    <col min="3324" max="3327" width="10.21875" style="147" customWidth="1"/>
    <col min="3328" max="3576" width="11.5546875" style="147"/>
    <col min="3577" max="3577" width="44.77734375" style="147" bestFit="1" customWidth="1"/>
    <col min="3578" max="3579" width="10.33203125" style="147" customWidth="1"/>
    <col min="3580" max="3583" width="10.21875" style="147" customWidth="1"/>
    <col min="3584" max="3832" width="11.5546875" style="147"/>
    <col min="3833" max="3833" width="44.77734375" style="147" bestFit="1" customWidth="1"/>
    <col min="3834" max="3835" width="10.33203125" style="147" customWidth="1"/>
    <col min="3836" max="3839" width="10.21875" style="147" customWidth="1"/>
    <col min="3840" max="4088" width="11.5546875" style="147"/>
    <col min="4089" max="4089" width="44.77734375" style="147" bestFit="1" customWidth="1"/>
    <col min="4090" max="4091" width="10.33203125" style="147" customWidth="1"/>
    <col min="4092" max="4095" width="10.21875" style="147" customWidth="1"/>
    <col min="4096" max="4344" width="11.5546875" style="147"/>
    <col min="4345" max="4345" width="44.77734375" style="147" bestFit="1" customWidth="1"/>
    <col min="4346" max="4347" width="10.33203125" style="147" customWidth="1"/>
    <col min="4348" max="4351" width="10.21875" style="147" customWidth="1"/>
    <col min="4352" max="4600" width="11.5546875" style="147"/>
    <col min="4601" max="4601" width="44.77734375" style="147" bestFit="1" customWidth="1"/>
    <col min="4602" max="4603" width="10.33203125" style="147" customWidth="1"/>
    <col min="4604" max="4607" width="10.21875" style="147" customWidth="1"/>
    <col min="4608" max="4856" width="11.5546875" style="147"/>
    <col min="4857" max="4857" width="44.77734375" style="147" bestFit="1" customWidth="1"/>
    <col min="4858" max="4859" width="10.33203125" style="147" customWidth="1"/>
    <col min="4860" max="4863" width="10.21875" style="147" customWidth="1"/>
    <col min="4864" max="5112" width="11.5546875" style="147"/>
    <col min="5113" max="5113" width="44.77734375" style="147" bestFit="1" customWidth="1"/>
    <col min="5114" max="5115" width="10.33203125" style="147" customWidth="1"/>
    <col min="5116" max="5119" width="10.21875" style="147" customWidth="1"/>
    <col min="5120" max="5368" width="11.5546875" style="147"/>
    <col min="5369" max="5369" width="44.77734375" style="147" bestFit="1" customWidth="1"/>
    <col min="5370" max="5371" width="10.33203125" style="147" customWidth="1"/>
    <col min="5372" max="5375" width="10.21875" style="147" customWidth="1"/>
    <col min="5376" max="5624" width="11.5546875" style="147"/>
    <col min="5625" max="5625" width="44.77734375" style="147" bestFit="1" customWidth="1"/>
    <col min="5626" max="5627" width="10.33203125" style="147" customWidth="1"/>
    <col min="5628" max="5631" width="10.21875" style="147" customWidth="1"/>
    <col min="5632" max="5880" width="11.5546875" style="147"/>
    <col min="5881" max="5881" width="44.77734375" style="147" bestFit="1" customWidth="1"/>
    <col min="5882" max="5883" width="10.33203125" style="147" customWidth="1"/>
    <col min="5884" max="5887" width="10.21875" style="147" customWidth="1"/>
    <col min="5888" max="6136" width="11.5546875" style="147"/>
    <col min="6137" max="6137" width="44.77734375" style="147" bestFit="1" customWidth="1"/>
    <col min="6138" max="6139" width="10.33203125" style="147" customWidth="1"/>
    <col min="6140" max="6143" width="10.21875" style="147" customWidth="1"/>
    <col min="6144" max="6392" width="11.5546875" style="147"/>
    <col min="6393" max="6393" width="44.77734375" style="147" bestFit="1" customWidth="1"/>
    <col min="6394" max="6395" width="10.33203125" style="147" customWidth="1"/>
    <col min="6396" max="6399" width="10.21875" style="147" customWidth="1"/>
    <col min="6400" max="6648" width="11.5546875" style="147"/>
    <col min="6649" max="6649" width="44.77734375" style="147" bestFit="1" customWidth="1"/>
    <col min="6650" max="6651" width="10.33203125" style="147" customWidth="1"/>
    <col min="6652" max="6655" width="10.21875" style="147" customWidth="1"/>
    <col min="6656" max="6904" width="11.5546875" style="147"/>
    <col min="6905" max="6905" width="44.77734375" style="147" bestFit="1" customWidth="1"/>
    <col min="6906" max="6907" width="10.33203125" style="147" customWidth="1"/>
    <col min="6908" max="6911" width="10.21875" style="147" customWidth="1"/>
    <col min="6912" max="7160" width="11.5546875" style="147"/>
    <col min="7161" max="7161" width="44.77734375" style="147" bestFit="1" customWidth="1"/>
    <col min="7162" max="7163" width="10.33203125" style="147" customWidth="1"/>
    <col min="7164" max="7167" width="10.21875" style="147" customWidth="1"/>
    <col min="7168" max="7416" width="11.5546875" style="147"/>
    <col min="7417" max="7417" width="44.77734375" style="147" bestFit="1" customWidth="1"/>
    <col min="7418" max="7419" width="10.33203125" style="147" customWidth="1"/>
    <col min="7420" max="7423" width="10.21875" style="147" customWidth="1"/>
    <col min="7424" max="7672" width="11.5546875" style="147"/>
    <col min="7673" max="7673" width="44.77734375" style="147" bestFit="1" customWidth="1"/>
    <col min="7674" max="7675" width="10.33203125" style="147" customWidth="1"/>
    <col min="7676" max="7679" width="10.21875" style="147" customWidth="1"/>
    <col min="7680" max="7928" width="11.5546875" style="147"/>
    <col min="7929" max="7929" width="44.77734375" style="147" bestFit="1" customWidth="1"/>
    <col min="7930" max="7931" width="10.33203125" style="147" customWidth="1"/>
    <col min="7932" max="7935" width="10.21875" style="147" customWidth="1"/>
    <col min="7936" max="8184" width="11.5546875" style="147"/>
    <col min="8185" max="8185" width="44.77734375" style="147" bestFit="1" customWidth="1"/>
    <col min="8186" max="8187" width="10.33203125" style="147" customWidth="1"/>
    <col min="8188" max="8191" width="10.21875" style="147" customWidth="1"/>
    <col min="8192" max="8440" width="11.5546875" style="147"/>
    <col min="8441" max="8441" width="44.77734375" style="147" bestFit="1" customWidth="1"/>
    <col min="8442" max="8443" width="10.33203125" style="147" customWidth="1"/>
    <col min="8444" max="8447" width="10.21875" style="147" customWidth="1"/>
    <col min="8448" max="8696" width="11.5546875" style="147"/>
    <col min="8697" max="8697" width="44.77734375" style="147" bestFit="1" customWidth="1"/>
    <col min="8698" max="8699" width="10.33203125" style="147" customWidth="1"/>
    <col min="8700" max="8703" width="10.21875" style="147" customWidth="1"/>
    <col min="8704" max="8952" width="11.5546875" style="147"/>
    <col min="8953" max="8953" width="44.77734375" style="147" bestFit="1" customWidth="1"/>
    <col min="8954" max="8955" width="10.33203125" style="147" customWidth="1"/>
    <col min="8956" max="8959" width="10.21875" style="147" customWidth="1"/>
    <col min="8960" max="9208" width="11.5546875" style="147"/>
    <col min="9209" max="9209" width="44.77734375" style="147" bestFit="1" customWidth="1"/>
    <col min="9210" max="9211" width="10.33203125" style="147" customWidth="1"/>
    <col min="9212" max="9215" width="10.21875" style="147" customWidth="1"/>
    <col min="9216" max="9464" width="11.5546875" style="147"/>
    <col min="9465" max="9465" width="44.77734375" style="147" bestFit="1" customWidth="1"/>
    <col min="9466" max="9467" width="10.33203125" style="147" customWidth="1"/>
    <col min="9468" max="9471" width="10.21875" style="147" customWidth="1"/>
    <col min="9472" max="9720" width="11.5546875" style="147"/>
    <col min="9721" max="9721" width="44.77734375" style="147" bestFit="1" customWidth="1"/>
    <col min="9722" max="9723" width="10.33203125" style="147" customWidth="1"/>
    <col min="9724" max="9727" width="10.21875" style="147" customWidth="1"/>
    <col min="9728" max="9976" width="11.5546875" style="147"/>
    <col min="9977" max="9977" width="44.77734375" style="147" bestFit="1" customWidth="1"/>
    <col min="9978" max="9979" width="10.33203125" style="147" customWidth="1"/>
    <col min="9980" max="9983" width="10.21875" style="147" customWidth="1"/>
    <col min="9984" max="10232" width="11.5546875" style="147"/>
    <col min="10233" max="10233" width="44.77734375" style="147" bestFit="1" customWidth="1"/>
    <col min="10234" max="10235" width="10.33203125" style="147" customWidth="1"/>
    <col min="10236" max="10239" width="10.21875" style="147" customWidth="1"/>
    <col min="10240" max="10488" width="11.5546875" style="147"/>
    <col min="10489" max="10489" width="44.77734375" style="147" bestFit="1" customWidth="1"/>
    <col min="10490" max="10491" width="10.33203125" style="147" customWidth="1"/>
    <col min="10492" max="10495" width="10.21875" style="147" customWidth="1"/>
    <col min="10496" max="10744" width="11.5546875" style="147"/>
    <col min="10745" max="10745" width="44.77734375" style="147" bestFit="1" customWidth="1"/>
    <col min="10746" max="10747" width="10.33203125" style="147" customWidth="1"/>
    <col min="10748" max="10751" width="10.21875" style="147" customWidth="1"/>
    <col min="10752" max="11000" width="11.5546875" style="147"/>
    <col min="11001" max="11001" width="44.77734375" style="147" bestFit="1" customWidth="1"/>
    <col min="11002" max="11003" width="10.33203125" style="147" customWidth="1"/>
    <col min="11004" max="11007" width="10.21875" style="147" customWidth="1"/>
    <col min="11008" max="11256" width="11.5546875" style="147"/>
    <col min="11257" max="11257" width="44.77734375" style="147" bestFit="1" customWidth="1"/>
    <col min="11258" max="11259" width="10.33203125" style="147" customWidth="1"/>
    <col min="11260" max="11263" width="10.21875" style="147" customWidth="1"/>
    <col min="11264" max="11512" width="11.5546875" style="147"/>
    <col min="11513" max="11513" width="44.77734375" style="147" bestFit="1" customWidth="1"/>
    <col min="11514" max="11515" width="10.33203125" style="147" customWidth="1"/>
    <col min="11516" max="11519" width="10.21875" style="147" customWidth="1"/>
    <col min="11520" max="11768" width="11.5546875" style="147"/>
    <col min="11769" max="11769" width="44.77734375" style="147" bestFit="1" customWidth="1"/>
    <col min="11770" max="11771" width="10.33203125" style="147" customWidth="1"/>
    <col min="11772" max="11775" width="10.21875" style="147" customWidth="1"/>
    <col min="11776" max="12024" width="11.5546875" style="147"/>
    <col min="12025" max="12025" width="44.77734375" style="147" bestFit="1" customWidth="1"/>
    <col min="12026" max="12027" width="10.33203125" style="147" customWidth="1"/>
    <col min="12028" max="12031" width="10.21875" style="147" customWidth="1"/>
    <col min="12032" max="12280" width="11.5546875" style="147"/>
    <col min="12281" max="12281" width="44.77734375" style="147" bestFit="1" customWidth="1"/>
    <col min="12282" max="12283" width="10.33203125" style="147" customWidth="1"/>
    <col min="12284" max="12287" width="10.21875" style="147" customWidth="1"/>
    <col min="12288" max="12536" width="11.5546875" style="147"/>
    <col min="12537" max="12537" width="44.77734375" style="147" bestFit="1" customWidth="1"/>
    <col min="12538" max="12539" width="10.33203125" style="147" customWidth="1"/>
    <col min="12540" max="12543" width="10.21875" style="147" customWidth="1"/>
    <col min="12544" max="12792" width="11.5546875" style="147"/>
    <col min="12793" max="12793" width="44.77734375" style="147" bestFit="1" customWidth="1"/>
    <col min="12794" max="12795" width="10.33203125" style="147" customWidth="1"/>
    <col min="12796" max="12799" width="10.21875" style="147" customWidth="1"/>
    <col min="12800" max="13048" width="11.5546875" style="147"/>
    <col min="13049" max="13049" width="44.77734375" style="147" bestFit="1" customWidth="1"/>
    <col min="13050" max="13051" width="10.33203125" style="147" customWidth="1"/>
    <col min="13052" max="13055" width="10.21875" style="147" customWidth="1"/>
    <col min="13056" max="13304" width="11.5546875" style="147"/>
    <col min="13305" max="13305" width="44.77734375" style="147" bestFit="1" customWidth="1"/>
    <col min="13306" max="13307" width="10.33203125" style="147" customWidth="1"/>
    <col min="13308" max="13311" width="10.21875" style="147" customWidth="1"/>
    <col min="13312" max="13560" width="11.5546875" style="147"/>
    <col min="13561" max="13561" width="44.77734375" style="147" bestFit="1" customWidth="1"/>
    <col min="13562" max="13563" width="10.33203125" style="147" customWidth="1"/>
    <col min="13564" max="13567" width="10.21875" style="147" customWidth="1"/>
    <col min="13568" max="13816" width="11.5546875" style="147"/>
    <col min="13817" max="13817" width="44.77734375" style="147" bestFit="1" customWidth="1"/>
    <col min="13818" max="13819" width="10.33203125" style="147" customWidth="1"/>
    <col min="13820" max="13823" width="10.21875" style="147" customWidth="1"/>
    <col min="13824" max="14072" width="11.5546875" style="147"/>
    <col min="14073" max="14073" width="44.77734375" style="147" bestFit="1" customWidth="1"/>
    <col min="14074" max="14075" width="10.33203125" style="147" customWidth="1"/>
    <col min="14076" max="14079" width="10.21875" style="147" customWidth="1"/>
    <col min="14080" max="14328" width="11.5546875" style="147"/>
    <col min="14329" max="14329" width="44.77734375" style="147" bestFit="1" customWidth="1"/>
    <col min="14330" max="14331" width="10.33203125" style="147" customWidth="1"/>
    <col min="14332" max="14335" width="10.21875" style="147" customWidth="1"/>
    <col min="14336" max="14584" width="11.5546875" style="147"/>
    <col min="14585" max="14585" width="44.77734375" style="147" bestFit="1" customWidth="1"/>
    <col min="14586" max="14587" width="10.33203125" style="147" customWidth="1"/>
    <col min="14588" max="14591" width="10.21875" style="147" customWidth="1"/>
    <col min="14592" max="14840" width="11.5546875" style="147"/>
    <col min="14841" max="14841" width="44.77734375" style="147" bestFit="1" customWidth="1"/>
    <col min="14842" max="14843" width="10.33203125" style="147" customWidth="1"/>
    <col min="14844" max="14847" width="10.21875" style="147" customWidth="1"/>
    <col min="14848" max="15096" width="11.5546875" style="147"/>
    <col min="15097" max="15097" width="44.77734375" style="147" bestFit="1" customWidth="1"/>
    <col min="15098" max="15099" width="10.33203125" style="147" customWidth="1"/>
    <col min="15100" max="15103" width="10.21875" style="147" customWidth="1"/>
    <col min="15104" max="15352" width="11.5546875" style="147"/>
    <col min="15353" max="15353" width="44.77734375" style="147" bestFit="1" customWidth="1"/>
    <col min="15354" max="15355" width="10.33203125" style="147" customWidth="1"/>
    <col min="15356" max="15359" width="10.21875" style="147" customWidth="1"/>
    <col min="15360" max="15608" width="11.5546875" style="147"/>
    <col min="15609" max="15609" width="44.77734375" style="147" bestFit="1" customWidth="1"/>
    <col min="15610" max="15611" width="10.33203125" style="147" customWidth="1"/>
    <col min="15612" max="15615" width="10.21875" style="147" customWidth="1"/>
    <col min="15616" max="15864" width="11.5546875" style="147"/>
    <col min="15865" max="15865" width="44.77734375" style="147" bestFit="1" customWidth="1"/>
    <col min="15866" max="15867" width="10.33203125" style="147" customWidth="1"/>
    <col min="15868" max="15871" width="10.21875" style="147" customWidth="1"/>
    <col min="15872" max="16120" width="11.5546875" style="147"/>
    <col min="16121" max="16121" width="44.77734375" style="147" bestFit="1" customWidth="1"/>
    <col min="16122" max="16123" width="10.33203125" style="147" customWidth="1"/>
    <col min="16124" max="16127" width="10.21875" style="147" customWidth="1"/>
    <col min="16128" max="16384" width="11.5546875" style="147"/>
  </cols>
  <sheetData>
    <row r="5" spans="1:14" x14ac:dyDescent="0.2">
      <c r="F5" s="147" t="s">
        <v>291</v>
      </c>
    </row>
    <row r="6" spans="1:14" ht="15.75" thickBot="1" x14ac:dyDescent="0.25"/>
    <row r="7" spans="1:14" s="173" customFormat="1" ht="47.25" customHeight="1" x14ac:dyDescent="0.2">
      <c r="A7" s="317" t="s">
        <v>3</v>
      </c>
      <c r="B7" s="312" t="s">
        <v>292</v>
      </c>
      <c r="C7" s="312" t="s">
        <v>293</v>
      </c>
      <c r="D7" s="312" t="s">
        <v>294</v>
      </c>
      <c r="E7" s="320" t="s">
        <v>1</v>
      </c>
      <c r="F7" s="312" t="s">
        <v>286</v>
      </c>
      <c r="G7" s="312"/>
      <c r="H7" s="312" t="s">
        <v>295</v>
      </c>
      <c r="I7" s="312"/>
      <c r="J7" s="312" t="s">
        <v>296</v>
      </c>
      <c r="K7" s="312"/>
      <c r="L7" s="312" t="s">
        <v>297</v>
      </c>
      <c r="M7" s="313"/>
    </row>
    <row r="8" spans="1:14" s="173" customFormat="1" ht="28.5" customHeight="1" x14ac:dyDescent="0.2">
      <c r="A8" s="318"/>
      <c r="B8" s="319"/>
      <c r="C8" s="319"/>
      <c r="D8" s="319"/>
      <c r="E8" s="321"/>
      <c r="F8" s="174" t="s">
        <v>292</v>
      </c>
      <c r="G8" s="174" t="s">
        <v>1</v>
      </c>
      <c r="H8" s="174" t="s">
        <v>292</v>
      </c>
      <c r="I8" s="174" t="s">
        <v>1</v>
      </c>
      <c r="J8" s="174" t="s">
        <v>292</v>
      </c>
      <c r="K8" s="174" t="s">
        <v>1</v>
      </c>
      <c r="L8" s="174" t="s">
        <v>292</v>
      </c>
      <c r="M8" s="175" t="s">
        <v>1</v>
      </c>
    </row>
    <row r="9" spans="1:14" ht="15.75" x14ac:dyDescent="0.25">
      <c r="A9" s="176" t="s">
        <v>0</v>
      </c>
      <c r="B9" s="177"/>
      <c r="C9" s="177"/>
      <c r="D9" s="177"/>
      <c r="E9" s="178">
        <f>B9/10000</f>
        <v>0</v>
      </c>
      <c r="F9" s="149"/>
      <c r="G9" s="179"/>
      <c r="H9" s="149"/>
      <c r="I9" s="149"/>
      <c r="J9" s="149"/>
      <c r="K9" s="179"/>
      <c r="L9" s="149"/>
      <c r="M9" s="180"/>
    </row>
    <row r="10" spans="1:14" ht="16.5" thickBot="1" x14ac:dyDescent="0.3">
      <c r="A10" s="181" t="s">
        <v>287</v>
      </c>
      <c r="B10" s="177"/>
      <c r="C10" s="149">
        <v>1</v>
      </c>
      <c r="D10" s="149">
        <v>743.04</v>
      </c>
      <c r="E10" s="179">
        <f t="shared" ref="E10:E11" si="0">D10/10000</f>
        <v>7.4303999999999995E-2</v>
      </c>
      <c r="F10" s="149">
        <v>708.154</v>
      </c>
      <c r="G10" s="179">
        <f t="shared" ref="G10:K11" si="1">F10/10000</f>
        <v>7.0815400000000001E-2</v>
      </c>
      <c r="H10" s="149"/>
      <c r="I10" s="179">
        <f t="shared" si="1"/>
        <v>0</v>
      </c>
      <c r="J10" s="149">
        <f>+IF(F10="",0,C10*F10)</f>
        <v>708.154</v>
      </c>
      <c r="K10" s="179">
        <f t="shared" si="1"/>
        <v>7.0815400000000001E-2</v>
      </c>
      <c r="L10" s="149">
        <f>+IF(H10="",0,H10*C10)</f>
        <v>0</v>
      </c>
      <c r="M10" s="180">
        <f t="shared" ref="M10:M11" si="2">L10/10000</f>
        <v>0</v>
      </c>
    </row>
    <row r="11" spans="1:14" ht="15.75" thickBot="1" x14ac:dyDescent="0.25">
      <c r="A11" s="182" t="s">
        <v>277</v>
      </c>
      <c r="B11" s="183"/>
      <c r="C11" s="183">
        <v>1</v>
      </c>
      <c r="D11" s="183">
        <v>103.015</v>
      </c>
      <c r="E11" s="184">
        <f t="shared" si="0"/>
        <v>1.03015E-2</v>
      </c>
      <c r="F11" s="183"/>
      <c r="G11" s="184">
        <f t="shared" si="1"/>
        <v>0</v>
      </c>
      <c r="H11" s="183">
        <v>353.78</v>
      </c>
      <c r="I11" s="184">
        <f t="shared" si="1"/>
        <v>3.5378E-2</v>
      </c>
      <c r="J11" s="183">
        <f t="shared" ref="J11" si="3">+IF(F11="",0,C11*F11)</f>
        <v>0</v>
      </c>
      <c r="K11" s="184">
        <f t="shared" si="1"/>
        <v>0</v>
      </c>
      <c r="L11" s="183">
        <f t="shared" ref="L11" si="4">+IF(H11="",0,H11*C11)</f>
        <v>353.78</v>
      </c>
      <c r="M11" s="185">
        <f t="shared" si="2"/>
        <v>3.5378E-2</v>
      </c>
    </row>
    <row r="12" spans="1:14" ht="16.5" thickBot="1" x14ac:dyDescent="0.3">
      <c r="A12" s="186" t="s">
        <v>284</v>
      </c>
      <c r="B12" s="187"/>
      <c r="C12" s="187"/>
      <c r="D12" s="188">
        <f t="shared" ref="D12:M12" si="5">SUM(D10:D11)</f>
        <v>846.05499999999995</v>
      </c>
      <c r="E12" s="189">
        <f t="shared" si="5"/>
        <v>8.46055E-2</v>
      </c>
      <c r="F12" s="190">
        <f t="shared" si="5"/>
        <v>708.154</v>
      </c>
      <c r="G12" s="189">
        <f t="shared" si="5"/>
        <v>7.0815400000000001E-2</v>
      </c>
      <c r="H12" s="190">
        <f t="shared" si="5"/>
        <v>353.78</v>
      </c>
      <c r="I12" s="189">
        <f t="shared" si="5"/>
        <v>3.5378E-2</v>
      </c>
      <c r="J12" s="190">
        <f t="shared" si="5"/>
        <v>708.154</v>
      </c>
      <c r="K12" s="189">
        <f t="shared" si="5"/>
        <v>7.0815400000000001E-2</v>
      </c>
      <c r="L12" s="190">
        <f t="shared" si="5"/>
        <v>353.78</v>
      </c>
      <c r="M12" s="191">
        <f t="shared" si="5"/>
        <v>3.5378E-2</v>
      </c>
      <c r="N12" s="150">
        <f>+J12+L12</f>
        <v>1061.934</v>
      </c>
    </row>
    <row r="14" spans="1:14" x14ac:dyDescent="0.2">
      <c r="A14" s="147" t="s">
        <v>298</v>
      </c>
      <c r="C14" s="150">
        <f>+D12</f>
        <v>846.05499999999995</v>
      </c>
    </row>
    <row r="15" spans="1:14" x14ac:dyDescent="0.2">
      <c r="A15" s="147" t="s">
        <v>299</v>
      </c>
      <c r="C15" s="150">
        <f>+D12</f>
        <v>846.05499999999995</v>
      </c>
    </row>
    <row r="18" spans="2:5" ht="19.5" customHeight="1" x14ac:dyDescent="0.25">
      <c r="B18" s="314" t="s">
        <v>107</v>
      </c>
      <c r="C18" s="142" t="s">
        <v>271</v>
      </c>
      <c r="D18" s="143" t="s">
        <v>274</v>
      </c>
      <c r="E18" s="143" t="s">
        <v>275</v>
      </c>
    </row>
    <row r="19" spans="2:5" ht="15.75" x14ac:dyDescent="0.25">
      <c r="B19" s="315"/>
      <c r="C19" s="143">
        <v>101</v>
      </c>
      <c r="D19" s="143">
        <v>33.14</v>
      </c>
      <c r="E19" s="143" t="s">
        <v>276</v>
      </c>
    </row>
    <row r="20" spans="2:5" ht="15.75" x14ac:dyDescent="0.25">
      <c r="B20" s="315"/>
      <c r="C20" s="143">
        <v>102</v>
      </c>
      <c r="D20" s="143">
        <v>40.83</v>
      </c>
      <c r="E20" s="143" t="s">
        <v>276</v>
      </c>
    </row>
    <row r="21" spans="2:5" ht="15.75" x14ac:dyDescent="0.25">
      <c r="B21" s="315"/>
      <c r="C21" s="143">
        <v>103</v>
      </c>
      <c r="D21" s="143">
        <v>37.75</v>
      </c>
      <c r="E21" s="143" t="s">
        <v>276</v>
      </c>
    </row>
    <row r="22" spans="2:5" ht="15.75" customHeight="1" x14ac:dyDescent="0.25">
      <c r="B22" s="315"/>
      <c r="C22" s="143">
        <v>104</v>
      </c>
      <c r="D22" s="143">
        <v>45.37</v>
      </c>
      <c r="E22" s="143" t="s">
        <v>102</v>
      </c>
    </row>
    <row r="23" spans="2:5" ht="15.75" x14ac:dyDescent="0.25">
      <c r="B23" s="315"/>
      <c r="C23" s="143">
        <v>105</v>
      </c>
      <c r="D23" s="143">
        <v>32.549999999999997</v>
      </c>
      <c r="E23" s="143" t="s">
        <v>276</v>
      </c>
    </row>
    <row r="24" spans="2:5" ht="15.75" x14ac:dyDescent="0.25">
      <c r="B24" s="315"/>
      <c r="C24" s="143">
        <v>106</v>
      </c>
      <c r="D24" s="143">
        <v>31.46</v>
      </c>
      <c r="E24" s="143" t="s">
        <v>276</v>
      </c>
    </row>
    <row r="25" spans="2:5" ht="15.75" x14ac:dyDescent="0.25">
      <c r="B25" s="315"/>
      <c r="C25" s="143">
        <v>107</v>
      </c>
      <c r="D25" s="143">
        <v>47.38</v>
      </c>
      <c r="E25" s="143" t="s">
        <v>276</v>
      </c>
    </row>
    <row r="26" spans="2:5" ht="15.75" x14ac:dyDescent="0.25">
      <c r="B26" s="315"/>
      <c r="C26" s="143">
        <v>108</v>
      </c>
      <c r="D26" s="143">
        <v>45.48</v>
      </c>
      <c r="E26" s="143" t="s">
        <v>282</v>
      </c>
    </row>
    <row r="27" spans="2:5" x14ac:dyDescent="0.2">
      <c r="B27" s="315"/>
    </row>
    <row r="28" spans="2:5" x14ac:dyDescent="0.2">
      <c r="C28" s="316" t="s">
        <v>310</v>
      </c>
      <c r="D28" s="316"/>
    </row>
    <row r="29" spans="2:5" x14ac:dyDescent="0.2">
      <c r="B29" s="148"/>
      <c r="C29" s="158" t="s">
        <v>308</v>
      </c>
      <c r="D29" s="194">
        <f>+COUNTIF(E19:E26,"aula")</f>
        <v>6</v>
      </c>
    </row>
    <row r="30" spans="2:5" x14ac:dyDescent="0.2">
      <c r="C30" s="194" t="s">
        <v>309</v>
      </c>
      <c r="D30" s="194">
        <f>+SUMIFS(D19:D26,E19:E26,"aula")</f>
        <v>223.10999999999999</v>
      </c>
    </row>
    <row r="31" spans="2:5" x14ac:dyDescent="0.2">
      <c r="C31" s="147" t="s">
        <v>283</v>
      </c>
      <c r="D31" s="147">
        <f>+D30+D22+D26</f>
        <v>313.95999999999998</v>
      </c>
    </row>
  </sheetData>
  <mergeCells count="11">
    <mergeCell ref="A7:A8"/>
    <mergeCell ref="B7:B8"/>
    <mergeCell ref="C7:C8"/>
    <mergeCell ref="D7:D8"/>
    <mergeCell ref="E7:E8"/>
    <mergeCell ref="H7:I7"/>
    <mergeCell ref="J7:K7"/>
    <mergeCell ref="L7:M7"/>
    <mergeCell ref="B18:B27"/>
    <mergeCell ref="C28:D28"/>
    <mergeCell ref="F7:G7"/>
  </mergeCells>
  <pageMargins left="0.39370078740157483" right="0.39370078740157483" top="0.39370078740157483" bottom="0.39370078740157483" header="0" footer="0"/>
  <pageSetup scale="2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N32"/>
  <sheetViews>
    <sheetView topLeftCell="A7" workbookViewId="0">
      <selection activeCell="G25" sqref="G25"/>
    </sheetView>
  </sheetViews>
  <sheetFormatPr baseColWidth="10" defaultRowHeight="15" x14ac:dyDescent="0.2"/>
  <cols>
    <col min="1" max="1" width="26.6640625" style="147" bestFit="1" customWidth="1"/>
    <col min="2" max="2" width="13.44140625" style="147" customWidth="1"/>
    <col min="3" max="3" width="11.5546875" style="147"/>
    <col min="4" max="4" width="21.77734375" style="147" customWidth="1"/>
    <col min="5" max="248" width="11.5546875" style="147"/>
    <col min="249" max="249" width="44.77734375" style="147" bestFit="1" customWidth="1"/>
    <col min="250" max="251" width="10.33203125" style="147" customWidth="1"/>
    <col min="252" max="255" width="10.21875" style="147" customWidth="1"/>
    <col min="256" max="504" width="11.5546875" style="147"/>
    <col min="505" max="505" width="44.77734375" style="147" bestFit="1" customWidth="1"/>
    <col min="506" max="507" width="10.33203125" style="147" customWidth="1"/>
    <col min="508" max="511" width="10.21875" style="147" customWidth="1"/>
    <col min="512" max="760" width="11.5546875" style="147"/>
    <col min="761" max="761" width="44.77734375" style="147" bestFit="1" customWidth="1"/>
    <col min="762" max="763" width="10.33203125" style="147" customWidth="1"/>
    <col min="764" max="767" width="10.21875" style="147" customWidth="1"/>
    <col min="768" max="1016" width="11.5546875" style="147"/>
    <col min="1017" max="1017" width="44.77734375" style="147" bestFit="1" customWidth="1"/>
    <col min="1018" max="1019" width="10.33203125" style="147" customWidth="1"/>
    <col min="1020" max="1023" width="10.21875" style="147" customWidth="1"/>
    <col min="1024" max="1272" width="11.5546875" style="147"/>
    <col min="1273" max="1273" width="44.77734375" style="147" bestFit="1" customWidth="1"/>
    <col min="1274" max="1275" width="10.33203125" style="147" customWidth="1"/>
    <col min="1276" max="1279" width="10.21875" style="147" customWidth="1"/>
    <col min="1280" max="1528" width="11.5546875" style="147"/>
    <col min="1529" max="1529" width="44.77734375" style="147" bestFit="1" customWidth="1"/>
    <col min="1530" max="1531" width="10.33203125" style="147" customWidth="1"/>
    <col min="1532" max="1535" width="10.21875" style="147" customWidth="1"/>
    <col min="1536" max="1784" width="11.5546875" style="147"/>
    <col min="1785" max="1785" width="44.77734375" style="147" bestFit="1" customWidth="1"/>
    <col min="1786" max="1787" width="10.33203125" style="147" customWidth="1"/>
    <col min="1788" max="1791" width="10.21875" style="147" customWidth="1"/>
    <col min="1792" max="2040" width="11.5546875" style="147"/>
    <col min="2041" max="2041" width="44.77734375" style="147" bestFit="1" customWidth="1"/>
    <col min="2042" max="2043" width="10.33203125" style="147" customWidth="1"/>
    <col min="2044" max="2047" width="10.21875" style="147" customWidth="1"/>
    <col min="2048" max="2296" width="11.5546875" style="147"/>
    <col min="2297" max="2297" width="44.77734375" style="147" bestFit="1" customWidth="1"/>
    <col min="2298" max="2299" width="10.33203125" style="147" customWidth="1"/>
    <col min="2300" max="2303" width="10.21875" style="147" customWidth="1"/>
    <col min="2304" max="2552" width="11.5546875" style="147"/>
    <col min="2553" max="2553" width="44.77734375" style="147" bestFit="1" customWidth="1"/>
    <col min="2554" max="2555" width="10.33203125" style="147" customWidth="1"/>
    <col min="2556" max="2559" width="10.21875" style="147" customWidth="1"/>
    <col min="2560" max="2808" width="11.5546875" style="147"/>
    <col min="2809" max="2809" width="44.77734375" style="147" bestFit="1" customWidth="1"/>
    <col min="2810" max="2811" width="10.33203125" style="147" customWidth="1"/>
    <col min="2812" max="2815" width="10.21875" style="147" customWidth="1"/>
    <col min="2816" max="3064" width="11.5546875" style="147"/>
    <col min="3065" max="3065" width="44.77734375" style="147" bestFit="1" customWidth="1"/>
    <col min="3066" max="3067" width="10.33203125" style="147" customWidth="1"/>
    <col min="3068" max="3071" width="10.21875" style="147" customWidth="1"/>
    <col min="3072" max="3320" width="11.5546875" style="147"/>
    <col min="3321" max="3321" width="44.77734375" style="147" bestFit="1" customWidth="1"/>
    <col min="3322" max="3323" width="10.33203125" style="147" customWidth="1"/>
    <col min="3324" max="3327" width="10.21875" style="147" customWidth="1"/>
    <col min="3328" max="3576" width="11.5546875" style="147"/>
    <col min="3577" max="3577" width="44.77734375" style="147" bestFit="1" customWidth="1"/>
    <col min="3578" max="3579" width="10.33203125" style="147" customWidth="1"/>
    <col min="3580" max="3583" width="10.21875" style="147" customWidth="1"/>
    <col min="3584" max="3832" width="11.5546875" style="147"/>
    <col min="3833" max="3833" width="44.77734375" style="147" bestFit="1" customWidth="1"/>
    <col min="3834" max="3835" width="10.33203125" style="147" customWidth="1"/>
    <col min="3836" max="3839" width="10.21875" style="147" customWidth="1"/>
    <col min="3840" max="4088" width="11.5546875" style="147"/>
    <col min="4089" max="4089" width="44.77734375" style="147" bestFit="1" customWidth="1"/>
    <col min="4090" max="4091" width="10.33203125" style="147" customWidth="1"/>
    <col min="4092" max="4095" width="10.21875" style="147" customWidth="1"/>
    <col min="4096" max="4344" width="11.5546875" style="147"/>
    <col min="4345" max="4345" width="44.77734375" style="147" bestFit="1" customWidth="1"/>
    <col min="4346" max="4347" width="10.33203125" style="147" customWidth="1"/>
    <col min="4348" max="4351" width="10.21875" style="147" customWidth="1"/>
    <col min="4352" max="4600" width="11.5546875" style="147"/>
    <col min="4601" max="4601" width="44.77734375" style="147" bestFit="1" customWidth="1"/>
    <col min="4602" max="4603" width="10.33203125" style="147" customWidth="1"/>
    <col min="4604" max="4607" width="10.21875" style="147" customWidth="1"/>
    <col min="4608" max="4856" width="11.5546875" style="147"/>
    <col min="4857" max="4857" width="44.77734375" style="147" bestFit="1" customWidth="1"/>
    <col min="4858" max="4859" width="10.33203125" style="147" customWidth="1"/>
    <col min="4860" max="4863" width="10.21875" style="147" customWidth="1"/>
    <col min="4864" max="5112" width="11.5546875" style="147"/>
    <col min="5113" max="5113" width="44.77734375" style="147" bestFit="1" customWidth="1"/>
    <col min="5114" max="5115" width="10.33203125" style="147" customWidth="1"/>
    <col min="5116" max="5119" width="10.21875" style="147" customWidth="1"/>
    <col min="5120" max="5368" width="11.5546875" style="147"/>
    <col min="5369" max="5369" width="44.77734375" style="147" bestFit="1" customWidth="1"/>
    <col min="5370" max="5371" width="10.33203125" style="147" customWidth="1"/>
    <col min="5372" max="5375" width="10.21875" style="147" customWidth="1"/>
    <col min="5376" max="5624" width="11.5546875" style="147"/>
    <col min="5625" max="5625" width="44.77734375" style="147" bestFit="1" customWidth="1"/>
    <col min="5626" max="5627" width="10.33203125" style="147" customWidth="1"/>
    <col min="5628" max="5631" width="10.21875" style="147" customWidth="1"/>
    <col min="5632" max="5880" width="11.5546875" style="147"/>
    <col min="5881" max="5881" width="44.77734375" style="147" bestFit="1" customWidth="1"/>
    <col min="5882" max="5883" width="10.33203125" style="147" customWidth="1"/>
    <col min="5884" max="5887" width="10.21875" style="147" customWidth="1"/>
    <col min="5888" max="6136" width="11.5546875" style="147"/>
    <col min="6137" max="6137" width="44.77734375" style="147" bestFit="1" customWidth="1"/>
    <col min="6138" max="6139" width="10.33203125" style="147" customWidth="1"/>
    <col min="6140" max="6143" width="10.21875" style="147" customWidth="1"/>
    <col min="6144" max="6392" width="11.5546875" style="147"/>
    <col min="6393" max="6393" width="44.77734375" style="147" bestFit="1" customWidth="1"/>
    <col min="6394" max="6395" width="10.33203125" style="147" customWidth="1"/>
    <col min="6396" max="6399" width="10.21875" style="147" customWidth="1"/>
    <col min="6400" max="6648" width="11.5546875" style="147"/>
    <col min="6649" max="6649" width="44.77734375" style="147" bestFit="1" customWidth="1"/>
    <col min="6650" max="6651" width="10.33203125" style="147" customWidth="1"/>
    <col min="6652" max="6655" width="10.21875" style="147" customWidth="1"/>
    <col min="6656" max="6904" width="11.5546875" style="147"/>
    <col min="6905" max="6905" width="44.77734375" style="147" bestFit="1" customWidth="1"/>
    <col min="6906" max="6907" width="10.33203125" style="147" customWidth="1"/>
    <col min="6908" max="6911" width="10.21875" style="147" customWidth="1"/>
    <col min="6912" max="7160" width="11.5546875" style="147"/>
    <col min="7161" max="7161" width="44.77734375" style="147" bestFit="1" customWidth="1"/>
    <col min="7162" max="7163" width="10.33203125" style="147" customWidth="1"/>
    <col min="7164" max="7167" width="10.21875" style="147" customWidth="1"/>
    <col min="7168" max="7416" width="11.5546875" style="147"/>
    <col min="7417" max="7417" width="44.77734375" style="147" bestFit="1" customWidth="1"/>
    <col min="7418" max="7419" width="10.33203125" style="147" customWidth="1"/>
    <col min="7420" max="7423" width="10.21875" style="147" customWidth="1"/>
    <col min="7424" max="7672" width="11.5546875" style="147"/>
    <col min="7673" max="7673" width="44.77734375" style="147" bestFit="1" customWidth="1"/>
    <col min="7674" max="7675" width="10.33203125" style="147" customWidth="1"/>
    <col min="7676" max="7679" width="10.21875" style="147" customWidth="1"/>
    <col min="7680" max="7928" width="11.5546875" style="147"/>
    <col min="7929" max="7929" width="44.77734375" style="147" bestFit="1" customWidth="1"/>
    <col min="7930" max="7931" width="10.33203125" style="147" customWidth="1"/>
    <col min="7932" max="7935" width="10.21875" style="147" customWidth="1"/>
    <col min="7936" max="8184" width="11.5546875" style="147"/>
    <col min="8185" max="8185" width="44.77734375" style="147" bestFit="1" customWidth="1"/>
    <col min="8186" max="8187" width="10.33203125" style="147" customWidth="1"/>
    <col min="8188" max="8191" width="10.21875" style="147" customWidth="1"/>
    <col min="8192" max="8440" width="11.5546875" style="147"/>
    <col min="8441" max="8441" width="44.77734375" style="147" bestFit="1" customWidth="1"/>
    <col min="8442" max="8443" width="10.33203125" style="147" customWidth="1"/>
    <col min="8444" max="8447" width="10.21875" style="147" customWidth="1"/>
    <col min="8448" max="8696" width="11.5546875" style="147"/>
    <col min="8697" max="8697" width="44.77734375" style="147" bestFit="1" customWidth="1"/>
    <col min="8698" max="8699" width="10.33203125" style="147" customWidth="1"/>
    <col min="8700" max="8703" width="10.21875" style="147" customWidth="1"/>
    <col min="8704" max="8952" width="11.5546875" style="147"/>
    <col min="8953" max="8953" width="44.77734375" style="147" bestFit="1" customWidth="1"/>
    <col min="8954" max="8955" width="10.33203125" style="147" customWidth="1"/>
    <col min="8956" max="8959" width="10.21875" style="147" customWidth="1"/>
    <col min="8960" max="9208" width="11.5546875" style="147"/>
    <col min="9209" max="9209" width="44.77734375" style="147" bestFit="1" customWidth="1"/>
    <col min="9210" max="9211" width="10.33203125" style="147" customWidth="1"/>
    <col min="9212" max="9215" width="10.21875" style="147" customWidth="1"/>
    <col min="9216" max="9464" width="11.5546875" style="147"/>
    <col min="9465" max="9465" width="44.77734375" style="147" bestFit="1" customWidth="1"/>
    <col min="9466" max="9467" width="10.33203125" style="147" customWidth="1"/>
    <col min="9468" max="9471" width="10.21875" style="147" customWidth="1"/>
    <col min="9472" max="9720" width="11.5546875" style="147"/>
    <col min="9721" max="9721" width="44.77734375" style="147" bestFit="1" customWidth="1"/>
    <col min="9722" max="9723" width="10.33203125" style="147" customWidth="1"/>
    <col min="9724" max="9727" width="10.21875" style="147" customWidth="1"/>
    <col min="9728" max="9976" width="11.5546875" style="147"/>
    <col min="9977" max="9977" width="44.77734375" style="147" bestFit="1" customWidth="1"/>
    <col min="9978" max="9979" width="10.33203125" style="147" customWidth="1"/>
    <col min="9980" max="9983" width="10.21875" style="147" customWidth="1"/>
    <col min="9984" max="10232" width="11.5546875" style="147"/>
    <col min="10233" max="10233" width="44.77734375" style="147" bestFit="1" customWidth="1"/>
    <col min="10234" max="10235" width="10.33203125" style="147" customWidth="1"/>
    <col min="10236" max="10239" width="10.21875" style="147" customWidth="1"/>
    <col min="10240" max="10488" width="11.5546875" style="147"/>
    <col min="10489" max="10489" width="44.77734375" style="147" bestFit="1" customWidth="1"/>
    <col min="10490" max="10491" width="10.33203125" style="147" customWidth="1"/>
    <col min="10492" max="10495" width="10.21875" style="147" customWidth="1"/>
    <col min="10496" max="10744" width="11.5546875" style="147"/>
    <col min="10745" max="10745" width="44.77734375" style="147" bestFit="1" customWidth="1"/>
    <col min="10746" max="10747" width="10.33203125" style="147" customWidth="1"/>
    <col min="10748" max="10751" width="10.21875" style="147" customWidth="1"/>
    <col min="10752" max="11000" width="11.5546875" style="147"/>
    <col min="11001" max="11001" width="44.77734375" style="147" bestFit="1" customWidth="1"/>
    <col min="11002" max="11003" width="10.33203125" style="147" customWidth="1"/>
    <col min="11004" max="11007" width="10.21875" style="147" customWidth="1"/>
    <col min="11008" max="11256" width="11.5546875" style="147"/>
    <col min="11257" max="11257" width="44.77734375" style="147" bestFit="1" customWidth="1"/>
    <col min="11258" max="11259" width="10.33203125" style="147" customWidth="1"/>
    <col min="11260" max="11263" width="10.21875" style="147" customWidth="1"/>
    <col min="11264" max="11512" width="11.5546875" style="147"/>
    <col min="11513" max="11513" width="44.77734375" style="147" bestFit="1" customWidth="1"/>
    <col min="11514" max="11515" width="10.33203125" style="147" customWidth="1"/>
    <col min="11516" max="11519" width="10.21875" style="147" customWidth="1"/>
    <col min="11520" max="11768" width="11.5546875" style="147"/>
    <col min="11769" max="11769" width="44.77734375" style="147" bestFit="1" customWidth="1"/>
    <col min="11770" max="11771" width="10.33203125" style="147" customWidth="1"/>
    <col min="11772" max="11775" width="10.21875" style="147" customWidth="1"/>
    <col min="11776" max="12024" width="11.5546875" style="147"/>
    <col min="12025" max="12025" width="44.77734375" style="147" bestFit="1" customWidth="1"/>
    <col min="12026" max="12027" width="10.33203125" style="147" customWidth="1"/>
    <col min="12028" max="12031" width="10.21875" style="147" customWidth="1"/>
    <col min="12032" max="12280" width="11.5546875" style="147"/>
    <col min="12281" max="12281" width="44.77734375" style="147" bestFit="1" customWidth="1"/>
    <col min="12282" max="12283" width="10.33203125" style="147" customWidth="1"/>
    <col min="12284" max="12287" width="10.21875" style="147" customWidth="1"/>
    <col min="12288" max="12536" width="11.5546875" style="147"/>
    <col min="12537" max="12537" width="44.77734375" style="147" bestFit="1" customWidth="1"/>
    <col min="12538" max="12539" width="10.33203125" style="147" customWidth="1"/>
    <col min="12540" max="12543" width="10.21875" style="147" customWidth="1"/>
    <col min="12544" max="12792" width="11.5546875" style="147"/>
    <col min="12793" max="12793" width="44.77734375" style="147" bestFit="1" customWidth="1"/>
    <col min="12794" max="12795" width="10.33203125" style="147" customWidth="1"/>
    <col min="12796" max="12799" width="10.21875" style="147" customWidth="1"/>
    <col min="12800" max="13048" width="11.5546875" style="147"/>
    <col min="13049" max="13049" width="44.77734375" style="147" bestFit="1" customWidth="1"/>
    <col min="13050" max="13051" width="10.33203125" style="147" customWidth="1"/>
    <col min="13052" max="13055" width="10.21875" style="147" customWidth="1"/>
    <col min="13056" max="13304" width="11.5546875" style="147"/>
    <col min="13305" max="13305" width="44.77734375" style="147" bestFit="1" customWidth="1"/>
    <col min="13306" max="13307" width="10.33203125" style="147" customWidth="1"/>
    <col min="13308" max="13311" width="10.21875" style="147" customWidth="1"/>
    <col min="13312" max="13560" width="11.5546875" style="147"/>
    <col min="13561" max="13561" width="44.77734375" style="147" bestFit="1" customWidth="1"/>
    <col min="13562" max="13563" width="10.33203125" style="147" customWidth="1"/>
    <col min="13564" max="13567" width="10.21875" style="147" customWidth="1"/>
    <col min="13568" max="13816" width="11.5546875" style="147"/>
    <col min="13817" max="13817" width="44.77734375" style="147" bestFit="1" customWidth="1"/>
    <col min="13818" max="13819" width="10.33203125" style="147" customWidth="1"/>
    <col min="13820" max="13823" width="10.21875" style="147" customWidth="1"/>
    <col min="13824" max="14072" width="11.5546875" style="147"/>
    <col min="14073" max="14073" width="44.77734375" style="147" bestFit="1" customWidth="1"/>
    <col min="14074" max="14075" width="10.33203125" style="147" customWidth="1"/>
    <col min="14076" max="14079" width="10.21875" style="147" customWidth="1"/>
    <col min="14080" max="14328" width="11.5546875" style="147"/>
    <col min="14329" max="14329" width="44.77734375" style="147" bestFit="1" customWidth="1"/>
    <col min="14330" max="14331" width="10.33203125" style="147" customWidth="1"/>
    <col min="14332" max="14335" width="10.21875" style="147" customWidth="1"/>
    <col min="14336" max="14584" width="11.5546875" style="147"/>
    <col min="14585" max="14585" width="44.77734375" style="147" bestFit="1" customWidth="1"/>
    <col min="14586" max="14587" width="10.33203125" style="147" customWidth="1"/>
    <col min="14588" max="14591" width="10.21875" style="147" customWidth="1"/>
    <col min="14592" max="14840" width="11.5546875" style="147"/>
    <col min="14841" max="14841" width="44.77734375" style="147" bestFit="1" customWidth="1"/>
    <col min="14842" max="14843" width="10.33203125" style="147" customWidth="1"/>
    <col min="14844" max="14847" width="10.21875" style="147" customWidth="1"/>
    <col min="14848" max="15096" width="11.5546875" style="147"/>
    <col min="15097" max="15097" width="44.77734375" style="147" bestFit="1" customWidth="1"/>
    <col min="15098" max="15099" width="10.33203125" style="147" customWidth="1"/>
    <col min="15100" max="15103" width="10.21875" style="147" customWidth="1"/>
    <col min="15104" max="15352" width="11.5546875" style="147"/>
    <col min="15353" max="15353" width="44.77734375" style="147" bestFit="1" customWidth="1"/>
    <col min="15354" max="15355" width="10.33203125" style="147" customWidth="1"/>
    <col min="15356" max="15359" width="10.21875" style="147" customWidth="1"/>
    <col min="15360" max="15608" width="11.5546875" style="147"/>
    <col min="15609" max="15609" width="44.77734375" style="147" bestFit="1" customWidth="1"/>
    <col min="15610" max="15611" width="10.33203125" style="147" customWidth="1"/>
    <col min="15612" max="15615" width="10.21875" style="147" customWidth="1"/>
    <col min="15616" max="15864" width="11.5546875" style="147"/>
    <col min="15865" max="15865" width="44.77734375" style="147" bestFit="1" customWidth="1"/>
    <col min="15866" max="15867" width="10.33203125" style="147" customWidth="1"/>
    <col min="15868" max="15871" width="10.21875" style="147" customWidth="1"/>
    <col min="15872" max="16120" width="11.5546875" style="147"/>
    <col min="16121" max="16121" width="44.77734375" style="147" bestFit="1" customWidth="1"/>
    <col min="16122" max="16123" width="10.33203125" style="147" customWidth="1"/>
    <col min="16124" max="16127" width="10.21875" style="147" customWidth="1"/>
    <col min="16128" max="16384" width="11.5546875" style="147"/>
  </cols>
  <sheetData>
    <row r="6" spans="1:13" ht="15.75" thickBot="1" x14ac:dyDescent="0.25"/>
    <row r="7" spans="1:13" s="173" customFormat="1" ht="47.25" customHeight="1" x14ac:dyDescent="0.2">
      <c r="A7" s="317" t="s">
        <v>3</v>
      </c>
      <c r="B7" s="312" t="s">
        <v>292</v>
      </c>
      <c r="C7" s="312" t="s">
        <v>293</v>
      </c>
      <c r="D7" s="312" t="s">
        <v>294</v>
      </c>
      <c r="E7" s="320" t="s">
        <v>1</v>
      </c>
      <c r="F7" s="312" t="s">
        <v>286</v>
      </c>
      <c r="G7" s="312"/>
      <c r="H7" s="312" t="s">
        <v>295</v>
      </c>
      <c r="I7" s="312"/>
      <c r="J7" s="312" t="s">
        <v>296</v>
      </c>
      <c r="K7" s="312"/>
      <c r="L7" s="312" t="s">
        <v>297</v>
      </c>
      <c r="M7" s="313"/>
    </row>
    <row r="8" spans="1:13" s="173" customFormat="1" ht="28.5" customHeight="1" x14ac:dyDescent="0.2">
      <c r="A8" s="318"/>
      <c r="B8" s="319"/>
      <c r="C8" s="319"/>
      <c r="D8" s="319"/>
      <c r="E8" s="321"/>
      <c r="F8" s="174" t="s">
        <v>292</v>
      </c>
      <c r="G8" s="174" t="s">
        <v>1</v>
      </c>
      <c r="H8" s="174" t="s">
        <v>292</v>
      </c>
      <c r="I8" s="174" t="s">
        <v>1</v>
      </c>
      <c r="J8" s="174" t="s">
        <v>292</v>
      </c>
      <c r="K8" s="174" t="s">
        <v>1</v>
      </c>
      <c r="L8" s="174" t="s">
        <v>292</v>
      </c>
      <c r="M8" s="175" t="s">
        <v>1</v>
      </c>
    </row>
    <row r="9" spans="1:13" ht="15.75" x14ac:dyDescent="0.25">
      <c r="A9" s="176" t="s">
        <v>0</v>
      </c>
      <c r="B9" s="177"/>
      <c r="C9" s="192">
        <f>B9/10000</f>
        <v>0</v>
      </c>
      <c r="D9" s="149"/>
      <c r="E9" s="179"/>
      <c r="F9" s="149"/>
      <c r="G9" s="179"/>
      <c r="H9" s="149"/>
      <c r="I9" s="149"/>
      <c r="J9" s="149"/>
      <c r="K9" s="179"/>
      <c r="L9" s="149"/>
      <c r="M9" s="180"/>
    </row>
    <row r="10" spans="1:13" ht="15.75" x14ac:dyDescent="0.25">
      <c r="A10" s="181" t="s">
        <v>287</v>
      </c>
      <c r="B10" s="177"/>
      <c r="C10" s="193">
        <v>1</v>
      </c>
      <c r="D10" s="179">
        <f>+IF(F10="",H10*C10,F10*C10)</f>
        <v>180.37</v>
      </c>
      <c r="E10" s="179">
        <f t="shared" ref="E10:E20" si="0">D10/10000</f>
        <v>1.8037000000000001E-2</v>
      </c>
      <c r="F10" s="149">
        <v>180.37</v>
      </c>
      <c r="G10" s="179">
        <f t="shared" ref="G10:G20" si="1">F10/10000</f>
        <v>1.8037000000000001E-2</v>
      </c>
      <c r="H10" s="149"/>
      <c r="I10" s="149">
        <f t="shared" ref="I10:M20" si="2">H10/10000</f>
        <v>0</v>
      </c>
      <c r="J10" s="149">
        <f>+IF(F10="",0,C10*F10)</f>
        <v>180.37</v>
      </c>
      <c r="K10" s="179">
        <f t="shared" si="2"/>
        <v>1.8037000000000001E-2</v>
      </c>
      <c r="L10" s="149">
        <f>+IF(H10="",0,H10*C10)</f>
        <v>0</v>
      </c>
      <c r="M10" s="180">
        <f t="shared" si="2"/>
        <v>0</v>
      </c>
    </row>
    <row r="11" spans="1:13" x14ac:dyDescent="0.2">
      <c r="A11" s="181" t="s">
        <v>18</v>
      </c>
      <c r="B11" s="149"/>
      <c r="C11" s="193">
        <v>1</v>
      </c>
      <c r="D11" s="179">
        <f t="shared" ref="D11:D19" si="3">+IF(F11="",H11*C11,F11*C11)</f>
        <v>130.26</v>
      </c>
      <c r="E11" s="179">
        <f t="shared" si="0"/>
        <v>1.3025999999999999E-2</v>
      </c>
      <c r="F11" s="149">
        <v>130.26</v>
      </c>
      <c r="G11" s="179">
        <f t="shared" si="1"/>
        <v>1.3025999999999999E-2</v>
      </c>
      <c r="H11" s="149"/>
      <c r="I11" s="149">
        <f t="shared" si="2"/>
        <v>0</v>
      </c>
      <c r="J11" s="149">
        <f>+IF(F11="",0,C11*F11)</f>
        <v>130.26</v>
      </c>
      <c r="K11" s="179">
        <f t="shared" si="2"/>
        <v>1.3025999999999999E-2</v>
      </c>
      <c r="L11" s="149">
        <f>+IF(H11="",0,H11*C11)</f>
        <v>0</v>
      </c>
      <c r="M11" s="180">
        <f t="shared" si="2"/>
        <v>0</v>
      </c>
    </row>
    <row r="12" spans="1:13" x14ac:dyDescent="0.2">
      <c r="A12" s="181" t="s">
        <v>19</v>
      </c>
      <c r="B12" s="149"/>
      <c r="C12" s="193">
        <v>1</v>
      </c>
      <c r="D12" s="179">
        <f t="shared" si="3"/>
        <v>175.86</v>
      </c>
      <c r="E12" s="179">
        <f t="shared" si="0"/>
        <v>1.7586000000000001E-2</v>
      </c>
      <c r="F12" s="149">
        <v>175.86</v>
      </c>
      <c r="G12" s="179">
        <f t="shared" si="1"/>
        <v>1.7586000000000001E-2</v>
      </c>
      <c r="H12" s="194"/>
      <c r="I12" s="149">
        <f t="shared" si="2"/>
        <v>0</v>
      </c>
      <c r="J12" s="149">
        <f t="shared" ref="J12:J20" si="4">+IF(F12="",0,C12*F12)</f>
        <v>175.86</v>
      </c>
      <c r="K12" s="179">
        <f t="shared" si="2"/>
        <v>1.7586000000000001E-2</v>
      </c>
      <c r="L12" s="149">
        <f t="shared" ref="L12:L20" si="5">+IF(H12="",0,H12*C12)</f>
        <v>0</v>
      </c>
      <c r="M12" s="180">
        <f t="shared" si="2"/>
        <v>0</v>
      </c>
    </row>
    <row r="13" spans="1:13" x14ac:dyDescent="0.2">
      <c r="A13" s="181" t="s">
        <v>300</v>
      </c>
      <c r="B13" s="149"/>
      <c r="C13" s="193">
        <v>1</v>
      </c>
      <c r="D13" s="179">
        <f t="shared" si="3"/>
        <v>260.35000000000002</v>
      </c>
      <c r="E13" s="179">
        <f t="shared" si="0"/>
        <v>2.6035000000000003E-2</v>
      </c>
      <c r="F13" s="149">
        <v>260.35000000000002</v>
      </c>
      <c r="G13" s="179">
        <f t="shared" si="1"/>
        <v>2.6035000000000003E-2</v>
      </c>
      <c r="H13" s="194"/>
      <c r="I13" s="149">
        <f t="shared" si="2"/>
        <v>0</v>
      </c>
      <c r="J13" s="149">
        <f t="shared" si="4"/>
        <v>260.35000000000002</v>
      </c>
      <c r="K13" s="179">
        <f t="shared" si="2"/>
        <v>2.6035000000000003E-2</v>
      </c>
      <c r="L13" s="149">
        <f t="shared" si="5"/>
        <v>0</v>
      </c>
      <c r="M13" s="180">
        <f t="shared" si="2"/>
        <v>0</v>
      </c>
    </row>
    <row r="14" spans="1:13" x14ac:dyDescent="0.2">
      <c r="A14" s="181" t="s">
        <v>301</v>
      </c>
      <c r="B14" s="149"/>
      <c r="C14" s="193">
        <v>1</v>
      </c>
      <c r="D14" s="179">
        <f t="shared" si="3"/>
        <v>109.65</v>
      </c>
      <c r="E14" s="179">
        <f t="shared" si="0"/>
        <v>1.0965000000000001E-2</v>
      </c>
      <c r="F14" s="149">
        <v>109.65</v>
      </c>
      <c r="G14" s="179">
        <f t="shared" si="1"/>
        <v>1.0965000000000001E-2</v>
      </c>
      <c r="H14" s="194"/>
      <c r="I14" s="149">
        <f t="shared" si="2"/>
        <v>0</v>
      </c>
      <c r="J14" s="149">
        <f t="shared" si="4"/>
        <v>109.65</v>
      </c>
      <c r="K14" s="179">
        <f t="shared" si="2"/>
        <v>1.0965000000000001E-2</v>
      </c>
      <c r="L14" s="149">
        <f t="shared" si="5"/>
        <v>0</v>
      </c>
      <c r="M14" s="180">
        <f t="shared" si="2"/>
        <v>0</v>
      </c>
    </row>
    <row r="15" spans="1:13" x14ac:dyDescent="0.2">
      <c r="A15" s="181" t="s">
        <v>302</v>
      </c>
      <c r="B15" s="149"/>
      <c r="C15" s="193">
        <v>1</v>
      </c>
      <c r="D15" s="179">
        <f t="shared" si="3"/>
        <v>174.29</v>
      </c>
      <c r="E15" s="179">
        <f t="shared" si="0"/>
        <v>1.7429E-2</v>
      </c>
      <c r="F15" s="149">
        <v>174.29</v>
      </c>
      <c r="G15" s="179">
        <f t="shared" si="1"/>
        <v>1.7429E-2</v>
      </c>
      <c r="H15" s="194"/>
      <c r="I15" s="149">
        <f t="shared" si="2"/>
        <v>0</v>
      </c>
      <c r="J15" s="149">
        <f t="shared" si="4"/>
        <v>174.29</v>
      </c>
      <c r="K15" s="179">
        <f t="shared" si="2"/>
        <v>1.7429E-2</v>
      </c>
      <c r="L15" s="149">
        <f t="shared" si="5"/>
        <v>0</v>
      </c>
      <c r="M15" s="180">
        <f t="shared" si="2"/>
        <v>0</v>
      </c>
    </row>
    <row r="16" spans="1:13" x14ac:dyDescent="0.2">
      <c r="A16" s="195" t="s">
        <v>277</v>
      </c>
      <c r="B16" s="149"/>
      <c r="C16" s="193">
        <v>1</v>
      </c>
      <c r="D16" s="179">
        <f t="shared" si="3"/>
        <v>65.489999999999995</v>
      </c>
      <c r="E16" s="179">
        <f t="shared" si="0"/>
        <v>6.5489999999999993E-3</v>
      </c>
      <c r="F16" s="194"/>
      <c r="G16" s="179">
        <f t="shared" si="1"/>
        <v>0</v>
      </c>
      <c r="H16" s="149">
        <v>65.489999999999995</v>
      </c>
      <c r="I16" s="149">
        <f t="shared" si="2"/>
        <v>6.5489999999999993E-3</v>
      </c>
      <c r="J16" s="149">
        <f t="shared" si="4"/>
        <v>0</v>
      </c>
      <c r="K16" s="179">
        <f t="shared" si="2"/>
        <v>0</v>
      </c>
      <c r="L16" s="149">
        <f t="shared" si="5"/>
        <v>65.489999999999995</v>
      </c>
      <c r="M16" s="180">
        <f t="shared" si="2"/>
        <v>6.5489999999999993E-3</v>
      </c>
    </row>
    <row r="17" spans="1:14" x14ac:dyDescent="0.2">
      <c r="A17" s="195" t="s">
        <v>281</v>
      </c>
      <c r="B17" s="149"/>
      <c r="C17" s="193">
        <v>1</v>
      </c>
      <c r="D17" s="179">
        <f t="shared" si="3"/>
        <v>147.22999999999999</v>
      </c>
      <c r="E17" s="179">
        <f t="shared" si="0"/>
        <v>1.4722999999999998E-2</v>
      </c>
      <c r="F17" s="194"/>
      <c r="G17" s="179">
        <f t="shared" si="1"/>
        <v>0</v>
      </c>
      <c r="H17" s="149">
        <v>147.22999999999999</v>
      </c>
      <c r="I17" s="149">
        <f t="shared" si="2"/>
        <v>1.4722999999999998E-2</v>
      </c>
      <c r="J17" s="149">
        <f t="shared" si="4"/>
        <v>0</v>
      </c>
      <c r="K17" s="179">
        <f t="shared" si="2"/>
        <v>0</v>
      </c>
      <c r="L17" s="149">
        <f t="shared" si="5"/>
        <v>147.22999999999999</v>
      </c>
      <c r="M17" s="180">
        <f t="shared" si="2"/>
        <v>1.4722999999999998E-2</v>
      </c>
    </row>
    <row r="18" spans="1:14" x14ac:dyDescent="0.2">
      <c r="A18" s="195" t="s">
        <v>303</v>
      </c>
      <c r="B18" s="149"/>
      <c r="C18" s="193">
        <v>1</v>
      </c>
      <c r="D18" s="179">
        <f t="shared" si="3"/>
        <v>11.37</v>
      </c>
      <c r="E18" s="179">
        <f t="shared" si="0"/>
        <v>1.137E-3</v>
      </c>
      <c r="F18" s="194"/>
      <c r="G18" s="179">
        <f t="shared" si="1"/>
        <v>0</v>
      </c>
      <c r="H18" s="149">
        <v>11.37</v>
      </c>
      <c r="I18" s="149">
        <f t="shared" si="2"/>
        <v>1.137E-3</v>
      </c>
      <c r="J18" s="149">
        <f t="shared" si="4"/>
        <v>0</v>
      </c>
      <c r="K18" s="179">
        <f t="shared" si="2"/>
        <v>0</v>
      </c>
      <c r="L18" s="149">
        <f t="shared" si="5"/>
        <v>11.37</v>
      </c>
      <c r="M18" s="180">
        <f t="shared" si="2"/>
        <v>1.137E-3</v>
      </c>
    </row>
    <row r="19" spans="1:14" x14ac:dyDescent="0.2">
      <c r="A19" s="195" t="s">
        <v>277</v>
      </c>
      <c r="B19" s="194"/>
      <c r="C19" s="193">
        <v>1</v>
      </c>
      <c r="D19" s="179">
        <f t="shared" si="3"/>
        <v>65.489999999999995</v>
      </c>
      <c r="E19" s="179">
        <f t="shared" si="0"/>
        <v>6.5489999999999993E-3</v>
      </c>
      <c r="F19" s="194"/>
      <c r="G19" s="179">
        <f t="shared" si="1"/>
        <v>0</v>
      </c>
      <c r="H19" s="194">
        <v>65.489999999999995</v>
      </c>
      <c r="I19" s="149">
        <f t="shared" si="2"/>
        <v>6.5489999999999993E-3</v>
      </c>
      <c r="J19" s="149">
        <f t="shared" si="4"/>
        <v>0</v>
      </c>
      <c r="K19" s="179">
        <f t="shared" si="2"/>
        <v>0</v>
      </c>
      <c r="L19" s="149">
        <f t="shared" si="5"/>
        <v>65.489999999999995</v>
      </c>
      <c r="M19" s="180">
        <f t="shared" si="2"/>
        <v>6.5489999999999993E-3</v>
      </c>
    </row>
    <row r="20" spans="1:14" ht="15.75" thickBot="1" x14ac:dyDescent="0.25">
      <c r="A20" s="196" t="s">
        <v>304</v>
      </c>
      <c r="B20" s="197"/>
      <c r="C20" s="198">
        <v>1</v>
      </c>
      <c r="D20" s="184">
        <v>540.11</v>
      </c>
      <c r="E20" s="184">
        <f t="shared" si="0"/>
        <v>5.4011000000000003E-2</v>
      </c>
      <c r="F20" s="197"/>
      <c r="G20" s="184">
        <f t="shared" si="1"/>
        <v>0</v>
      </c>
      <c r="H20" s="184">
        <f>+D20</f>
        <v>540.11</v>
      </c>
      <c r="I20" s="183">
        <f t="shared" si="2"/>
        <v>5.4011000000000003E-2</v>
      </c>
      <c r="J20" s="183">
        <f t="shared" si="4"/>
        <v>0</v>
      </c>
      <c r="K20" s="184">
        <f t="shared" si="2"/>
        <v>0</v>
      </c>
      <c r="L20" s="183">
        <f t="shared" si="5"/>
        <v>540.11</v>
      </c>
      <c r="M20" s="185">
        <f t="shared" si="2"/>
        <v>5.4011000000000003E-2</v>
      </c>
    </row>
    <row r="21" spans="1:14" ht="16.5" thickBot="1" x14ac:dyDescent="0.3">
      <c r="A21" s="199" t="s">
        <v>284</v>
      </c>
      <c r="B21" s="187"/>
      <c r="C21" s="200"/>
      <c r="D21" s="201">
        <f>SUM(D10:D20)</f>
        <v>1860.4699999999998</v>
      </c>
      <c r="E21" s="202">
        <f t="shared" ref="E21:M21" si="6">SUM(E10:E20)</f>
        <v>0.18604700000000002</v>
      </c>
      <c r="F21" s="203">
        <f t="shared" si="6"/>
        <v>1030.78</v>
      </c>
      <c r="G21" s="203">
        <f t="shared" si="6"/>
        <v>0.103078</v>
      </c>
      <c r="H21" s="203">
        <f t="shared" si="6"/>
        <v>829.69</v>
      </c>
      <c r="I21" s="203">
        <f t="shared" si="6"/>
        <v>8.2969000000000001E-2</v>
      </c>
      <c r="J21" s="203">
        <f t="shared" si="6"/>
        <v>1030.78</v>
      </c>
      <c r="K21" s="203">
        <f t="shared" si="6"/>
        <v>0.103078</v>
      </c>
      <c r="L21" s="203">
        <f t="shared" si="6"/>
        <v>829.69</v>
      </c>
      <c r="M21" s="204">
        <f t="shared" si="6"/>
        <v>8.2969000000000001E-2</v>
      </c>
      <c r="N21" s="205">
        <f>+L21+J21</f>
        <v>1860.47</v>
      </c>
    </row>
    <row r="23" spans="1:14" x14ac:dyDescent="0.2">
      <c r="F23" s="205"/>
    </row>
    <row r="24" spans="1:14" x14ac:dyDescent="0.2">
      <c r="B24" s="147" t="s">
        <v>305</v>
      </c>
      <c r="D24" s="205">
        <f>+SUM(D20)</f>
        <v>540.11</v>
      </c>
    </row>
    <row r="25" spans="1:14" x14ac:dyDescent="0.2">
      <c r="B25" s="147" t="s">
        <v>289</v>
      </c>
      <c r="D25" s="205">
        <f>+D21</f>
        <v>1860.4699999999998</v>
      </c>
    </row>
    <row r="26" spans="1:14" x14ac:dyDescent="0.2">
      <c r="B26" s="147" t="s">
        <v>306</v>
      </c>
      <c r="D26" s="205">
        <f>+D21</f>
        <v>1860.4699999999998</v>
      </c>
    </row>
    <row r="29" spans="1:14" x14ac:dyDescent="0.2">
      <c r="B29" s="316" t="s">
        <v>313</v>
      </c>
      <c r="C29" s="316"/>
    </row>
    <row r="30" spans="1:14" x14ac:dyDescent="0.2">
      <c r="B30" s="194" t="s">
        <v>308</v>
      </c>
      <c r="C30" s="194">
        <v>8</v>
      </c>
    </row>
    <row r="31" spans="1:14" x14ac:dyDescent="0.2">
      <c r="B31" s="194" t="s">
        <v>312</v>
      </c>
      <c r="C31" s="194">
        <v>412.5</v>
      </c>
    </row>
    <row r="32" spans="1:14" x14ac:dyDescent="0.2">
      <c r="B32" s="147" t="s">
        <v>283</v>
      </c>
      <c r="C32" s="147">
        <f>+C31</f>
        <v>412.5</v>
      </c>
    </row>
  </sheetData>
  <mergeCells count="10">
    <mergeCell ref="H7:I7"/>
    <mergeCell ref="J7:K7"/>
    <mergeCell ref="L7:M7"/>
    <mergeCell ref="B29:C29"/>
    <mergeCell ref="A7:A8"/>
    <mergeCell ref="B7:B8"/>
    <mergeCell ref="C7:C8"/>
    <mergeCell ref="D7:D8"/>
    <mergeCell ref="E7:E8"/>
    <mergeCell ref="F7:G7"/>
  </mergeCells>
  <pageMargins left="0.39370078740157483" right="0.39370078740157483" top="0.39370078740157483" bottom="0.39370078740157483" header="0" footer="0"/>
  <pageSetup scale="2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9"/>
  <sheetViews>
    <sheetView workbookViewId="0">
      <selection activeCell="D8" sqref="D8"/>
    </sheetView>
  </sheetViews>
  <sheetFormatPr baseColWidth="10" defaultRowHeight="15" x14ac:dyDescent="0.2"/>
  <cols>
    <col min="2" max="2" width="20.88671875" bestFit="1" customWidth="1"/>
    <col min="5" max="5" width="14.109375" bestFit="1" customWidth="1"/>
  </cols>
  <sheetData>
    <row r="3" spans="1:14" s="147" customFormat="1" x14ac:dyDescent="0.2"/>
    <row r="4" spans="1:14" s="147" customFormat="1" ht="15.75" thickBot="1" x14ac:dyDescent="0.25"/>
    <row r="5" spans="1:14" s="173" customFormat="1" ht="47.25" customHeight="1" x14ac:dyDescent="0.2">
      <c r="A5" s="317" t="s">
        <v>3</v>
      </c>
      <c r="B5" s="312" t="s">
        <v>292</v>
      </c>
      <c r="C5" s="312" t="s">
        <v>293</v>
      </c>
      <c r="D5" s="312" t="s">
        <v>294</v>
      </c>
      <c r="E5" s="320" t="s">
        <v>1</v>
      </c>
      <c r="F5" s="312" t="s">
        <v>286</v>
      </c>
      <c r="G5" s="312"/>
      <c r="H5" s="312" t="s">
        <v>295</v>
      </c>
      <c r="I5" s="312"/>
      <c r="J5" s="312" t="s">
        <v>296</v>
      </c>
      <c r="K5" s="312"/>
      <c r="L5" s="312" t="s">
        <v>297</v>
      </c>
      <c r="M5" s="313"/>
    </row>
    <row r="6" spans="1:14" s="173" customFormat="1" ht="28.5" customHeight="1" x14ac:dyDescent="0.2">
      <c r="A6" s="318"/>
      <c r="B6" s="319"/>
      <c r="C6" s="319"/>
      <c r="D6" s="319"/>
      <c r="E6" s="321"/>
      <c r="F6" s="174" t="s">
        <v>292</v>
      </c>
      <c r="G6" s="174" t="s">
        <v>1</v>
      </c>
      <c r="H6" s="174" t="s">
        <v>292</v>
      </c>
      <c r="I6" s="174" t="s">
        <v>1</v>
      </c>
      <c r="J6" s="174" t="s">
        <v>292</v>
      </c>
      <c r="K6" s="174" t="s">
        <v>1</v>
      </c>
      <c r="L6" s="174" t="s">
        <v>292</v>
      </c>
      <c r="M6" s="175" t="s">
        <v>1</v>
      </c>
    </row>
    <row r="7" spans="1:14" s="147" customFormat="1" ht="15.75" x14ac:dyDescent="0.25">
      <c r="A7" s="176"/>
      <c r="B7" s="177"/>
      <c r="C7" s="192"/>
      <c r="D7" s="149"/>
      <c r="E7" s="179"/>
      <c r="F7" s="149"/>
      <c r="G7" s="179"/>
      <c r="H7" s="149"/>
      <c r="I7" s="149"/>
      <c r="J7" s="149"/>
      <c r="K7" s="179"/>
      <c r="L7" s="149"/>
      <c r="M7" s="180"/>
    </row>
    <row r="8" spans="1:14" s="147" customFormat="1" ht="16.5" thickBot="1" x14ac:dyDescent="0.3">
      <c r="A8" s="181" t="s">
        <v>287</v>
      </c>
      <c r="B8" s="177"/>
      <c r="C8" s="193">
        <v>1</v>
      </c>
      <c r="D8" s="179">
        <v>297</v>
      </c>
      <c r="E8" s="179">
        <f t="shared" ref="E8" si="0">D8/10000</f>
        <v>2.9700000000000001E-2</v>
      </c>
      <c r="F8" s="149">
        <f>+D24+D25+D26+D23</f>
        <v>164.57</v>
      </c>
      <c r="G8" s="179">
        <f t="shared" ref="G8" si="1">F8/10000</f>
        <v>1.6456999999999999E-2</v>
      </c>
      <c r="H8" s="149">
        <f>+D27</f>
        <v>17.600000000000001</v>
      </c>
      <c r="I8" s="149">
        <f t="shared" ref="I8:M8" si="2">H8/10000</f>
        <v>1.7600000000000001E-3</v>
      </c>
      <c r="J8" s="149">
        <f>+F8</f>
        <v>164.57</v>
      </c>
      <c r="K8" s="179">
        <f t="shared" si="2"/>
        <v>1.6456999999999999E-2</v>
      </c>
      <c r="L8" s="149">
        <f>+H8</f>
        <v>17.600000000000001</v>
      </c>
      <c r="M8" s="180">
        <f t="shared" si="2"/>
        <v>1.7600000000000001E-3</v>
      </c>
    </row>
    <row r="9" spans="1:14" s="147" customFormat="1" ht="16.5" thickBot="1" x14ac:dyDescent="0.3">
      <c r="A9" s="199" t="s">
        <v>284</v>
      </c>
      <c r="B9" s="187"/>
      <c r="C9" s="200"/>
      <c r="D9" s="201">
        <f t="shared" ref="D9:M9" si="3">SUM(D8:D8)</f>
        <v>297</v>
      </c>
      <c r="E9" s="202">
        <f t="shared" si="3"/>
        <v>2.9700000000000001E-2</v>
      </c>
      <c r="F9" s="203">
        <f t="shared" si="3"/>
        <v>164.57</v>
      </c>
      <c r="G9" s="203">
        <f t="shared" si="3"/>
        <v>1.6456999999999999E-2</v>
      </c>
      <c r="H9" s="203">
        <f t="shared" si="3"/>
        <v>17.600000000000001</v>
      </c>
      <c r="I9" s="203">
        <f t="shared" si="3"/>
        <v>1.7600000000000001E-3</v>
      </c>
      <c r="J9" s="203">
        <f t="shared" si="3"/>
        <v>164.57</v>
      </c>
      <c r="K9" s="203">
        <f t="shared" si="3"/>
        <v>1.6456999999999999E-2</v>
      </c>
      <c r="L9" s="203">
        <f t="shared" si="3"/>
        <v>17.600000000000001</v>
      </c>
      <c r="M9" s="204">
        <f t="shared" si="3"/>
        <v>1.7600000000000001E-3</v>
      </c>
      <c r="N9" s="205">
        <f>+L9+J9</f>
        <v>182.17</v>
      </c>
    </row>
    <row r="10" spans="1:14" s="147" customFormat="1" x14ac:dyDescent="0.2"/>
    <row r="11" spans="1:14" s="147" customFormat="1" x14ac:dyDescent="0.2"/>
    <row r="12" spans="1:14" s="147" customFormat="1" x14ac:dyDescent="0.2">
      <c r="D12" s="205"/>
    </row>
    <row r="13" spans="1:14" s="147" customFormat="1" x14ac:dyDescent="0.2">
      <c r="D13" s="205"/>
    </row>
    <row r="14" spans="1:14" s="147" customFormat="1" x14ac:dyDescent="0.2">
      <c r="D14" s="205" t="s">
        <v>321</v>
      </c>
      <c r="F14" s="205">
        <f>+D9</f>
        <v>297</v>
      </c>
    </row>
    <row r="15" spans="1:14" s="147" customFormat="1" x14ac:dyDescent="0.2"/>
    <row r="16" spans="1:14" s="147" customFormat="1" x14ac:dyDescent="0.2"/>
    <row r="17" spans="2:5" s="147" customFormat="1" x14ac:dyDescent="0.2">
      <c r="B17" s="316" t="s">
        <v>324</v>
      </c>
      <c r="C17" s="316"/>
    </row>
    <row r="18" spans="2:5" s="147" customFormat="1" x14ac:dyDescent="0.2">
      <c r="B18" s="194" t="s">
        <v>308</v>
      </c>
      <c r="C18" s="194">
        <v>2</v>
      </c>
    </row>
    <row r="19" spans="2:5" s="147" customFormat="1" x14ac:dyDescent="0.2">
      <c r="B19" s="194" t="s">
        <v>312</v>
      </c>
      <c r="C19" s="194">
        <f>+D24+D25</f>
        <v>91.06</v>
      </c>
    </row>
    <row r="20" spans="2:5" s="147" customFormat="1" x14ac:dyDescent="0.2">
      <c r="B20" s="147" t="s">
        <v>283</v>
      </c>
      <c r="C20" s="147">
        <f>+C19</f>
        <v>91.06</v>
      </c>
    </row>
    <row r="21" spans="2:5" s="147" customFormat="1" x14ac:dyDescent="0.2"/>
    <row r="22" spans="2:5" s="147" customFormat="1" ht="15" customHeight="1" x14ac:dyDescent="0.2">
      <c r="B22" s="322" t="s">
        <v>314</v>
      </c>
      <c r="C22" s="194" t="s">
        <v>315</v>
      </c>
      <c r="D22" s="194" t="s">
        <v>39</v>
      </c>
      <c r="E22" s="194" t="s">
        <v>144</v>
      </c>
    </row>
    <row r="23" spans="2:5" s="147" customFormat="1" x14ac:dyDescent="0.2">
      <c r="B23" s="322"/>
      <c r="C23" s="323">
        <v>1</v>
      </c>
      <c r="D23" s="194">
        <v>45.6</v>
      </c>
      <c r="E23" s="194" t="s">
        <v>316</v>
      </c>
    </row>
    <row r="24" spans="2:5" s="147" customFormat="1" x14ac:dyDescent="0.2">
      <c r="B24" s="322"/>
      <c r="C24" s="323"/>
      <c r="D24" s="194">
        <v>45.53</v>
      </c>
      <c r="E24" s="194" t="s">
        <v>317</v>
      </c>
    </row>
    <row r="25" spans="2:5" x14ac:dyDescent="0.2">
      <c r="B25" s="322"/>
      <c r="C25" s="323"/>
      <c r="D25" s="194">
        <v>45.53</v>
      </c>
      <c r="E25" s="194" t="s">
        <v>318</v>
      </c>
    </row>
    <row r="26" spans="2:5" x14ac:dyDescent="0.2">
      <c r="B26" s="322"/>
      <c r="C26" s="323"/>
      <c r="D26" s="209">
        <v>27.91</v>
      </c>
      <c r="E26" s="194" t="s">
        <v>319</v>
      </c>
    </row>
    <row r="27" spans="2:5" x14ac:dyDescent="0.2">
      <c r="B27" s="322"/>
      <c r="C27" s="323"/>
      <c r="D27" s="209">
        <v>17.600000000000001</v>
      </c>
      <c r="E27" s="194" t="s">
        <v>320</v>
      </c>
    </row>
    <row r="28" spans="2:5" x14ac:dyDescent="0.2">
      <c r="B28" s="207"/>
      <c r="C28" s="208"/>
    </row>
    <row r="29" spans="2:5" x14ac:dyDescent="0.2">
      <c r="B29" s="207"/>
      <c r="C29" s="208"/>
    </row>
  </sheetData>
  <mergeCells count="12">
    <mergeCell ref="A5:A6"/>
    <mergeCell ref="B5:B6"/>
    <mergeCell ref="C5:C6"/>
    <mergeCell ref="D5:D6"/>
    <mergeCell ref="E5:E6"/>
    <mergeCell ref="H5:I5"/>
    <mergeCell ref="J5:K5"/>
    <mergeCell ref="L5:M5"/>
    <mergeCell ref="B17:C17"/>
    <mergeCell ref="B22:B27"/>
    <mergeCell ref="C23:C27"/>
    <mergeCell ref="F5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/>
  </sheetViews>
  <sheetFormatPr baseColWidth="10" defaultRowHeight="15" x14ac:dyDescent="0.2"/>
  <sheetData>
    <row r="2" spans="1:13" ht="15.75" thickBot="1" x14ac:dyDescent="0.25"/>
    <row r="3" spans="1:13" ht="15.75" x14ac:dyDescent="0.2">
      <c r="A3" s="317" t="s">
        <v>3</v>
      </c>
      <c r="B3" s="312" t="s">
        <v>292</v>
      </c>
      <c r="C3" s="312" t="s">
        <v>293</v>
      </c>
      <c r="D3" s="312" t="s">
        <v>294</v>
      </c>
      <c r="E3" s="320" t="s">
        <v>1</v>
      </c>
      <c r="F3" s="312" t="s">
        <v>286</v>
      </c>
      <c r="G3" s="312"/>
      <c r="H3" s="312" t="s">
        <v>295</v>
      </c>
      <c r="I3" s="312"/>
      <c r="J3" s="312" t="s">
        <v>296</v>
      </c>
      <c r="K3" s="312"/>
      <c r="L3" s="312" t="s">
        <v>297</v>
      </c>
      <c r="M3" s="313"/>
    </row>
    <row r="4" spans="1:13" ht="18.75" x14ac:dyDescent="0.2">
      <c r="A4" s="318"/>
      <c r="B4" s="319"/>
      <c r="C4" s="319"/>
      <c r="D4" s="319"/>
      <c r="E4" s="321"/>
      <c r="F4" s="174" t="s">
        <v>292</v>
      </c>
      <c r="G4" s="174" t="s">
        <v>1</v>
      </c>
      <c r="H4" s="174" t="s">
        <v>292</v>
      </c>
      <c r="I4" s="174" t="s">
        <v>1</v>
      </c>
      <c r="J4" s="174" t="s">
        <v>292</v>
      </c>
      <c r="K4" s="174" t="s">
        <v>1</v>
      </c>
      <c r="L4" s="174" t="s">
        <v>292</v>
      </c>
      <c r="M4" s="175" t="s">
        <v>1</v>
      </c>
    </row>
    <row r="5" spans="1:13" ht="15.75" x14ac:dyDescent="0.25">
      <c r="A5" s="176"/>
      <c r="B5" s="177"/>
      <c r="C5" s="192"/>
      <c r="D5" s="149"/>
      <c r="E5" s="179"/>
      <c r="F5" s="149"/>
      <c r="G5" s="179"/>
      <c r="H5" s="149"/>
      <c r="I5" s="149"/>
      <c r="J5" s="149"/>
      <c r="K5" s="179"/>
      <c r="L5" s="149"/>
      <c r="M5" s="180"/>
    </row>
    <row r="6" spans="1:13" ht="16.5" thickBot="1" x14ac:dyDescent="0.3">
      <c r="A6" s="181" t="s">
        <v>287</v>
      </c>
      <c r="B6" s="177"/>
      <c r="C6" s="193">
        <v>2</v>
      </c>
      <c r="D6" s="179">
        <v>8144</v>
      </c>
      <c r="E6" s="179">
        <f t="shared" ref="E6" si="0">D6/10000</f>
        <v>0.81440000000000001</v>
      </c>
      <c r="F6" s="149">
        <f>+D22+D23+D24+D21</f>
        <v>0</v>
      </c>
      <c r="G6" s="179">
        <f t="shared" ref="G6" si="1">F6/10000</f>
        <v>0</v>
      </c>
      <c r="H6" s="149">
        <f>+D25</f>
        <v>0</v>
      </c>
      <c r="I6" s="149">
        <f t="shared" ref="I6:M6" si="2">H6/10000</f>
        <v>0</v>
      </c>
      <c r="J6" s="149">
        <f>+F6</f>
        <v>0</v>
      </c>
      <c r="K6" s="179">
        <f t="shared" si="2"/>
        <v>0</v>
      </c>
      <c r="L6" s="149">
        <f>+H6</f>
        <v>0</v>
      </c>
      <c r="M6" s="180">
        <f t="shared" si="2"/>
        <v>0</v>
      </c>
    </row>
    <row r="7" spans="1:13" ht="16.5" thickBot="1" x14ac:dyDescent="0.3">
      <c r="A7" s="199" t="s">
        <v>284</v>
      </c>
      <c r="B7" s="187"/>
      <c r="C7" s="200"/>
      <c r="D7" s="201">
        <f t="shared" ref="D7:M7" si="3">SUM(D6:D6)</f>
        <v>8144</v>
      </c>
      <c r="E7" s="202">
        <f t="shared" si="3"/>
        <v>0.81440000000000001</v>
      </c>
      <c r="F7" s="203">
        <f t="shared" si="3"/>
        <v>0</v>
      </c>
      <c r="G7" s="203">
        <f t="shared" si="3"/>
        <v>0</v>
      </c>
      <c r="H7" s="203">
        <f t="shared" si="3"/>
        <v>0</v>
      </c>
      <c r="I7" s="203">
        <f t="shared" si="3"/>
        <v>0</v>
      </c>
      <c r="J7" s="203">
        <f t="shared" si="3"/>
        <v>0</v>
      </c>
      <c r="K7" s="203">
        <f t="shared" si="3"/>
        <v>0</v>
      </c>
      <c r="L7" s="203">
        <f t="shared" si="3"/>
        <v>0</v>
      </c>
      <c r="M7" s="204">
        <f t="shared" si="3"/>
        <v>0</v>
      </c>
    </row>
    <row r="18" spans="4:8" ht="15.75" x14ac:dyDescent="0.25">
      <c r="D18" s="326" t="s">
        <v>268</v>
      </c>
      <c r="E18" s="326"/>
      <c r="F18" s="326"/>
      <c r="G18" s="326"/>
      <c r="H18" s="326"/>
    </row>
    <row r="19" spans="4:8" x14ac:dyDescent="0.2">
      <c r="D19" s="210" t="s">
        <v>115</v>
      </c>
      <c r="E19" s="210" t="s">
        <v>116</v>
      </c>
      <c r="F19" s="210" t="s">
        <v>117</v>
      </c>
      <c r="G19" s="210"/>
      <c r="H19" s="210" t="s">
        <v>269</v>
      </c>
    </row>
    <row r="20" spans="4:8" ht="15.75" x14ac:dyDescent="0.25">
      <c r="D20" s="327" t="s">
        <v>270</v>
      </c>
      <c r="E20" s="211" t="s">
        <v>271</v>
      </c>
      <c r="F20" s="212"/>
      <c r="G20" s="212"/>
      <c r="H20" s="212"/>
    </row>
    <row r="21" spans="4:8" ht="15.75" x14ac:dyDescent="0.25">
      <c r="D21" s="328"/>
      <c r="E21" s="52">
        <v>1</v>
      </c>
      <c r="F21" s="52">
        <v>29.82</v>
      </c>
      <c r="G21" s="212"/>
      <c r="H21" s="212" t="s">
        <v>146</v>
      </c>
    </row>
    <row r="22" spans="4:8" ht="15.75" x14ac:dyDescent="0.25">
      <c r="D22" s="328"/>
      <c r="E22" s="52">
        <v>2</v>
      </c>
      <c r="F22" s="52">
        <v>49.21</v>
      </c>
      <c r="G22" s="212"/>
      <c r="H22" s="212" t="s">
        <v>146</v>
      </c>
    </row>
    <row r="23" spans="4:8" ht="15.75" x14ac:dyDescent="0.25">
      <c r="D23" s="328"/>
      <c r="E23" s="52">
        <v>3</v>
      </c>
      <c r="F23" s="52">
        <v>16.350000000000001</v>
      </c>
      <c r="G23" s="213"/>
      <c r="H23" s="212" t="s">
        <v>146</v>
      </c>
    </row>
    <row r="24" spans="4:8" ht="15.75" x14ac:dyDescent="0.25">
      <c r="D24" s="328"/>
      <c r="E24" s="52">
        <v>4</v>
      </c>
      <c r="F24" s="52">
        <v>40.1</v>
      </c>
      <c r="G24" s="212"/>
      <c r="H24" s="212" t="s">
        <v>146</v>
      </c>
    </row>
    <row r="25" spans="4:8" ht="15.75" x14ac:dyDescent="0.25">
      <c r="D25" s="328"/>
      <c r="E25" s="52">
        <v>5</v>
      </c>
      <c r="F25" s="52">
        <v>58.1</v>
      </c>
      <c r="G25" s="212"/>
      <c r="H25" s="212" t="s">
        <v>146</v>
      </c>
    </row>
    <row r="26" spans="4:8" ht="15.75" x14ac:dyDescent="0.25">
      <c r="D26" s="328"/>
      <c r="E26" s="52">
        <v>6</v>
      </c>
      <c r="F26" s="52">
        <v>11.78</v>
      </c>
      <c r="G26" s="212"/>
      <c r="H26" s="212" t="s">
        <v>146</v>
      </c>
    </row>
    <row r="27" spans="4:8" ht="15.75" x14ac:dyDescent="0.25">
      <c r="D27" s="328"/>
      <c r="E27" s="52">
        <v>7</v>
      </c>
      <c r="F27" s="52">
        <v>12.6</v>
      </c>
      <c r="G27" s="212"/>
      <c r="H27" s="212" t="s">
        <v>146</v>
      </c>
    </row>
    <row r="28" spans="4:8" ht="15.75" x14ac:dyDescent="0.25">
      <c r="D28" s="328"/>
      <c r="E28" s="52">
        <v>8</v>
      </c>
      <c r="F28" s="52">
        <v>12.02</v>
      </c>
      <c r="G28" s="212"/>
      <c r="H28" s="212" t="s">
        <v>146</v>
      </c>
    </row>
    <row r="29" spans="4:8" ht="15.75" x14ac:dyDescent="0.25">
      <c r="D29" s="328"/>
      <c r="E29" s="52">
        <v>9</v>
      </c>
      <c r="F29" s="52">
        <v>15.86</v>
      </c>
      <c r="G29" s="212"/>
      <c r="H29" s="212" t="s">
        <v>146</v>
      </c>
    </row>
    <row r="30" spans="4:8" ht="15.75" x14ac:dyDescent="0.25">
      <c r="D30" s="328"/>
      <c r="E30" s="52">
        <v>10</v>
      </c>
      <c r="F30" s="52">
        <v>27.83</v>
      </c>
      <c r="G30" s="133"/>
      <c r="H30" s="212" t="s">
        <v>146</v>
      </c>
    </row>
    <row r="31" spans="4:8" ht="15.75" x14ac:dyDescent="0.25">
      <c r="D31" s="328"/>
      <c r="E31" s="52">
        <v>11</v>
      </c>
      <c r="F31" s="52">
        <v>65.95</v>
      </c>
      <c r="G31" s="133"/>
      <c r="H31" s="212" t="s">
        <v>146</v>
      </c>
    </row>
    <row r="32" spans="4:8" ht="15.75" x14ac:dyDescent="0.25">
      <c r="D32" s="328"/>
      <c r="E32" s="52">
        <v>12</v>
      </c>
      <c r="F32" s="52">
        <v>136.55000000000001</v>
      </c>
      <c r="G32" s="134"/>
      <c r="H32" s="212" t="s">
        <v>146</v>
      </c>
    </row>
    <row r="33" spans="4:8" ht="15.75" x14ac:dyDescent="0.25">
      <c r="D33" s="328"/>
      <c r="E33" s="135" t="s">
        <v>272</v>
      </c>
      <c r="F33" s="136"/>
      <c r="G33" s="136"/>
      <c r="H33" s="136"/>
    </row>
    <row r="34" spans="4:8" ht="15.75" x14ac:dyDescent="0.25">
      <c r="D34" s="328"/>
      <c r="E34" s="52">
        <v>1</v>
      </c>
      <c r="F34" s="52">
        <v>39.799999999999997</v>
      </c>
      <c r="G34" s="137"/>
      <c r="H34" s="212" t="s">
        <v>146</v>
      </c>
    </row>
    <row r="35" spans="4:8" ht="15.75" x14ac:dyDescent="0.25">
      <c r="D35" s="328"/>
      <c r="E35" s="52">
        <v>2</v>
      </c>
      <c r="F35" s="52">
        <v>39.04</v>
      </c>
      <c r="G35" s="136"/>
      <c r="H35" s="212" t="s">
        <v>146</v>
      </c>
    </row>
    <row r="36" spans="4:8" ht="15.75" x14ac:dyDescent="0.25">
      <c r="D36" s="328"/>
      <c r="E36" s="52">
        <v>3</v>
      </c>
      <c r="F36" s="52">
        <v>7.55</v>
      </c>
      <c r="G36" s="136"/>
      <c r="H36" s="212" t="s">
        <v>146</v>
      </c>
    </row>
    <row r="37" spans="4:8" ht="15.75" x14ac:dyDescent="0.25">
      <c r="D37" s="328"/>
      <c r="E37" s="52">
        <v>4</v>
      </c>
      <c r="F37" s="52">
        <v>7.98</v>
      </c>
      <c r="G37" s="214"/>
      <c r="H37" s="212" t="s">
        <v>146</v>
      </c>
    </row>
    <row r="38" spans="4:8" ht="15.75" x14ac:dyDescent="0.25">
      <c r="D38" s="328"/>
      <c r="E38" s="52">
        <v>5</v>
      </c>
      <c r="F38" s="52">
        <v>10.93</v>
      </c>
      <c r="G38" s="214"/>
      <c r="H38" s="212" t="s">
        <v>146</v>
      </c>
    </row>
    <row r="39" spans="4:8" ht="15.75" x14ac:dyDescent="0.25">
      <c r="D39" s="328"/>
      <c r="E39" s="52">
        <v>6</v>
      </c>
      <c r="F39" s="52">
        <v>19.239999999999998</v>
      </c>
      <c r="G39" s="214"/>
      <c r="H39" s="212" t="s">
        <v>146</v>
      </c>
    </row>
    <row r="40" spans="4:8" ht="15.75" x14ac:dyDescent="0.25">
      <c r="D40" s="328"/>
      <c r="E40" s="52">
        <v>7</v>
      </c>
      <c r="F40" s="52">
        <v>35.67</v>
      </c>
      <c r="G40" s="212"/>
      <c r="H40" s="212" t="s">
        <v>146</v>
      </c>
    </row>
    <row r="41" spans="4:8" ht="15.75" x14ac:dyDescent="0.25">
      <c r="D41" s="328"/>
      <c r="E41" s="52">
        <v>8</v>
      </c>
      <c r="F41" s="52">
        <v>30.25</v>
      </c>
      <c r="G41" s="212"/>
      <c r="H41" s="212" t="s">
        <v>146</v>
      </c>
    </row>
    <row r="42" spans="4:8" ht="15.75" x14ac:dyDescent="0.25">
      <c r="D42" s="328"/>
      <c r="E42" s="52">
        <v>9</v>
      </c>
      <c r="F42" s="52">
        <v>37.97</v>
      </c>
      <c r="G42" s="212"/>
      <c r="H42" s="212" t="s">
        <v>146</v>
      </c>
    </row>
    <row r="43" spans="4:8" ht="15.75" x14ac:dyDescent="0.25">
      <c r="D43" s="328"/>
      <c r="E43" s="52">
        <v>10</v>
      </c>
      <c r="F43" s="52">
        <v>43.94</v>
      </c>
      <c r="G43" s="212"/>
      <c r="H43" s="212" t="s">
        <v>146</v>
      </c>
    </row>
    <row r="44" spans="4:8" ht="15.75" x14ac:dyDescent="0.25">
      <c r="D44" s="328"/>
      <c r="E44" s="52">
        <v>11</v>
      </c>
      <c r="F44" s="52">
        <v>40.049999999999997</v>
      </c>
      <c r="G44" s="212"/>
      <c r="H44" s="212" t="s">
        <v>146</v>
      </c>
    </row>
    <row r="45" spans="4:8" ht="15.75" x14ac:dyDescent="0.25">
      <c r="D45" s="328"/>
      <c r="E45" s="52">
        <v>12</v>
      </c>
      <c r="F45" s="52">
        <v>48.55</v>
      </c>
      <c r="G45" s="212"/>
      <c r="H45" s="212" t="s">
        <v>146</v>
      </c>
    </row>
    <row r="46" spans="4:8" ht="15.75" x14ac:dyDescent="0.25">
      <c r="D46" s="328"/>
      <c r="E46" s="52">
        <v>13</v>
      </c>
      <c r="F46" s="52">
        <v>41.39</v>
      </c>
      <c r="G46" s="212"/>
      <c r="H46" s="212" t="s">
        <v>146</v>
      </c>
    </row>
    <row r="47" spans="4:8" ht="15.75" x14ac:dyDescent="0.25">
      <c r="D47" s="328"/>
      <c r="E47" s="52">
        <v>14</v>
      </c>
      <c r="F47" s="52">
        <v>34.299999999999997</v>
      </c>
      <c r="G47" s="212"/>
      <c r="H47" s="212" t="s">
        <v>146</v>
      </c>
    </row>
    <row r="48" spans="4:8" ht="15.75" x14ac:dyDescent="0.25">
      <c r="D48" s="328"/>
      <c r="E48" s="52">
        <v>15</v>
      </c>
      <c r="F48" s="52">
        <v>102.65</v>
      </c>
      <c r="G48" s="212"/>
      <c r="H48" s="212" t="s">
        <v>146</v>
      </c>
    </row>
    <row r="50" spans="5:7" x14ac:dyDescent="0.2">
      <c r="E50" s="324" t="s">
        <v>323</v>
      </c>
      <c r="F50" s="325"/>
      <c r="G50" s="325"/>
    </row>
    <row r="51" spans="5:7" x14ac:dyDescent="0.2">
      <c r="E51" s="216" t="s">
        <v>267</v>
      </c>
      <c r="F51" s="209"/>
      <c r="G51" s="209">
        <f>+COUNTIF(H21:H48,"AULA")</f>
        <v>27</v>
      </c>
    </row>
    <row r="52" spans="5:7" x14ac:dyDescent="0.2">
      <c r="E52" s="216" t="s">
        <v>239</v>
      </c>
      <c r="F52" s="209"/>
      <c r="G52" s="209">
        <f>+SUMIFS(F21:F48,H21:H48,"AULA")</f>
        <v>1015.4799999999996</v>
      </c>
    </row>
    <row r="53" spans="5:7" x14ac:dyDescent="0.2">
      <c r="E53" t="s">
        <v>283</v>
      </c>
      <c r="G53">
        <f>+G52</f>
        <v>1015.4799999999996</v>
      </c>
    </row>
  </sheetData>
  <mergeCells count="12">
    <mergeCell ref="A3:A4"/>
    <mergeCell ref="B3:B4"/>
    <mergeCell ref="C3:C4"/>
    <mergeCell ref="D3:D4"/>
    <mergeCell ref="E3:E4"/>
    <mergeCell ref="J3:K3"/>
    <mergeCell ref="L3:M3"/>
    <mergeCell ref="E50:G50"/>
    <mergeCell ref="D18:H18"/>
    <mergeCell ref="D20:D48"/>
    <mergeCell ref="F3:G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3</vt:i4>
      </vt:variant>
    </vt:vector>
  </HeadingPairs>
  <TitlesOfParts>
    <vt:vector size="14" baseType="lpstr">
      <vt:lpstr>torobajo y panamericana MARTHA</vt:lpstr>
      <vt:lpstr>INFRAESTRUCTURA RESUMEN</vt:lpstr>
      <vt:lpstr> AREAS AULAS TOROBAJO Y VIPRI</vt:lpstr>
      <vt:lpstr>TUQUERRES CORRREGIDO</vt:lpstr>
      <vt:lpstr>IPIALES</vt:lpstr>
      <vt:lpstr>TUMACO</vt:lpstr>
      <vt:lpstr>SAMANIEGO</vt:lpstr>
      <vt:lpstr>lA UNION</vt:lpstr>
      <vt:lpstr>DPT MUSICA</vt:lpstr>
      <vt:lpstr>BLOQUE TECNOLOGICO</vt:lpstr>
      <vt:lpstr>areas generales</vt:lpstr>
      <vt:lpstr>'areas generales'!Área_de_impresión</vt:lpstr>
      <vt:lpstr>'torobajo y panamericana MARTHA'!Área_de_impresión</vt:lpstr>
      <vt:lpstr>' AREAS AULAS TOROBAJO Y VIPRI'!Títulos_a_imprimir</vt:lpstr>
    </vt:vector>
  </TitlesOfParts>
  <Company>Udenar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Planeacion</dc:creator>
  <cp:lastModifiedBy>UIT</cp:lastModifiedBy>
  <cp:lastPrinted>2012-12-18T16:59:12Z</cp:lastPrinted>
  <dcterms:created xsi:type="dcterms:W3CDTF">2005-02-10T13:35:39Z</dcterms:created>
  <dcterms:modified xsi:type="dcterms:W3CDTF">2018-05-17T21:42:56Z</dcterms:modified>
</cp:coreProperties>
</file>