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Estudios y formación academica\Proyectos\DBX Drones\dronebox-fcs\src\model\body\CFD Model\"/>
    </mc:Choice>
  </mc:AlternateContent>
  <bookViews>
    <workbookView xWindow="630" yWindow="600" windowWidth="27495" windowHeight="13995" firstSheet="1" activeTab="3"/>
  </bookViews>
  <sheets>
    <sheet name="Datos referencia" sheetId="1" r:id="rId1"/>
    <sheet name="Aerosonde" sheetId="4" r:id="rId2"/>
    <sheet name="Estimaciones teóricas" sheetId="3" r:id="rId3"/>
    <sheet name="Raw Data" sheetId="5" r:id="rId4"/>
  </sheets>
  <calcPr calcId="162913"/>
</workbook>
</file>

<file path=xl/calcChain.xml><?xml version="1.0" encoding="utf-8"?>
<calcChain xmlns="http://schemas.openxmlformats.org/spreadsheetml/2006/main">
  <c r="B2" i="1" l="1"/>
  <c r="B11" i="3" l="1"/>
  <c r="C11" i="3" s="1"/>
  <c r="B10" i="3"/>
  <c r="C10" i="3" s="1"/>
  <c r="B9" i="3"/>
  <c r="C9" i="3" s="1"/>
  <c r="C5" i="3"/>
  <c r="F3" i="3" l="1"/>
  <c r="D3" i="3"/>
  <c r="B6" i="3" l="1"/>
  <c r="C6" i="3" s="1"/>
  <c r="B13" i="3"/>
  <c r="C13" i="3" s="1"/>
  <c r="B7" i="3"/>
  <c r="C7" i="3" s="1"/>
  <c r="B12" i="3"/>
  <c r="C12" i="3" s="1"/>
  <c r="B8" i="3"/>
  <c r="C8" i="3" s="1"/>
  <c r="D2" i="4" l="1"/>
  <c r="D4" i="4" l="1"/>
  <c r="B3" i="1"/>
</calcChain>
</file>

<file path=xl/sharedStrings.xml><?xml version="1.0" encoding="utf-8"?>
<sst xmlns="http://schemas.openxmlformats.org/spreadsheetml/2006/main" count="83" uniqueCount="72">
  <si>
    <t>Posición de BAC desde morro</t>
  </si>
  <si>
    <t>Referencia MIT AIRCRAFT STABILITY</t>
  </si>
  <si>
    <t>C_L</t>
  </si>
  <si>
    <t>C_Y</t>
  </si>
  <si>
    <t>C_D</t>
  </si>
  <si>
    <t>C_l</t>
  </si>
  <si>
    <t>C_m</t>
  </si>
  <si>
    <t>C_n</t>
  </si>
  <si>
    <t>_0</t>
  </si>
  <si>
    <t>0</t>
  </si>
  <si>
    <t>http://ocw.mit.edu/courses/aeronautics-and-astronautics/16-333-aircraft-stability-and-control-fall-2004/lecture-notes/lecture_8.pdf</t>
  </si>
  <si>
    <t>X</t>
  </si>
  <si>
    <t>_alpha</t>
  </si>
  <si>
    <t>_alpha^2</t>
  </si>
  <si>
    <t>Vref</t>
  </si>
  <si>
    <t>_beta</t>
  </si>
  <si>
    <t>_p</t>
  </si>
  <si>
    <t>_q</t>
  </si>
  <si>
    <t>m/s</t>
  </si>
  <si>
    <t>(N.m)</t>
  </si>
  <si>
    <t>Adim</t>
  </si>
  <si>
    <t>_r</t>
  </si>
  <si>
    <t>Lp</t>
  </si>
  <si>
    <t>_delta_rv_sim δe</t>
  </si>
  <si>
    <t>Esta deflexion tiene signo contrario a nuestro criterio de signos</t>
  </si>
  <si>
    <t>_delta_rv_asim δr</t>
  </si>
  <si>
    <t>_delta_a_asim δa</t>
  </si>
  <si>
    <t>m</t>
  </si>
  <si>
    <t>Z</t>
  </si>
  <si>
    <t>K_CL2</t>
  </si>
  <si>
    <t>Datos de referencia</t>
  </si>
  <si>
    <t>Lr</t>
  </si>
  <si>
    <t>ro</t>
  </si>
  <si>
    <t>kg/m^3</t>
  </si>
  <si>
    <t>Sref</t>
  </si>
  <si>
    <t>m^2</t>
  </si>
  <si>
    <t>Lref</t>
  </si>
  <si>
    <t>B_span</t>
  </si>
  <si>
    <t>c</t>
  </si>
  <si>
    <t>Nr</t>
  </si>
  <si>
    <t>Np</t>
  </si>
  <si>
    <t>Mq</t>
  </si>
  <si>
    <t>brazo Vert (B_v/2)</t>
  </si>
  <si>
    <t>Brazo long</t>
  </si>
  <si>
    <t>S_tail_V</t>
  </si>
  <si>
    <t>S_tail_h</t>
  </si>
  <si>
    <t>(1-epsilon_tail)</t>
  </si>
  <si>
    <t>C_L_alpha_tail</t>
  </si>
  <si>
    <t>C_D_tail_alpha</t>
  </si>
  <si>
    <t>reduccione de presion dinamica en cola</t>
  </si>
  <si>
    <t>?</t>
  </si>
  <si>
    <t>Lift_q</t>
  </si>
  <si>
    <t>D_q</t>
  </si>
  <si>
    <t>Y_p</t>
  </si>
  <si>
    <t>Y_r</t>
  </si>
  <si>
    <t>C_l_p</t>
  </si>
  <si>
    <t>C_l_r</t>
  </si>
  <si>
    <t>C_Lift_q</t>
  </si>
  <si>
    <t>C_D_q</t>
  </si>
  <si>
    <t>C_Y_r</t>
  </si>
  <si>
    <t>C_Y_p</t>
  </si>
  <si>
    <t>C_m_q</t>
  </si>
  <si>
    <t>C_n_p</t>
  </si>
  <si>
    <t>C_n_r</t>
  </si>
  <si>
    <t>alfa_deg</t>
  </si>
  <si>
    <t>beta_deg</t>
  </si>
  <si>
    <t>delta_a_deg</t>
  </si>
  <si>
    <t>delta_e_deg</t>
  </si>
  <si>
    <t>delta_r_deg</t>
  </si>
  <si>
    <t>C_x</t>
  </si>
  <si>
    <t>C_y</t>
  </si>
  <si>
    <t>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</si>
</sst>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"/>
    <numFmt numFmtId="165" formatCode="0.00000"/>
    <numFmt numFmtId="166" formatCode="0.000"/>
    <numFmt numFmtId="167" formatCode="0.0000"/>
  </numFmts>
  <fonts count="11" x14ac:knownFonts="1">
    <font>
      <sz val="10"/>
      <color rgb="FF000000"/>
      <name val="Arial"/>
    </font>
    <font>
      <b/>
      <sz val="11"/>
      <color rgb="FF000000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2" fillId="0" borderId="2" xfId="0" applyFont="1" applyBorder="1"/>
    <xf numFmtId="0" fontId="4" fillId="0" borderId="2" xfId="0" applyFont="1" applyBorder="1" applyAlignment="1"/>
    <xf numFmtId="0" fontId="3" fillId="0" borderId="0" xfId="0" applyFont="1" applyAlignment="1"/>
    <xf numFmtId="3" fontId="3" fillId="0" borderId="0" xfId="0" applyNumberFormat="1" applyFont="1"/>
    <xf numFmtId="0" fontId="6" fillId="0" borderId="0" xfId="0" applyFont="1" applyAlignment="1"/>
    <xf numFmtId="0" fontId="4" fillId="2" borderId="2" xfId="0" applyFont="1" applyFill="1" applyBorder="1" applyAlignment="1">
      <alignment horizontal="left"/>
    </xf>
    <xf numFmtId="0" fontId="3" fillId="3" borderId="0" xfId="0" applyFont="1" applyFill="1" applyAlignment="1"/>
    <xf numFmtId="3" fontId="3" fillId="0" borderId="0" xfId="0" applyNumberFormat="1" applyFont="1" applyAlignment="1"/>
    <xf numFmtId="0" fontId="3" fillId="0" borderId="2" xfId="0" applyFont="1" applyBorder="1"/>
    <xf numFmtId="0" fontId="8" fillId="0" borderId="0" xfId="0" applyFont="1" applyAlignment="1">
      <alignment horizontal="center"/>
    </xf>
    <xf numFmtId="4" fontId="3" fillId="0" borderId="0" xfId="0" applyNumberFormat="1" applyFont="1"/>
    <xf numFmtId="164" fontId="3" fillId="0" borderId="0" xfId="0" applyNumberFormat="1" applyFont="1"/>
    <xf numFmtId="2" fontId="3" fillId="0" borderId="2" xfId="0" applyNumberFormat="1" applyFont="1" applyBorder="1" applyAlignment="1"/>
    <xf numFmtId="2" fontId="3" fillId="0" borderId="2" xfId="0" applyNumberFormat="1" applyFont="1" applyBorder="1"/>
    <xf numFmtId="165" fontId="3" fillId="0" borderId="2" xfId="0" applyNumberFormat="1" applyFont="1" applyBorder="1" applyAlignment="1"/>
    <xf numFmtId="0" fontId="0" fillId="0" borderId="0" xfId="0" applyFont="1" applyAlignment="1"/>
    <xf numFmtId="166" fontId="3" fillId="0" borderId="0" xfId="0" applyNumberFormat="1" applyFont="1"/>
    <xf numFmtId="166" fontId="3" fillId="0" borderId="0" xfId="0" applyNumberFormat="1" applyFont="1" applyAlignment="1"/>
    <xf numFmtId="167" fontId="9" fillId="2" borderId="0" xfId="0" applyNumberFormat="1" applyFont="1" applyFill="1"/>
    <xf numFmtId="164" fontId="3" fillId="0" borderId="0" xfId="0" applyNumberFormat="1" applyFont="1" applyAlignment="1"/>
    <xf numFmtId="164" fontId="9" fillId="2" borderId="0" xfId="0" applyNumberFormat="1" applyFont="1" applyFill="1"/>
    <xf numFmtId="164" fontId="5" fillId="0" borderId="2" xfId="0" applyNumberFormat="1" applyFont="1" applyBorder="1" applyAlignment="1">
      <alignment horizontal="center"/>
    </xf>
    <xf numFmtId="164" fontId="7" fillId="0" borderId="0" xfId="0" applyNumberFormat="1" applyFont="1"/>
    <xf numFmtId="0" fontId="10" fillId="0" borderId="0" xfId="0" applyFont="1" applyAlignment="1"/>
    <xf numFmtId="164" fontId="1" fillId="0" borderId="1" xfId="0" applyNumberFormat="1" applyFont="1" applyBorder="1" applyAlignment="1">
      <alignment horizontal="center"/>
    </xf>
    <xf numFmtId="164" fontId="3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cw.mit.edu/courses/aeronautics-and-astronautics/16-333-aircraft-stability-and-control-fall-2004/lecture-notes/lecture_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opLeftCell="A7" workbookViewId="0">
      <selection activeCell="G7" sqref="G7"/>
    </sheetView>
  </sheetViews>
  <sheetFormatPr defaultColWidth="14.42578125" defaultRowHeight="15.75" customHeight="1" x14ac:dyDescent="0.2"/>
  <cols>
    <col min="2" max="2" width="17.85546875" customWidth="1"/>
  </cols>
  <sheetData>
    <row r="1" spans="1:3" ht="15" x14ac:dyDescent="0.25">
      <c r="A1" s="27" t="s">
        <v>0</v>
      </c>
      <c r="B1" s="28"/>
      <c r="C1" s="3"/>
    </row>
    <row r="2" spans="1:3" ht="15.75" customHeight="1" x14ac:dyDescent="0.2">
      <c r="A2" s="22" t="s">
        <v>11</v>
      </c>
      <c r="B2" s="22">
        <f>-0.650146</f>
        <v>-0.650146</v>
      </c>
      <c r="C2" s="3" t="s">
        <v>27</v>
      </c>
    </row>
    <row r="3" spans="1:3" ht="15.75" customHeight="1" x14ac:dyDescent="0.2">
      <c r="A3" s="22" t="s">
        <v>28</v>
      </c>
      <c r="B3" s="22">
        <f>-0.179757</f>
        <v>-0.179757</v>
      </c>
      <c r="C3" s="3" t="s">
        <v>27</v>
      </c>
    </row>
    <row r="4" spans="1:3" ht="15.75" customHeight="1" x14ac:dyDescent="0.2">
      <c r="A4" s="23"/>
      <c r="B4" s="23"/>
    </row>
    <row r="5" spans="1:3" ht="15" x14ac:dyDescent="0.25">
      <c r="A5" s="25" t="s">
        <v>30</v>
      </c>
      <c r="B5" s="26"/>
    </row>
    <row r="6" spans="1:3" ht="15.75" customHeight="1" x14ac:dyDescent="0.2">
      <c r="A6" s="22" t="s">
        <v>32</v>
      </c>
      <c r="B6" s="22">
        <v>1.2250000000000001</v>
      </c>
      <c r="C6" s="3" t="s">
        <v>33</v>
      </c>
    </row>
    <row r="7" spans="1:3" ht="15.75" customHeight="1" x14ac:dyDescent="0.2">
      <c r="A7" s="22" t="s">
        <v>14</v>
      </c>
      <c r="B7" s="22">
        <v>50</v>
      </c>
      <c r="C7" s="3" t="s">
        <v>18</v>
      </c>
    </row>
    <row r="8" spans="1:3" ht="15.75" customHeight="1" x14ac:dyDescent="0.2">
      <c r="A8" s="22" t="s">
        <v>34</v>
      </c>
      <c r="B8" s="22">
        <v>0.75</v>
      </c>
      <c r="C8" s="3" t="s">
        <v>35</v>
      </c>
    </row>
    <row r="9" spans="1:3" ht="15.75" customHeight="1" x14ac:dyDescent="0.2">
      <c r="A9" s="22" t="s">
        <v>36</v>
      </c>
      <c r="B9" s="22">
        <v>3</v>
      </c>
      <c r="C9" s="3" t="s">
        <v>37</v>
      </c>
    </row>
    <row r="10" spans="1:3" ht="15.75" customHeight="1" x14ac:dyDescent="0.2">
      <c r="A10" s="22" t="s">
        <v>38</v>
      </c>
      <c r="B10" s="22">
        <v>0.25</v>
      </c>
      <c r="C10" s="3" t="s">
        <v>27</v>
      </c>
    </row>
    <row r="11" spans="1:3" ht="15.75" customHeight="1" x14ac:dyDescent="0.2">
      <c r="B11" s="11"/>
    </row>
    <row r="12" spans="1:3" ht="15.75" customHeight="1" x14ac:dyDescent="0.2">
      <c r="B12" s="11"/>
    </row>
    <row r="13" spans="1:3" ht="15.75" customHeight="1" x14ac:dyDescent="0.2">
      <c r="B13" s="11"/>
    </row>
    <row r="14" spans="1:3" ht="15.75" customHeight="1" x14ac:dyDescent="0.2">
      <c r="B14" s="11"/>
    </row>
    <row r="15" spans="1:3" ht="15.75" customHeight="1" x14ac:dyDescent="0.2">
      <c r="B15" s="11"/>
    </row>
    <row r="16" spans="1:3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2.75" x14ac:dyDescent="0.2">
      <c r="B32" s="11"/>
    </row>
    <row r="33" spans="2:2" ht="12.75" x14ac:dyDescent="0.2">
      <c r="B33" s="11"/>
    </row>
    <row r="34" spans="2:2" ht="12.75" x14ac:dyDescent="0.2">
      <c r="B34" s="11"/>
    </row>
    <row r="35" spans="2:2" ht="12.75" x14ac:dyDescent="0.2">
      <c r="B35" s="11"/>
    </row>
    <row r="36" spans="2:2" ht="12.75" x14ac:dyDescent="0.2">
      <c r="B36" s="11"/>
    </row>
    <row r="37" spans="2:2" ht="12.75" x14ac:dyDescent="0.2">
      <c r="B37" s="11"/>
    </row>
    <row r="38" spans="2:2" ht="12.75" x14ac:dyDescent="0.2">
      <c r="B38" s="11"/>
    </row>
    <row r="39" spans="2:2" ht="12.75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</sheetData>
  <mergeCells count="2">
    <mergeCell ref="A5:B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0" sqref="C10"/>
    </sheetView>
  </sheetViews>
  <sheetFormatPr defaultColWidth="14.42578125" defaultRowHeight="15.75" customHeight="1" x14ac:dyDescent="0.2"/>
  <cols>
    <col min="1" max="1" width="22.5703125" customWidth="1"/>
  </cols>
  <sheetData>
    <row r="1" spans="1:9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9" x14ac:dyDescent="0.25">
      <c r="A2" s="2" t="s">
        <v>8</v>
      </c>
      <c r="B2" s="13">
        <v>0.23</v>
      </c>
      <c r="C2" s="13" t="s">
        <v>9</v>
      </c>
      <c r="D2" s="13">
        <f>0.0434+E15*B2^2</f>
        <v>4.487062E-2</v>
      </c>
      <c r="E2" s="13" t="s">
        <v>9</v>
      </c>
      <c r="F2" s="13">
        <v>0.13500000000000001</v>
      </c>
      <c r="G2" s="13" t="s">
        <v>9</v>
      </c>
      <c r="H2" s="4"/>
      <c r="I2" s="4"/>
    </row>
    <row r="3" spans="1:9" x14ac:dyDescent="0.25">
      <c r="A3" s="2" t="s">
        <v>12</v>
      </c>
      <c r="B3" s="13">
        <v>5.6105999999999998</v>
      </c>
      <c r="C3" s="14"/>
      <c r="D3" s="14"/>
      <c r="E3" s="14"/>
      <c r="F3" s="13">
        <v>-2.7397</v>
      </c>
      <c r="G3" s="14"/>
      <c r="H3" s="4"/>
      <c r="I3" s="4"/>
    </row>
    <row r="4" spans="1:9" x14ac:dyDescent="0.25">
      <c r="A4" s="6" t="s">
        <v>13</v>
      </c>
      <c r="B4" s="14"/>
      <c r="C4" s="14"/>
      <c r="D4" s="14">
        <f>E15*B3^2</f>
        <v>0.87511153960799992</v>
      </c>
      <c r="E4" s="14"/>
      <c r="F4" s="14"/>
      <c r="G4" s="14"/>
      <c r="H4" s="4"/>
      <c r="I4" s="4"/>
    </row>
    <row r="5" spans="1:9" x14ac:dyDescent="0.25">
      <c r="A5" s="2" t="s">
        <v>15</v>
      </c>
      <c r="B5" s="14"/>
      <c r="C5" s="13">
        <v>-0.83</v>
      </c>
      <c r="D5" s="14"/>
      <c r="E5" s="13">
        <v>-0.13</v>
      </c>
      <c r="F5" s="14"/>
      <c r="G5" s="13">
        <v>7.2599999999999998E-2</v>
      </c>
      <c r="H5" s="4"/>
      <c r="I5" s="4"/>
    </row>
    <row r="6" spans="1:9" x14ac:dyDescent="0.25">
      <c r="A6" s="2" t="s">
        <v>16</v>
      </c>
      <c r="B6" s="14"/>
      <c r="C6" s="14"/>
      <c r="D6" s="14"/>
      <c r="E6" s="13">
        <v>-0.50509999999999999</v>
      </c>
      <c r="F6" s="14"/>
      <c r="G6" s="13">
        <v>-6.9000000000000006E-2</v>
      </c>
      <c r="H6" s="4"/>
      <c r="I6" s="4"/>
    </row>
    <row r="7" spans="1:9" x14ac:dyDescent="0.25">
      <c r="A7" s="2" t="s">
        <v>17</v>
      </c>
      <c r="B7" s="13">
        <v>7.9542999999999999</v>
      </c>
      <c r="C7" s="14"/>
      <c r="D7" s="14"/>
      <c r="E7" s="14"/>
      <c r="F7" s="13">
        <v>-38.206699999999998</v>
      </c>
      <c r="G7" s="14"/>
      <c r="H7" s="4"/>
      <c r="I7" s="4"/>
    </row>
    <row r="8" spans="1:9" x14ac:dyDescent="0.25">
      <c r="A8" s="2" t="s">
        <v>21</v>
      </c>
      <c r="B8" s="14"/>
      <c r="C8" s="14"/>
      <c r="D8" s="13"/>
      <c r="E8" s="13">
        <v>0.25190000000000001</v>
      </c>
      <c r="F8" s="14"/>
      <c r="G8" s="13">
        <v>-9.4600000000000004E-2</v>
      </c>
      <c r="H8" s="4"/>
      <c r="I8" s="4"/>
    </row>
    <row r="9" spans="1:9" x14ac:dyDescent="0.25">
      <c r="A9" s="2" t="s">
        <v>23</v>
      </c>
      <c r="B9" s="13">
        <v>0.13</v>
      </c>
      <c r="C9" s="14"/>
      <c r="D9" s="13">
        <v>1.35E-2</v>
      </c>
      <c r="E9" s="14"/>
      <c r="F9" s="13">
        <v>-0.99180000000000001</v>
      </c>
      <c r="G9" s="14"/>
      <c r="H9" s="8" t="s">
        <v>24</v>
      </c>
      <c r="I9" s="4"/>
    </row>
    <row r="10" spans="1:9" x14ac:dyDescent="0.25">
      <c r="A10" s="2" t="s">
        <v>25</v>
      </c>
      <c r="B10" s="14"/>
      <c r="C10" s="13">
        <v>0.19139999999999999</v>
      </c>
      <c r="D10" s="13">
        <v>3.0300000000000001E-2</v>
      </c>
      <c r="E10" s="15">
        <v>2.3999999999999998E-3</v>
      </c>
      <c r="F10" s="14"/>
      <c r="G10" s="13">
        <v>-6.93E-2</v>
      </c>
      <c r="H10" s="4"/>
      <c r="I10" s="4"/>
    </row>
    <row r="11" spans="1:9" x14ac:dyDescent="0.25">
      <c r="A11" s="2" t="s">
        <v>26</v>
      </c>
      <c r="B11" s="14"/>
      <c r="C11" s="13">
        <v>-7.4999999999999997E-2</v>
      </c>
      <c r="D11" s="13">
        <v>3.0200000000000001E-2</v>
      </c>
      <c r="E11" s="13">
        <v>-0.16950000000000001</v>
      </c>
      <c r="F11" s="14"/>
      <c r="G11" s="13">
        <v>1.0800000000000001E-2</v>
      </c>
      <c r="H11" s="4"/>
      <c r="I11" s="4"/>
    </row>
    <row r="12" spans="1:9" ht="15.75" customHeight="1" x14ac:dyDescent="0.2">
      <c r="A12" s="9"/>
      <c r="B12" s="14"/>
      <c r="C12" s="14"/>
      <c r="D12" s="14"/>
      <c r="E12" s="14"/>
      <c r="F12" s="14"/>
      <c r="G12" s="14"/>
      <c r="H12" s="4"/>
      <c r="I12" s="4"/>
    </row>
    <row r="13" spans="1:9" ht="15.75" customHeight="1" x14ac:dyDescent="0.2">
      <c r="B13" s="4"/>
      <c r="C13" s="4"/>
      <c r="D13" s="4"/>
      <c r="E13" s="4"/>
      <c r="F13" s="4"/>
      <c r="G13" s="4"/>
      <c r="H13" s="4"/>
      <c r="I13" s="4"/>
    </row>
    <row r="15" spans="1:9" ht="15" x14ac:dyDescent="0.25">
      <c r="A15" s="10"/>
      <c r="B15" s="10"/>
      <c r="C15" s="10"/>
      <c r="D15" s="3" t="s">
        <v>29</v>
      </c>
      <c r="E15" s="3">
        <v>2.7799999999999998E-2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A7" sqref="A7"/>
    </sheetView>
  </sheetViews>
  <sheetFormatPr defaultColWidth="14.42578125" defaultRowHeight="15.75" customHeight="1" x14ac:dyDescent="0.2"/>
  <cols>
    <col min="1" max="1" width="17.140625" customWidth="1"/>
  </cols>
  <sheetData>
    <row r="1" spans="1:12" ht="15.75" customHeight="1" x14ac:dyDescent="0.2">
      <c r="A1" s="3" t="s">
        <v>1</v>
      </c>
      <c r="B1" s="16"/>
      <c r="C1" s="16"/>
      <c r="D1" s="5" t="s">
        <v>10</v>
      </c>
      <c r="E1" s="16"/>
      <c r="F1" s="16"/>
      <c r="G1" s="16"/>
      <c r="H1" s="16"/>
      <c r="I1" s="16"/>
      <c r="J1" s="16"/>
      <c r="K1" s="16"/>
      <c r="L1" s="16"/>
    </row>
    <row r="2" spans="1:12" ht="15.75" customHeight="1" x14ac:dyDescent="0.2">
      <c r="A2" s="7" t="s">
        <v>14</v>
      </c>
      <c r="B2" s="7">
        <v>20</v>
      </c>
      <c r="C2" s="3" t="s">
        <v>18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16"/>
      <c r="L2" s="16"/>
    </row>
    <row r="3" spans="1:12" ht="15.75" customHeight="1" x14ac:dyDescent="0.2">
      <c r="A3" s="3"/>
      <c r="B3" s="16"/>
      <c r="C3" s="16"/>
      <c r="D3" s="17">
        <f>(1.38/2)*TAN(30/180*PI())/2</f>
        <v>0.19918584287042085</v>
      </c>
      <c r="E3" s="18">
        <v>1.05</v>
      </c>
      <c r="F3" s="19">
        <f>(1.38/2)*TAN(30/180*PI())*0.15*2</f>
        <v>0.1195115057222525</v>
      </c>
      <c r="G3" s="18">
        <v>0.20799999999999999</v>
      </c>
      <c r="H3" s="3">
        <v>0.85</v>
      </c>
      <c r="I3" s="3">
        <v>5.51</v>
      </c>
      <c r="J3" s="3">
        <v>1.7000000000000001E-2</v>
      </c>
      <c r="K3" s="16"/>
      <c r="L3" s="16"/>
    </row>
    <row r="4" spans="1:12" ht="15.75" customHeight="1" x14ac:dyDescent="0.2">
      <c r="A4" s="16"/>
      <c r="B4" s="3" t="s">
        <v>19</v>
      </c>
      <c r="C4" s="3" t="s">
        <v>20</v>
      </c>
      <c r="D4" s="16"/>
      <c r="E4" s="16"/>
      <c r="F4" s="16"/>
      <c r="G4" s="16"/>
      <c r="H4" s="29" t="s">
        <v>49</v>
      </c>
      <c r="I4" s="16"/>
      <c r="J4" s="16"/>
      <c r="K4" s="16"/>
      <c r="L4" s="16"/>
    </row>
    <row r="5" spans="1:12" ht="15.75" customHeight="1" x14ac:dyDescent="0.2">
      <c r="A5" s="3" t="s">
        <v>55</v>
      </c>
      <c r="B5" s="20">
        <v>-34.450000000000003</v>
      </c>
      <c r="C5" s="12">
        <f>B5/(0.5*'Datos referencia'!$B$6*B2^2*'Datos referencia'!B8*'Datos referencia'!B9)*2*B2/'Datos referencia'!B9</f>
        <v>-0.8332577475434616</v>
      </c>
      <c r="D5" s="3" t="s">
        <v>50</v>
      </c>
      <c r="E5" s="3" t="s">
        <v>22</v>
      </c>
      <c r="F5" s="16"/>
      <c r="G5" s="16"/>
      <c r="H5" s="30"/>
      <c r="I5" s="16"/>
      <c r="J5" s="16"/>
      <c r="K5" s="16"/>
      <c r="L5" s="16"/>
    </row>
    <row r="6" spans="1:12" ht="15.75" customHeight="1" x14ac:dyDescent="0.2">
      <c r="A6" s="3" t="s">
        <v>56</v>
      </c>
      <c r="B6" s="20">
        <f>0.5*'Datos referencia'!B6*B2^2*F3*I3*H3*(ATAN(1*E3/B2))*D3</f>
        <v>1.432733995589371</v>
      </c>
      <c r="C6" s="12">
        <f>B6/(0.5*'Datos referencia'!$B$6*B2^2*'Datos referencia'!B8*'Datos referencia'!B9)*2*B2/'Datos referencia'!B9</f>
        <v>3.4654185834361195E-2</v>
      </c>
      <c r="D6" s="16"/>
      <c r="E6" s="3" t="s">
        <v>31</v>
      </c>
      <c r="F6" s="16"/>
      <c r="G6" s="16"/>
      <c r="H6" s="30"/>
      <c r="I6" s="16"/>
      <c r="J6" s="16"/>
      <c r="K6" s="16"/>
      <c r="L6" s="16"/>
    </row>
    <row r="7" spans="1:12" ht="15.75" customHeight="1" x14ac:dyDescent="0.2">
      <c r="A7" s="3" t="s">
        <v>63</v>
      </c>
      <c r="B7" s="21">
        <f>-0.5*'Datos referencia'!B6*B2^2*F3*I3*H3*(ATAN(1*E3/B2))*E3</f>
        <v>-7.5525984863668194</v>
      </c>
      <c r="C7" s="12">
        <f>B7/(0.5*'Datos referencia'!$B$6*B2^2*'Datos referencia'!B8*'Datos referencia'!B9)*2*B2/'Datos referencia'!B9</f>
        <v>-0.18267811909579604</v>
      </c>
      <c r="D7" s="16"/>
      <c r="E7" s="3" t="s">
        <v>39</v>
      </c>
      <c r="F7" s="16"/>
      <c r="G7" s="16"/>
      <c r="H7" s="30"/>
      <c r="I7" s="16"/>
      <c r="J7" s="16"/>
      <c r="K7" s="16"/>
      <c r="L7" s="16"/>
    </row>
    <row r="8" spans="1:12" ht="15.75" customHeight="1" x14ac:dyDescent="0.2">
      <c r="A8" s="3" t="s">
        <v>62</v>
      </c>
      <c r="B8" s="20">
        <f>-0.5*'Datos referencia'!B6*B2^2*F3*I3*H3*(ATAN(1*D3/B2))*D3</f>
        <v>-0.27203131978632139</v>
      </c>
      <c r="C8" s="12">
        <f>B8/(0.5*'Datos referencia'!$B$6*B2^2*'Datos referencia'!B8*'Datos referencia'!B9)*2*B2/'Datos referencia'!B9</f>
        <v>-6.5797446962677876E-3</v>
      </c>
      <c r="D8" s="16"/>
      <c r="E8" s="3" t="s">
        <v>40</v>
      </c>
      <c r="F8" s="16"/>
      <c r="G8" s="16"/>
      <c r="H8" s="16"/>
      <c r="I8" s="16"/>
      <c r="J8" s="16"/>
      <c r="K8" s="16"/>
      <c r="L8" s="16"/>
    </row>
    <row r="9" spans="1:12" ht="15.75" customHeight="1" x14ac:dyDescent="0.2">
      <c r="A9" s="3" t="s">
        <v>61</v>
      </c>
      <c r="B9" s="20">
        <f>-0.5*'Datos referencia'!B6*B2^2*G3*I3*H3*(ATAN(1*E3/20))*E3</f>
        <v>-13.144679883920135</v>
      </c>
      <c r="C9" s="12">
        <f>B9/(0.5*'Datos referencia'!$B$6*B2^2*'Datos referencia'!B8*'Datos referencia'!B10)*2*B2/'Datos referencia'!B10</f>
        <v>-45.782830616102778</v>
      </c>
      <c r="D9" s="3"/>
      <c r="E9" s="3" t="s">
        <v>41</v>
      </c>
      <c r="F9" s="16"/>
      <c r="G9" s="16"/>
      <c r="H9" s="16"/>
      <c r="I9" s="16"/>
      <c r="J9" s="16"/>
      <c r="K9" s="16"/>
      <c r="L9" s="16"/>
    </row>
    <row r="10" spans="1:12" ht="15.75" customHeight="1" x14ac:dyDescent="0.2">
      <c r="A10" s="3" t="s">
        <v>57</v>
      </c>
      <c r="B10" s="21">
        <f>0.5*'Datos referencia'!B6*B2^2*G3*I3*H3*(ATAN(1*E3/20))</f>
        <v>12.518742746590604</v>
      </c>
      <c r="C10" s="12">
        <f>B10/(0.5*'Datos referencia'!$B$6*B2^2*'Datos referencia'!B8)*2*B2/'Datos referencia'!B10</f>
        <v>10.900673956214945</v>
      </c>
      <c r="D10" s="16"/>
      <c r="E10" s="3" t="s">
        <v>51</v>
      </c>
      <c r="F10" s="16"/>
      <c r="G10" s="16"/>
      <c r="H10" s="16"/>
      <c r="I10" s="16"/>
      <c r="J10" s="16"/>
      <c r="K10" s="16"/>
      <c r="L10" s="16"/>
    </row>
    <row r="11" spans="1:12" ht="15.75" customHeight="1" x14ac:dyDescent="0.2">
      <c r="A11" s="3" t="s">
        <v>58</v>
      </c>
      <c r="B11" s="21">
        <f>0.5*'Datos referencia'!B6*B2^2*G3*J3*H3*(ATAN(1*E3/20))</f>
        <v>3.8624070180043608E-2</v>
      </c>
      <c r="C11" s="12">
        <f>B11/(0.5*'Datos referencia'!$B$6*B2^2*'Datos referencia'!B8)*2*B2/'Datos referencia'!B10</f>
        <v>3.3631843422078783E-2</v>
      </c>
      <c r="D11" s="16"/>
      <c r="E11" s="3" t="s">
        <v>52</v>
      </c>
      <c r="F11" s="16"/>
      <c r="G11" s="16"/>
      <c r="H11" s="16"/>
      <c r="I11" s="16"/>
      <c r="J11" s="16"/>
      <c r="K11" s="16"/>
      <c r="L11" s="16"/>
    </row>
    <row r="12" spans="1:12" ht="15.75" customHeight="1" x14ac:dyDescent="0.2">
      <c r="A12" s="24" t="s">
        <v>60</v>
      </c>
      <c r="B12" s="12">
        <f>-0.5*'Datos referencia'!B6*B2^2*F3*I3*H3*(ATAN(1*D3/20))</f>
        <v>-1.3657161365794945</v>
      </c>
      <c r="C12" s="12">
        <f>B12/(0.5*'Datos referencia'!$B$6*B2^2*'Datos referencia'!B8)*2*B2/'Datos referencia'!B9</f>
        <v>-9.9099583606675326E-2</v>
      </c>
      <c r="D12" s="16"/>
      <c r="E12" s="3" t="s">
        <v>53</v>
      </c>
      <c r="F12" s="16"/>
      <c r="G12" s="16"/>
      <c r="H12" s="16"/>
      <c r="I12" s="16"/>
      <c r="J12" s="16"/>
      <c r="K12" s="16"/>
      <c r="L12" s="16"/>
    </row>
    <row r="13" spans="1:12" ht="15.75" customHeight="1" x14ac:dyDescent="0.2">
      <c r="A13" s="3" t="s">
        <v>59</v>
      </c>
      <c r="B13" s="12">
        <f>0.5*'Datos referencia'!B6*B2^2*F3*I3*H3*(ATAN(1*E3/B2))</f>
        <v>7.1929509393969706</v>
      </c>
      <c r="C13" s="12">
        <f>B13/(0.5*'Datos referencia'!$B$6*B2^2*'Datos referencia'!B8)*2*B2/'Datos referencia'!B9</f>
        <v>0.52193748313084587</v>
      </c>
      <c r="D13" s="16"/>
      <c r="E13" s="3" t="s">
        <v>54</v>
      </c>
      <c r="F13" s="16"/>
      <c r="G13" s="16"/>
      <c r="H13" s="16"/>
      <c r="I13" s="16"/>
      <c r="J13" s="16"/>
      <c r="K13" s="16"/>
      <c r="L13" s="16"/>
    </row>
    <row r="14" spans="1:12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</sheetData>
  <mergeCells count="1">
    <mergeCell ref="H4:H7"/>
  </mergeCells>
  <hyperlinks>
    <hyperlink ref="D1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K1" sqref="K1:M25"/>
    </sheetView>
  </sheetViews>
  <sheetFormatPr defaultRowHeight="12.75" x14ac:dyDescent="0.2"/>
  <sheetData>
    <row r="1" spans="1:13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5</v>
      </c>
      <c r="J1" t="s">
        <v>6</v>
      </c>
      <c r="K1" t="s">
        <v>7</v>
      </c>
      <c r="L1" t="s">
        <v>2</v>
      </c>
      <c r="M1" t="s">
        <v>4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-2.7284178804633512E-2</v>
      </c>
      <c r="G2">
        <v>0</v>
      </c>
      <c r="H2">
        <v>-0.49832627449111383</v>
      </c>
      <c r="I2">
        <v>0</v>
      </c>
      <c r="J2">
        <v>0.27561301578809572</v>
      </c>
      <c r="K2">
        <v>0</v>
      </c>
      <c r="L2">
        <v>0.49832627449111383</v>
      </c>
      <c r="M2">
        <v>2.7284178804633512E-2</v>
      </c>
    </row>
    <row r="3" spans="1:13" x14ac:dyDescent="0.2">
      <c r="A3">
        <v>12</v>
      </c>
      <c r="B3">
        <v>0</v>
      </c>
      <c r="C3">
        <v>0</v>
      </c>
      <c r="D3">
        <v>0</v>
      </c>
      <c r="E3">
        <v>0</v>
      </c>
      <c r="F3">
        <v>0.15686276821529704</v>
      </c>
      <c r="G3">
        <v>0</v>
      </c>
      <c r="H3">
        <v>-1.7048856710271154</v>
      </c>
      <c r="I3">
        <v>0</v>
      </c>
      <c r="J3">
        <v>0.33222361331230477</v>
      </c>
      <c r="K3">
        <v>0</v>
      </c>
      <c r="L3">
        <v>1.7002434320066138</v>
      </c>
      <c r="M3">
        <v>0.20103072213996193</v>
      </c>
    </row>
    <row r="4" spans="1:13" x14ac:dyDescent="0.2">
      <c r="A4">
        <v>15</v>
      </c>
      <c r="B4">
        <v>0</v>
      </c>
      <c r="C4">
        <v>0</v>
      </c>
      <c r="D4">
        <v>0</v>
      </c>
      <c r="E4">
        <v>0</v>
      </c>
      <c r="F4">
        <v>0.2184638673153925</v>
      </c>
      <c r="G4">
        <v>0</v>
      </c>
      <c r="H4">
        <v>-1.9262309882255821</v>
      </c>
      <c r="I4">
        <v>0</v>
      </c>
      <c r="J4">
        <v>0.41454246280876744</v>
      </c>
      <c r="K4">
        <v>0</v>
      </c>
      <c r="L4">
        <v>1.9171388684533774</v>
      </c>
      <c r="M4">
        <v>0.2875253734685041</v>
      </c>
    </row>
    <row r="5" spans="1:13" x14ac:dyDescent="0.2">
      <c r="A5">
        <v>18</v>
      </c>
      <c r="B5">
        <v>0</v>
      </c>
      <c r="C5">
        <v>0</v>
      </c>
      <c r="D5">
        <v>0</v>
      </c>
      <c r="E5">
        <v>0</v>
      </c>
      <c r="F5">
        <v>0.29950371957501642</v>
      </c>
      <c r="G5">
        <v>0</v>
      </c>
      <c r="H5">
        <v>-2.1507671332507385</v>
      </c>
      <c r="I5">
        <v>0</v>
      </c>
      <c r="J5">
        <v>0.54993813536811753</v>
      </c>
      <c r="K5">
        <v>0</v>
      </c>
      <c r="L5">
        <v>2.1380528363387508</v>
      </c>
      <c r="M5">
        <v>0.37977863096110959</v>
      </c>
    </row>
    <row r="6" spans="1:13" x14ac:dyDescent="0.2">
      <c r="A6">
        <v>3</v>
      </c>
      <c r="B6">
        <v>0</v>
      </c>
      <c r="C6">
        <v>0</v>
      </c>
      <c r="D6">
        <v>0</v>
      </c>
      <c r="E6">
        <v>0</v>
      </c>
      <c r="F6">
        <v>1.5338944520656742E-2</v>
      </c>
      <c r="G6">
        <v>0</v>
      </c>
      <c r="H6">
        <v>-0.84181163759961375</v>
      </c>
      <c r="I6">
        <v>0</v>
      </c>
      <c r="J6">
        <v>0.27914108159144957</v>
      </c>
      <c r="K6">
        <v>0</v>
      </c>
      <c r="L6">
        <v>0.84146074233633428</v>
      </c>
      <c r="M6">
        <v>2.8739093999924619E-2</v>
      </c>
    </row>
    <row r="7" spans="1:13" x14ac:dyDescent="0.2">
      <c r="A7">
        <v>6</v>
      </c>
      <c r="B7">
        <v>0</v>
      </c>
      <c r="C7">
        <v>0</v>
      </c>
      <c r="D7">
        <v>0</v>
      </c>
      <c r="E7">
        <v>0</v>
      </c>
      <c r="F7">
        <v>6.3136029052797846E-2</v>
      </c>
      <c r="G7">
        <v>0</v>
      </c>
      <c r="H7">
        <v>-1.2126716205346233</v>
      </c>
      <c r="I7">
        <v>0</v>
      </c>
      <c r="J7">
        <v>0.31070088482227931</v>
      </c>
      <c r="K7">
        <v>0</v>
      </c>
      <c r="L7">
        <v>1.21262799060712</v>
      </c>
      <c r="M7">
        <v>6.3968537663164293E-2</v>
      </c>
    </row>
    <row r="8" spans="1:13" x14ac:dyDescent="0.2">
      <c r="A8">
        <v>-10</v>
      </c>
      <c r="B8">
        <v>0</v>
      </c>
      <c r="C8">
        <v>0</v>
      </c>
      <c r="D8">
        <v>0</v>
      </c>
      <c r="E8">
        <v>0</v>
      </c>
      <c r="F8">
        <v>-1.0467182692062687E-2</v>
      </c>
      <c r="G8">
        <v>0</v>
      </c>
      <c r="H8">
        <v>0.41061444397037072</v>
      </c>
      <c r="I8">
        <v>0</v>
      </c>
      <c r="J8">
        <v>0.45397784827624704</v>
      </c>
      <c r="K8">
        <v>0</v>
      </c>
      <c r="L8">
        <v>-0.4025586807210344</v>
      </c>
      <c r="M8">
        <v>8.1610612586513281E-2</v>
      </c>
    </row>
    <row r="9" spans="1:13" x14ac:dyDescent="0.2">
      <c r="A9">
        <v>-3</v>
      </c>
      <c r="B9">
        <v>0</v>
      </c>
      <c r="C9">
        <v>0</v>
      </c>
      <c r="D9">
        <v>0</v>
      </c>
      <c r="E9">
        <v>0</v>
      </c>
      <c r="F9">
        <v>-3.268930380092553E-2</v>
      </c>
      <c r="G9">
        <v>0</v>
      </c>
      <c r="H9">
        <v>-0.13273406581271435</v>
      </c>
      <c r="I9">
        <v>0</v>
      </c>
      <c r="J9">
        <v>0.27747865638913344</v>
      </c>
      <c r="K9">
        <v>0</v>
      </c>
      <c r="L9">
        <v>0.13426298436197148</v>
      </c>
      <c r="M9">
        <v>2.5697739985846939E-2</v>
      </c>
    </row>
    <row r="10" spans="1:13" x14ac:dyDescent="0.2">
      <c r="A10">
        <v>0</v>
      </c>
      <c r="B10">
        <v>0</v>
      </c>
      <c r="C10">
        <v>0</v>
      </c>
      <c r="D10">
        <v>10</v>
      </c>
      <c r="E10">
        <v>0</v>
      </c>
      <c r="F10">
        <v>-0.14797795045442846</v>
      </c>
      <c r="G10">
        <v>0</v>
      </c>
      <c r="H10">
        <v>-1.7524317158238145</v>
      </c>
      <c r="I10">
        <v>0</v>
      </c>
      <c r="J10">
        <v>-2.1123210295801189E-2</v>
      </c>
      <c r="K10">
        <v>0</v>
      </c>
      <c r="L10">
        <v>1.7524317158238145</v>
      </c>
      <c r="M10">
        <v>0.14797795045442846</v>
      </c>
    </row>
    <row r="11" spans="1:13" x14ac:dyDescent="0.2">
      <c r="A11">
        <v>12</v>
      </c>
      <c r="B11">
        <v>0</v>
      </c>
      <c r="C11">
        <v>0</v>
      </c>
      <c r="D11">
        <v>10</v>
      </c>
      <c r="E11">
        <v>0</v>
      </c>
      <c r="F11">
        <v>1.8136819583680165E-2</v>
      </c>
      <c r="G11">
        <v>0</v>
      </c>
      <c r="H11">
        <v>-2.2991379911224863</v>
      </c>
      <c r="I11">
        <v>0</v>
      </c>
      <c r="J11">
        <v>-0.22982307469522498</v>
      </c>
      <c r="K11">
        <v>0</v>
      </c>
      <c r="L11">
        <v>2.2526671665981017</v>
      </c>
      <c r="M11">
        <v>0.46027718059690403</v>
      </c>
    </row>
    <row r="12" spans="1:13" x14ac:dyDescent="0.2">
      <c r="A12">
        <v>15</v>
      </c>
      <c r="B12">
        <v>0</v>
      </c>
      <c r="C12">
        <v>0</v>
      </c>
      <c r="D12">
        <v>10</v>
      </c>
      <c r="E12">
        <v>0</v>
      </c>
      <c r="F12">
        <v>1.6229215441132424E-2</v>
      </c>
      <c r="G12">
        <v>0</v>
      </c>
      <c r="H12">
        <v>-2.2604699236474413</v>
      </c>
      <c r="I12">
        <v>0</v>
      </c>
      <c r="J12">
        <v>6.0098505837400916E-2</v>
      </c>
      <c r="K12">
        <v>0</v>
      </c>
      <c r="L12">
        <v>2.187646708843979</v>
      </c>
      <c r="M12">
        <v>0.56937644878639959</v>
      </c>
    </row>
    <row r="13" spans="1:13" x14ac:dyDescent="0.2">
      <c r="A13">
        <v>18</v>
      </c>
      <c r="B13">
        <v>0</v>
      </c>
      <c r="C13">
        <v>0</v>
      </c>
      <c r="D13">
        <v>10</v>
      </c>
      <c r="E13">
        <v>0</v>
      </c>
      <c r="F13">
        <v>-3.3719833677168645E-2</v>
      </c>
      <c r="G13">
        <v>0</v>
      </c>
      <c r="H13">
        <v>-2.1635597690674082</v>
      </c>
      <c r="I13">
        <v>0</v>
      </c>
      <c r="J13">
        <v>0.15279840892150706</v>
      </c>
      <c r="K13">
        <v>0</v>
      </c>
      <c r="L13">
        <v>2.0472476151118548</v>
      </c>
      <c r="M13">
        <v>0.70064620453482584</v>
      </c>
    </row>
    <row r="14" spans="1:13" x14ac:dyDescent="0.2">
      <c r="A14">
        <v>3</v>
      </c>
      <c r="B14">
        <v>0</v>
      </c>
      <c r="C14">
        <v>0</v>
      </c>
      <c r="D14">
        <v>10</v>
      </c>
      <c r="E14">
        <v>0</v>
      </c>
      <c r="F14">
        <v>-0.12896318698096987</v>
      </c>
      <c r="G14">
        <v>0</v>
      </c>
      <c r="H14">
        <v>-1.8478290237004169</v>
      </c>
      <c r="I14">
        <v>0</v>
      </c>
      <c r="J14">
        <v>-0.27111854903923499</v>
      </c>
      <c r="K14">
        <v>0</v>
      </c>
      <c r="L14">
        <v>1.8385472265331591</v>
      </c>
      <c r="M14">
        <v>0.22549434634409968</v>
      </c>
    </row>
    <row r="15" spans="1:13" x14ac:dyDescent="0.2">
      <c r="A15">
        <v>6</v>
      </c>
      <c r="B15">
        <v>0</v>
      </c>
      <c r="C15">
        <v>0</v>
      </c>
      <c r="D15">
        <v>10</v>
      </c>
      <c r="E15">
        <v>0</v>
      </c>
      <c r="F15">
        <v>-6.4845176614919814E-2</v>
      </c>
      <c r="G15">
        <v>0</v>
      </c>
      <c r="H15">
        <v>-2.1094730267721946</v>
      </c>
      <c r="I15">
        <v>0</v>
      </c>
      <c r="J15">
        <v>-0.31854160844434298</v>
      </c>
      <c r="K15">
        <v>0</v>
      </c>
      <c r="L15">
        <v>2.0911389461518537</v>
      </c>
      <c r="M15">
        <v>0.2849899217456236</v>
      </c>
    </row>
    <row r="16" spans="1:13" x14ac:dyDescent="0.2">
      <c r="A16">
        <v>-10</v>
      </c>
      <c r="B16">
        <v>0</v>
      </c>
      <c r="C16">
        <v>0</v>
      </c>
      <c r="D16">
        <v>10</v>
      </c>
      <c r="E16">
        <v>0</v>
      </c>
      <c r="F16">
        <v>-0.14117814780121538</v>
      </c>
      <c r="G16">
        <v>0</v>
      </c>
      <c r="H16">
        <v>-0.44878976363520429</v>
      </c>
      <c r="I16">
        <v>0</v>
      </c>
      <c r="J16">
        <v>-0.1766325042639284</v>
      </c>
      <c r="K16">
        <v>0</v>
      </c>
      <c r="L16">
        <v>0.46648696679253909</v>
      </c>
      <c r="M16">
        <v>6.1101809899714699E-2</v>
      </c>
    </row>
    <row r="17" spans="1:13" x14ac:dyDescent="0.2">
      <c r="A17">
        <v>-3</v>
      </c>
      <c r="B17">
        <v>0</v>
      </c>
      <c r="C17">
        <v>0</v>
      </c>
      <c r="D17">
        <v>10</v>
      </c>
      <c r="E17">
        <v>0</v>
      </c>
      <c r="F17">
        <v>-0.18366529229532522</v>
      </c>
      <c r="G17">
        <v>0</v>
      </c>
      <c r="H17">
        <v>-1.375450158476542</v>
      </c>
      <c r="I17">
        <v>0</v>
      </c>
      <c r="J17">
        <v>-1.6301247532702397E-2</v>
      </c>
      <c r="K17">
        <v>0</v>
      </c>
      <c r="L17">
        <v>1.3831774505384495</v>
      </c>
      <c r="M17">
        <v>0.11142808608706499</v>
      </c>
    </row>
    <row r="18" spans="1:13" x14ac:dyDescent="0.2">
      <c r="A18">
        <v>0</v>
      </c>
      <c r="B18">
        <v>0</v>
      </c>
      <c r="C18">
        <v>0</v>
      </c>
      <c r="D18">
        <v>-10</v>
      </c>
      <c r="E18">
        <v>0</v>
      </c>
      <c r="F18">
        <v>-0.10840496975087456</v>
      </c>
      <c r="G18">
        <v>0</v>
      </c>
      <c r="H18">
        <v>-1.2287239694760308</v>
      </c>
      <c r="I18">
        <v>0</v>
      </c>
      <c r="J18">
        <v>1.5569415824113413</v>
      </c>
      <c r="K18">
        <v>0</v>
      </c>
      <c r="L18">
        <v>1.2287239694760308</v>
      </c>
      <c r="M18">
        <v>0.10840496975087456</v>
      </c>
    </row>
    <row r="19" spans="1:13" x14ac:dyDescent="0.2">
      <c r="A19">
        <v>12</v>
      </c>
      <c r="B19">
        <v>0</v>
      </c>
      <c r="C19">
        <v>0</v>
      </c>
      <c r="D19">
        <v>-10</v>
      </c>
      <c r="E19">
        <v>0</v>
      </c>
      <c r="F19">
        <v>3.9635077682573017E-2</v>
      </c>
      <c r="G19">
        <v>0</v>
      </c>
      <c r="H19">
        <v>-2.034992695471213</v>
      </c>
      <c r="I19">
        <v>0</v>
      </c>
      <c r="J19">
        <v>0.64495590548314152</v>
      </c>
      <c r="K19">
        <v>0</v>
      </c>
      <c r="L19">
        <v>1.9987638186026637</v>
      </c>
      <c r="M19">
        <v>0.3843298159771027</v>
      </c>
    </row>
    <row r="20" spans="1:13" x14ac:dyDescent="0.2">
      <c r="A20">
        <v>15</v>
      </c>
      <c r="B20">
        <v>0</v>
      </c>
      <c r="C20">
        <v>0</v>
      </c>
      <c r="D20">
        <v>-10</v>
      </c>
      <c r="E20">
        <v>0</v>
      </c>
      <c r="F20">
        <v>3.2577458484605491E-2</v>
      </c>
      <c r="G20">
        <v>0</v>
      </c>
      <c r="H20">
        <v>-2.1218650393804226</v>
      </c>
      <c r="I20">
        <v>0</v>
      </c>
      <c r="J20">
        <v>0.5525839750895476</v>
      </c>
      <c r="K20">
        <v>0</v>
      </c>
      <c r="L20">
        <v>2.057995908134274</v>
      </c>
      <c r="M20">
        <v>0.51771167482372304</v>
      </c>
    </row>
    <row r="21" spans="1:13" x14ac:dyDescent="0.2">
      <c r="A21">
        <v>18</v>
      </c>
      <c r="B21">
        <v>0</v>
      </c>
      <c r="C21">
        <v>0</v>
      </c>
      <c r="D21">
        <v>-10</v>
      </c>
      <c r="E21">
        <v>0</v>
      </c>
      <c r="F21">
        <v>-3.3096451827553032E-2</v>
      </c>
      <c r="G21">
        <v>0</v>
      </c>
      <c r="H21">
        <v>-2.0130420388156898</v>
      </c>
      <c r="I21">
        <v>0</v>
      </c>
      <c r="J21">
        <v>0.66405204049529287</v>
      </c>
      <c r="K21">
        <v>0</v>
      </c>
      <c r="L21">
        <v>1.9042893825235172</v>
      </c>
      <c r="M21">
        <v>0.65354079656208353</v>
      </c>
    </row>
    <row r="22" spans="1:13" x14ac:dyDescent="0.2">
      <c r="A22">
        <v>3</v>
      </c>
      <c r="B22">
        <v>0</v>
      </c>
      <c r="C22">
        <v>0</v>
      </c>
      <c r="D22">
        <v>-10</v>
      </c>
      <c r="E22">
        <v>0</v>
      </c>
      <c r="F22">
        <v>-0.10551180549332599</v>
      </c>
      <c r="G22">
        <v>0</v>
      </c>
      <c r="H22">
        <v>-1.3668194588521561</v>
      </c>
      <c r="I22">
        <v>0</v>
      </c>
      <c r="J22">
        <v>1.2678510171014821</v>
      </c>
      <c r="K22">
        <v>0</v>
      </c>
      <c r="L22">
        <v>1.3594242190516141</v>
      </c>
      <c r="M22">
        <v>0.17690100862140584</v>
      </c>
    </row>
    <row r="23" spans="1:13" x14ac:dyDescent="0.2">
      <c r="A23">
        <v>6</v>
      </c>
      <c r="B23">
        <v>0</v>
      </c>
      <c r="C23">
        <v>0</v>
      </c>
      <c r="D23">
        <v>-10</v>
      </c>
      <c r="E23">
        <v>0</v>
      </c>
      <c r="F23">
        <v>-5.7216112266611545E-2</v>
      </c>
      <c r="G23">
        <v>0</v>
      </c>
      <c r="H23">
        <v>-1.620458663761978</v>
      </c>
      <c r="I23">
        <v>0</v>
      </c>
      <c r="J23">
        <v>1.0679212651047254</v>
      </c>
      <c r="K23">
        <v>0</v>
      </c>
      <c r="L23">
        <v>1.6056009093611234</v>
      </c>
      <c r="M23">
        <v>0.22628673032878918</v>
      </c>
    </row>
    <row r="24" spans="1:13" x14ac:dyDescent="0.2">
      <c r="A24">
        <v>-10</v>
      </c>
      <c r="B24">
        <v>0</v>
      </c>
      <c r="C24">
        <v>0</v>
      </c>
      <c r="D24">
        <v>-10</v>
      </c>
      <c r="E24">
        <v>0</v>
      </c>
      <c r="F24">
        <v>-4.8121205736130442E-2</v>
      </c>
      <c r="G24">
        <v>0</v>
      </c>
      <c r="H24">
        <v>0.12550956576971592</v>
      </c>
      <c r="I24">
        <v>0</v>
      </c>
      <c r="J24">
        <v>1.5217015041735054</v>
      </c>
      <c r="K24">
        <v>0</v>
      </c>
      <c r="L24">
        <v>-0.11524663376399741</v>
      </c>
      <c r="M24">
        <v>6.9184643868915707E-2</v>
      </c>
    </row>
    <row r="25" spans="1:13" x14ac:dyDescent="0.2">
      <c r="A25">
        <v>-3</v>
      </c>
      <c r="B25">
        <v>0</v>
      </c>
      <c r="C25">
        <v>0</v>
      </c>
      <c r="D25">
        <v>-10</v>
      </c>
      <c r="E25">
        <v>0</v>
      </c>
      <c r="F25">
        <v>-0.1275584275680631</v>
      </c>
      <c r="G25">
        <v>0</v>
      </c>
      <c r="H25">
        <v>-0.8407656474285633</v>
      </c>
      <c r="I25">
        <v>0</v>
      </c>
      <c r="J25">
        <v>1.569911449143764</v>
      </c>
      <c r="K25">
        <v>0</v>
      </c>
      <c r="L25">
        <v>0.84628929961283517</v>
      </c>
      <c r="M25">
        <v>8.3381339041928237E-2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 referencia</vt:lpstr>
      <vt:lpstr>Aerosonde</vt:lpstr>
      <vt:lpstr>Estimaciones teóricas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DavidT</cp:lastModifiedBy>
  <dcterms:modified xsi:type="dcterms:W3CDTF">2016-01-26T10:56:19Z</dcterms:modified>
</cp:coreProperties>
</file>