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Datos referencia" sheetId="1" state="visible" r:id="rId2"/>
    <sheet name="Aerosonde" sheetId="2" state="visible" r:id="rId3"/>
    <sheet name="Estimaciones teoricas" sheetId="3" state="visible" r:id="rId4"/>
    <sheet name="Raw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<sst xmlns="http://schemas.openxmlformats.org/spreadsheetml/2006/main" count="83" uniqueCount="72">
  <si>
    <t>Posición de BAC desde morro</t>
  </si>
  <si>
    <t>X</t>
  </si>
  <si>
    <t>m</t>
  </si>
  <si>
    <t>Z</t>
  </si>
  <si>
    <t>Datos de referencia</t>
  </si>
  <si>
    <t>ro</t>
  </si>
  <si>
    <t>kg/m^3</t>
  </si>
  <si>
    <t>Vref</t>
  </si>
  <si>
    <t>m/s</t>
  </si>
  <si>
    <t>Sref</t>
  </si>
  <si>
    <t>m^2</t>
  </si>
  <si>
    <t>Lref</t>
  </si>
  <si>
    <t>B_span</t>
  </si>
  <si>
    <t>c</t>
  </si>
  <si>
    <t>C_L</t>
  </si>
  <si>
    <t>C_Y</t>
  </si>
  <si>
    <t>C_D</t>
  </si>
  <si>
    <t>C_l</t>
  </si>
  <si>
    <t>C_m</t>
  </si>
  <si>
    <t>C_n</t>
  </si>
  <si>
    <t>_0</t>
  </si>
  <si>
    <t>0</t>
  </si>
  <si>
    <t>_alpha</t>
  </si>
  <si>
    <t>_alpha^2</t>
  </si>
  <si>
    <t>_beta</t>
  </si>
  <si>
    <t>_p</t>
  </si>
  <si>
    <t>_q</t>
  </si>
  <si>
    <t>_r</t>
  </si>
  <si>
    <t>_delta_rv_sim δe</t>
  </si>
  <si>
    <t>Esta deflexion tiene signo contrario a nuestro criterio de signos</t>
  </si>
  <si>
    <t>_delta_rv_asim δr</t>
  </si>
  <si>
    <t>_delta_a_asim δa</t>
  </si>
  <si>
    <t>K_CL2</t>
  </si>
  <si>
    <t>Referencia MIT AIRCRAFT STABILITY</t>
  </si>
  <si>
    <t>http://ocw.mit.edu/courses/aeronautics-and-astronautics/16-333-aircraft-stability-and-control-fall-2004/lecture-notes/lecture_8.pdf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</si>
  <si>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</si>
  <si>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</si>
  <si>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</si>
  <si>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</si>
  <si>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</si>
  <si>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</si>
  <si>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</si>
  <si>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(N.m)</t>
  </si>
  <si>
    <t>Adim</t>
  </si>
  <si>
    <t>reduccione de presion dinamica en cola</t>
  </si>
  <si>
    <t>C_l_p</t>
  </si>
  <si>
    <t>?</t>
  </si>
  <si>
    <t>Lp</t>
  </si>
  <si>
    <t>C_l_r</t>
  </si>
  <si>
    <t>Lr</t>
  </si>
  <si>
    <t>C_n_r</t>
  </si>
  <si>
    <t>Nr</t>
  </si>
  <si>
    <t>C_n_p</t>
  </si>
  <si>
    <t>Np</t>
  </si>
  <si>
    <t>C_m_q</t>
  </si>
  <si>
    <t>Mq</t>
  </si>
  <si>
    <t>C_Lift_q</t>
  </si>
  <si>
    <t>Lift_q</t>
  </si>
  <si>
    <t>C_D_q</t>
  </si>
  <si>
    <t>D_q</t>
  </si>
  <si>
    <t>C_Y_p</t>
  </si>
  <si>
    <t>Y_p</t>
  </si>
  <si>
    <t>C_Y_r</t>
  </si>
  <si>
    <t>Y_r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</si>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</sst>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"/>
    <numFmt numFmtId="166" formatCode="0.00"/>
    <numFmt numFmtId="167" formatCode="#,##0"/>
    <numFmt numFmtId="168" formatCode="0.00000"/>
    <numFmt numFmtId="169" formatCode="0.000"/>
    <numFmt numFmtId="170" formatCode="0.00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ocw.mit.edu/courses/aeronautics-and-astronautics/16-333-aircraft-stability-and-control-fall-2004/lecture-notes/lecture_8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7" activeCellId="0" sqref="G7"/>
    </sheetView>
  </sheetViews>
  <sheetFormatPr defaultRowHeight="15.75"/>
  <cols>
    <col collapsed="false" hidden="false" max="1" min="1" style="0" width="14.1734693877551"/>
    <col collapsed="false" hidden="false" max="2" min="2" style="0" width="17.5510204081633"/>
    <col collapsed="false" hidden="false" max="1025" min="3" style="0" width="14.1734693877551"/>
  </cols>
  <sheetData>
    <row r="1" customFormat="false" ht="15" hidden="false" customHeight="false" outlineLevel="0" collapsed="false">
      <c r="A1" s="1" t="s">
        <v>0</v>
      </c>
      <c r="B1" s="1"/>
      <c r="C1" s="2"/>
    </row>
    <row r="2" customFormat="false" ht="15.75" hidden="false" customHeight="true" outlineLevel="0" collapsed="false">
      <c r="A2" s="3" t="s">
        <v>1</v>
      </c>
      <c r="B2" s="3" t="n">
        <f aca="false">-0.650146</f>
        <v>-0.650146</v>
      </c>
      <c r="C2" s="2" t="s">
        <v>2</v>
      </c>
    </row>
    <row r="3" customFormat="false" ht="15.75" hidden="false" customHeight="true" outlineLevel="0" collapsed="false">
      <c r="A3" s="3" t="s">
        <v>3</v>
      </c>
      <c r="B3" s="3" t="n">
        <f aca="false">-0.179757</f>
        <v>-0.179757</v>
      </c>
      <c r="C3" s="2" t="s">
        <v>2</v>
      </c>
    </row>
    <row r="4" customFormat="false" ht="15.75" hidden="false" customHeight="true" outlineLevel="0" collapsed="false">
      <c r="A4" s="4"/>
      <c r="B4" s="4"/>
    </row>
    <row r="5" customFormat="false" ht="15" hidden="false" customHeight="false" outlineLevel="0" collapsed="false">
      <c r="A5" s="5" t="s">
        <v>4</v>
      </c>
      <c r="B5" s="5"/>
    </row>
    <row r="6" customFormat="false" ht="15.75" hidden="false" customHeight="true" outlineLevel="0" collapsed="false">
      <c r="A6" s="3" t="s">
        <v>5</v>
      </c>
      <c r="B6" s="3" t="n">
        <v>1.225</v>
      </c>
      <c r="C6" s="2" t="s">
        <v>6</v>
      </c>
    </row>
    <row r="7" customFormat="false" ht="15.75" hidden="false" customHeight="true" outlineLevel="0" collapsed="false">
      <c r="A7" s="3" t="s">
        <v>7</v>
      </c>
      <c r="B7" s="3" t="n">
        <v>50</v>
      </c>
      <c r="C7" s="2" t="s">
        <v>8</v>
      </c>
    </row>
    <row r="8" customFormat="false" ht="15.75" hidden="false" customHeight="true" outlineLevel="0" collapsed="false">
      <c r="A8" s="3" t="s">
        <v>9</v>
      </c>
      <c r="B8" s="3" t="n">
        <v>0.75</v>
      </c>
      <c r="C8" s="2" t="s">
        <v>10</v>
      </c>
    </row>
    <row r="9" customFormat="false" ht="15.75" hidden="false" customHeight="true" outlineLevel="0" collapsed="false">
      <c r="A9" s="3" t="s">
        <v>11</v>
      </c>
      <c r="B9" s="3" t="n">
        <v>3</v>
      </c>
      <c r="C9" s="2" t="s">
        <v>12</v>
      </c>
    </row>
    <row r="10" customFormat="false" ht="15.75" hidden="false" customHeight="true" outlineLevel="0" collapsed="false">
      <c r="A10" s="3" t="s">
        <v>13</v>
      </c>
      <c r="B10" s="3" t="n">
        <v>0.25</v>
      </c>
      <c r="C10" s="2" t="s">
        <v>2</v>
      </c>
    </row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</sheetData>
  <mergeCells count="2">
    <mergeCell ref="A1:B1"/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/>
  <cols>
    <col collapsed="false" hidden="false" max="1" min="1" style="0" width="22.2755102040816"/>
    <col collapsed="false" hidden="false" max="1025" min="2" style="0" width="14.1734693877551"/>
  </cols>
  <sheetData>
    <row r="1" customFormat="false" ht="15.75" hidden="false" customHeight="false" outlineLevel="0" collapsed="false">
      <c r="A1" s="6"/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customFormat="false" ht="15.75" hidden="false" customHeight="false" outlineLevel="0" collapsed="false">
      <c r="A2" s="7" t="s">
        <v>20</v>
      </c>
      <c r="B2" s="8" t="n">
        <v>0.23</v>
      </c>
      <c r="C2" s="8" t="s">
        <v>21</v>
      </c>
      <c r="D2" s="8" t="n">
        <f aca="false">0.0434+E15*B2^2</f>
        <v>0.04487062</v>
      </c>
      <c r="E2" s="8" t="s">
        <v>21</v>
      </c>
      <c r="F2" s="8" t="n">
        <v>0.135</v>
      </c>
      <c r="G2" s="8" t="s">
        <v>21</v>
      </c>
      <c r="H2" s="9"/>
      <c r="I2" s="9"/>
    </row>
    <row r="3" customFormat="false" ht="15.75" hidden="false" customHeight="false" outlineLevel="0" collapsed="false">
      <c r="A3" s="7" t="s">
        <v>22</v>
      </c>
      <c r="B3" s="8" t="n">
        <v>5.6106</v>
      </c>
      <c r="C3" s="10"/>
      <c r="D3" s="10"/>
      <c r="E3" s="10"/>
      <c r="F3" s="8" t="n">
        <v>-2.7397</v>
      </c>
      <c r="G3" s="10"/>
      <c r="H3" s="9"/>
      <c r="I3" s="9"/>
    </row>
    <row r="4" customFormat="false" ht="15.75" hidden="false" customHeight="false" outlineLevel="0" collapsed="false">
      <c r="A4" s="11" t="s">
        <v>23</v>
      </c>
      <c r="B4" s="10"/>
      <c r="C4" s="10"/>
      <c r="D4" s="10" t="n">
        <f aca="false">E15*B3^2</f>
        <v>0.875111539608</v>
      </c>
      <c r="E4" s="10"/>
      <c r="F4" s="10"/>
      <c r="G4" s="10"/>
      <c r="H4" s="9"/>
      <c r="I4" s="9"/>
    </row>
    <row r="5" customFormat="false" ht="15.75" hidden="false" customHeight="false" outlineLevel="0" collapsed="false">
      <c r="A5" s="7" t="s">
        <v>24</v>
      </c>
      <c r="B5" s="10"/>
      <c r="C5" s="8" t="n">
        <v>-0.83</v>
      </c>
      <c r="D5" s="10"/>
      <c r="E5" s="8" t="n">
        <v>-0.13</v>
      </c>
      <c r="F5" s="10"/>
      <c r="G5" s="8" t="n">
        <v>0.0726</v>
      </c>
      <c r="H5" s="9"/>
      <c r="I5" s="9"/>
    </row>
    <row r="6" customFormat="false" ht="15.75" hidden="false" customHeight="false" outlineLevel="0" collapsed="false">
      <c r="A6" s="7" t="s">
        <v>25</v>
      </c>
      <c r="B6" s="10"/>
      <c r="C6" s="10"/>
      <c r="D6" s="10"/>
      <c r="E6" s="8" t="n">
        <v>-0.5051</v>
      </c>
      <c r="F6" s="10"/>
      <c r="G6" s="8" t="n">
        <v>-0.069</v>
      </c>
      <c r="H6" s="9"/>
      <c r="I6" s="9"/>
    </row>
    <row r="7" customFormat="false" ht="15.75" hidden="false" customHeight="false" outlineLevel="0" collapsed="false">
      <c r="A7" s="7" t="s">
        <v>26</v>
      </c>
      <c r="B7" s="8" t="n">
        <v>7.9543</v>
      </c>
      <c r="C7" s="10"/>
      <c r="D7" s="10"/>
      <c r="E7" s="10"/>
      <c r="F7" s="8" t="n">
        <v>-38.2067</v>
      </c>
      <c r="G7" s="10"/>
      <c r="H7" s="9"/>
      <c r="I7" s="9"/>
    </row>
    <row r="8" customFormat="false" ht="15.75" hidden="false" customHeight="false" outlineLevel="0" collapsed="false">
      <c r="A8" s="7" t="s">
        <v>27</v>
      </c>
      <c r="B8" s="10"/>
      <c r="C8" s="10"/>
      <c r="D8" s="8"/>
      <c r="E8" s="8" t="n">
        <v>0.2519</v>
      </c>
      <c r="F8" s="10"/>
      <c r="G8" s="8" t="n">
        <v>-0.0946</v>
      </c>
      <c r="H8" s="9"/>
      <c r="I8" s="9"/>
    </row>
    <row r="9" customFormat="false" ht="15.75" hidden="false" customHeight="false" outlineLevel="0" collapsed="false">
      <c r="A9" s="7" t="s">
        <v>28</v>
      </c>
      <c r="B9" s="8" t="n">
        <v>0.13</v>
      </c>
      <c r="C9" s="10"/>
      <c r="D9" s="8" t="n">
        <v>0.0135</v>
      </c>
      <c r="E9" s="10"/>
      <c r="F9" s="8" t="n">
        <v>-0.9918</v>
      </c>
      <c r="G9" s="10"/>
      <c r="H9" s="12" t="s">
        <v>29</v>
      </c>
      <c r="I9" s="9"/>
    </row>
    <row r="10" customFormat="false" ht="15.75" hidden="false" customHeight="false" outlineLevel="0" collapsed="false">
      <c r="A10" s="7" t="s">
        <v>30</v>
      </c>
      <c r="B10" s="10"/>
      <c r="C10" s="8" t="n">
        <v>0.1914</v>
      </c>
      <c r="D10" s="8" t="n">
        <v>0.0303</v>
      </c>
      <c r="E10" s="13" t="n">
        <v>0.0024</v>
      </c>
      <c r="F10" s="10"/>
      <c r="G10" s="8" t="n">
        <v>-0.0693</v>
      </c>
      <c r="H10" s="9"/>
      <c r="I10" s="9"/>
    </row>
    <row r="11" customFormat="false" ht="15.75" hidden="false" customHeight="false" outlineLevel="0" collapsed="false">
      <c r="A11" s="7" t="s">
        <v>31</v>
      </c>
      <c r="B11" s="10"/>
      <c r="C11" s="8" t="n">
        <v>-0.075</v>
      </c>
      <c r="D11" s="8" t="n">
        <v>0.0302</v>
      </c>
      <c r="E11" s="8" t="n">
        <v>-0.1695</v>
      </c>
      <c r="F11" s="10"/>
      <c r="G11" s="8" t="n">
        <v>0.0108</v>
      </c>
      <c r="H11" s="9"/>
      <c r="I11" s="9"/>
    </row>
    <row r="12" customFormat="false" ht="15.75" hidden="false" customHeight="true" outlineLevel="0" collapsed="false">
      <c r="A12" s="14"/>
      <c r="B12" s="10"/>
      <c r="C12" s="10"/>
      <c r="D12" s="10"/>
      <c r="E12" s="10"/>
      <c r="F12" s="10"/>
      <c r="G12" s="10"/>
      <c r="H12" s="9"/>
      <c r="I12" s="9"/>
    </row>
    <row r="13" customFormat="false" ht="15.75" hidden="false" customHeight="true" outlineLevel="0" collapsed="false">
      <c r="B13" s="9"/>
      <c r="C13" s="9"/>
      <c r="D13" s="9"/>
      <c r="E13" s="9"/>
      <c r="F13" s="9"/>
      <c r="G13" s="9"/>
      <c r="H13" s="9"/>
      <c r="I13" s="9"/>
    </row>
    <row r="15" customFormat="false" ht="15" hidden="false" customHeight="false" outlineLevel="0" collapsed="false">
      <c r="A15" s="15"/>
      <c r="B15" s="15"/>
      <c r="C15" s="15"/>
      <c r="D15" s="2" t="s">
        <v>32</v>
      </c>
      <c r="E15" s="2" t="n">
        <v>0.0278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.75"/>
  <cols>
    <col collapsed="false" hidden="false" max="1" min="1" style="0" width="16.8724489795918"/>
    <col collapsed="false" hidden="false" max="1025" min="2" style="0" width="14.1734693877551"/>
  </cols>
  <sheetData>
    <row r="1" customFormat="false" ht="15.75" hidden="false" customHeight="true" outlineLevel="0" collapsed="false">
      <c r="A1" s="2" t="s">
        <v>33</v>
      </c>
      <c r="B1" s="16"/>
      <c r="C1" s="16"/>
      <c r="D1" s="17" t="s">
        <v>34</v>
      </c>
      <c r="E1" s="16"/>
      <c r="F1" s="16"/>
      <c r="G1" s="16"/>
      <c r="H1" s="16"/>
      <c r="I1" s="16"/>
      <c r="J1" s="16"/>
      <c r="K1" s="16"/>
      <c r="L1" s="16"/>
    </row>
    <row r="2" customFormat="false" ht="15.75" hidden="false" customHeight="true" outlineLevel="0" collapsed="false">
      <c r="A2" s="18" t="s">
        <v>7</v>
      </c>
      <c r="B2" s="18" t="n">
        <v>20</v>
      </c>
      <c r="C2" s="2" t="s">
        <v>8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16"/>
      <c r="L2" s="16"/>
    </row>
    <row r="3" customFormat="false" ht="15.75" hidden="false" customHeight="true" outlineLevel="0" collapsed="false">
      <c r="A3" s="2"/>
      <c r="B3" s="16"/>
      <c r="C3" s="16"/>
      <c r="D3" s="19" t="n">
        <f aca="false">(1.38/2)*TAN(30/180*PI())/2</f>
        <v>0.199185842870421</v>
      </c>
      <c r="E3" s="20" t="n">
        <v>1.05</v>
      </c>
      <c r="F3" s="21" t="n">
        <f aca="false">(1.38/2)*TAN(30/180*PI())*0.15*2</f>
        <v>0.119511505722252</v>
      </c>
      <c r="G3" s="20" t="n">
        <v>0.208</v>
      </c>
      <c r="H3" s="2" t="n">
        <v>0.85</v>
      </c>
      <c r="I3" s="2" t="n">
        <v>5.51</v>
      </c>
      <c r="J3" s="2" t="n">
        <v>0.017</v>
      </c>
      <c r="K3" s="16"/>
      <c r="L3" s="16"/>
    </row>
    <row r="4" customFormat="false" ht="15.75" hidden="false" customHeight="true" outlineLevel="0" collapsed="false">
      <c r="A4" s="16"/>
      <c r="B4" s="2" t="s">
        <v>42</v>
      </c>
      <c r="C4" s="2" t="s">
        <v>43</v>
      </c>
      <c r="D4" s="16"/>
      <c r="E4" s="16"/>
      <c r="F4" s="16"/>
      <c r="G4" s="16"/>
      <c r="H4" s="22" t="s">
        <v>44</v>
      </c>
      <c r="I4" s="16"/>
      <c r="J4" s="16"/>
      <c r="K4" s="16"/>
      <c r="L4" s="16"/>
    </row>
    <row r="5" customFormat="false" ht="15.75" hidden="false" customHeight="true" outlineLevel="0" collapsed="false">
      <c r="A5" s="2" t="s">
        <v>45</v>
      </c>
      <c r="B5" s="23" t="n">
        <v>-34.45</v>
      </c>
      <c r="C5" s="24" t="n">
        <f aca="false">B5/(0.5*'Datos referencia'!$B$6*B2^2*'Datos referencia'!B8*'Datos referencia'!B9)*2*B2/'Datos referencia'!B9</f>
        <v>-0.833257747543462</v>
      </c>
      <c r="D5" s="2" t="s">
        <v>46</v>
      </c>
      <c r="E5" s="2" t="s">
        <v>47</v>
      </c>
      <c r="F5" s="16"/>
      <c r="G5" s="16"/>
      <c r="H5" s="22"/>
      <c r="I5" s="16"/>
      <c r="J5" s="16"/>
      <c r="K5" s="16"/>
      <c r="L5" s="16"/>
    </row>
    <row r="6" customFormat="false" ht="15.75" hidden="false" customHeight="true" outlineLevel="0" collapsed="false">
      <c r="A6" s="2" t="s">
        <v>48</v>
      </c>
      <c r="B6" s="23" t="n">
        <f aca="false">0.5*'Datos referencia'!B6*B2^2*F3*I3*H3*(ATAN(1*E3/B2))*D3</f>
        <v>1.43273399558937</v>
      </c>
      <c r="C6" s="24" t="n">
        <f aca="false">B6/(0.5*'Datos referencia'!$B$6*B2^2*'Datos referencia'!B8*'Datos referencia'!B9)*2*B2/'Datos referencia'!B9</f>
        <v>0.0346541858343612</v>
      </c>
      <c r="D6" s="16"/>
      <c r="E6" s="2" t="s">
        <v>49</v>
      </c>
      <c r="F6" s="16"/>
      <c r="G6" s="16"/>
      <c r="H6" s="22"/>
      <c r="I6" s="16"/>
      <c r="J6" s="16"/>
      <c r="K6" s="16"/>
      <c r="L6" s="16"/>
    </row>
    <row r="7" customFormat="false" ht="15.75" hidden="false" customHeight="true" outlineLevel="0" collapsed="false">
      <c r="A7" s="2" t="s">
        <v>50</v>
      </c>
      <c r="B7" s="25" t="n">
        <f aca="false">-0.5*'Datos referencia'!B6*B2^2*F3*I3*H3*(ATAN(1*E3/B2))*E3</f>
        <v>-7.55259848636682</v>
      </c>
      <c r="C7" s="24" t="n">
        <f aca="false">B7/(0.5*'Datos referencia'!$B$6*B2^2*'Datos referencia'!B8*'Datos referencia'!B9)*2*B2/'Datos referencia'!B9</f>
        <v>-0.182678119095796</v>
      </c>
      <c r="D7" s="16"/>
      <c r="E7" s="2" t="s">
        <v>51</v>
      </c>
      <c r="F7" s="16"/>
      <c r="G7" s="16"/>
      <c r="H7" s="22"/>
      <c r="I7" s="16"/>
      <c r="J7" s="16"/>
      <c r="K7" s="16"/>
      <c r="L7" s="16"/>
    </row>
    <row r="8" customFormat="false" ht="15.75" hidden="false" customHeight="true" outlineLevel="0" collapsed="false">
      <c r="A8" s="2" t="s">
        <v>52</v>
      </c>
      <c r="B8" s="23" t="n">
        <f aca="false">-0.5*'Datos referencia'!B6*B2^2*F3*I3*H3*(ATAN(1*D3/B2))*D3</f>
        <v>-0.272031319786321</v>
      </c>
      <c r="C8" s="24" t="n">
        <f aca="false">B8/(0.5*'Datos referencia'!$B$6*B2^2*'Datos referencia'!B8*'Datos referencia'!B9)*2*B2/'Datos referencia'!B9</f>
        <v>-0.00657974469626779</v>
      </c>
      <c r="D8" s="16"/>
      <c r="E8" s="2" t="s">
        <v>53</v>
      </c>
      <c r="F8" s="16"/>
      <c r="G8" s="16"/>
      <c r="H8" s="16"/>
      <c r="I8" s="16"/>
      <c r="J8" s="16"/>
      <c r="K8" s="16"/>
      <c r="L8" s="16"/>
    </row>
    <row r="9" customFormat="false" ht="15.75" hidden="false" customHeight="true" outlineLevel="0" collapsed="false">
      <c r="A9" s="2" t="s">
        <v>54</v>
      </c>
      <c r="B9" s="23" t="n">
        <f aca="false">-0.5*'Datos referencia'!B6*B2^2*G3*I3*H3*(ATAN(1*E3/20))*E3</f>
        <v>-13.1446798839201</v>
      </c>
      <c r="C9" s="24" t="n">
        <f aca="false">B9/(0.5*'Datos referencia'!$B$6*B2^2*'Datos referencia'!B8*'Datos referencia'!B10)*2*B2/'Datos referencia'!B10</f>
        <v>-45.7828306161028</v>
      </c>
      <c r="D9" s="2"/>
      <c r="E9" s="2" t="s">
        <v>55</v>
      </c>
      <c r="F9" s="16"/>
      <c r="G9" s="16"/>
      <c r="H9" s="16"/>
      <c r="I9" s="16"/>
      <c r="J9" s="16"/>
      <c r="K9" s="16"/>
      <c r="L9" s="16"/>
    </row>
    <row r="10" customFormat="false" ht="15.75" hidden="false" customHeight="true" outlineLevel="0" collapsed="false">
      <c r="A10" s="2" t="s">
        <v>56</v>
      </c>
      <c r="B10" s="25" t="n">
        <f aca="false">0.5*'Datos referencia'!B6*B2^2*G3*I3*H3*(ATAN(1*E3/20))</f>
        <v>12.5187427465906</v>
      </c>
      <c r="C10" s="24" t="n">
        <f aca="false">B10/(0.5*'Datos referencia'!$B$6*B2^2*'Datos referencia'!B8)*2*B2/'Datos referencia'!B10</f>
        <v>10.9006739562149</v>
      </c>
      <c r="D10" s="16"/>
      <c r="E10" s="2" t="s">
        <v>57</v>
      </c>
      <c r="F10" s="16"/>
      <c r="G10" s="16"/>
      <c r="H10" s="16"/>
      <c r="I10" s="16"/>
      <c r="J10" s="16"/>
      <c r="K10" s="16"/>
      <c r="L10" s="16"/>
    </row>
    <row r="11" customFormat="false" ht="15.75" hidden="false" customHeight="true" outlineLevel="0" collapsed="false">
      <c r="A11" s="2" t="s">
        <v>58</v>
      </c>
      <c r="B11" s="25" t="n">
        <f aca="false">0.5*'Datos referencia'!B6*B2^2*G3*J3*H3*(ATAN(1*E3/20))</f>
        <v>0.0386240701800436</v>
      </c>
      <c r="C11" s="24" t="n">
        <f aca="false">B11/(0.5*'Datos referencia'!$B$6*B2^2*'Datos referencia'!B8)*2*B2/'Datos referencia'!B10</f>
        <v>0.0336318434220788</v>
      </c>
      <c r="D11" s="16"/>
      <c r="E11" s="2" t="s">
        <v>59</v>
      </c>
      <c r="F11" s="16"/>
      <c r="G11" s="16"/>
      <c r="H11" s="16"/>
      <c r="I11" s="16"/>
      <c r="J11" s="16"/>
      <c r="K11" s="16"/>
      <c r="L11" s="16"/>
    </row>
    <row r="12" customFormat="false" ht="15.75" hidden="false" customHeight="true" outlineLevel="0" collapsed="false">
      <c r="A12" s="2" t="s">
        <v>60</v>
      </c>
      <c r="B12" s="24" t="n">
        <f aca="false">-0.5*'Datos referencia'!B6*B2^2*F3*I3*H3*(ATAN(1*D3/20))</f>
        <v>-1.36571613657949</v>
      </c>
      <c r="C12" s="24" t="n">
        <f aca="false">B12/(0.5*'Datos referencia'!$B$6*B2^2*'Datos referencia'!B8)*2*B2/'Datos referencia'!B9</f>
        <v>-0.0990995836066753</v>
      </c>
      <c r="D12" s="16"/>
      <c r="E12" s="2" t="s">
        <v>61</v>
      </c>
      <c r="F12" s="16"/>
      <c r="G12" s="16"/>
      <c r="H12" s="16"/>
      <c r="I12" s="16"/>
      <c r="J12" s="16"/>
      <c r="K12" s="16"/>
      <c r="L12" s="16"/>
    </row>
    <row r="13" customFormat="false" ht="15.75" hidden="false" customHeight="true" outlineLevel="0" collapsed="false">
      <c r="A13" s="2" t="s">
        <v>62</v>
      </c>
      <c r="B13" s="24" t="n">
        <f aca="false">0.5*'Datos referencia'!B6*B2^2*F3*I3*H3*(ATAN(1*E3/B2))</f>
        <v>7.19295093939697</v>
      </c>
      <c r="C13" s="24" t="n">
        <f aca="false">B13/(0.5*'Datos referencia'!$B$6*B2^2*'Datos referencia'!B8)*2*B2/'Datos referencia'!B9</f>
        <v>0.521937483130846</v>
      </c>
      <c r="D13" s="16"/>
      <c r="E13" s="2" t="s">
        <v>63</v>
      </c>
      <c r="F13" s="16"/>
      <c r="G13" s="16"/>
      <c r="H13" s="16"/>
      <c r="I13" s="16"/>
      <c r="J13" s="16"/>
      <c r="K13" s="16"/>
      <c r="L13" s="16"/>
    </row>
  </sheetData>
  <mergeCells count="1">
    <mergeCell ref="H4:H7"/>
  </mergeCells>
  <hyperlinks>
    <hyperlink ref="D1" r:id="rId1" display="http://ocw.mit.edu/courses/aeronautics-and-astronautics/16-333-aircraft-stability-and-control-fall-2004/lecture-notes/lecture_8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17</v>
      </c>
      <c r="J1" s="0" t="s">
        <v>18</v>
      </c>
      <c r="K1" s="0" t="s">
        <v>19</v>
      </c>
      <c r="L1" s="0" t="s">
        <v>14</v>
      </c>
      <c r="M1" s="0" t="s">
        <v>16</v>
      </c>
    </row>
    <row r="2" customFormat="false" ht="12.7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-0.0272841788046335</v>
      </c>
      <c r="G2" s="0" t="n">
        <v>0</v>
      </c>
      <c r="H2" s="0" t="n">
        <v>-0.498326274491114</v>
      </c>
      <c r="I2" s="0" t="n">
        <v>0</v>
      </c>
      <c r="J2" s="0" t="n">
        <v>0.275613015788096</v>
      </c>
      <c r="K2" s="0" t="n">
        <v>0</v>
      </c>
      <c r="L2" s="0" t="n">
        <v>0.498326274491114</v>
      </c>
      <c r="M2" s="0" t="n">
        <v>0.0272841788046335</v>
      </c>
    </row>
    <row r="3" customFormat="false" ht="12.75" hidden="false" customHeight="false" outlineLevel="0" collapsed="false">
      <c r="A3" s="0" t="n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0.156862768215297</v>
      </c>
      <c r="G3" s="0" t="n">
        <v>0</v>
      </c>
      <c r="H3" s="0" t="n">
        <v>-1.70488567102712</v>
      </c>
      <c r="I3" s="0" t="n">
        <v>0</v>
      </c>
      <c r="J3" s="0" t="n">
        <v>0.332223613312305</v>
      </c>
      <c r="K3" s="0" t="n">
        <v>0</v>
      </c>
      <c r="L3" s="0" t="n">
        <v>1.70024343200661</v>
      </c>
      <c r="M3" s="0" t="n">
        <v>0.201030722139962</v>
      </c>
    </row>
    <row r="4" customFormat="false" ht="12.75" hidden="false" customHeight="false" outlineLevel="0" collapsed="false">
      <c r="A4" s="0" t="n">
        <v>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0.218463867315392</v>
      </c>
      <c r="G4" s="0" t="n">
        <v>0</v>
      </c>
      <c r="H4" s="0" t="n">
        <v>-1.92623098822558</v>
      </c>
      <c r="I4" s="0" t="n">
        <v>0</v>
      </c>
      <c r="J4" s="0" t="n">
        <v>0.414542462808767</v>
      </c>
      <c r="K4" s="0" t="n">
        <v>0</v>
      </c>
      <c r="L4" s="0" t="n">
        <v>1.91713886845338</v>
      </c>
      <c r="M4" s="0" t="n">
        <v>0.287525373468504</v>
      </c>
    </row>
    <row r="5" customFormat="false" ht="12.75" hidden="false" customHeight="false" outlineLevel="0" collapsed="false">
      <c r="A5" s="0" t="n">
        <v>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0.299503719575016</v>
      </c>
      <c r="G5" s="0" t="n">
        <v>0</v>
      </c>
      <c r="H5" s="0" t="n">
        <v>-2.15076713325074</v>
      </c>
      <c r="I5" s="0" t="n">
        <v>0</v>
      </c>
      <c r="J5" s="0" t="n">
        <v>0.549938135368117</v>
      </c>
      <c r="K5" s="0" t="n">
        <v>0</v>
      </c>
      <c r="L5" s="0" t="n">
        <v>2.13805283633875</v>
      </c>
      <c r="M5" s="0" t="n">
        <v>0.37977863096111</v>
      </c>
    </row>
    <row r="6" customFormat="false" ht="12.75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0.0153389445206567</v>
      </c>
      <c r="G6" s="0" t="n">
        <v>0</v>
      </c>
      <c r="H6" s="0" t="n">
        <v>-0.841811637599614</v>
      </c>
      <c r="I6" s="0" t="n">
        <v>0</v>
      </c>
      <c r="J6" s="0" t="n">
        <v>0.27914108159145</v>
      </c>
      <c r="K6" s="0" t="n">
        <v>0</v>
      </c>
      <c r="L6" s="0" t="n">
        <v>0.841460742336334</v>
      </c>
      <c r="M6" s="0" t="n">
        <v>0.0287390939999246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0.0631360290527979</v>
      </c>
      <c r="G7" s="0" t="n">
        <v>0</v>
      </c>
      <c r="H7" s="0" t="n">
        <v>-1.21267162053462</v>
      </c>
      <c r="I7" s="0" t="n">
        <v>0</v>
      </c>
      <c r="J7" s="0" t="n">
        <v>0.310700884822279</v>
      </c>
      <c r="K7" s="0" t="n">
        <v>0</v>
      </c>
      <c r="L7" s="0" t="n">
        <v>1.21262799060712</v>
      </c>
      <c r="M7" s="0" t="n">
        <v>0.0639685376631643</v>
      </c>
    </row>
    <row r="8" customFormat="false" ht="12.75" hidden="false" customHeight="false" outlineLevel="0" collapsed="false">
      <c r="A8" s="0" t="n">
        <v>-10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-0.0104671826920627</v>
      </c>
      <c r="G8" s="0" t="n">
        <v>0</v>
      </c>
      <c r="H8" s="0" t="n">
        <v>0.410614443970371</v>
      </c>
      <c r="I8" s="0" t="n">
        <v>0</v>
      </c>
      <c r="J8" s="0" t="n">
        <v>0.453977848276247</v>
      </c>
      <c r="K8" s="0" t="n">
        <v>0</v>
      </c>
      <c r="L8" s="0" t="n">
        <v>-0.402558680721034</v>
      </c>
      <c r="M8" s="0" t="n">
        <v>0.0816106125865133</v>
      </c>
    </row>
    <row r="9" customFormat="false" ht="12.75" hidden="false" customHeight="false" outlineLevel="0" collapsed="false">
      <c r="A9" s="0" t="n">
        <v>-3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-0.0326893038009255</v>
      </c>
      <c r="G9" s="0" t="n">
        <v>0</v>
      </c>
      <c r="H9" s="0" t="n">
        <v>-0.132734065812714</v>
      </c>
      <c r="I9" s="0" t="n">
        <v>0</v>
      </c>
      <c r="J9" s="0" t="n">
        <v>0.277478656389133</v>
      </c>
      <c r="K9" s="0" t="n">
        <v>0</v>
      </c>
      <c r="L9" s="0" t="n">
        <v>0.134262984361971</v>
      </c>
      <c r="M9" s="0" t="n">
        <v>0.0256977399858469</v>
      </c>
    </row>
    <row r="10" customFormat="false" ht="12.75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10</v>
      </c>
      <c r="E10" s="0" t="n">
        <v>0</v>
      </c>
      <c r="F10" s="0" t="n">
        <v>-0.147977950454428</v>
      </c>
      <c r="G10" s="0" t="n">
        <v>0</v>
      </c>
      <c r="H10" s="0" t="n">
        <v>-1.75243171582381</v>
      </c>
      <c r="I10" s="0" t="n">
        <v>0</v>
      </c>
      <c r="J10" s="0" t="n">
        <v>-0.0211232102958012</v>
      </c>
      <c r="K10" s="0" t="n">
        <v>0</v>
      </c>
      <c r="L10" s="0" t="n">
        <v>1.75243171582381</v>
      </c>
      <c r="M10" s="0" t="n">
        <v>0.147977950454428</v>
      </c>
    </row>
    <row r="11" customFormat="false" ht="12.75" hidden="false" customHeight="false" outlineLevel="0" collapsed="false">
      <c r="A11" s="0" t="n">
        <v>12</v>
      </c>
      <c r="B11" s="0" t="n">
        <v>0</v>
      </c>
      <c r="C11" s="0" t="n">
        <v>0</v>
      </c>
      <c r="D11" s="0" t="n">
        <v>10</v>
      </c>
      <c r="E11" s="0" t="n">
        <v>0</v>
      </c>
      <c r="F11" s="0" t="n">
        <v>0.0181368195836802</v>
      </c>
      <c r="G11" s="0" t="n">
        <v>0</v>
      </c>
      <c r="H11" s="0" t="n">
        <v>-2.29913799112249</v>
      </c>
      <c r="I11" s="0" t="n">
        <v>0</v>
      </c>
      <c r="J11" s="0" t="n">
        <v>-0.229823074695225</v>
      </c>
      <c r="K11" s="0" t="n">
        <v>0</v>
      </c>
      <c r="L11" s="0" t="n">
        <v>2.2526671665981</v>
      </c>
      <c r="M11" s="0" t="n">
        <v>0.460277180596904</v>
      </c>
    </row>
    <row r="12" customFormat="false" ht="12.75" hidden="false" customHeight="false" outlineLevel="0" collapsed="false">
      <c r="A12" s="0" t="n">
        <v>15</v>
      </c>
      <c r="B12" s="0" t="n">
        <v>0</v>
      </c>
      <c r="C12" s="0" t="n">
        <v>0</v>
      </c>
      <c r="D12" s="0" t="n">
        <v>10</v>
      </c>
      <c r="E12" s="0" t="n">
        <v>0</v>
      </c>
      <c r="F12" s="0" t="n">
        <v>0.0162292154411324</v>
      </c>
      <c r="G12" s="0" t="n">
        <v>0</v>
      </c>
      <c r="H12" s="0" t="n">
        <v>-2.26046992364744</v>
      </c>
      <c r="I12" s="0" t="n">
        <v>0</v>
      </c>
      <c r="J12" s="0" t="n">
        <v>0.0600985058374009</v>
      </c>
      <c r="K12" s="0" t="n">
        <v>0</v>
      </c>
      <c r="L12" s="0" t="n">
        <v>2.18764670884398</v>
      </c>
      <c r="M12" s="0" t="n">
        <v>0.5693764487864</v>
      </c>
    </row>
    <row r="13" customFormat="false" ht="12.75" hidden="false" customHeight="false" outlineLevel="0" collapsed="false">
      <c r="A13" s="0" t="n">
        <v>18</v>
      </c>
      <c r="B13" s="0" t="n">
        <v>0</v>
      </c>
      <c r="C13" s="0" t="n">
        <v>0</v>
      </c>
      <c r="D13" s="0" t="n">
        <v>10</v>
      </c>
      <c r="E13" s="0" t="n">
        <v>0</v>
      </c>
      <c r="F13" s="0" t="n">
        <v>-0.0337198336771686</v>
      </c>
      <c r="G13" s="0" t="n">
        <v>0</v>
      </c>
      <c r="H13" s="0" t="n">
        <v>-2.16355976906741</v>
      </c>
      <c r="I13" s="0" t="n">
        <v>0</v>
      </c>
      <c r="J13" s="0" t="n">
        <v>0.152798408921507</v>
      </c>
      <c r="K13" s="0" t="n">
        <v>0</v>
      </c>
      <c r="L13" s="0" t="n">
        <v>2.04724761511185</v>
      </c>
      <c r="M13" s="0" t="n">
        <v>0.700646204534826</v>
      </c>
    </row>
    <row r="14" customFormat="false" ht="12.75" hidden="false" customHeight="false" outlineLevel="0" collapsed="false">
      <c r="A14" s="0" t="n">
        <v>3</v>
      </c>
      <c r="B14" s="0" t="n">
        <v>0</v>
      </c>
      <c r="C14" s="0" t="n">
        <v>0</v>
      </c>
      <c r="D14" s="0" t="n">
        <v>10</v>
      </c>
      <c r="E14" s="0" t="n">
        <v>0</v>
      </c>
      <c r="F14" s="0" t="n">
        <v>-0.12896318698097</v>
      </c>
      <c r="G14" s="0" t="n">
        <v>0</v>
      </c>
      <c r="H14" s="0" t="n">
        <v>-1.84782902370042</v>
      </c>
      <c r="I14" s="0" t="n">
        <v>0</v>
      </c>
      <c r="J14" s="0" t="n">
        <v>-0.271118549039235</v>
      </c>
      <c r="K14" s="0" t="n">
        <v>0</v>
      </c>
      <c r="L14" s="0" t="n">
        <v>1.83854722653316</v>
      </c>
      <c r="M14" s="0" t="n">
        <v>0.2254943463441</v>
      </c>
    </row>
    <row r="15" customFormat="false" ht="12.75" hidden="false" customHeight="false" outlineLevel="0" collapsed="false">
      <c r="A15" s="0" t="n">
        <v>6</v>
      </c>
      <c r="B15" s="0" t="n">
        <v>0</v>
      </c>
      <c r="C15" s="0" t="n">
        <v>0</v>
      </c>
      <c r="D15" s="0" t="n">
        <v>10</v>
      </c>
      <c r="E15" s="0" t="n">
        <v>0</v>
      </c>
      <c r="F15" s="0" t="n">
        <v>-0.0648451766149198</v>
      </c>
      <c r="G15" s="0" t="n">
        <v>0</v>
      </c>
      <c r="H15" s="0" t="n">
        <v>-2.10947302677219</v>
      </c>
      <c r="I15" s="0" t="n">
        <v>0</v>
      </c>
      <c r="J15" s="0" t="n">
        <v>-0.318541608444343</v>
      </c>
      <c r="K15" s="0" t="n">
        <v>0</v>
      </c>
      <c r="L15" s="0" t="n">
        <v>2.09113894615185</v>
      </c>
      <c r="M15" s="0" t="n">
        <v>0.284989921745624</v>
      </c>
    </row>
    <row r="16" customFormat="false" ht="12.75" hidden="false" customHeight="false" outlineLevel="0" collapsed="false">
      <c r="A16" s="0" t="n">
        <v>-10</v>
      </c>
      <c r="B16" s="0" t="n">
        <v>0</v>
      </c>
      <c r="C16" s="0" t="n">
        <v>0</v>
      </c>
      <c r="D16" s="0" t="n">
        <v>10</v>
      </c>
      <c r="E16" s="0" t="n">
        <v>0</v>
      </c>
      <c r="F16" s="0" t="n">
        <v>-0.141178147801215</v>
      </c>
      <c r="G16" s="0" t="n">
        <v>0</v>
      </c>
      <c r="H16" s="0" t="n">
        <v>-0.448789763635204</v>
      </c>
      <c r="I16" s="0" t="n">
        <v>0</v>
      </c>
      <c r="J16" s="0" t="n">
        <v>-0.176632504263928</v>
      </c>
      <c r="K16" s="0" t="n">
        <v>0</v>
      </c>
      <c r="L16" s="0" t="n">
        <v>0.466486966792539</v>
      </c>
      <c r="M16" s="0" t="n">
        <v>0.0611018098997147</v>
      </c>
    </row>
    <row r="17" customFormat="false" ht="12.75" hidden="false" customHeight="false" outlineLevel="0" collapsed="false">
      <c r="A17" s="0" t="n">
        <v>-3</v>
      </c>
      <c r="B17" s="0" t="n">
        <v>0</v>
      </c>
      <c r="C17" s="0" t="n">
        <v>0</v>
      </c>
      <c r="D17" s="0" t="n">
        <v>10</v>
      </c>
      <c r="E17" s="0" t="n">
        <v>0</v>
      </c>
      <c r="F17" s="0" t="n">
        <v>-0.183665292295325</v>
      </c>
      <c r="G17" s="0" t="n">
        <v>0</v>
      </c>
      <c r="H17" s="0" t="n">
        <v>-1.37545015847654</v>
      </c>
      <c r="I17" s="0" t="n">
        <v>0</v>
      </c>
      <c r="J17" s="0" t="n">
        <v>-0.0163012475327024</v>
      </c>
      <c r="K17" s="0" t="n">
        <v>0</v>
      </c>
      <c r="L17" s="0" t="n">
        <v>1.38317745053845</v>
      </c>
      <c r="M17" s="0" t="n">
        <v>0.111428086087065</v>
      </c>
    </row>
    <row r="18" customFormat="false" ht="12.75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-10</v>
      </c>
      <c r="E18" s="0" t="n">
        <v>0</v>
      </c>
      <c r="F18" s="0" t="n">
        <v>-0.108404969750875</v>
      </c>
      <c r="G18" s="0" t="n">
        <v>0</v>
      </c>
      <c r="H18" s="0" t="n">
        <v>-1.22872396947603</v>
      </c>
      <c r="I18" s="0" t="n">
        <v>0</v>
      </c>
      <c r="J18" s="0" t="n">
        <v>1.55694158241134</v>
      </c>
      <c r="K18" s="0" t="n">
        <v>0</v>
      </c>
      <c r="L18" s="0" t="n">
        <v>1.22872396947603</v>
      </c>
      <c r="M18" s="0" t="n">
        <v>0.108404969750875</v>
      </c>
    </row>
    <row r="19" customFormat="false" ht="12.75" hidden="false" customHeight="false" outlineLevel="0" collapsed="false">
      <c r="A19" s="0" t="n">
        <v>12</v>
      </c>
      <c r="B19" s="0" t="n">
        <v>0</v>
      </c>
      <c r="C19" s="0" t="n">
        <v>0</v>
      </c>
      <c r="D19" s="0" t="n">
        <v>-10</v>
      </c>
      <c r="E19" s="0" t="n">
        <v>0</v>
      </c>
      <c r="F19" s="0" t="n">
        <v>0.039635077682573</v>
      </c>
      <c r="G19" s="0" t="n">
        <v>0</v>
      </c>
      <c r="H19" s="0" t="n">
        <v>-2.03499269547121</v>
      </c>
      <c r="I19" s="0" t="n">
        <v>0</v>
      </c>
      <c r="J19" s="0" t="n">
        <v>0.644955905483142</v>
      </c>
      <c r="K19" s="0" t="n">
        <v>0</v>
      </c>
      <c r="L19" s="0" t="n">
        <v>1.99876381860266</v>
      </c>
      <c r="M19" s="0" t="n">
        <v>0.384329815977103</v>
      </c>
    </row>
    <row r="20" customFormat="false" ht="12.75" hidden="false" customHeight="false" outlineLevel="0" collapsed="false">
      <c r="A20" s="0" t="n">
        <v>15</v>
      </c>
      <c r="B20" s="0" t="n">
        <v>0</v>
      </c>
      <c r="C20" s="0" t="n">
        <v>0</v>
      </c>
      <c r="D20" s="0" t="n">
        <v>-10</v>
      </c>
      <c r="E20" s="0" t="n">
        <v>0</v>
      </c>
      <c r="F20" s="0" t="n">
        <v>0.0325774584846055</v>
      </c>
      <c r="G20" s="0" t="n">
        <v>0</v>
      </c>
      <c r="H20" s="0" t="n">
        <v>-2.12186503938042</v>
      </c>
      <c r="I20" s="0" t="n">
        <v>0</v>
      </c>
      <c r="J20" s="0" t="n">
        <v>0.552583975089548</v>
      </c>
      <c r="K20" s="0" t="n">
        <v>0</v>
      </c>
      <c r="L20" s="0" t="n">
        <v>2.05799590813427</v>
      </c>
      <c r="M20" s="0" t="n">
        <v>0.517711674823723</v>
      </c>
    </row>
    <row r="21" customFormat="false" ht="12.75" hidden="false" customHeight="false" outlineLevel="0" collapsed="false">
      <c r="A21" s="0" t="n">
        <v>18</v>
      </c>
      <c r="B21" s="0" t="n">
        <v>0</v>
      </c>
      <c r="C21" s="0" t="n">
        <v>0</v>
      </c>
      <c r="D21" s="0" t="n">
        <v>-10</v>
      </c>
      <c r="E21" s="0" t="n">
        <v>0</v>
      </c>
      <c r="F21" s="0" t="n">
        <v>-0.033096451827553</v>
      </c>
      <c r="G21" s="0" t="n">
        <v>0</v>
      </c>
      <c r="H21" s="0" t="n">
        <v>-2.01304203881569</v>
      </c>
      <c r="I21" s="0" t="n">
        <v>0</v>
      </c>
      <c r="J21" s="0" t="n">
        <v>0.664052040495293</v>
      </c>
      <c r="K21" s="0" t="n">
        <v>0</v>
      </c>
      <c r="L21" s="0" t="n">
        <v>1.90428938252352</v>
      </c>
      <c r="M21" s="0" t="n">
        <v>0.653540796562084</v>
      </c>
    </row>
    <row r="22" customFormat="false" ht="12.75" hidden="false" customHeight="false" outlineLevel="0" collapsed="false">
      <c r="A22" s="0" t="n">
        <v>3</v>
      </c>
      <c r="B22" s="0" t="n">
        <v>0</v>
      </c>
      <c r="C22" s="0" t="n">
        <v>0</v>
      </c>
      <c r="D22" s="0" t="n">
        <v>-10</v>
      </c>
      <c r="E22" s="0" t="n">
        <v>0</v>
      </c>
      <c r="F22" s="0" t="n">
        <v>-0.105511805493326</v>
      </c>
      <c r="G22" s="0" t="n">
        <v>0</v>
      </c>
      <c r="H22" s="0" t="n">
        <v>-1.36681945885216</v>
      </c>
      <c r="I22" s="0" t="n">
        <v>0</v>
      </c>
      <c r="J22" s="0" t="n">
        <v>1.26785101710148</v>
      </c>
      <c r="K22" s="0" t="n">
        <v>0</v>
      </c>
      <c r="L22" s="0" t="n">
        <v>1.35942421905161</v>
      </c>
      <c r="M22" s="0" t="n">
        <v>0.176901008621406</v>
      </c>
    </row>
    <row r="23" customFormat="false" ht="12.75" hidden="false" customHeight="false" outlineLevel="0" collapsed="false">
      <c r="A23" s="0" t="n">
        <v>6</v>
      </c>
      <c r="B23" s="0" t="n">
        <v>0</v>
      </c>
      <c r="C23" s="0" t="n">
        <v>0</v>
      </c>
      <c r="D23" s="0" t="n">
        <v>-10</v>
      </c>
      <c r="E23" s="0" t="n">
        <v>0</v>
      </c>
      <c r="F23" s="0" t="n">
        <v>-0.0572161122666116</v>
      </c>
      <c r="G23" s="0" t="n">
        <v>0</v>
      </c>
      <c r="H23" s="0" t="n">
        <v>-1.62045866376198</v>
      </c>
      <c r="I23" s="0" t="n">
        <v>0</v>
      </c>
      <c r="J23" s="0" t="n">
        <v>1.06792126510473</v>
      </c>
      <c r="K23" s="0" t="n">
        <v>0</v>
      </c>
      <c r="L23" s="0" t="n">
        <v>1.60560090936112</v>
      </c>
      <c r="M23" s="0" t="n">
        <v>0.226286730328789</v>
      </c>
    </row>
    <row r="24" customFormat="false" ht="12.75" hidden="false" customHeight="false" outlineLevel="0" collapsed="false">
      <c r="A24" s="0" t="n">
        <v>-10</v>
      </c>
      <c r="B24" s="0" t="n">
        <v>0</v>
      </c>
      <c r="C24" s="0" t="n">
        <v>0</v>
      </c>
      <c r="D24" s="0" t="n">
        <v>-10</v>
      </c>
      <c r="E24" s="0" t="n">
        <v>0</v>
      </c>
      <c r="F24" s="0" t="n">
        <v>-0.0481212057361304</v>
      </c>
      <c r="G24" s="0" t="n">
        <v>0</v>
      </c>
      <c r="H24" s="0" t="n">
        <v>0.125509565769716</v>
      </c>
      <c r="I24" s="0" t="n">
        <v>0</v>
      </c>
      <c r="J24" s="0" t="n">
        <v>1.52170150417351</v>
      </c>
      <c r="K24" s="0" t="n">
        <v>0</v>
      </c>
      <c r="L24" s="0" t="n">
        <v>-0.115246633763997</v>
      </c>
      <c r="M24" s="0" t="n">
        <v>0.0691846438689157</v>
      </c>
    </row>
    <row r="25" customFormat="false" ht="12.75" hidden="false" customHeight="false" outlineLevel="0" collapsed="false">
      <c r="A25" s="0" t="n">
        <v>-3</v>
      </c>
      <c r="B25" s="0" t="n">
        <v>0</v>
      </c>
      <c r="C25" s="0" t="n">
        <v>0</v>
      </c>
      <c r="D25" s="0" t="n">
        <v>-10</v>
      </c>
      <c r="E25" s="0" t="n">
        <v>0</v>
      </c>
      <c r="F25" s="0" t="n">
        <v>-0.127558427568063</v>
      </c>
      <c r="G25" s="0" t="n">
        <v>0</v>
      </c>
      <c r="H25" s="0" t="n">
        <v>-0.840765647428563</v>
      </c>
      <c r="I25" s="0" t="n">
        <v>0</v>
      </c>
      <c r="J25" s="0" t="n">
        <v>1.56991144914376</v>
      </c>
      <c r="K25" s="0" t="n">
        <v>0</v>
      </c>
      <c r="L25" s="0" t="n">
        <v>0.846289299612835</v>
      </c>
      <c r="M25" s="0" t="n">
        <v>0.0833813390419282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2016-02-04T20:54:07Z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