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\Documents\Estudios y formación academica\Proyectos\xxcopter\DroneBoX\Modelo Dinamico y control\"/>
    </mc:Choice>
  </mc:AlternateContent>
  <bookViews>
    <workbookView xWindow="630" yWindow="600" windowWidth="27495" windowHeight="13995" activeTab="1"/>
  </bookViews>
  <sheets>
    <sheet name="Datos referencia" sheetId="1" r:id="rId1"/>
    <sheet name="Datos RAW" sheetId="2" r:id="rId2"/>
    <sheet name="Aerosonde" sheetId="4" r:id="rId3"/>
    <sheet name="Estimaciones teóricas" sheetId="3" r:id="rId4"/>
  </sheets>
  <calcPr calcId="152511"/>
</workbook>
</file>

<file path=xl/calcChain.xml><?xml version="1.0" encoding="utf-8"?>
<calcChain xmlns="http://schemas.openxmlformats.org/spreadsheetml/2006/main">
  <c r="V16" i="2" l="1"/>
  <c r="AE16" i="2" s="1"/>
  <c r="V5" i="2"/>
  <c r="AE5" i="2" s="1"/>
  <c r="B11" i="3" l="1"/>
  <c r="C11" i="3" s="1"/>
  <c r="B10" i="3"/>
  <c r="C10" i="3" s="1"/>
  <c r="B9" i="3"/>
  <c r="C9" i="3" s="1"/>
  <c r="C5" i="3"/>
  <c r="F3" i="3" l="1"/>
  <c r="D3" i="3"/>
  <c r="B6" i="3" l="1"/>
  <c r="C6" i="3" s="1"/>
  <c r="B13" i="3"/>
  <c r="C13" i="3" s="1"/>
  <c r="B7" i="3"/>
  <c r="C7" i="3" s="1"/>
  <c r="B12" i="3"/>
  <c r="C12" i="3" s="1"/>
  <c r="B8" i="3"/>
  <c r="C8" i="3" s="1"/>
  <c r="P37" i="2" l="1"/>
  <c r="P38" i="2"/>
  <c r="P40" i="2"/>
  <c r="P41" i="2"/>
  <c r="P48" i="2"/>
  <c r="P49" i="2"/>
  <c r="L38" i="2"/>
  <c r="Z38" i="2" s="1"/>
  <c r="P36" i="2"/>
  <c r="P52" i="2" s="1"/>
  <c r="P24" i="2"/>
  <c r="P25" i="2"/>
  <c r="P26" i="2"/>
  <c r="P42" i="2" s="1"/>
  <c r="P27" i="2"/>
  <c r="P43" i="2" s="1"/>
  <c r="P28" i="2"/>
  <c r="P29" i="2"/>
  <c r="P32" i="2"/>
  <c r="P33" i="2"/>
  <c r="P34" i="2"/>
  <c r="P50" i="2" s="1"/>
  <c r="P35" i="2"/>
  <c r="P51" i="2" s="1"/>
  <c r="P23" i="2"/>
  <c r="P39" i="2" s="1"/>
  <c r="P21" i="2"/>
  <c r="P22" i="2"/>
  <c r="P30" i="2" s="1"/>
  <c r="P46" i="2" s="1"/>
  <c r="Z29" i="2"/>
  <c r="Z30" i="2"/>
  <c r="Z35" i="2"/>
  <c r="Z46" i="2"/>
  <c r="Z47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40" i="2"/>
  <c r="Q41" i="2"/>
  <c r="Q42" i="2"/>
  <c r="Q44" i="2"/>
  <c r="Q45" i="2"/>
  <c r="Q48" i="2"/>
  <c r="Q49" i="2"/>
  <c r="Q50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41" i="2"/>
  <c r="O42" i="2"/>
  <c r="O45" i="2"/>
  <c r="O46" i="2"/>
  <c r="O49" i="2"/>
  <c r="O50" i="2"/>
  <c r="O51" i="2"/>
  <c r="K38" i="2"/>
  <c r="Q38" i="2" s="1"/>
  <c r="K39" i="2"/>
  <c r="Q39" i="2" s="1"/>
  <c r="K40" i="2"/>
  <c r="K41" i="2"/>
  <c r="K42" i="2"/>
  <c r="K43" i="2"/>
  <c r="Q43" i="2" s="1"/>
  <c r="K44" i="2"/>
  <c r="K45" i="2"/>
  <c r="K46" i="2"/>
  <c r="Q46" i="2" s="1"/>
  <c r="K47" i="2"/>
  <c r="Q47" i="2" s="1"/>
  <c r="K48" i="2"/>
  <c r="K49" i="2"/>
  <c r="K50" i="2"/>
  <c r="K51" i="2"/>
  <c r="Q51" i="2" s="1"/>
  <c r="K52" i="2"/>
  <c r="Q52" i="2" s="1"/>
  <c r="K37" i="2"/>
  <c r="I38" i="2"/>
  <c r="O38" i="2" s="1"/>
  <c r="I39" i="2"/>
  <c r="O39" i="2" s="1"/>
  <c r="I40" i="2"/>
  <c r="O40" i="2" s="1"/>
  <c r="I41" i="2"/>
  <c r="I42" i="2"/>
  <c r="I43" i="2"/>
  <c r="O43" i="2" s="1"/>
  <c r="I44" i="2"/>
  <c r="O44" i="2" s="1"/>
  <c r="I45" i="2"/>
  <c r="I46" i="2"/>
  <c r="I47" i="2"/>
  <c r="O47" i="2" s="1"/>
  <c r="I48" i="2"/>
  <c r="O48" i="2" s="1"/>
  <c r="I49" i="2"/>
  <c r="I50" i="2"/>
  <c r="I51" i="2"/>
  <c r="I52" i="2"/>
  <c r="O52" i="2" s="1"/>
  <c r="I37" i="2"/>
  <c r="Q21" i="2"/>
  <c r="O21" i="2"/>
  <c r="AB24" i="2"/>
  <c r="AB26" i="2"/>
  <c r="AB33" i="2"/>
  <c r="AB34" i="2"/>
  <c r="AB36" i="2"/>
  <c r="AB42" i="2"/>
  <c r="AB50" i="2"/>
  <c r="S30" i="2"/>
  <c r="S31" i="2"/>
  <c r="AB31" i="2" s="1"/>
  <c r="S33" i="2"/>
  <c r="S34" i="2"/>
  <c r="S38" i="2"/>
  <c r="AB38" i="2" s="1"/>
  <c r="S39" i="2"/>
  <c r="AB39" i="2" s="1"/>
  <c r="S41" i="2"/>
  <c r="AB41" i="2" s="1"/>
  <c r="S42" i="2"/>
  <c r="S46" i="2"/>
  <c r="AB46" i="2" s="1"/>
  <c r="S47" i="2"/>
  <c r="AB47" i="2" s="1"/>
  <c r="S50" i="2"/>
  <c r="M27" i="2"/>
  <c r="S27" i="2" s="1"/>
  <c r="AB27" i="2" s="1"/>
  <c r="M28" i="2"/>
  <c r="S28" i="2" s="1"/>
  <c r="AB28" i="2" s="1"/>
  <c r="M29" i="2"/>
  <c r="S29" i="2" s="1"/>
  <c r="AB29" i="2" s="1"/>
  <c r="M30" i="2"/>
  <c r="M31" i="2"/>
  <c r="M32" i="2"/>
  <c r="M33" i="2"/>
  <c r="M34" i="2"/>
  <c r="M35" i="2"/>
  <c r="S35" i="2" s="1"/>
  <c r="AB35" i="2" s="1"/>
  <c r="M36" i="2"/>
  <c r="S36" i="2" s="1"/>
  <c r="M39" i="2"/>
  <c r="M40" i="2"/>
  <c r="S40" i="2" s="1"/>
  <c r="AB40" i="2" s="1"/>
  <c r="M42" i="2"/>
  <c r="M43" i="2"/>
  <c r="S43" i="2" s="1"/>
  <c r="AB43" i="2" s="1"/>
  <c r="M44" i="2"/>
  <c r="S44" i="2" s="1"/>
  <c r="AB44" i="2" s="1"/>
  <c r="M47" i="2"/>
  <c r="M48" i="2"/>
  <c r="S48" i="2" s="1"/>
  <c r="AB48" i="2" s="1"/>
  <c r="M50" i="2"/>
  <c r="M51" i="2"/>
  <c r="S51" i="2" s="1"/>
  <c r="AB51" i="2" s="1"/>
  <c r="M52" i="2"/>
  <c r="S52" i="2" s="1"/>
  <c r="AB52" i="2" s="1"/>
  <c r="G38" i="2"/>
  <c r="M38" i="2" s="1"/>
  <c r="G39" i="2"/>
  <c r="G40" i="2"/>
  <c r="G41" i="2"/>
  <c r="M41" i="2" s="1"/>
  <c r="G42" i="2"/>
  <c r="G43" i="2"/>
  <c r="G44" i="2"/>
  <c r="G45" i="2"/>
  <c r="M45" i="2" s="1"/>
  <c r="S45" i="2" s="1"/>
  <c r="AB45" i="2" s="1"/>
  <c r="G46" i="2"/>
  <c r="M46" i="2" s="1"/>
  <c r="G47" i="2"/>
  <c r="G48" i="2"/>
  <c r="G49" i="2"/>
  <c r="M49" i="2" s="1"/>
  <c r="S49" i="2" s="1"/>
  <c r="AB49" i="2" s="1"/>
  <c r="G50" i="2"/>
  <c r="G51" i="2"/>
  <c r="G52" i="2"/>
  <c r="G37" i="2"/>
  <c r="M37" i="2" s="1"/>
  <c r="S37" i="2" s="1"/>
  <c r="AB37" i="2" s="1"/>
  <c r="M23" i="2"/>
  <c r="M24" i="2"/>
  <c r="S24" i="2" s="1"/>
  <c r="M25" i="2"/>
  <c r="S25" i="2" s="1"/>
  <c r="AB25" i="2" s="1"/>
  <c r="M26" i="2"/>
  <c r="S26" i="2" s="1"/>
  <c r="M22" i="2"/>
  <c r="S22" i="2" s="1"/>
  <c r="AB22" i="2" s="1"/>
  <c r="M21" i="2"/>
  <c r="S21" i="2" s="1"/>
  <c r="AB21" i="2" s="1"/>
  <c r="L46" i="2"/>
  <c r="L47" i="2"/>
  <c r="L48" i="2"/>
  <c r="L36" i="2"/>
  <c r="L27" i="2"/>
  <c r="Z27" i="2" s="1"/>
  <c r="L28" i="2"/>
  <c r="L29" i="2"/>
  <c r="L45" i="2" s="1"/>
  <c r="L30" i="2"/>
  <c r="L31" i="2"/>
  <c r="Z31" i="2" s="1"/>
  <c r="L32" i="2"/>
  <c r="L33" i="2"/>
  <c r="L34" i="2"/>
  <c r="L35" i="2"/>
  <c r="L51" i="2" s="1"/>
  <c r="L26" i="2"/>
  <c r="L23" i="2"/>
  <c r="D2" i="4"/>
  <c r="Z45" i="2" l="1"/>
  <c r="S32" i="2"/>
  <c r="AB32" i="2" s="1"/>
  <c r="AB30" i="2"/>
  <c r="Z33" i="2"/>
  <c r="Z36" i="2"/>
  <c r="L52" i="2"/>
  <c r="P45" i="2"/>
  <c r="Z23" i="2"/>
  <c r="L39" i="2"/>
  <c r="Z39" i="2" s="1"/>
  <c r="L44" i="2"/>
  <c r="Z28" i="2"/>
  <c r="L49" i="2"/>
  <c r="Z51" i="2"/>
  <c r="Z48" i="2"/>
  <c r="S23" i="2"/>
  <c r="Z32" i="2"/>
  <c r="P44" i="2"/>
  <c r="L43" i="2"/>
  <c r="P31" i="2"/>
  <c r="Z34" i="2"/>
  <c r="L50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3" i="2"/>
  <c r="Z43" i="2" l="1"/>
  <c r="Z49" i="2"/>
  <c r="P47" i="2"/>
  <c r="Z52" i="2"/>
  <c r="AB23" i="2"/>
  <c r="Z44" i="2"/>
  <c r="Z50" i="2"/>
  <c r="D4" i="4"/>
  <c r="Q22" i="2"/>
  <c r="N22" i="2"/>
  <c r="AB20" i="2"/>
  <c r="Q20" i="2"/>
  <c r="P20" i="2"/>
  <c r="O20" i="2"/>
  <c r="N20" i="2"/>
  <c r="X20" i="2" s="1"/>
  <c r="Y20" i="2" s="1"/>
  <c r="M20" i="2"/>
  <c r="L20" i="2"/>
  <c r="AB19" i="2"/>
  <c r="Q19" i="2"/>
  <c r="P19" i="2"/>
  <c r="O19" i="2"/>
  <c r="N19" i="2"/>
  <c r="M19" i="2"/>
  <c r="L19" i="2"/>
  <c r="AF18" i="2"/>
  <c r="AD18" i="2"/>
  <c r="AB18" i="2"/>
  <c r="N18" i="2"/>
  <c r="AF17" i="2"/>
  <c r="AD17" i="2"/>
  <c r="AB17" i="2"/>
  <c r="N17" i="2"/>
  <c r="AF16" i="2"/>
  <c r="AD16" i="2"/>
  <c r="AB16" i="2"/>
  <c r="N16" i="2"/>
  <c r="AF15" i="2"/>
  <c r="AD15" i="2"/>
  <c r="AB15" i="2"/>
  <c r="N15" i="2"/>
  <c r="AF14" i="2"/>
  <c r="AD14" i="2"/>
  <c r="AB14" i="2"/>
  <c r="N14" i="2"/>
  <c r="AF13" i="2"/>
  <c r="AD13" i="2"/>
  <c r="AB13" i="2"/>
  <c r="N13" i="2"/>
  <c r="AF12" i="2"/>
  <c r="AD12" i="2"/>
  <c r="AB12" i="2"/>
  <c r="N12" i="2"/>
  <c r="AF11" i="2"/>
  <c r="AD11" i="2"/>
  <c r="AB11" i="2"/>
  <c r="N11" i="2"/>
  <c r="AF10" i="2"/>
  <c r="AD10" i="2"/>
  <c r="AB10" i="2"/>
  <c r="N10" i="2"/>
  <c r="AF9" i="2"/>
  <c r="AD9" i="2"/>
  <c r="AB9" i="2"/>
  <c r="N9" i="2"/>
  <c r="AF8" i="2"/>
  <c r="AD8" i="2"/>
  <c r="AB8" i="2"/>
  <c r="N8" i="2"/>
  <c r="AF7" i="2"/>
  <c r="AD7" i="2"/>
  <c r="AB7" i="2"/>
  <c r="N7" i="2"/>
  <c r="AF6" i="2"/>
  <c r="AD6" i="2"/>
  <c r="AB6" i="2"/>
  <c r="N6" i="2"/>
  <c r="AF5" i="2"/>
  <c r="AD5" i="2"/>
  <c r="AB5" i="2"/>
  <c r="N5" i="2"/>
  <c r="AF4" i="2"/>
  <c r="AD4" i="2"/>
  <c r="AB4" i="2"/>
  <c r="N4" i="2"/>
  <c r="AF3" i="2"/>
  <c r="AD3" i="2"/>
  <c r="AB3" i="2"/>
  <c r="N3" i="2"/>
  <c r="B3" i="1"/>
  <c r="B2" i="1"/>
  <c r="W23" i="2" s="1"/>
  <c r="AF23" i="2" s="1"/>
  <c r="T20" i="2" l="1"/>
  <c r="AC20" i="2" s="1"/>
  <c r="W22" i="2"/>
  <c r="T9" i="2"/>
  <c r="AC9" i="2" s="1"/>
  <c r="N27" i="2"/>
  <c r="N29" i="2"/>
  <c r="N31" i="2"/>
  <c r="N33" i="2"/>
  <c r="N35" i="2"/>
  <c r="W19" i="2"/>
  <c r="AF19" i="2" s="1"/>
  <c r="W34" i="2"/>
  <c r="AF34" i="2" s="1"/>
  <c r="W42" i="2"/>
  <c r="AF42" i="2" s="1"/>
  <c r="W50" i="2"/>
  <c r="AF50" i="2" s="1"/>
  <c r="W25" i="2"/>
  <c r="AF25" i="2" s="1"/>
  <c r="W38" i="2"/>
  <c r="AF38" i="2" s="1"/>
  <c r="W21" i="2"/>
  <c r="AF21" i="2" s="1"/>
  <c r="W29" i="2"/>
  <c r="AF29" i="2" s="1"/>
  <c r="W39" i="2"/>
  <c r="AF39" i="2" s="1"/>
  <c r="W31" i="2"/>
  <c r="AF31" i="2" s="1"/>
  <c r="W49" i="2"/>
  <c r="AF49" i="2" s="1"/>
  <c r="W48" i="2"/>
  <c r="AF48" i="2" s="1"/>
  <c r="W26" i="2"/>
  <c r="AF26" i="2" s="1"/>
  <c r="W36" i="2"/>
  <c r="AF36" i="2" s="1"/>
  <c r="W45" i="2"/>
  <c r="AF45" i="2" s="1"/>
  <c r="W52" i="2"/>
  <c r="AF52" i="2" s="1"/>
  <c r="W47" i="2"/>
  <c r="AF47" i="2" s="1"/>
  <c r="W32" i="2"/>
  <c r="AF32" i="2" s="1"/>
  <c r="W40" i="2"/>
  <c r="AF40" i="2" s="1"/>
  <c r="W46" i="2"/>
  <c r="AF46" i="2" s="1"/>
  <c r="W24" i="2"/>
  <c r="AF24" i="2" s="1"/>
  <c r="W35" i="2"/>
  <c r="AF35" i="2" s="1"/>
  <c r="W28" i="2"/>
  <c r="AF28" i="2" s="1"/>
  <c r="W27" i="2"/>
  <c r="AF27" i="2" s="1"/>
  <c r="W51" i="2"/>
  <c r="AF51" i="2" s="1"/>
  <c r="W44" i="2"/>
  <c r="AF44" i="2" s="1"/>
  <c r="W43" i="2"/>
  <c r="AF43" i="2" s="1"/>
  <c r="W30" i="2"/>
  <c r="AF30" i="2" s="1"/>
  <c r="W41" i="2"/>
  <c r="AF41" i="2" s="1"/>
  <c r="W33" i="2"/>
  <c r="AF33" i="2" s="1"/>
  <c r="W37" i="2"/>
  <c r="AF37" i="2" s="1"/>
  <c r="U24" i="2"/>
  <c r="AD24" i="2" s="1"/>
  <c r="U41" i="2"/>
  <c r="AD41" i="2" s="1"/>
  <c r="U33" i="2"/>
  <c r="AD33" i="2" s="1"/>
  <c r="U44" i="2"/>
  <c r="AD44" i="2" s="1"/>
  <c r="U25" i="2"/>
  <c r="AD25" i="2" s="1"/>
  <c r="U49" i="2"/>
  <c r="AD49" i="2" s="1"/>
  <c r="U51" i="2"/>
  <c r="AD51" i="2" s="1"/>
  <c r="U45" i="2"/>
  <c r="AD45" i="2" s="1"/>
  <c r="U29" i="2"/>
  <c r="AD29" i="2" s="1"/>
  <c r="U30" i="2"/>
  <c r="AD30" i="2" s="1"/>
  <c r="U43" i="2"/>
  <c r="AD43" i="2" s="1"/>
  <c r="U40" i="2"/>
  <c r="AD40" i="2" s="1"/>
  <c r="U23" i="2"/>
  <c r="AD23" i="2" s="1"/>
  <c r="U37" i="2"/>
  <c r="AD37" i="2" s="1"/>
  <c r="U46" i="2"/>
  <c r="AD46" i="2" s="1"/>
  <c r="U34" i="2"/>
  <c r="AD34" i="2" s="1"/>
  <c r="U28" i="2"/>
  <c r="AD28" i="2" s="1"/>
  <c r="U35" i="2"/>
  <c r="AD35" i="2" s="1"/>
  <c r="U27" i="2"/>
  <c r="AD27" i="2" s="1"/>
  <c r="U26" i="2"/>
  <c r="AD26" i="2" s="1"/>
  <c r="U48" i="2"/>
  <c r="AD48" i="2" s="1"/>
  <c r="U36" i="2"/>
  <c r="AD36" i="2" s="1"/>
  <c r="U52" i="2"/>
  <c r="AD52" i="2" s="1"/>
  <c r="U38" i="2"/>
  <c r="AD38" i="2" s="1"/>
  <c r="U31" i="2"/>
  <c r="AD31" i="2" s="1"/>
  <c r="U21" i="2"/>
  <c r="AD21" i="2" s="1"/>
  <c r="U47" i="2"/>
  <c r="AD47" i="2" s="1"/>
  <c r="U50" i="2"/>
  <c r="AD50" i="2" s="1"/>
  <c r="U39" i="2"/>
  <c r="AD39" i="2" s="1"/>
  <c r="U32" i="2"/>
  <c r="AD32" i="2" s="1"/>
  <c r="U42" i="2"/>
  <c r="AD42" i="2" s="1"/>
  <c r="N28" i="2"/>
  <c r="N30" i="2"/>
  <c r="N32" i="2"/>
  <c r="R16" i="2"/>
  <c r="N34" i="2"/>
  <c r="N36" i="2"/>
  <c r="W20" i="2"/>
  <c r="AF20" i="2" s="1"/>
  <c r="T19" i="2"/>
  <c r="AC19" i="2" s="1"/>
  <c r="X19" i="2"/>
  <c r="Y19" i="2" s="1"/>
  <c r="Z20" i="2"/>
  <c r="R20" i="2"/>
  <c r="AA20" i="2" s="1"/>
  <c r="Z19" i="2"/>
  <c r="R19" i="2"/>
  <c r="U20" i="2"/>
  <c r="AD20" i="2" s="1"/>
  <c r="N38" i="2"/>
  <c r="X38" i="2" s="1"/>
  <c r="Y38" i="2" s="1"/>
  <c r="R22" i="2"/>
  <c r="X22" i="2"/>
  <c r="Y22" i="2" s="1"/>
  <c r="T11" i="2"/>
  <c r="AC11" i="2" s="1"/>
  <c r="R11" i="2"/>
  <c r="X11" i="2"/>
  <c r="Y11" i="2" s="1"/>
  <c r="T15" i="2"/>
  <c r="AC15" i="2" s="1"/>
  <c r="R15" i="2"/>
  <c r="V15" i="2" s="1"/>
  <c r="X15" i="2"/>
  <c r="Y15" i="2" s="1"/>
  <c r="T6" i="2"/>
  <c r="AC6" i="2" s="1"/>
  <c r="N24" i="2"/>
  <c r="R6" i="2"/>
  <c r="AA6" i="2" s="1"/>
  <c r="X6" i="2"/>
  <c r="Y6" i="2" s="1"/>
  <c r="T8" i="2"/>
  <c r="AC8" i="2" s="1"/>
  <c r="N26" i="2"/>
  <c r="X8" i="2"/>
  <c r="Y8" i="2" s="1"/>
  <c r="R8" i="2"/>
  <c r="T10" i="2"/>
  <c r="AC10" i="2" s="1"/>
  <c r="R10" i="2"/>
  <c r="AA10" i="2" s="1"/>
  <c r="X10" i="2"/>
  <c r="Y10" i="2" s="1"/>
  <c r="T12" i="2"/>
  <c r="AC12" i="2" s="1"/>
  <c r="R12" i="2"/>
  <c r="X12" i="2"/>
  <c r="Y12" i="2" s="1"/>
  <c r="T14" i="2"/>
  <c r="AC14" i="2" s="1"/>
  <c r="X14" i="2"/>
  <c r="Y14" i="2" s="1"/>
  <c r="R14" i="2"/>
  <c r="AA14" i="2" s="1"/>
  <c r="T16" i="2"/>
  <c r="X16" i="2"/>
  <c r="Y16" i="2" s="1"/>
  <c r="X18" i="2"/>
  <c r="Y18" i="2" s="1"/>
  <c r="R18" i="2"/>
  <c r="AA18" i="2" s="1"/>
  <c r="T3" i="2"/>
  <c r="AC3" i="2" s="1"/>
  <c r="N21" i="2"/>
  <c r="R3" i="2"/>
  <c r="AA3" i="2" s="1"/>
  <c r="X3" i="2"/>
  <c r="Y3" i="2" s="1"/>
  <c r="N23" i="2"/>
  <c r="X5" i="2"/>
  <c r="Y5" i="2" s="1"/>
  <c r="R5" i="2"/>
  <c r="AA5" i="2" s="1"/>
  <c r="T18" i="2"/>
  <c r="AC18" i="2" s="1"/>
  <c r="T5" i="2"/>
  <c r="AC5" i="2" s="1"/>
  <c r="T7" i="2"/>
  <c r="AC7" i="2" s="1"/>
  <c r="N25" i="2"/>
  <c r="X7" i="2"/>
  <c r="Y7" i="2" s="1"/>
  <c r="R7" i="2"/>
  <c r="X9" i="2"/>
  <c r="Y9" i="2" s="1"/>
  <c r="R9" i="2"/>
  <c r="AA9" i="2" s="1"/>
  <c r="T17" i="2"/>
  <c r="AC17" i="2" s="1"/>
  <c r="X17" i="2"/>
  <c r="Y17" i="2" s="1"/>
  <c r="R17" i="2"/>
  <c r="AA17" i="2" s="1"/>
  <c r="T13" i="2"/>
  <c r="AC13" i="2" s="1"/>
  <c r="R13" i="2"/>
  <c r="AA13" i="2" s="1"/>
  <c r="X13" i="2"/>
  <c r="Y13" i="2" s="1"/>
  <c r="T4" i="2"/>
  <c r="AC4" i="2" s="1"/>
  <c r="R4" i="2"/>
  <c r="X4" i="2"/>
  <c r="Y4" i="2" s="1"/>
  <c r="AA19" i="2"/>
  <c r="V19" i="2"/>
  <c r="AE19" i="2" s="1"/>
  <c r="U19" i="2"/>
  <c r="AD19" i="2" s="1"/>
  <c r="U22" i="2"/>
  <c r="N46" i="2" l="1"/>
  <c r="X30" i="2"/>
  <c r="Y30" i="2" s="1"/>
  <c r="T30" i="2"/>
  <c r="AC30" i="2" s="1"/>
  <c r="R30" i="2"/>
  <c r="N44" i="2"/>
  <c r="R28" i="2"/>
  <c r="X28" i="2"/>
  <c r="Y28" i="2" s="1"/>
  <c r="T28" i="2"/>
  <c r="AC28" i="2" s="1"/>
  <c r="X33" i="2"/>
  <c r="Y33" i="2" s="1"/>
  <c r="N49" i="2"/>
  <c r="T33" i="2"/>
  <c r="AC33" i="2" s="1"/>
  <c r="R33" i="2"/>
  <c r="R31" i="2"/>
  <c r="N47" i="2"/>
  <c r="X31" i="2"/>
  <c r="Y31" i="2" s="1"/>
  <c r="T31" i="2"/>
  <c r="AC31" i="2" s="1"/>
  <c r="X35" i="2"/>
  <c r="Y35" i="2" s="1"/>
  <c r="N51" i="2"/>
  <c r="T35" i="2"/>
  <c r="AC35" i="2" s="1"/>
  <c r="R35" i="2"/>
  <c r="N45" i="2"/>
  <c r="X29" i="2"/>
  <c r="Y29" i="2" s="1"/>
  <c r="T29" i="2"/>
  <c r="AC29" i="2" s="1"/>
  <c r="R29" i="2"/>
  <c r="X34" i="2"/>
  <c r="Y34" i="2" s="1"/>
  <c r="N50" i="2"/>
  <c r="R34" i="2"/>
  <c r="T34" i="2"/>
  <c r="AC34" i="2" s="1"/>
  <c r="N52" i="2"/>
  <c r="X36" i="2"/>
  <c r="Y36" i="2" s="1"/>
  <c r="R36" i="2"/>
  <c r="T36" i="2"/>
  <c r="AC36" i="2" s="1"/>
  <c r="X27" i="2"/>
  <c r="Y27" i="2" s="1"/>
  <c r="N43" i="2"/>
  <c r="T27" i="2"/>
  <c r="AC27" i="2" s="1"/>
  <c r="R27" i="2"/>
  <c r="X32" i="2"/>
  <c r="Y32" i="2" s="1"/>
  <c r="N48" i="2"/>
  <c r="R32" i="2"/>
  <c r="T32" i="2"/>
  <c r="AC32" i="2" s="1"/>
  <c r="AC16" i="2"/>
  <c r="R38" i="2"/>
  <c r="T38" i="2"/>
  <c r="AC38" i="2" s="1"/>
  <c r="V20" i="2"/>
  <c r="AE20" i="2" s="1"/>
  <c r="AF22" i="2"/>
  <c r="V9" i="2"/>
  <c r="AE9" i="2" s="1"/>
  <c r="X23" i="2"/>
  <c r="Y23" i="2" s="1"/>
  <c r="T23" i="2"/>
  <c r="AC23" i="2" s="1"/>
  <c r="N39" i="2"/>
  <c r="X39" i="2" s="1"/>
  <c r="Y39" i="2" s="1"/>
  <c r="R23" i="2"/>
  <c r="V17" i="2"/>
  <c r="AE17" i="2" s="1"/>
  <c r="V18" i="2"/>
  <c r="AE18" i="2" s="1"/>
  <c r="X25" i="2"/>
  <c r="Y25" i="2" s="1"/>
  <c r="N41" i="2"/>
  <c r="X41" i="2" s="1"/>
  <c r="Y41" i="2" s="1"/>
  <c r="X24" i="2"/>
  <c r="Y24" i="2" s="1"/>
  <c r="N40" i="2"/>
  <c r="X40" i="2" s="1"/>
  <c r="Y40" i="2" s="1"/>
  <c r="V14" i="2"/>
  <c r="AE14" i="2" s="1"/>
  <c r="N37" i="2"/>
  <c r="X37" i="2" s="1"/>
  <c r="Y37" i="2" s="1"/>
  <c r="X21" i="2"/>
  <c r="Y21" i="2" s="1"/>
  <c r="AD22" i="2"/>
  <c r="X26" i="2"/>
  <c r="Y26" i="2" s="1"/>
  <c r="N42" i="2"/>
  <c r="X42" i="2" s="1"/>
  <c r="Y42" i="2" s="1"/>
  <c r="V13" i="2"/>
  <c r="AE13" i="2" s="1"/>
  <c r="V10" i="2"/>
  <c r="AE10" i="2" s="1"/>
  <c r="V6" i="2"/>
  <c r="AE6" i="2" s="1"/>
  <c r="V3" i="2"/>
  <c r="AE3" i="2" s="1"/>
  <c r="AA16" i="2"/>
  <c r="AA12" i="2"/>
  <c r="V12" i="2"/>
  <c r="AE12" i="2" s="1"/>
  <c r="AA15" i="2"/>
  <c r="AE15" i="2"/>
  <c r="AA11" i="2"/>
  <c r="V11" i="2"/>
  <c r="AE11" i="2" s="1"/>
  <c r="AA7" i="2"/>
  <c r="V7" i="2"/>
  <c r="AE7" i="2" s="1"/>
  <c r="AA8" i="2"/>
  <c r="V8" i="2"/>
  <c r="AE8" i="2" s="1"/>
  <c r="AA4" i="2"/>
  <c r="V4" i="2"/>
  <c r="AE4" i="2" s="1"/>
  <c r="L24" i="2"/>
  <c r="L21" i="2"/>
  <c r="L37" i="2" s="1"/>
  <c r="Z37" i="2" s="1"/>
  <c r="Z22" i="2"/>
  <c r="L25" i="2"/>
  <c r="T22" i="2"/>
  <c r="AC22" i="2" s="1"/>
  <c r="AA22" i="2"/>
  <c r="X48" i="2" l="1"/>
  <c r="Y48" i="2" s="1"/>
  <c r="R48" i="2"/>
  <c r="T48" i="2"/>
  <c r="AC48" i="2" s="1"/>
  <c r="V36" i="2"/>
  <c r="AE36" i="2" s="1"/>
  <c r="AA36" i="2"/>
  <c r="T47" i="2"/>
  <c r="AC47" i="2" s="1"/>
  <c r="X47" i="2"/>
  <c r="Y47" i="2" s="1"/>
  <c r="R47" i="2"/>
  <c r="AA28" i="2"/>
  <c r="V28" i="2"/>
  <c r="AE28" i="2" s="1"/>
  <c r="X52" i="2"/>
  <c r="Y52" i="2" s="1"/>
  <c r="R52" i="2"/>
  <c r="T52" i="2"/>
  <c r="AC52" i="2" s="1"/>
  <c r="AA38" i="2"/>
  <c r="V38" i="2"/>
  <c r="AE38" i="2" s="1"/>
  <c r="AA35" i="2"/>
  <c r="V35" i="2"/>
  <c r="AE35" i="2" s="1"/>
  <c r="AA34" i="2"/>
  <c r="V34" i="2"/>
  <c r="AE34" i="2" s="1"/>
  <c r="AA23" i="2"/>
  <c r="V23" i="2"/>
  <c r="AE23" i="2" s="1"/>
  <c r="V22" i="2"/>
  <c r="AE22" i="2" s="1"/>
  <c r="X45" i="2"/>
  <c r="Y45" i="2" s="1"/>
  <c r="T45" i="2"/>
  <c r="AC45" i="2" s="1"/>
  <c r="R45" i="2"/>
  <c r="AA27" i="2"/>
  <c r="V27" i="2"/>
  <c r="AE27" i="2" s="1"/>
  <c r="AA30" i="2"/>
  <c r="V30" i="2"/>
  <c r="AE30" i="2" s="1"/>
  <c r="X43" i="2"/>
  <c r="Y43" i="2" s="1"/>
  <c r="T43" i="2"/>
  <c r="AC43" i="2" s="1"/>
  <c r="R43" i="2"/>
  <c r="X50" i="2"/>
  <c r="Y50" i="2" s="1"/>
  <c r="T50" i="2"/>
  <c r="AC50" i="2" s="1"/>
  <c r="R50" i="2"/>
  <c r="X51" i="2"/>
  <c r="Y51" i="2" s="1"/>
  <c r="R51" i="2"/>
  <c r="T51" i="2"/>
  <c r="AC51" i="2" s="1"/>
  <c r="X49" i="2"/>
  <c r="Y49" i="2" s="1"/>
  <c r="T49" i="2"/>
  <c r="AC49" i="2" s="1"/>
  <c r="R49" i="2"/>
  <c r="AA32" i="2"/>
  <c r="V32" i="2"/>
  <c r="AE32" i="2" s="1"/>
  <c r="AA29" i="2"/>
  <c r="V29" i="2"/>
  <c r="AE29" i="2" s="1"/>
  <c r="AA31" i="2"/>
  <c r="V31" i="2"/>
  <c r="AE31" i="2" s="1"/>
  <c r="X44" i="2"/>
  <c r="Y44" i="2" s="1"/>
  <c r="T44" i="2"/>
  <c r="AC44" i="2" s="1"/>
  <c r="R44" i="2"/>
  <c r="AA33" i="2"/>
  <c r="V33" i="2"/>
  <c r="AE33" i="2" s="1"/>
  <c r="X46" i="2"/>
  <c r="Y46" i="2" s="1"/>
  <c r="T46" i="2"/>
  <c r="AC46" i="2" s="1"/>
  <c r="R46" i="2"/>
  <c r="Z21" i="2"/>
  <c r="R21" i="2"/>
  <c r="T21" i="2"/>
  <c r="AC21" i="2" s="1"/>
  <c r="Z26" i="2"/>
  <c r="L42" i="2"/>
  <c r="Z42" i="2" s="1"/>
  <c r="T26" i="2"/>
  <c r="AC26" i="2" s="1"/>
  <c r="R26" i="2"/>
  <c r="L41" i="2"/>
  <c r="Z41" i="2" s="1"/>
  <c r="Z25" i="2"/>
  <c r="R25" i="2"/>
  <c r="T25" i="2"/>
  <c r="AC25" i="2" s="1"/>
  <c r="T24" i="2"/>
  <c r="AC24" i="2" s="1"/>
  <c r="R24" i="2"/>
  <c r="L40" i="2"/>
  <c r="Z40" i="2" s="1"/>
  <c r="Z24" i="2"/>
  <c r="T37" i="2"/>
  <c r="AC37" i="2" s="1"/>
  <c r="R37" i="2"/>
  <c r="R39" i="2"/>
  <c r="T39" i="2"/>
  <c r="AC39" i="2" s="1"/>
  <c r="AA43" i="2" l="1"/>
  <c r="V43" i="2"/>
  <c r="AE43" i="2" s="1"/>
  <c r="AA26" i="2"/>
  <c r="V26" i="2"/>
  <c r="AE26" i="2" s="1"/>
  <c r="AA51" i="2"/>
  <c r="V51" i="2"/>
  <c r="AE51" i="2" s="1"/>
  <c r="AA52" i="2"/>
  <c r="V52" i="2"/>
  <c r="AE52" i="2" s="1"/>
  <c r="V50" i="2"/>
  <c r="AE50" i="2" s="1"/>
  <c r="AA50" i="2"/>
  <c r="AA44" i="2"/>
  <c r="V44" i="2"/>
  <c r="AE44" i="2" s="1"/>
  <c r="AA48" i="2"/>
  <c r="V48" i="2"/>
  <c r="AE48" i="2" s="1"/>
  <c r="AA37" i="2"/>
  <c r="V37" i="2"/>
  <c r="AE37" i="2" s="1"/>
  <c r="AA47" i="2"/>
  <c r="V47" i="2"/>
  <c r="AE47" i="2" s="1"/>
  <c r="AA46" i="2"/>
  <c r="V46" i="2"/>
  <c r="AE46" i="2" s="1"/>
  <c r="AA24" i="2"/>
  <c r="V24" i="2"/>
  <c r="AE24" i="2" s="1"/>
  <c r="AA39" i="2"/>
  <c r="V39" i="2"/>
  <c r="AE39" i="2" s="1"/>
  <c r="AA25" i="2"/>
  <c r="V25" i="2"/>
  <c r="AE25" i="2" s="1"/>
  <c r="AA21" i="2"/>
  <c r="V21" i="2"/>
  <c r="AE21" i="2" s="1"/>
  <c r="AA49" i="2"/>
  <c r="V49" i="2"/>
  <c r="AE49" i="2" s="1"/>
  <c r="AA45" i="2"/>
  <c r="V45" i="2"/>
  <c r="AE45" i="2" s="1"/>
  <c r="T41" i="2"/>
  <c r="AC41" i="2" s="1"/>
  <c r="R41" i="2"/>
  <c r="R40" i="2"/>
  <c r="T40" i="2"/>
  <c r="AC40" i="2" s="1"/>
  <c r="R42" i="2"/>
  <c r="T42" i="2"/>
  <c r="AC42" i="2" s="1"/>
  <c r="AA42" i="2" l="1"/>
  <c r="V42" i="2"/>
  <c r="AE42" i="2" s="1"/>
  <c r="AA40" i="2"/>
  <c r="V40" i="2"/>
  <c r="AE40" i="2" s="1"/>
  <c r="AA41" i="2"/>
  <c r="V41" i="2"/>
  <c r="AE41" i="2" s="1"/>
</calcChain>
</file>

<file path=xl/sharedStrings.xml><?xml version="1.0" encoding="utf-8"?>
<sst xmlns="http://schemas.openxmlformats.org/spreadsheetml/2006/main" count="97" uniqueCount="77">
  <si>
    <t>Posición de BAC desde morro</t>
  </si>
  <si>
    <t>Referencia MIT AIRCRAFT STABILITY</t>
  </si>
  <si>
    <t>C_L</t>
  </si>
  <si>
    <t>C_Y</t>
  </si>
  <si>
    <t>C_D</t>
  </si>
  <si>
    <t>C_l</t>
  </si>
  <si>
    <t>C_m</t>
  </si>
  <si>
    <t>C_n</t>
  </si>
  <si>
    <t>_0</t>
  </si>
  <si>
    <t>0</t>
  </si>
  <si>
    <t>http://ocw.mit.edu/courses/aeronautics-and-astronautics/16-333-aircraft-stability-and-control-fall-2004/lecture-notes/lecture_8.pdf</t>
  </si>
  <si>
    <t>X</t>
  </si>
  <si>
    <t>_alpha</t>
  </si>
  <si>
    <t>_alpha^2</t>
  </si>
  <si>
    <t>Vref</t>
  </si>
  <si>
    <t>_beta</t>
  </si>
  <si>
    <t>_p</t>
  </si>
  <si>
    <t>_q</t>
  </si>
  <si>
    <t>m/s</t>
  </si>
  <si>
    <t>(N.m)</t>
  </si>
  <si>
    <t>Adim</t>
  </si>
  <si>
    <t>_r</t>
  </si>
  <si>
    <t>Lp</t>
  </si>
  <si>
    <t>_delta_rv_sim δe</t>
  </si>
  <si>
    <t>Esta deflexion tiene signo contrario a nuestro criterio de signos</t>
  </si>
  <si>
    <t>_delta_rv_asim δr</t>
  </si>
  <si>
    <t>_delta_a_asim δa</t>
  </si>
  <si>
    <t>m</t>
  </si>
  <si>
    <t>Z</t>
  </si>
  <si>
    <t>K_CL2</t>
  </si>
  <si>
    <t>Datos de referencia</t>
  </si>
  <si>
    <t>Lr</t>
  </si>
  <si>
    <t>ro</t>
  </si>
  <si>
    <t>kg/m^3</t>
  </si>
  <si>
    <t>Sref</t>
  </si>
  <si>
    <t>m^2</t>
  </si>
  <si>
    <t>Lref</t>
  </si>
  <si>
    <t>B_span</t>
  </si>
  <si>
    <t>c</t>
  </si>
  <si>
    <t>Nr</t>
  </si>
  <si>
    <t>Np</t>
  </si>
  <si>
    <t>Mq</t>
  </si>
  <si>
    <t>Datos en bruto de XFLOW</t>
  </si>
  <si>
    <t>DATOS PROCESADOS EJES XFLOW</t>
  </si>
  <si>
    <t>Datos en ejes vuelo en BAC</t>
  </si>
  <si>
    <t>Coeficientes adimensionales BAC</t>
  </si>
  <si>
    <t>Alfa</t>
  </si>
  <si>
    <t>Beta</t>
  </si>
  <si>
    <t>δa</t>
  </si>
  <si>
    <t>δe</t>
  </si>
  <si>
    <t>δr</t>
  </si>
  <si>
    <t>D</t>
  </si>
  <si>
    <t>Fy</t>
  </si>
  <si>
    <t>L</t>
  </si>
  <si>
    <t>Mx</t>
  </si>
  <si>
    <t>My</t>
  </si>
  <si>
    <t>Mz</t>
  </si>
  <si>
    <t>Y</t>
  </si>
  <si>
    <t>M</t>
  </si>
  <si>
    <t>N</t>
  </si>
  <si>
    <t>C_x</t>
  </si>
  <si>
    <t>C_y</t>
  </si>
  <si>
    <t>C_z</t>
  </si>
  <si>
    <t>C_L^2</t>
  </si>
  <si>
    <t>brazo Vert (B_v/2)</t>
  </si>
  <si>
    <t>Brazo long</t>
  </si>
  <si>
    <t>S_tail_V</t>
  </si>
  <si>
    <t>S_tail_h</t>
  </si>
  <si>
    <t>(1-epsilon_tail)</t>
  </si>
  <si>
    <t>C_L_alpha_tail</t>
  </si>
  <si>
    <t>C_D_tail_alpha</t>
  </si>
  <si>
    <t>reduccione de presion dinamica en cola</t>
  </si>
  <si>
    <t>?</t>
  </si>
  <si>
    <t>Lift_q</t>
  </si>
  <si>
    <t>D_q</t>
  </si>
  <si>
    <t>Y_p</t>
  </si>
  <si>
    <t>Y_r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</si>
</sst>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0"/>
    <numFmt numFmtId="165" formatCode="#,##0.0000"/>
    <numFmt numFmtId="166" formatCode="0.00000"/>
    <numFmt numFmtId="167" formatCode="0.000"/>
    <numFmt numFmtId="168" formatCode="0.0000"/>
  </numFmts>
  <fonts count="16" x14ac:knownFonts="1">
    <font>
      <sz val="10"/>
      <color rgb="FF000000"/>
      <name val="Arial"/>
    </font>
    <font>
      <b/>
      <sz val="11"/>
      <color rgb="FF000000"/>
      <name val="Arial"/>
    </font>
    <font>
      <sz val="12"/>
      <name val="Arial"/>
    </font>
    <font>
      <sz val="10"/>
      <name val="Arial"/>
    </font>
    <font>
      <b/>
      <sz val="12"/>
      <name val="Arial"/>
    </font>
    <font>
      <sz val="11"/>
      <color rgb="FF000000"/>
      <name val="Arial"/>
    </font>
    <font>
      <u/>
      <sz val="10"/>
      <color rgb="FF0000FF"/>
      <name val="Arial"/>
    </font>
    <font>
      <sz val="10"/>
      <color rgb="FF000000"/>
      <name val="Arial"/>
    </font>
    <font>
      <b/>
      <sz val="11"/>
      <name val="Arial"/>
    </font>
    <font>
      <sz val="11"/>
      <name val="Arial"/>
    </font>
    <font>
      <b/>
      <sz val="10"/>
      <name val="Arial"/>
    </font>
    <font>
      <b/>
      <sz val="11"/>
      <color rgb="FF990000"/>
      <name val="Arial"/>
    </font>
    <font>
      <sz val="11"/>
      <color rgb="FF990000"/>
      <name val="Arial"/>
    </font>
    <font>
      <sz val="10"/>
      <name val="Arial"/>
    </font>
    <font>
      <sz val="11"/>
      <color rgb="FFFF0000"/>
      <name val="Arial"/>
      <family val="2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dotted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dotted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 applyFont="1" applyAlignment="1"/>
    <xf numFmtId="0" fontId="2" fillId="0" borderId="2" xfId="0" applyFont="1" applyBorder="1"/>
    <xf numFmtId="0" fontId="4" fillId="0" borderId="2" xfId="0" applyFont="1" applyBorder="1" applyAlignment="1"/>
    <xf numFmtId="0" fontId="3" fillId="0" borderId="0" xfId="0" applyFont="1" applyAlignment="1"/>
    <xf numFmtId="0" fontId="5" fillId="0" borderId="2" xfId="0" applyFont="1" applyBorder="1" applyAlignment="1">
      <alignment horizontal="center"/>
    </xf>
    <xf numFmtId="3" fontId="3" fillId="0" borderId="0" xfId="0" applyNumberFormat="1" applyFont="1"/>
    <xf numFmtId="0" fontId="6" fillId="0" borderId="0" xfId="0" applyFont="1" applyAlignment="1"/>
    <xf numFmtId="0" fontId="4" fillId="2" borderId="2" xfId="0" applyFont="1" applyFill="1" applyBorder="1" applyAlignment="1">
      <alignment horizontal="left"/>
    </xf>
    <xf numFmtId="0" fontId="3" fillId="3" borderId="0" xfId="0" applyFont="1" applyFill="1" applyAlignment="1"/>
    <xf numFmtId="3" fontId="3" fillId="0" borderId="0" xfId="0" applyNumberFormat="1" applyFont="1" applyAlignment="1"/>
    <xf numFmtId="0" fontId="3" fillId="0" borderId="2" xfId="0" applyFont="1" applyBorder="1"/>
    <xf numFmtId="164" fontId="5" fillId="0" borderId="2" xfId="0" applyNumberFormat="1" applyFont="1" applyBorder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4" fontId="7" fillId="0" borderId="0" xfId="0" applyNumberFormat="1" applyFont="1"/>
    <xf numFmtId="4" fontId="3" fillId="0" borderId="0" xfId="0" applyNumberFormat="1" applyFont="1"/>
    <xf numFmtId="4" fontId="5" fillId="0" borderId="2" xfId="0" applyNumberFormat="1" applyFont="1" applyBorder="1" applyAlignment="1">
      <alignment horizontal="center"/>
    </xf>
    <xf numFmtId="165" fontId="3" fillId="0" borderId="0" xfId="0" applyNumberFormat="1" applyFont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8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2" fontId="8" fillId="0" borderId="2" xfId="0" applyNumberFormat="1" applyFont="1" applyBorder="1" applyAlignment="1">
      <alignment horizontal="center"/>
    </xf>
    <xf numFmtId="2" fontId="8" fillId="0" borderId="8" xfId="0" applyNumberFormat="1" applyFont="1" applyBorder="1" applyAlignment="1">
      <alignment horizontal="center"/>
    </xf>
    <xf numFmtId="2" fontId="8" fillId="0" borderId="3" xfId="0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0" fontId="9" fillId="5" borderId="2" xfId="0" applyFont="1" applyFill="1" applyBorder="1" applyAlignment="1"/>
    <xf numFmtId="0" fontId="12" fillId="0" borderId="2" xfId="0" applyFont="1" applyBorder="1" applyAlignment="1"/>
    <xf numFmtId="0" fontId="9" fillId="4" borderId="2" xfId="0" applyFont="1" applyFill="1" applyBorder="1" applyAlignment="1"/>
    <xf numFmtId="2" fontId="1" fillId="0" borderId="2" xfId="0" applyNumberFormat="1" applyFont="1" applyBorder="1" applyAlignment="1"/>
    <xf numFmtId="2" fontId="1" fillId="0" borderId="8" xfId="0" applyNumberFormat="1" applyFont="1" applyBorder="1" applyAlignment="1"/>
    <xf numFmtId="2" fontId="1" fillId="0" borderId="3" xfId="0" applyNumberFormat="1" applyFont="1" applyBorder="1" applyAlignment="1"/>
    <xf numFmtId="2" fontId="1" fillId="0" borderId="2" xfId="0" applyNumberFormat="1" applyFont="1" applyBorder="1" applyAlignment="1"/>
    <xf numFmtId="166" fontId="3" fillId="0" borderId="0" xfId="0" applyNumberFormat="1" applyFont="1" applyAlignment="1"/>
    <xf numFmtId="166" fontId="13" fillId="0" borderId="0" xfId="0" applyNumberFormat="1" applyFont="1" applyAlignment="1">
      <alignment horizontal="right"/>
    </xf>
    <xf numFmtId="1" fontId="13" fillId="0" borderId="0" xfId="0" applyNumberFormat="1" applyFont="1" applyAlignment="1">
      <alignment horizontal="right"/>
    </xf>
    <xf numFmtId="1" fontId="3" fillId="0" borderId="0" xfId="0" applyNumberFormat="1" applyFont="1" applyAlignment="1"/>
    <xf numFmtId="2" fontId="3" fillId="0" borderId="0" xfId="0" applyNumberFormat="1" applyFont="1"/>
    <xf numFmtId="0" fontId="0" fillId="0" borderId="0" xfId="0" applyFont="1" applyAlignment="1"/>
    <xf numFmtId="0" fontId="0" fillId="0" borderId="0" xfId="0" applyFont="1" applyAlignment="1"/>
    <xf numFmtId="2" fontId="8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/>
    <xf numFmtId="0" fontId="0" fillId="0" borderId="0" xfId="0" applyFont="1" applyAlignment="1"/>
    <xf numFmtId="0" fontId="14" fillId="4" borderId="2" xfId="0" applyFont="1" applyFill="1" applyBorder="1" applyAlignment="1"/>
    <xf numFmtId="2" fontId="15" fillId="0" borderId="0" xfId="0" applyNumberFormat="1" applyFont="1" applyBorder="1" applyAlignment="1">
      <alignment horizontal="center"/>
    </xf>
    <xf numFmtId="167" fontId="1" fillId="0" borderId="0" xfId="0" applyNumberFormat="1" applyFont="1" applyBorder="1" applyAlignment="1"/>
    <xf numFmtId="0" fontId="9" fillId="5" borderId="9" xfId="0" applyFont="1" applyFill="1" applyBorder="1" applyAlignment="1"/>
    <xf numFmtId="0" fontId="12" fillId="0" borderId="9" xfId="0" applyFont="1" applyBorder="1" applyAlignment="1"/>
    <xf numFmtId="0" fontId="9" fillId="4" borderId="9" xfId="0" applyFont="1" applyFill="1" applyBorder="1" applyAlignment="1"/>
    <xf numFmtId="2" fontId="1" fillId="0" borderId="9" xfId="0" applyNumberFormat="1" applyFont="1" applyBorder="1" applyAlignment="1"/>
    <xf numFmtId="2" fontId="1" fillId="0" borderId="10" xfId="0" applyNumberFormat="1" applyFont="1" applyBorder="1" applyAlignment="1"/>
    <xf numFmtId="2" fontId="1" fillId="0" borderId="11" xfId="0" applyNumberFormat="1" applyFont="1" applyBorder="1" applyAlignment="1"/>
    <xf numFmtId="0" fontId="9" fillId="5" borderId="12" xfId="0" applyFont="1" applyFill="1" applyBorder="1" applyAlignment="1"/>
    <xf numFmtId="0" fontId="12" fillId="0" borderId="12" xfId="0" applyFont="1" applyBorder="1" applyAlignment="1"/>
    <xf numFmtId="0" fontId="9" fillId="4" borderId="12" xfId="0" applyFont="1" applyFill="1" applyBorder="1" applyAlignment="1"/>
    <xf numFmtId="2" fontId="1" fillId="0" borderId="12" xfId="0" applyNumberFormat="1" applyFont="1" applyBorder="1" applyAlignment="1"/>
    <xf numFmtId="2" fontId="1" fillId="0" borderId="13" xfId="0" applyNumberFormat="1" applyFont="1" applyBorder="1" applyAlignment="1"/>
    <xf numFmtId="2" fontId="1" fillId="0" borderId="14" xfId="0" applyNumberFormat="1" applyFont="1" applyBorder="1" applyAlignment="1"/>
    <xf numFmtId="2" fontId="1" fillId="0" borderId="15" xfId="0" applyNumberFormat="1" applyFont="1" applyBorder="1" applyAlignment="1"/>
    <xf numFmtId="167" fontId="1" fillId="0" borderId="15" xfId="0" applyNumberFormat="1" applyFont="1" applyBorder="1" applyAlignment="1"/>
    <xf numFmtId="166" fontId="3" fillId="0" borderId="15" xfId="0" applyNumberFormat="1" applyFont="1" applyBorder="1" applyAlignment="1"/>
    <xf numFmtId="0" fontId="3" fillId="0" borderId="15" xfId="0" applyFont="1" applyBorder="1" applyAlignment="1"/>
    <xf numFmtId="0" fontId="0" fillId="0" borderId="15" xfId="0" applyFont="1" applyBorder="1" applyAlignment="1"/>
    <xf numFmtId="166" fontId="13" fillId="0" borderId="15" xfId="0" applyNumberFormat="1" applyFont="1" applyBorder="1" applyAlignment="1">
      <alignment horizontal="right"/>
    </xf>
    <xf numFmtId="1" fontId="13" fillId="0" borderId="15" xfId="0" applyNumberFormat="1" applyFont="1" applyBorder="1" applyAlignment="1">
      <alignment horizontal="right"/>
    </xf>
    <xf numFmtId="1" fontId="3" fillId="0" borderId="15" xfId="0" applyNumberFormat="1" applyFont="1" applyBorder="1" applyAlignment="1"/>
    <xf numFmtId="0" fontId="9" fillId="5" borderId="16" xfId="0" applyFont="1" applyFill="1" applyBorder="1" applyAlignment="1"/>
    <xf numFmtId="0" fontId="12" fillId="0" borderId="16" xfId="0" applyFont="1" applyBorder="1" applyAlignment="1"/>
    <xf numFmtId="0" fontId="9" fillId="4" borderId="16" xfId="0" applyFont="1" applyFill="1" applyBorder="1" applyAlignment="1"/>
    <xf numFmtId="2" fontId="1" fillId="0" borderId="16" xfId="0" applyNumberFormat="1" applyFont="1" applyBorder="1" applyAlignment="1"/>
    <xf numFmtId="2" fontId="1" fillId="0" borderId="17" xfId="0" applyNumberFormat="1" applyFont="1" applyBorder="1" applyAlignment="1"/>
    <xf numFmtId="2" fontId="1" fillId="0" borderId="18" xfId="0" applyNumberFormat="1" applyFont="1" applyBorder="1" applyAlignment="1"/>
    <xf numFmtId="0" fontId="9" fillId="5" borderId="19" xfId="0" applyFont="1" applyFill="1" applyBorder="1" applyAlignment="1"/>
    <xf numFmtId="0" fontId="12" fillId="0" borderId="19" xfId="0" applyFont="1" applyBorder="1" applyAlignment="1"/>
    <xf numFmtId="0" fontId="9" fillId="4" borderId="19" xfId="0" applyFont="1" applyFill="1" applyBorder="1" applyAlignment="1"/>
    <xf numFmtId="2" fontId="1" fillId="0" borderId="19" xfId="0" applyNumberFormat="1" applyFont="1" applyBorder="1" applyAlignment="1"/>
    <xf numFmtId="2" fontId="1" fillId="0" borderId="20" xfId="0" applyNumberFormat="1" applyFont="1" applyBorder="1" applyAlignment="1"/>
    <xf numFmtId="2" fontId="1" fillId="0" borderId="21" xfId="0" applyNumberFormat="1" applyFont="1" applyBorder="1" applyAlignment="1"/>
    <xf numFmtId="2" fontId="1" fillId="0" borderId="22" xfId="0" applyNumberFormat="1" applyFont="1" applyBorder="1" applyAlignment="1"/>
    <xf numFmtId="167" fontId="1" fillId="0" borderId="22" xfId="0" applyNumberFormat="1" applyFont="1" applyBorder="1" applyAlignment="1"/>
    <xf numFmtId="166" fontId="13" fillId="0" borderId="22" xfId="0" applyNumberFormat="1" applyFont="1" applyBorder="1" applyAlignment="1">
      <alignment horizontal="right"/>
    </xf>
    <xf numFmtId="166" fontId="3" fillId="0" borderId="22" xfId="0" applyNumberFormat="1" applyFont="1" applyBorder="1" applyAlignment="1"/>
    <xf numFmtId="0" fontId="3" fillId="0" borderId="22" xfId="0" applyFont="1" applyBorder="1" applyAlignment="1"/>
    <xf numFmtId="0" fontId="0" fillId="0" borderId="22" xfId="0" applyFont="1" applyBorder="1" applyAlignment="1"/>
    <xf numFmtId="0" fontId="12" fillId="0" borderId="23" xfId="0" applyFont="1" applyBorder="1" applyAlignment="1"/>
    <xf numFmtId="0" fontId="9" fillId="4" borderId="23" xfId="0" applyFont="1" applyFill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2" fontId="8" fillId="0" borderId="25" xfId="0" applyNumberFormat="1" applyFont="1" applyBorder="1" applyAlignment="1">
      <alignment horizontal="center"/>
    </xf>
    <xf numFmtId="2" fontId="1" fillId="0" borderId="25" xfId="0" applyNumberFormat="1" applyFont="1" applyBorder="1" applyAlignment="1"/>
    <xf numFmtId="2" fontId="1" fillId="0" borderId="26" xfId="0" applyNumberFormat="1" applyFont="1" applyBorder="1" applyAlignment="1"/>
    <xf numFmtId="2" fontId="1" fillId="0" borderId="27" xfId="0" applyNumberFormat="1" applyFont="1" applyBorder="1" applyAlignment="1"/>
    <xf numFmtId="2" fontId="1" fillId="0" borderId="28" xfId="0" applyNumberFormat="1" applyFont="1" applyBorder="1" applyAlignment="1"/>
    <xf numFmtId="2" fontId="1" fillId="0" borderId="29" xfId="0" applyNumberFormat="1" applyFont="1" applyBorder="1" applyAlignment="1"/>
    <xf numFmtId="2" fontId="3" fillId="0" borderId="24" xfId="0" applyNumberFormat="1" applyFont="1" applyBorder="1"/>
    <xf numFmtId="0" fontId="0" fillId="0" borderId="24" xfId="0" applyFont="1" applyBorder="1" applyAlignment="1"/>
    <xf numFmtId="0" fontId="8" fillId="4" borderId="25" xfId="0" applyFont="1" applyFill="1" applyBorder="1" applyAlignment="1">
      <alignment horizontal="center"/>
    </xf>
    <xf numFmtId="0" fontId="9" fillId="4" borderId="25" xfId="0" applyFont="1" applyFill="1" applyBorder="1" applyAlignment="1"/>
    <xf numFmtId="0" fontId="9" fillId="4" borderId="26" xfId="0" applyFont="1" applyFill="1" applyBorder="1" applyAlignment="1"/>
    <xf numFmtId="0" fontId="9" fillId="4" borderId="27" xfId="0" applyFont="1" applyFill="1" applyBorder="1" applyAlignment="1"/>
    <xf numFmtId="0" fontId="9" fillId="4" borderId="28" xfId="0" applyFont="1" applyFill="1" applyBorder="1" applyAlignment="1"/>
    <xf numFmtId="0" fontId="9" fillId="4" borderId="29" xfId="0" applyFont="1" applyFill="1" applyBorder="1" applyAlignment="1"/>
    <xf numFmtId="0" fontId="11" fillId="0" borderId="25" xfId="0" applyFont="1" applyBorder="1" applyAlignment="1">
      <alignment horizontal="center"/>
    </xf>
    <xf numFmtId="0" fontId="12" fillId="0" borderId="25" xfId="0" applyFont="1" applyBorder="1" applyAlignment="1"/>
    <xf numFmtId="0" fontId="12" fillId="0" borderId="26" xfId="0" applyFont="1" applyBorder="1" applyAlignment="1"/>
    <xf numFmtId="0" fontId="12" fillId="0" borderId="27" xfId="0" applyFont="1" applyBorder="1" applyAlignment="1"/>
    <xf numFmtId="0" fontId="12" fillId="0" borderId="28" xfId="0" applyFont="1" applyBorder="1" applyAlignment="1"/>
    <xf numFmtId="0" fontId="12" fillId="0" borderId="29" xfId="0" applyFont="1" applyBorder="1" applyAlignment="1"/>
    <xf numFmtId="2" fontId="3" fillId="0" borderId="2" xfId="0" applyNumberFormat="1" applyFont="1" applyBorder="1" applyAlignment="1"/>
    <xf numFmtId="2" fontId="3" fillId="0" borderId="2" xfId="0" applyNumberFormat="1" applyFont="1" applyBorder="1"/>
    <xf numFmtId="166" fontId="3" fillId="0" borderId="2" xfId="0" applyNumberFormat="1" applyFont="1" applyBorder="1" applyAlignment="1"/>
    <xf numFmtId="0" fontId="0" fillId="0" borderId="0" xfId="0" applyFont="1" applyAlignment="1"/>
    <xf numFmtId="167" fontId="3" fillId="0" borderId="0" xfId="0" applyNumberFormat="1" applyFont="1"/>
    <xf numFmtId="167" fontId="3" fillId="0" borderId="0" xfId="0" applyNumberFormat="1" applyFont="1" applyAlignment="1"/>
    <xf numFmtId="168" fontId="9" fillId="2" borderId="0" xfId="0" applyNumberFormat="1" applyFont="1" applyFill="1"/>
    <xf numFmtId="165" fontId="3" fillId="0" borderId="0" xfId="0" applyNumberFormat="1" applyFont="1" applyAlignment="1"/>
    <xf numFmtId="165" fontId="9" fillId="2" borderId="0" xfId="0" applyNumberFormat="1" applyFont="1" applyFill="1"/>
    <xf numFmtId="0" fontId="1" fillId="0" borderId="1" xfId="0" applyFont="1" applyBorder="1" applyAlignment="1">
      <alignment horizontal="center"/>
    </xf>
    <xf numFmtId="0" fontId="3" fillId="0" borderId="3" xfId="0" applyFont="1" applyBorder="1"/>
    <xf numFmtId="0" fontId="10" fillId="0" borderId="4" xfId="0" applyFont="1" applyBorder="1" applyAlignment="1">
      <alignment horizontal="center"/>
    </xf>
    <xf numFmtId="0" fontId="3" fillId="0" borderId="5" xfId="0" applyFont="1" applyBorder="1"/>
    <xf numFmtId="0" fontId="8" fillId="4" borderId="1" xfId="0" applyFont="1" applyFill="1" applyBorder="1" applyAlignment="1">
      <alignment horizontal="center"/>
    </xf>
    <xf numFmtId="0" fontId="3" fillId="0" borderId="7" xfId="0" applyFont="1" applyBorder="1"/>
    <xf numFmtId="2" fontId="3" fillId="0" borderId="0" xfId="0" applyNumberFormat="1" applyFont="1" applyAlignment="1">
      <alignment horizontal="center"/>
    </xf>
    <xf numFmtId="0" fontId="0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Delta_e=0</c:v>
          </c:tx>
          <c:spPr>
            <a:ln w="28575">
              <a:noFill/>
            </a:ln>
          </c:spPr>
          <c:xVal>
            <c:numRef>
              <c:f>'Datos RAW'!$A$3:$A$8</c:f>
              <c:numCache>
                <c:formatCode>General</c:formatCode>
                <c:ptCount val="6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'Datos RAW'!$AE$3:$AE$8</c:f>
              <c:numCache>
                <c:formatCode>0.00000</c:formatCode>
                <c:ptCount val="6"/>
                <c:pt idx="0">
                  <c:v>0.33865504030095589</c:v>
                </c:pt>
                <c:pt idx="1">
                  <c:v>0.34850469442176885</c:v>
                </c:pt>
                <c:pt idx="2">
                  <c:v>0.38569701331374279</c:v>
                </c:pt>
                <c:pt idx="3">
                  <c:v>0.44745842026492832</c:v>
                </c:pt>
                <c:pt idx="4">
                  <c:v>0.60701550593248055</c:v>
                </c:pt>
                <c:pt idx="5">
                  <c:v>0.6491672169113587</c:v>
                </c:pt>
              </c:numCache>
            </c:numRef>
          </c:yVal>
          <c:smooth val="0"/>
        </c:ser>
        <c:ser>
          <c:idx val="1"/>
          <c:order val="1"/>
          <c:tx>
            <c:v>Delta_e=-10</c:v>
          </c:tx>
          <c:spPr>
            <a:ln w="28575">
              <a:noFill/>
            </a:ln>
          </c:spPr>
          <c:xVal>
            <c:numRef>
              <c:f>'Datos RAW'!$A$9:$A$13</c:f>
              <c:numCache>
                <c:formatCode>General</c:formatCode>
                <c:ptCount val="5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</c:numCache>
            </c:numRef>
          </c:xVal>
          <c:yVal>
            <c:numRef>
              <c:f>'Datos RAW'!$AE$9:$AE$13</c:f>
              <c:numCache>
                <c:formatCode>0.00000</c:formatCode>
                <c:ptCount val="5"/>
                <c:pt idx="0">
                  <c:v>0.567434390795723</c:v>
                </c:pt>
                <c:pt idx="1">
                  <c:v>-0.38708584780045358</c:v>
                </c:pt>
                <c:pt idx="2">
                  <c:v>-0.39922371047270899</c:v>
                </c:pt>
                <c:pt idx="3">
                  <c:v>-0.40499585115959136</c:v>
                </c:pt>
                <c:pt idx="4">
                  <c:v>-6.7043409765835421E-2</c:v>
                </c:pt>
              </c:numCache>
            </c:numRef>
          </c:yVal>
          <c:smooth val="0"/>
        </c:ser>
        <c:ser>
          <c:idx val="2"/>
          <c:order val="2"/>
          <c:tx>
            <c:v>Delta_e=10</c:v>
          </c:tx>
          <c:spPr>
            <a:ln w="28575">
              <a:noFill/>
            </a:ln>
          </c:spPr>
          <c:xVal>
            <c:numRef>
              <c:f>'Datos RAW'!$A$14:$A$18</c:f>
              <c:numCache>
                <c:formatCode>General</c:formatCode>
                <c:ptCount val="5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</c:numCache>
            </c:numRef>
          </c:xVal>
          <c:yVal>
            <c:numRef>
              <c:f>'Datos RAW'!$AE$14:$AE$18</c:f>
              <c:numCache>
                <c:formatCode>0.00000</c:formatCode>
                <c:ptCount val="5"/>
                <c:pt idx="0">
                  <c:v>0.9403911639037652</c:v>
                </c:pt>
                <c:pt idx="1">
                  <c:v>1.0228937715616024</c:v>
                </c:pt>
                <c:pt idx="2">
                  <c:v>1.1178533962618993</c:v>
                </c:pt>
                <c:pt idx="3">
                  <c:v>1.0012637005408451</c:v>
                </c:pt>
                <c:pt idx="4">
                  <c:v>1.3415558354700554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340872"/>
        <c:axId val="239341264"/>
      </c:scatterChart>
      <c:valAx>
        <c:axId val="239340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9341264"/>
        <c:crosses val="autoZero"/>
        <c:crossBetween val="midCat"/>
      </c:valAx>
      <c:valAx>
        <c:axId val="239341264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239340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Lift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delta_e=0</c:v>
          </c:tx>
          <c:spPr>
            <a:ln w="28575">
              <a:noFill/>
            </a:ln>
          </c:spPr>
          <c:xVal>
            <c:numRef>
              <c:f>'Datos RAW'!$A$3:$A$8</c:f>
              <c:numCache>
                <c:formatCode>General</c:formatCode>
                <c:ptCount val="6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'Datos RAW'!$N$3:$N$8</c:f>
              <c:numCache>
                <c:formatCode>General</c:formatCode>
                <c:ptCount val="6"/>
                <c:pt idx="0">
                  <c:v>-56.8</c:v>
                </c:pt>
                <c:pt idx="1">
                  <c:v>166</c:v>
                </c:pt>
                <c:pt idx="2">
                  <c:v>444.2</c:v>
                </c:pt>
                <c:pt idx="3">
                  <c:v>604.20000000000005</c:v>
                </c:pt>
                <c:pt idx="4">
                  <c:v>931.9</c:v>
                </c:pt>
                <c:pt idx="5">
                  <c:v>1122</c:v>
                </c:pt>
              </c:numCache>
            </c:numRef>
          </c:yVal>
          <c:smooth val="0"/>
        </c:ser>
        <c:ser>
          <c:idx val="1"/>
          <c:order val="1"/>
          <c:tx>
            <c:v>delta_e=10</c:v>
          </c:tx>
          <c:spPr>
            <a:ln w="28575">
              <a:noFill/>
            </a:ln>
          </c:spPr>
          <c:xVal>
            <c:numRef>
              <c:f>'Datos RAW'!$A$9:$A$13</c:f>
              <c:numCache>
                <c:formatCode>General</c:formatCode>
                <c:ptCount val="5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</c:numCache>
            </c:numRef>
          </c:xVal>
          <c:yVal>
            <c:numRef>
              <c:f>'Datos RAW'!$N$9:$N$13</c:f>
              <c:numCache>
                <c:formatCode>General</c:formatCode>
                <c:ptCount val="5"/>
                <c:pt idx="0">
                  <c:v>25.58</c:v>
                </c:pt>
                <c:pt idx="1">
                  <c:v>240</c:v>
                </c:pt>
                <c:pt idx="2">
                  <c:v>519.4</c:v>
                </c:pt>
                <c:pt idx="3">
                  <c:v>654</c:v>
                </c:pt>
                <c:pt idx="4">
                  <c:v>1006.2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342440"/>
        <c:axId val="239342832"/>
      </c:scatterChart>
      <c:valAx>
        <c:axId val="239342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9342832"/>
        <c:crosses val="autoZero"/>
        <c:crossBetween val="midCat"/>
      </c:valAx>
      <c:valAx>
        <c:axId val="239342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342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0"/>
            <c:dispEq val="1"/>
            <c:trendlineLbl>
              <c:layout>
                <c:manualLayout>
                  <c:x val="-2.6068897637795276E-2"/>
                  <c:y val="-4.188538932633421E-4"/>
                </c:manualLayout>
              </c:layout>
              <c:numFmt formatCode="General" sourceLinked="0"/>
            </c:trendlineLbl>
          </c:trendline>
          <c:xVal>
            <c:numRef>
              <c:f>'Datos RAW'!$Y$4:$Y$8</c:f>
              <c:numCache>
                <c:formatCode>0.000</c:formatCode>
                <c:ptCount val="5"/>
                <c:pt idx="0">
                  <c:v>0.16121165792259626</c:v>
                </c:pt>
                <c:pt idx="1">
                  <c:v>1.1543496528938275</c:v>
                </c:pt>
                <c:pt idx="2">
                  <c:v>2.1357071919621973</c:v>
                </c:pt>
                <c:pt idx="3">
                  <c:v>5.0806454823064691</c:v>
                </c:pt>
                <c:pt idx="4">
                  <c:v>7.3648852072953135</c:v>
                </c:pt>
              </c:numCache>
            </c:numRef>
          </c:xVal>
          <c:yVal>
            <c:numRef>
              <c:f>'Datos RAW'!$Z$4:$Z$8</c:f>
              <c:numCache>
                <c:formatCode>0.000</c:formatCode>
                <c:ptCount val="5"/>
                <c:pt idx="0">
                  <c:v>2.8541194255479973E-2</c:v>
                </c:pt>
                <c:pt idx="1">
                  <c:v>0.1062312925170068</c:v>
                </c:pt>
                <c:pt idx="2">
                  <c:v>0.16060468631897204</c:v>
                </c:pt>
                <c:pt idx="3">
                  <c:v>0.25275888133030988</c:v>
                </c:pt>
                <c:pt idx="4">
                  <c:v>0.33475434618291761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343616"/>
        <c:axId val="239344008"/>
      </c:scatterChart>
      <c:valAx>
        <c:axId val="239343616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239344008"/>
        <c:crosses val="autoZero"/>
        <c:crossBetween val="midCat"/>
      </c:valAx>
      <c:valAx>
        <c:axId val="23934400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39343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M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delta_e=0</c:v>
          </c:tx>
          <c:spPr>
            <a:ln w="28575">
              <a:noFill/>
            </a:ln>
          </c:spPr>
          <c:xVal>
            <c:numRef>
              <c:f>'Datos RAW'!$A$3:$A$8</c:f>
              <c:numCache>
                <c:formatCode>General</c:formatCode>
                <c:ptCount val="6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'Datos RAW'!$V$3:$V$8</c:f>
              <c:numCache>
                <c:formatCode>0.00</c:formatCode>
                <c:ptCount val="6"/>
                <c:pt idx="0">
                  <c:v>35.003173306106611</c:v>
                </c:pt>
                <c:pt idx="1">
                  <c:v>36.021227400000015</c:v>
                </c:pt>
                <c:pt idx="2">
                  <c:v>39.865402235475131</c:v>
                </c:pt>
                <c:pt idx="3">
                  <c:v>46.249022657070327</c:v>
                </c:pt>
                <c:pt idx="4">
                  <c:v>62.740743308489982</c:v>
                </c:pt>
                <c:pt idx="5">
                  <c:v>67.097517810447471</c:v>
                </c:pt>
              </c:numCache>
            </c:numRef>
          </c:yVal>
          <c:smooth val="0"/>
        </c:ser>
        <c:ser>
          <c:idx val="2"/>
          <c:order val="1"/>
          <c:tx>
            <c:v>beta=-5</c:v>
          </c:tx>
          <c:spPr>
            <a:ln w="28575">
              <a:noFill/>
            </a:ln>
          </c:spPr>
          <c:xVal>
            <c:numRef>
              <c:f>'Datos RAW'!$A$22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'Datos RAW'!$V$22</c:f>
              <c:numCache>
                <c:formatCode>0.00</c:formatCode>
                <c:ptCount val="1"/>
                <c:pt idx="0">
                  <c:v>49.013684900000001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27896"/>
        <c:axId val="196728288"/>
      </c:scatterChart>
      <c:valAx>
        <c:axId val="196727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6728288"/>
        <c:crosses val="autoZero"/>
        <c:crossBetween val="midCat"/>
      </c:valAx>
      <c:valAx>
        <c:axId val="1967282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96727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'Datos RAW'!$AE$3:$AE$8</c:f>
              <c:numCache>
                <c:formatCode>0.00000</c:formatCode>
                <c:ptCount val="6"/>
                <c:pt idx="0">
                  <c:v>0.33865504030095589</c:v>
                </c:pt>
                <c:pt idx="1">
                  <c:v>0.34850469442176885</c:v>
                </c:pt>
                <c:pt idx="2">
                  <c:v>0.38569701331374279</c:v>
                </c:pt>
                <c:pt idx="3">
                  <c:v>0.44745842026492832</c:v>
                </c:pt>
                <c:pt idx="4">
                  <c:v>0.60701550593248055</c:v>
                </c:pt>
                <c:pt idx="5">
                  <c:v>0.6491672169113587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29072"/>
        <c:axId val="196729464"/>
      </c:scatterChart>
      <c:valAx>
        <c:axId val="196729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6729464"/>
        <c:crosses val="autoZero"/>
        <c:crossBetween val="midCat"/>
      </c:valAx>
      <c:valAx>
        <c:axId val="196729464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196729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'Datos RAW'!$N$14:$N$18</c:f>
              <c:numCache>
                <c:formatCode>General</c:formatCode>
                <c:ptCount val="5"/>
                <c:pt idx="0">
                  <c:v>-98.38</c:v>
                </c:pt>
                <c:pt idx="1">
                  <c:v>103</c:v>
                </c:pt>
                <c:pt idx="2">
                  <c:v>379.2</c:v>
                </c:pt>
                <c:pt idx="3">
                  <c:v>510</c:v>
                </c:pt>
                <c:pt idx="4">
                  <c:v>868.9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345968"/>
        <c:axId val="239345576"/>
      </c:scatterChart>
      <c:valAx>
        <c:axId val="239345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39345576"/>
        <c:crosses val="autoZero"/>
        <c:crossBetween val="midCat"/>
      </c:valAx>
      <c:valAx>
        <c:axId val="239345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345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64</xdr:row>
      <xdr:rowOff>47625</xdr:rowOff>
    </xdr:from>
    <xdr:to>
      <xdr:col>9</xdr:col>
      <xdr:colOff>190500</xdr:colOff>
      <xdr:row>77</xdr:row>
      <xdr:rowOff>171450</xdr:rowOff>
    </xdr:to>
    <xdr:pic>
      <xdr:nvPicPr>
        <xdr:cNvPr id="3" name="image00.png" title="Imagen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4714875" cy="2724150"/>
        </a:xfrm>
        <a:prstGeom prst="rect">
          <a:avLst/>
        </a:prstGeom>
        <a:noFill/>
      </xdr:spPr>
    </xdr:pic>
    <xdr:clientData fLocksWithSheet="0"/>
  </xdr:twoCellAnchor>
  <xdr:twoCellAnchor>
    <xdr:from>
      <xdr:col>27</xdr:col>
      <xdr:colOff>227483</xdr:colOff>
      <xdr:row>53</xdr:row>
      <xdr:rowOff>155765</xdr:rowOff>
    </xdr:from>
    <xdr:to>
      <xdr:col>32</xdr:col>
      <xdr:colOff>688045</xdr:colOff>
      <xdr:row>72</xdr:row>
      <xdr:rowOff>155765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210671</xdr:colOff>
      <xdr:row>54</xdr:row>
      <xdr:rowOff>149598</xdr:rowOff>
    </xdr:from>
    <xdr:to>
      <xdr:col>25</xdr:col>
      <xdr:colOff>412377</xdr:colOff>
      <xdr:row>72</xdr:row>
      <xdr:rowOff>130548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54429</xdr:colOff>
      <xdr:row>37</xdr:row>
      <xdr:rowOff>130629</xdr:rowOff>
    </xdr:from>
    <xdr:to>
      <xdr:col>37</xdr:col>
      <xdr:colOff>778329</xdr:colOff>
      <xdr:row>54</xdr:row>
      <xdr:rowOff>5443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466725</xdr:colOff>
      <xdr:row>53</xdr:row>
      <xdr:rowOff>47625</xdr:rowOff>
    </xdr:from>
    <xdr:to>
      <xdr:col>17</xdr:col>
      <xdr:colOff>306481</xdr:colOff>
      <xdr:row>71</xdr:row>
      <xdr:rowOff>38100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254535</xdr:colOff>
      <xdr:row>22</xdr:row>
      <xdr:rowOff>73160</xdr:rowOff>
    </xdr:from>
    <xdr:to>
      <xdr:col>28</xdr:col>
      <xdr:colOff>713976</xdr:colOff>
      <xdr:row>35</xdr:row>
      <xdr:rowOff>196584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537883</xdr:colOff>
      <xdr:row>22</xdr:row>
      <xdr:rowOff>186018</xdr:rowOff>
    </xdr:from>
    <xdr:to>
      <xdr:col>23</xdr:col>
      <xdr:colOff>123266</xdr:colOff>
      <xdr:row>36</xdr:row>
      <xdr:rowOff>105335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ocw.mit.edu/courses/aeronautics-and-astronautics/16-333-aircraft-stability-and-control-fall-2004/lecture-notes/lecture_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9"/>
  <sheetViews>
    <sheetView workbookViewId="0">
      <selection sqref="A1:B1"/>
    </sheetView>
  </sheetViews>
  <sheetFormatPr baseColWidth="10" defaultColWidth="14.42578125" defaultRowHeight="15.75" customHeight="1" x14ac:dyDescent="0.2"/>
  <cols>
    <col min="2" max="2" width="17.85546875" customWidth="1"/>
  </cols>
  <sheetData>
    <row r="1" spans="1:3" ht="15" x14ac:dyDescent="0.25">
      <c r="A1" s="119" t="s">
        <v>0</v>
      </c>
      <c r="B1" s="120"/>
      <c r="C1" s="3"/>
    </row>
    <row r="2" spans="1:3" ht="15.75" customHeight="1" x14ac:dyDescent="0.2">
      <c r="A2" s="4" t="s">
        <v>11</v>
      </c>
      <c r="B2" s="11">
        <f>-0.65146</f>
        <v>-0.65146000000000004</v>
      </c>
      <c r="C2" s="3" t="s">
        <v>27</v>
      </c>
    </row>
    <row r="3" spans="1:3" ht="15.75" customHeight="1" x14ac:dyDescent="0.2">
      <c r="A3" s="4" t="s">
        <v>28</v>
      </c>
      <c r="B3" s="11">
        <f>-0.179757</f>
        <v>-0.179757</v>
      </c>
      <c r="C3" s="3" t="s">
        <v>27</v>
      </c>
    </row>
    <row r="4" spans="1:3" ht="15.75" customHeight="1" x14ac:dyDescent="0.2">
      <c r="A4" s="12"/>
      <c r="B4" s="14"/>
    </row>
    <row r="5" spans="1:3" ht="15" x14ac:dyDescent="0.25">
      <c r="A5" s="119" t="s">
        <v>30</v>
      </c>
      <c r="B5" s="120"/>
    </row>
    <row r="6" spans="1:3" ht="15.75" customHeight="1" x14ac:dyDescent="0.2">
      <c r="A6" s="4" t="s">
        <v>32</v>
      </c>
      <c r="B6" s="16">
        <v>1.2250000000000001</v>
      </c>
      <c r="C6" s="3" t="s">
        <v>33</v>
      </c>
    </row>
    <row r="7" spans="1:3" ht="15.75" customHeight="1" x14ac:dyDescent="0.2">
      <c r="A7" s="4" t="s">
        <v>14</v>
      </c>
      <c r="B7" s="16">
        <v>30</v>
      </c>
      <c r="C7" s="3" t="s">
        <v>18</v>
      </c>
    </row>
    <row r="8" spans="1:3" ht="15.75" customHeight="1" x14ac:dyDescent="0.2">
      <c r="A8" s="4" t="s">
        <v>34</v>
      </c>
      <c r="B8" s="16">
        <v>0.75</v>
      </c>
      <c r="C8" s="3" t="s">
        <v>35</v>
      </c>
    </row>
    <row r="9" spans="1:3" ht="15.75" customHeight="1" x14ac:dyDescent="0.2">
      <c r="A9" s="4" t="s">
        <v>36</v>
      </c>
      <c r="B9" s="16">
        <v>3</v>
      </c>
      <c r="C9" s="3" t="s">
        <v>37</v>
      </c>
    </row>
    <row r="10" spans="1:3" ht="15.75" customHeight="1" x14ac:dyDescent="0.2">
      <c r="A10" s="4" t="s">
        <v>38</v>
      </c>
      <c r="B10" s="16">
        <v>0.25</v>
      </c>
      <c r="C10" s="3" t="s">
        <v>27</v>
      </c>
    </row>
    <row r="11" spans="1:3" ht="15.75" customHeight="1" x14ac:dyDescent="0.2">
      <c r="B11" s="15"/>
    </row>
    <row r="12" spans="1:3" ht="15.75" customHeight="1" x14ac:dyDescent="0.2">
      <c r="B12" s="15"/>
    </row>
    <row r="13" spans="1:3" ht="15.75" customHeight="1" x14ac:dyDescent="0.2">
      <c r="B13" s="15"/>
    </row>
    <row r="14" spans="1:3" ht="15.75" customHeight="1" x14ac:dyDescent="0.2">
      <c r="B14" s="15"/>
    </row>
    <row r="15" spans="1:3" ht="15.75" customHeight="1" x14ac:dyDescent="0.2">
      <c r="B15" s="15"/>
    </row>
    <row r="16" spans="1:3" ht="15.75" customHeight="1" x14ac:dyDescent="0.2">
      <c r="B16" s="15"/>
    </row>
    <row r="17" spans="2:2" ht="15.75" customHeight="1" x14ac:dyDescent="0.2">
      <c r="B17" s="15"/>
    </row>
    <row r="18" spans="2:2" ht="15.75" customHeight="1" x14ac:dyDescent="0.2">
      <c r="B18" s="15"/>
    </row>
    <row r="19" spans="2:2" ht="15.75" customHeight="1" x14ac:dyDescent="0.2">
      <c r="B19" s="15"/>
    </row>
    <row r="20" spans="2:2" ht="15.75" customHeight="1" x14ac:dyDescent="0.2">
      <c r="B20" s="15"/>
    </row>
    <row r="21" spans="2:2" ht="15.75" customHeight="1" x14ac:dyDescent="0.2">
      <c r="B21" s="15"/>
    </row>
    <row r="22" spans="2:2" ht="15.75" customHeight="1" x14ac:dyDescent="0.2">
      <c r="B22" s="15"/>
    </row>
    <row r="23" spans="2:2" ht="15.75" customHeight="1" x14ac:dyDescent="0.2">
      <c r="B23" s="15"/>
    </row>
    <row r="24" spans="2:2" ht="15.75" customHeight="1" x14ac:dyDescent="0.2">
      <c r="B24" s="15"/>
    </row>
    <row r="25" spans="2:2" ht="15.75" customHeight="1" x14ac:dyDescent="0.2">
      <c r="B25" s="15"/>
    </row>
    <row r="26" spans="2:2" ht="15.75" customHeight="1" x14ac:dyDescent="0.2">
      <c r="B26" s="15"/>
    </row>
    <row r="27" spans="2:2" ht="15.75" customHeight="1" x14ac:dyDescent="0.2">
      <c r="B27" s="15"/>
    </row>
    <row r="28" spans="2:2" ht="15.75" customHeight="1" x14ac:dyDescent="0.2">
      <c r="B28" s="15"/>
    </row>
    <row r="29" spans="2:2" ht="15.75" customHeight="1" x14ac:dyDescent="0.2">
      <c r="B29" s="15"/>
    </row>
    <row r="30" spans="2:2" ht="15.75" customHeight="1" x14ac:dyDescent="0.2">
      <c r="B30" s="15"/>
    </row>
    <row r="31" spans="2:2" ht="15.75" customHeight="1" x14ac:dyDescent="0.2">
      <c r="B31" s="15"/>
    </row>
    <row r="32" spans="2:2" ht="12.75" x14ac:dyDescent="0.2">
      <c r="B32" s="15"/>
    </row>
    <row r="33" spans="2:2" ht="12.75" x14ac:dyDescent="0.2">
      <c r="B33" s="15"/>
    </row>
    <row r="34" spans="2:2" ht="12.75" x14ac:dyDescent="0.2">
      <c r="B34" s="15"/>
    </row>
    <row r="35" spans="2:2" ht="12.75" x14ac:dyDescent="0.2">
      <c r="B35" s="15"/>
    </row>
    <row r="36" spans="2:2" ht="12.75" x14ac:dyDescent="0.2">
      <c r="B36" s="15"/>
    </row>
    <row r="37" spans="2:2" ht="12.75" x14ac:dyDescent="0.2">
      <c r="B37" s="15"/>
    </row>
    <row r="38" spans="2:2" ht="12.75" x14ac:dyDescent="0.2">
      <c r="B38" s="15"/>
    </row>
    <row r="39" spans="2:2" ht="12.75" x14ac:dyDescent="0.2">
      <c r="B39" s="15"/>
    </row>
    <row r="40" spans="2:2" ht="12.75" x14ac:dyDescent="0.2">
      <c r="B40" s="15"/>
    </row>
    <row r="41" spans="2:2" ht="12.75" x14ac:dyDescent="0.2">
      <c r="B41" s="15"/>
    </row>
    <row r="42" spans="2:2" ht="12.75" x14ac:dyDescent="0.2">
      <c r="B42" s="15"/>
    </row>
    <row r="43" spans="2:2" ht="12.75" x14ac:dyDescent="0.2">
      <c r="B43" s="15"/>
    </row>
    <row r="44" spans="2:2" ht="12.75" x14ac:dyDescent="0.2">
      <c r="B44" s="15"/>
    </row>
    <row r="45" spans="2:2" ht="12.75" x14ac:dyDescent="0.2">
      <c r="B45" s="15"/>
    </row>
    <row r="46" spans="2:2" ht="12.75" x14ac:dyDescent="0.2">
      <c r="B46" s="15"/>
    </row>
    <row r="47" spans="2:2" ht="12.75" x14ac:dyDescent="0.2">
      <c r="B47" s="15"/>
    </row>
    <row r="48" spans="2:2" ht="12.75" x14ac:dyDescent="0.2">
      <c r="B48" s="15"/>
    </row>
    <row r="49" spans="2:2" ht="12.75" x14ac:dyDescent="0.2">
      <c r="B49" s="15"/>
    </row>
    <row r="50" spans="2:2" ht="12.75" x14ac:dyDescent="0.2">
      <c r="B50" s="15"/>
    </row>
    <row r="51" spans="2:2" ht="12.75" x14ac:dyDescent="0.2">
      <c r="B51" s="15"/>
    </row>
    <row r="52" spans="2:2" ht="12.75" x14ac:dyDescent="0.2">
      <c r="B52" s="15"/>
    </row>
    <row r="53" spans="2:2" ht="12.75" x14ac:dyDescent="0.2">
      <c r="B53" s="15"/>
    </row>
    <row r="54" spans="2:2" ht="12.75" x14ac:dyDescent="0.2">
      <c r="B54" s="15"/>
    </row>
    <row r="55" spans="2:2" ht="12.75" x14ac:dyDescent="0.2">
      <c r="B55" s="15"/>
    </row>
    <row r="56" spans="2:2" ht="12.75" x14ac:dyDescent="0.2">
      <c r="B56" s="15"/>
    </row>
    <row r="57" spans="2:2" ht="12.75" x14ac:dyDescent="0.2">
      <c r="B57" s="15"/>
    </row>
    <row r="58" spans="2:2" ht="12.75" x14ac:dyDescent="0.2">
      <c r="B58" s="15"/>
    </row>
    <row r="59" spans="2:2" ht="12.75" x14ac:dyDescent="0.2">
      <c r="B59" s="15"/>
    </row>
    <row r="60" spans="2:2" ht="12.75" x14ac:dyDescent="0.2">
      <c r="B60" s="15"/>
    </row>
    <row r="61" spans="2:2" ht="12.75" x14ac:dyDescent="0.2">
      <c r="B61" s="15"/>
    </row>
    <row r="62" spans="2:2" ht="12.75" x14ac:dyDescent="0.2">
      <c r="B62" s="15"/>
    </row>
    <row r="63" spans="2:2" ht="12.75" x14ac:dyDescent="0.2">
      <c r="B63" s="15"/>
    </row>
    <row r="64" spans="2:2" ht="12.75" x14ac:dyDescent="0.2">
      <c r="B64" s="15"/>
    </row>
    <row r="65" spans="2:2" ht="12.75" x14ac:dyDescent="0.2">
      <c r="B65" s="15"/>
    </row>
    <row r="66" spans="2:2" ht="12.75" x14ac:dyDescent="0.2">
      <c r="B66" s="15"/>
    </row>
    <row r="67" spans="2:2" ht="12.75" x14ac:dyDescent="0.2">
      <c r="B67" s="15"/>
    </row>
    <row r="68" spans="2:2" ht="12.75" x14ac:dyDescent="0.2">
      <c r="B68" s="15"/>
    </row>
    <row r="69" spans="2:2" ht="12.75" x14ac:dyDescent="0.2">
      <c r="B69" s="15"/>
    </row>
    <row r="70" spans="2:2" ht="12.75" x14ac:dyDescent="0.2">
      <c r="B70" s="15"/>
    </row>
    <row r="71" spans="2:2" ht="12.75" x14ac:dyDescent="0.2">
      <c r="B71" s="15"/>
    </row>
    <row r="72" spans="2:2" ht="12.75" x14ac:dyDescent="0.2">
      <c r="B72" s="15"/>
    </row>
    <row r="73" spans="2:2" ht="12.75" x14ac:dyDescent="0.2">
      <c r="B73" s="15"/>
    </row>
    <row r="74" spans="2:2" ht="12.75" x14ac:dyDescent="0.2">
      <c r="B74" s="15"/>
    </row>
    <row r="75" spans="2:2" ht="12.75" x14ac:dyDescent="0.2">
      <c r="B75" s="15"/>
    </row>
    <row r="76" spans="2:2" ht="12.75" x14ac:dyDescent="0.2">
      <c r="B76" s="15"/>
    </row>
    <row r="77" spans="2:2" ht="12.75" x14ac:dyDescent="0.2">
      <c r="B77" s="15"/>
    </row>
    <row r="78" spans="2:2" ht="12.75" x14ac:dyDescent="0.2">
      <c r="B78" s="15"/>
    </row>
    <row r="79" spans="2:2" ht="12.75" x14ac:dyDescent="0.2">
      <c r="B79" s="15"/>
    </row>
    <row r="80" spans="2:2" ht="12.75" x14ac:dyDescent="0.2">
      <c r="B80" s="15"/>
    </row>
    <row r="81" spans="2:2" ht="12.75" x14ac:dyDescent="0.2">
      <c r="B81" s="15"/>
    </row>
    <row r="82" spans="2:2" ht="12.75" x14ac:dyDescent="0.2">
      <c r="B82" s="15"/>
    </row>
    <row r="83" spans="2:2" ht="12.75" x14ac:dyDescent="0.2">
      <c r="B83" s="15"/>
    </row>
    <row r="84" spans="2:2" ht="12.75" x14ac:dyDescent="0.2">
      <c r="B84" s="15"/>
    </row>
    <row r="85" spans="2:2" ht="12.75" x14ac:dyDescent="0.2">
      <c r="B85" s="15"/>
    </row>
    <row r="86" spans="2:2" ht="12.75" x14ac:dyDescent="0.2">
      <c r="B86" s="15"/>
    </row>
    <row r="87" spans="2:2" ht="12.75" x14ac:dyDescent="0.2">
      <c r="B87" s="15"/>
    </row>
    <row r="88" spans="2:2" ht="12.75" x14ac:dyDescent="0.2">
      <c r="B88" s="15"/>
    </row>
    <row r="89" spans="2:2" ht="12.75" x14ac:dyDescent="0.2">
      <c r="B89" s="15"/>
    </row>
    <row r="90" spans="2:2" ht="12.75" x14ac:dyDescent="0.2">
      <c r="B90" s="15"/>
    </row>
    <row r="91" spans="2:2" ht="12.75" x14ac:dyDescent="0.2">
      <c r="B91" s="15"/>
    </row>
    <row r="92" spans="2:2" ht="12.75" x14ac:dyDescent="0.2">
      <c r="B92" s="15"/>
    </row>
    <row r="93" spans="2:2" ht="12.75" x14ac:dyDescent="0.2">
      <c r="B93" s="15"/>
    </row>
    <row r="94" spans="2:2" ht="12.75" x14ac:dyDescent="0.2">
      <c r="B94" s="15"/>
    </row>
    <row r="95" spans="2:2" ht="12.75" x14ac:dyDescent="0.2">
      <c r="B95" s="15"/>
    </row>
    <row r="96" spans="2:2" ht="12.75" x14ac:dyDescent="0.2">
      <c r="B96" s="15"/>
    </row>
    <row r="97" spans="2:2" ht="12.75" x14ac:dyDescent="0.2">
      <c r="B97" s="15"/>
    </row>
    <row r="98" spans="2:2" ht="12.75" x14ac:dyDescent="0.2">
      <c r="B98" s="15"/>
    </row>
    <row r="99" spans="2:2" ht="12.75" x14ac:dyDescent="0.2">
      <c r="B99" s="15"/>
    </row>
    <row r="100" spans="2:2" ht="12.75" x14ac:dyDescent="0.2">
      <c r="B100" s="15"/>
    </row>
    <row r="101" spans="2:2" ht="12.75" x14ac:dyDescent="0.2">
      <c r="B101" s="15"/>
    </row>
    <row r="102" spans="2:2" ht="12.75" x14ac:dyDescent="0.2">
      <c r="B102" s="15"/>
    </row>
    <row r="103" spans="2:2" ht="12.75" x14ac:dyDescent="0.2">
      <c r="B103" s="15"/>
    </row>
    <row r="104" spans="2:2" ht="12.75" x14ac:dyDescent="0.2">
      <c r="B104" s="15"/>
    </row>
    <row r="105" spans="2:2" ht="12.75" x14ac:dyDescent="0.2">
      <c r="B105" s="15"/>
    </row>
    <row r="106" spans="2:2" ht="12.75" x14ac:dyDescent="0.2">
      <c r="B106" s="15"/>
    </row>
    <row r="107" spans="2:2" ht="12.75" x14ac:dyDescent="0.2">
      <c r="B107" s="15"/>
    </row>
    <row r="108" spans="2:2" ht="12.75" x14ac:dyDescent="0.2">
      <c r="B108" s="15"/>
    </row>
    <row r="109" spans="2:2" ht="12.75" x14ac:dyDescent="0.2">
      <c r="B109" s="15"/>
    </row>
    <row r="110" spans="2:2" ht="12.75" x14ac:dyDescent="0.2">
      <c r="B110" s="15"/>
    </row>
    <row r="111" spans="2:2" ht="12.75" x14ac:dyDescent="0.2">
      <c r="B111" s="15"/>
    </row>
    <row r="112" spans="2:2" ht="12.75" x14ac:dyDescent="0.2">
      <c r="B112" s="15"/>
    </row>
    <row r="113" spans="2:2" ht="12.75" x14ac:dyDescent="0.2">
      <c r="B113" s="15"/>
    </row>
    <row r="114" spans="2:2" ht="12.75" x14ac:dyDescent="0.2">
      <c r="B114" s="15"/>
    </row>
    <row r="115" spans="2:2" ht="12.75" x14ac:dyDescent="0.2">
      <c r="B115" s="15"/>
    </row>
    <row r="116" spans="2:2" ht="12.75" x14ac:dyDescent="0.2">
      <c r="B116" s="15"/>
    </row>
    <row r="117" spans="2:2" ht="12.75" x14ac:dyDescent="0.2">
      <c r="B117" s="15"/>
    </row>
    <row r="118" spans="2:2" ht="12.75" x14ac:dyDescent="0.2">
      <c r="B118" s="15"/>
    </row>
    <row r="119" spans="2:2" ht="12.75" x14ac:dyDescent="0.2">
      <c r="B119" s="15"/>
    </row>
    <row r="120" spans="2:2" ht="12.75" x14ac:dyDescent="0.2">
      <c r="B120" s="15"/>
    </row>
    <row r="121" spans="2:2" ht="12.75" x14ac:dyDescent="0.2">
      <c r="B121" s="15"/>
    </row>
    <row r="122" spans="2:2" ht="12.75" x14ac:dyDescent="0.2">
      <c r="B122" s="15"/>
    </row>
    <row r="123" spans="2:2" ht="12.75" x14ac:dyDescent="0.2">
      <c r="B123" s="15"/>
    </row>
    <row r="124" spans="2:2" ht="12.75" x14ac:dyDescent="0.2">
      <c r="B124" s="15"/>
    </row>
    <row r="125" spans="2:2" ht="12.75" x14ac:dyDescent="0.2">
      <c r="B125" s="15"/>
    </row>
    <row r="126" spans="2:2" ht="12.75" x14ac:dyDescent="0.2">
      <c r="B126" s="15"/>
    </row>
    <row r="127" spans="2:2" ht="12.75" x14ac:dyDescent="0.2">
      <c r="B127" s="15"/>
    </row>
    <row r="128" spans="2:2" ht="12.75" x14ac:dyDescent="0.2">
      <c r="B128" s="15"/>
    </row>
    <row r="129" spans="2:2" ht="12.75" x14ac:dyDescent="0.2">
      <c r="B129" s="15"/>
    </row>
    <row r="130" spans="2:2" ht="12.75" x14ac:dyDescent="0.2">
      <c r="B130" s="15"/>
    </row>
    <row r="131" spans="2:2" ht="12.75" x14ac:dyDescent="0.2">
      <c r="B131" s="15"/>
    </row>
    <row r="132" spans="2:2" ht="12.75" x14ac:dyDescent="0.2">
      <c r="B132" s="15"/>
    </row>
    <row r="133" spans="2:2" ht="12.75" x14ac:dyDescent="0.2">
      <c r="B133" s="15"/>
    </row>
    <row r="134" spans="2:2" ht="12.75" x14ac:dyDescent="0.2">
      <c r="B134" s="15"/>
    </row>
    <row r="135" spans="2:2" ht="12.75" x14ac:dyDescent="0.2">
      <c r="B135" s="15"/>
    </row>
    <row r="136" spans="2:2" ht="12.75" x14ac:dyDescent="0.2">
      <c r="B136" s="15"/>
    </row>
    <row r="137" spans="2:2" ht="12.75" x14ac:dyDescent="0.2">
      <c r="B137" s="15"/>
    </row>
    <row r="138" spans="2:2" ht="12.75" x14ac:dyDescent="0.2">
      <c r="B138" s="15"/>
    </row>
    <row r="139" spans="2:2" ht="12.75" x14ac:dyDescent="0.2">
      <c r="B139" s="15"/>
    </row>
    <row r="140" spans="2:2" ht="12.75" x14ac:dyDescent="0.2">
      <c r="B140" s="15"/>
    </row>
    <row r="141" spans="2:2" ht="12.75" x14ac:dyDescent="0.2">
      <c r="B141" s="15"/>
    </row>
    <row r="142" spans="2:2" ht="12.75" x14ac:dyDescent="0.2">
      <c r="B142" s="15"/>
    </row>
    <row r="143" spans="2:2" ht="12.75" x14ac:dyDescent="0.2">
      <c r="B143" s="15"/>
    </row>
    <row r="144" spans="2:2" ht="12.75" x14ac:dyDescent="0.2">
      <c r="B144" s="15"/>
    </row>
    <row r="145" spans="2:2" ht="12.75" x14ac:dyDescent="0.2">
      <c r="B145" s="15"/>
    </row>
    <row r="146" spans="2:2" ht="12.75" x14ac:dyDescent="0.2">
      <c r="B146" s="15"/>
    </row>
    <row r="147" spans="2:2" ht="12.75" x14ac:dyDescent="0.2">
      <c r="B147" s="15"/>
    </row>
    <row r="148" spans="2:2" ht="12.75" x14ac:dyDescent="0.2">
      <c r="B148" s="15"/>
    </row>
    <row r="149" spans="2:2" ht="12.75" x14ac:dyDescent="0.2">
      <c r="B149" s="15"/>
    </row>
    <row r="150" spans="2:2" ht="12.75" x14ac:dyDescent="0.2">
      <c r="B150" s="15"/>
    </row>
    <row r="151" spans="2:2" ht="12.75" x14ac:dyDescent="0.2">
      <c r="B151" s="15"/>
    </row>
    <row r="152" spans="2:2" ht="12.75" x14ac:dyDescent="0.2">
      <c r="B152" s="15"/>
    </row>
    <row r="153" spans="2:2" ht="12.75" x14ac:dyDescent="0.2">
      <c r="B153" s="15"/>
    </row>
    <row r="154" spans="2:2" ht="12.75" x14ac:dyDescent="0.2">
      <c r="B154" s="15"/>
    </row>
    <row r="155" spans="2:2" ht="12.75" x14ac:dyDescent="0.2">
      <c r="B155" s="15"/>
    </row>
    <row r="156" spans="2:2" ht="12.75" x14ac:dyDescent="0.2">
      <c r="B156" s="15"/>
    </row>
    <row r="157" spans="2:2" ht="12.75" x14ac:dyDescent="0.2">
      <c r="B157" s="15"/>
    </row>
    <row r="158" spans="2:2" ht="12.75" x14ac:dyDescent="0.2">
      <c r="B158" s="15"/>
    </row>
    <row r="159" spans="2:2" ht="12.75" x14ac:dyDescent="0.2">
      <c r="B159" s="15"/>
    </row>
    <row r="160" spans="2:2" ht="12.75" x14ac:dyDescent="0.2">
      <c r="B160" s="15"/>
    </row>
    <row r="161" spans="2:2" ht="12.75" x14ac:dyDescent="0.2">
      <c r="B161" s="15"/>
    </row>
    <row r="162" spans="2:2" ht="12.75" x14ac:dyDescent="0.2">
      <c r="B162" s="15"/>
    </row>
    <row r="163" spans="2:2" ht="12.75" x14ac:dyDescent="0.2">
      <c r="B163" s="15"/>
    </row>
    <row r="164" spans="2:2" ht="12.75" x14ac:dyDescent="0.2">
      <c r="B164" s="15"/>
    </row>
    <row r="165" spans="2:2" ht="12.75" x14ac:dyDescent="0.2">
      <c r="B165" s="15"/>
    </row>
    <row r="166" spans="2:2" ht="12.75" x14ac:dyDescent="0.2">
      <c r="B166" s="15"/>
    </row>
    <row r="167" spans="2:2" ht="12.75" x14ac:dyDescent="0.2">
      <c r="B167" s="15"/>
    </row>
    <row r="168" spans="2:2" ht="12.75" x14ac:dyDescent="0.2">
      <c r="B168" s="15"/>
    </row>
    <row r="169" spans="2:2" ht="12.75" x14ac:dyDescent="0.2">
      <c r="B169" s="15"/>
    </row>
    <row r="170" spans="2:2" ht="12.75" x14ac:dyDescent="0.2">
      <c r="B170" s="15"/>
    </row>
    <row r="171" spans="2:2" ht="12.75" x14ac:dyDescent="0.2">
      <c r="B171" s="15"/>
    </row>
    <row r="172" spans="2:2" ht="12.75" x14ac:dyDescent="0.2">
      <c r="B172" s="15"/>
    </row>
    <row r="173" spans="2:2" ht="12.75" x14ac:dyDescent="0.2">
      <c r="B173" s="15"/>
    </row>
    <row r="174" spans="2:2" ht="12.75" x14ac:dyDescent="0.2">
      <c r="B174" s="15"/>
    </row>
    <row r="175" spans="2:2" ht="12.75" x14ac:dyDescent="0.2">
      <c r="B175" s="15"/>
    </row>
    <row r="176" spans="2:2" ht="12.75" x14ac:dyDescent="0.2">
      <c r="B176" s="15"/>
    </row>
    <row r="177" spans="2:2" ht="12.75" x14ac:dyDescent="0.2">
      <c r="B177" s="15"/>
    </row>
    <row r="178" spans="2:2" ht="12.75" x14ac:dyDescent="0.2">
      <c r="B178" s="15"/>
    </row>
    <row r="179" spans="2:2" ht="12.75" x14ac:dyDescent="0.2">
      <c r="B179" s="15"/>
    </row>
    <row r="180" spans="2:2" ht="12.75" x14ac:dyDescent="0.2">
      <c r="B180" s="15"/>
    </row>
    <row r="181" spans="2:2" ht="12.75" x14ac:dyDescent="0.2">
      <c r="B181" s="15"/>
    </row>
    <row r="182" spans="2:2" ht="12.75" x14ac:dyDescent="0.2">
      <c r="B182" s="15"/>
    </row>
    <row r="183" spans="2:2" ht="12.75" x14ac:dyDescent="0.2">
      <c r="B183" s="15"/>
    </row>
    <row r="184" spans="2:2" ht="12.75" x14ac:dyDescent="0.2">
      <c r="B184" s="15"/>
    </row>
    <row r="185" spans="2:2" ht="12.75" x14ac:dyDescent="0.2">
      <c r="B185" s="15"/>
    </row>
    <row r="186" spans="2:2" ht="12.75" x14ac:dyDescent="0.2">
      <c r="B186" s="15"/>
    </row>
    <row r="187" spans="2:2" ht="12.75" x14ac:dyDescent="0.2">
      <c r="B187" s="15"/>
    </row>
    <row r="188" spans="2:2" ht="12.75" x14ac:dyDescent="0.2">
      <c r="B188" s="15"/>
    </row>
    <row r="189" spans="2:2" ht="12.75" x14ac:dyDescent="0.2">
      <c r="B189" s="15"/>
    </row>
    <row r="190" spans="2:2" ht="12.75" x14ac:dyDescent="0.2">
      <c r="B190" s="15"/>
    </row>
    <row r="191" spans="2:2" ht="12.75" x14ac:dyDescent="0.2">
      <c r="B191" s="15"/>
    </row>
    <row r="192" spans="2:2" ht="12.75" x14ac:dyDescent="0.2">
      <c r="B192" s="15"/>
    </row>
    <row r="193" spans="2:2" ht="12.75" x14ac:dyDescent="0.2">
      <c r="B193" s="15"/>
    </row>
    <row r="194" spans="2:2" ht="12.75" x14ac:dyDescent="0.2">
      <c r="B194" s="15"/>
    </row>
    <row r="195" spans="2:2" ht="12.75" x14ac:dyDescent="0.2">
      <c r="B195" s="15"/>
    </row>
    <row r="196" spans="2:2" ht="12.75" x14ac:dyDescent="0.2">
      <c r="B196" s="15"/>
    </row>
    <row r="197" spans="2:2" ht="12.75" x14ac:dyDescent="0.2">
      <c r="B197" s="15"/>
    </row>
    <row r="198" spans="2:2" ht="12.75" x14ac:dyDescent="0.2">
      <c r="B198" s="15"/>
    </row>
    <row r="199" spans="2:2" ht="12.75" x14ac:dyDescent="0.2">
      <c r="B199" s="15"/>
    </row>
    <row r="200" spans="2:2" ht="12.75" x14ac:dyDescent="0.2">
      <c r="B200" s="15"/>
    </row>
    <row r="201" spans="2:2" ht="12.75" x14ac:dyDescent="0.2">
      <c r="B201" s="15"/>
    </row>
    <row r="202" spans="2:2" ht="12.75" x14ac:dyDescent="0.2">
      <c r="B202" s="15"/>
    </row>
    <row r="203" spans="2:2" ht="12.75" x14ac:dyDescent="0.2">
      <c r="B203" s="15"/>
    </row>
    <row r="204" spans="2:2" ht="12.75" x14ac:dyDescent="0.2">
      <c r="B204" s="15"/>
    </row>
    <row r="205" spans="2:2" ht="12.75" x14ac:dyDescent="0.2">
      <c r="B205" s="15"/>
    </row>
    <row r="206" spans="2:2" ht="12.75" x14ac:dyDescent="0.2">
      <c r="B206" s="15"/>
    </row>
    <row r="207" spans="2:2" ht="12.75" x14ac:dyDescent="0.2">
      <c r="B207" s="15"/>
    </row>
    <row r="208" spans="2:2" ht="12.75" x14ac:dyDescent="0.2">
      <c r="B208" s="15"/>
    </row>
    <row r="209" spans="2:2" ht="12.75" x14ac:dyDescent="0.2">
      <c r="B209" s="15"/>
    </row>
    <row r="210" spans="2:2" ht="12.75" x14ac:dyDescent="0.2">
      <c r="B210" s="15"/>
    </row>
    <row r="211" spans="2:2" ht="12.75" x14ac:dyDescent="0.2">
      <c r="B211" s="15"/>
    </row>
    <row r="212" spans="2:2" ht="12.75" x14ac:dyDescent="0.2">
      <c r="B212" s="15"/>
    </row>
    <row r="213" spans="2:2" ht="12.75" x14ac:dyDescent="0.2">
      <c r="B213" s="15"/>
    </row>
    <row r="214" spans="2:2" ht="12.75" x14ac:dyDescent="0.2">
      <c r="B214" s="15"/>
    </row>
    <row r="215" spans="2:2" ht="12.75" x14ac:dyDescent="0.2">
      <c r="B215" s="15"/>
    </row>
    <row r="216" spans="2:2" ht="12.75" x14ac:dyDescent="0.2">
      <c r="B216" s="15"/>
    </row>
    <row r="217" spans="2:2" ht="12.75" x14ac:dyDescent="0.2">
      <c r="B217" s="15"/>
    </row>
    <row r="218" spans="2:2" ht="12.75" x14ac:dyDescent="0.2">
      <c r="B218" s="15"/>
    </row>
    <row r="219" spans="2:2" ht="12.75" x14ac:dyDescent="0.2">
      <c r="B219" s="15"/>
    </row>
    <row r="220" spans="2:2" ht="12.75" x14ac:dyDescent="0.2">
      <c r="B220" s="15"/>
    </row>
    <row r="221" spans="2:2" ht="12.75" x14ac:dyDescent="0.2">
      <c r="B221" s="15"/>
    </row>
    <row r="222" spans="2:2" ht="12.75" x14ac:dyDescent="0.2">
      <c r="B222" s="15"/>
    </row>
    <row r="223" spans="2:2" ht="12.75" x14ac:dyDescent="0.2">
      <c r="B223" s="15"/>
    </row>
    <row r="224" spans="2:2" ht="12.75" x14ac:dyDescent="0.2">
      <c r="B224" s="15"/>
    </row>
    <row r="225" spans="2:2" ht="12.75" x14ac:dyDescent="0.2">
      <c r="B225" s="15"/>
    </row>
    <row r="226" spans="2:2" ht="12.75" x14ac:dyDescent="0.2">
      <c r="B226" s="15"/>
    </row>
    <row r="227" spans="2:2" ht="12.75" x14ac:dyDescent="0.2">
      <c r="B227" s="15"/>
    </row>
    <row r="228" spans="2:2" ht="12.75" x14ac:dyDescent="0.2">
      <c r="B228" s="15"/>
    </row>
    <row r="229" spans="2:2" ht="12.75" x14ac:dyDescent="0.2">
      <c r="B229" s="15"/>
    </row>
    <row r="230" spans="2:2" ht="12.75" x14ac:dyDescent="0.2">
      <c r="B230" s="15"/>
    </row>
    <row r="231" spans="2:2" ht="12.75" x14ac:dyDescent="0.2">
      <c r="B231" s="15"/>
    </row>
    <row r="232" spans="2:2" ht="12.75" x14ac:dyDescent="0.2">
      <c r="B232" s="15"/>
    </row>
    <row r="233" spans="2:2" ht="12.75" x14ac:dyDescent="0.2">
      <c r="B233" s="15"/>
    </row>
    <row r="234" spans="2:2" ht="12.75" x14ac:dyDescent="0.2">
      <c r="B234" s="15"/>
    </row>
    <row r="235" spans="2:2" ht="12.75" x14ac:dyDescent="0.2">
      <c r="B235" s="15"/>
    </row>
    <row r="236" spans="2:2" ht="12.75" x14ac:dyDescent="0.2">
      <c r="B236" s="15"/>
    </row>
    <row r="237" spans="2:2" ht="12.75" x14ac:dyDescent="0.2">
      <c r="B237" s="15"/>
    </row>
    <row r="238" spans="2:2" ht="12.75" x14ac:dyDescent="0.2">
      <c r="B238" s="15"/>
    </row>
    <row r="239" spans="2:2" ht="12.75" x14ac:dyDescent="0.2">
      <c r="B239" s="15"/>
    </row>
    <row r="240" spans="2:2" ht="12.75" x14ac:dyDescent="0.2">
      <c r="B240" s="15"/>
    </row>
    <row r="241" spans="2:2" ht="12.75" x14ac:dyDescent="0.2">
      <c r="B241" s="15"/>
    </row>
    <row r="242" spans="2:2" ht="12.75" x14ac:dyDescent="0.2">
      <c r="B242" s="15"/>
    </row>
    <row r="243" spans="2:2" ht="12.75" x14ac:dyDescent="0.2">
      <c r="B243" s="15"/>
    </row>
    <row r="244" spans="2:2" ht="12.75" x14ac:dyDescent="0.2">
      <c r="B244" s="15"/>
    </row>
    <row r="245" spans="2:2" ht="12.75" x14ac:dyDescent="0.2">
      <c r="B245" s="15"/>
    </row>
    <row r="246" spans="2:2" ht="12.75" x14ac:dyDescent="0.2">
      <c r="B246" s="15"/>
    </row>
    <row r="247" spans="2:2" ht="12.75" x14ac:dyDescent="0.2">
      <c r="B247" s="15"/>
    </row>
    <row r="248" spans="2:2" ht="12.75" x14ac:dyDescent="0.2">
      <c r="B248" s="15"/>
    </row>
    <row r="249" spans="2:2" ht="12.75" x14ac:dyDescent="0.2">
      <c r="B249" s="15"/>
    </row>
    <row r="250" spans="2:2" ht="12.75" x14ac:dyDescent="0.2">
      <c r="B250" s="15"/>
    </row>
    <row r="251" spans="2:2" ht="12.75" x14ac:dyDescent="0.2">
      <c r="B251" s="15"/>
    </row>
    <row r="252" spans="2:2" ht="12.75" x14ac:dyDescent="0.2">
      <c r="B252" s="15"/>
    </row>
    <row r="253" spans="2:2" ht="12.75" x14ac:dyDescent="0.2">
      <c r="B253" s="15"/>
    </row>
    <row r="254" spans="2:2" ht="12.75" x14ac:dyDescent="0.2">
      <c r="B254" s="15"/>
    </row>
    <row r="255" spans="2:2" ht="12.75" x14ac:dyDescent="0.2">
      <c r="B255" s="15"/>
    </row>
    <row r="256" spans="2:2" ht="12.75" x14ac:dyDescent="0.2">
      <c r="B256" s="15"/>
    </row>
    <row r="257" spans="2:2" ht="12.75" x14ac:dyDescent="0.2">
      <c r="B257" s="15"/>
    </row>
    <row r="258" spans="2:2" ht="12.75" x14ac:dyDescent="0.2">
      <c r="B258" s="15"/>
    </row>
    <row r="259" spans="2:2" ht="12.75" x14ac:dyDescent="0.2">
      <c r="B259" s="15"/>
    </row>
    <row r="260" spans="2:2" ht="12.75" x14ac:dyDescent="0.2">
      <c r="B260" s="15"/>
    </row>
    <row r="261" spans="2:2" ht="12.75" x14ac:dyDescent="0.2">
      <c r="B261" s="15"/>
    </row>
    <row r="262" spans="2:2" ht="12.75" x14ac:dyDescent="0.2">
      <c r="B262" s="15"/>
    </row>
    <row r="263" spans="2:2" ht="12.75" x14ac:dyDescent="0.2">
      <c r="B263" s="15"/>
    </row>
    <row r="264" spans="2:2" ht="12.75" x14ac:dyDescent="0.2">
      <c r="B264" s="15"/>
    </row>
    <row r="265" spans="2:2" ht="12.75" x14ac:dyDescent="0.2">
      <c r="B265" s="15"/>
    </row>
    <row r="266" spans="2:2" ht="12.75" x14ac:dyDescent="0.2">
      <c r="B266" s="15"/>
    </row>
    <row r="267" spans="2:2" ht="12.75" x14ac:dyDescent="0.2">
      <c r="B267" s="15"/>
    </row>
    <row r="268" spans="2:2" ht="12.75" x14ac:dyDescent="0.2">
      <c r="B268" s="15"/>
    </row>
    <row r="269" spans="2:2" ht="12.75" x14ac:dyDescent="0.2">
      <c r="B269" s="15"/>
    </row>
    <row r="270" spans="2:2" ht="12.75" x14ac:dyDescent="0.2">
      <c r="B270" s="15"/>
    </row>
    <row r="271" spans="2:2" ht="12.75" x14ac:dyDescent="0.2">
      <c r="B271" s="15"/>
    </row>
    <row r="272" spans="2:2" ht="12.75" x14ac:dyDescent="0.2">
      <c r="B272" s="15"/>
    </row>
    <row r="273" spans="2:2" ht="12.75" x14ac:dyDescent="0.2">
      <c r="B273" s="15"/>
    </row>
    <row r="274" spans="2:2" ht="12.75" x14ac:dyDescent="0.2">
      <c r="B274" s="15"/>
    </row>
    <row r="275" spans="2:2" ht="12.75" x14ac:dyDescent="0.2">
      <c r="B275" s="15"/>
    </row>
    <row r="276" spans="2:2" ht="12.75" x14ac:dyDescent="0.2">
      <c r="B276" s="15"/>
    </row>
    <row r="277" spans="2:2" ht="12.75" x14ac:dyDescent="0.2">
      <c r="B277" s="15"/>
    </row>
    <row r="278" spans="2:2" ht="12.75" x14ac:dyDescent="0.2">
      <c r="B278" s="15"/>
    </row>
    <row r="279" spans="2:2" ht="12.75" x14ac:dyDescent="0.2">
      <c r="B279" s="15"/>
    </row>
    <row r="280" spans="2:2" ht="12.75" x14ac:dyDescent="0.2">
      <c r="B280" s="15"/>
    </row>
    <row r="281" spans="2:2" ht="12.75" x14ac:dyDescent="0.2">
      <c r="B281" s="15"/>
    </row>
    <row r="282" spans="2:2" ht="12.75" x14ac:dyDescent="0.2">
      <c r="B282" s="15"/>
    </row>
    <row r="283" spans="2:2" ht="12.75" x14ac:dyDescent="0.2">
      <c r="B283" s="15"/>
    </row>
    <row r="284" spans="2:2" ht="12.75" x14ac:dyDescent="0.2">
      <c r="B284" s="15"/>
    </row>
    <row r="285" spans="2:2" ht="12.75" x14ac:dyDescent="0.2">
      <c r="B285" s="15"/>
    </row>
    <row r="286" spans="2:2" ht="12.75" x14ac:dyDescent="0.2">
      <c r="B286" s="15"/>
    </row>
    <row r="287" spans="2:2" ht="12.75" x14ac:dyDescent="0.2">
      <c r="B287" s="15"/>
    </row>
    <row r="288" spans="2:2" ht="12.75" x14ac:dyDescent="0.2">
      <c r="B288" s="15"/>
    </row>
    <row r="289" spans="2:2" ht="12.75" x14ac:dyDescent="0.2">
      <c r="B289" s="15"/>
    </row>
    <row r="290" spans="2:2" ht="12.75" x14ac:dyDescent="0.2">
      <c r="B290" s="15"/>
    </row>
    <row r="291" spans="2:2" ht="12.75" x14ac:dyDescent="0.2">
      <c r="B291" s="15"/>
    </row>
    <row r="292" spans="2:2" ht="12.75" x14ac:dyDescent="0.2">
      <c r="B292" s="15"/>
    </row>
    <row r="293" spans="2:2" ht="12.75" x14ac:dyDescent="0.2">
      <c r="B293" s="15"/>
    </row>
    <row r="294" spans="2:2" ht="12.75" x14ac:dyDescent="0.2">
      <c r="B294" s="15"/>
    </row>
    <row r="295" spans="2:2" ht="12.75" x14ac:dyDescent="0.2">
      <c r="B295" s="15"/>
    </row>
    <row r="296" spans="2:2" ht="12.75" x14ac:dyDescent="0.2">
      <c r="B296" s="15"/>
    </row>
    <row r="297" spans="2:2" ht="12.75" x14ac:dyDescent="0.2">
      <c r="B297" s="15"/>
    </row>
    <row r="298" spans="2:2" ht="12.75" x14ac:dyDescent="0.2">
      <c r="B298" s="15"/>
    </row>
    <row r="299" spans="2:2" ht="12.75" x14ac:dyDescent="0.2">
      <c r="B299" s="15"/>
    </row>
    <row r="300" spans="2:2" ht="12.75" x14ac:dyDescent="0.2">
      <c r="B300" s="15"/>
    </row>
    <row r="301" spans="2:2" ht="12.75" x14ac:dyDescent="0.2">
      <c r="B301" s="15"/>
    </row>
    <row r="302" spans="2:2" ht="12.75" x14ac:dyDescent="0.2">
      <c r="B302" s="15"/>
    </row>
    <row r="303" spans="2:2" ht="12.75" x14ac:dyDescent="0.2">
      <c r="B303" s="15"/>
    </row>
    <row r="304" spans="2:2" ht="12.75" x14ac:dyDescent="0.2">
      <c r="B304" s="15"/>
    </row>
    <row r="305" spans="2:2" ht="12.75" x14ac:dyDescent="0.2">
      <c r="B305" s="15"/>
    </row>
    <row r="306" spans="2:2" ht="12.75" x14ac:dyDescent="0.2">
      <c r="B306" s="15"/>
    </row>
    <row r="307" spans="2:2" ht="12.75" x14ac:dyDescent="0.2">
      <c r="B307" s="15"/>
    </row>
    <row r="308" spans="2:2" ht="12.75" x14ac:dyDescent="0.2">
      <c r="B308" s="15"/>
    </row>
    <row r="309" spans="2:2" ht="12.75" x14ac:dyDescent="0.2">
      <c r="B309" s="15"/>
    </row>
    <row r="310" spans="2:2" ht="12.75" x14ac:dyDescent="0.2">
      <c r="B310" s="15"/>
    </row>
    <row r="311" spans="2:2" ht="12.75" x14ac:dyDescent="0.2">
      <c r="B311" s="15"/>
    </row>
    <row r="312" spans="2:2" ht="12.75" x14ac:dyDescent="0.2">
      <c r="B312" s="15"/>
    </row>
    <row r="313" spans="2:2" ht="12.75" x14ac:dyDescent="0.2">
      <c r="B313" s="15"/>
    </row>
    <row r="314" spans="2:2" ht="12.75" x14ac:dyDescent="0.2">
      <c r="B314" s="15"/>
    </row>
    <row r="315" spans="2:2" ht="12.75" x14ac:dyDescent="0.2">
      <c r="B315" s="15"/>
    </row>
    <row r="316" spans="2:2" ht="12.75" x14ac:dyDescent="0.2">
      <c r="B316" s="15"/>
    </row>
    <row r="317" spans="2:2" ht="12.75" x14ac:dyDescent="0.2">
      <c r="B317" s="15"/>
    </row>
    <row r="318" spans="2:2" ht="12.75" x14ac:dyDescent="0.2">
      <c r="B318" s="15"/>
    </row>
    <row r="319" spans="2:2" ht="12.75" x14ac:dyDescent="0.2">
      <c r="B319" s="15"/>
    </row>
    <row r="320" spans="2:2" ht="12.75" x14ac:dyDescent="0.2">
      <c r="B320" s="15"/>
    </row>
    <row r="321" spans="2:2" ht="12.75" x14ac:dyDescent="0.2">
      <c r="B321" s="15"/>
    </row>
    <row r="322" spans="2:2" ht="12.75" x14ac:dyDescent="0.2">
      <c r="B322" s="15"/>
    </row>
    <row r="323" spans="2:2" ht="12.75" x14ac:dyDescent="0.2">
      <c r="B323" s="15"/>
    </row>
    <row r="324" spans="2:2" ht="12.75" x14ac:dyDescent="0.2">
      <c r="B324" s="15"/>
    </row>
    <row r="325" spans="2:2" ht="12.75" x14ac:dyDescent="0.2">
      <c r="B325" s="15"/>
    </row>
    <row r="326" spans="2:2" ht="12.75" x14ac:dyDescent="0.2">
      <c r="B326" s="15"/>
    </row>
    <row r="327" spans="2:2" ht="12.75" x14ac:dyDescent="0.2">
      <c r="B327" s="15"/>
    </row>
    <row r="328" spans="2:2" ht="12.75" x14ac:dyDescent="0.2">
      <c r="B328" s="15"/>
    </row>
    <row r="329" spans="2:2" ht="12.75" x14ac:dyDescent="0.2">
      <c r="B329" s="15"/>
    </row>
    <row r="330" spans="2:2" ht="12.75" x14ac:dyDescent="0.2">
      <c r="B330" s="15"/>
    </row>
    <row r="331" spans="2:2" ht="12.75" x14ac:dyDescent="0.2">
      <c r="B331" s="15"/>
    </row>
    <row r="332" spans="2:2" ht="12.75" x14ac:dyDescent="0.2">
      <c r="B332" s="15"/>
    </row>
    <row r="333" spans="2:2" ht="12.75" x14ac:dyDescent="0.2">
      <c r="B333" s="15"/>
    </row>
    <row r="334" spans="2:2" ht="12.75" x14ac:dyDescent="0.2">
      <c r="B334" s="15"/>
    </row>
    <row r="335" spans="2:2" ht="12.75" x14ac:dyDescent="0.2">
      <c r="B335" s="15"/>
    </row>
    <row r="336" spans="2:2" ht="12.75" x14ac:dyDescent="0.2">
      <c r="B336" s="15"/>
    </row>
    <row r="337" spans="2:2" ht="12.75" x14ac:dyDescent="0.2">
      <c r="B337" s="15"/>
    </row>
    <row r="338" spans="2:2" ht="12.75" x14ac:dyDescent="0.2">
      <c r="B338" s="15"/>
    </row>
    <row r="339" spans="2:2" ht="12.75" x14ac:dyDescent="0.2">
      <c r="B339" s="15"/>
    </row>
    <row r="340" spans="2:2" ht="12.75" x14ac:dyDescent="0.2">
      <c r="B340" s="15"/>
    </row>
    <row r="341" spans="2:2" ht="12.75" x14ac:dyDescent="0.2">
      <c r="B341" s="15"/>
    </row>
    <row r="342" spans="2:2" ht="12.75" x14ac:dyDescent="0.2">
      <c r="B342" s="15"/>
    </row>
    <row r="343" spans="2:2" ht="12.75" x14ac:dyDescent="0.2">
      <c r="B343" s="15"/>
    </row>
    <row r="344" spans="2:2" ht="12.75" x14ac:dyDescent="0.2">
      <c r="B344" s="15"/>
    </row>
    <row r="345" spans="2:2" ht="12.75" x14ac:dyDescent="0.2">
      <c r="B345" s="15"/>
    </row>
    <row r="346" spans="2:2" ht="12.75" x14ac:dyDescent="0.2">
      <c r="B346" s="15"/>
    </row>
    <row r="347" spans="2:2" ht="12.75" x14ac:dyDescent="0.2">
      <c r="B347" s="15"/>
    </row>
    <row r="348" spans="2:2" ht="12.75" x14ac:dyDescent="0.2">
      <c r="B348" s="15"/>
    </row>
    <row r="349" spans="2:2" ht="12.75" x14ac:dyDescent="0.2">
      <c r="B349" s="15"/>
    </row>
    <row r="350" spans="2:2" ht="12.75" x14ac:dyDescent="0.2">
      <c r="B350" s="15"/>
    </row>
    <row r="351" spans="2:2" ht="12.75" x14ac:dyDescent="0.2">
      <c r="B351" s="15"/>
    </row>
    <row r="352" spans="2:2" ht="12.75" x14ac:dyDescent="0.2">
      <c r="B352" s="15"/>
    </row>
    <row r="353" spans="2:2" ht="12.75" x14ac:dyDescent="0.2">
      <c r="B353" s="15"/>
    </row>
    <row r="354" spans="2:2" ht="12.75" x14ac:dyDescent="0.2">
      <c r="B354" s="15"/>
    </row>
    <row r="355" spans="2:2" ht="12.75" x14ac:dyDescent="0.2">
      <c r="B355" s="15"/>
    </row>
    <row r="356" spans="2:2" ht="12.75" x14ac:dyDescent="0.2">
      <c r="B356" s="15"/>
    </row>
    <row r="357" spans="2:2" ht="12.75" x14ac:dyDescent="0.2">
      <c r="B357" s="15"/>
    </row>
    <row r="358" spans="2:2" ht="12.75" x14ac:dyDescent="0.2">
      <c r="B358" s="15"/>
    </row>
    <row r="359" spans="2:2" ht="12.75" x14ac:dyDescent="0.2">
      <c r="B359" s="15"/>
    </row>
    <row r="360" spans="2:2" ht="12.75" x14ac:dyDescent="0.2">
      <c r="B360" s="15"/>
    </row>
    <row r="361" spans="2:2" ht="12.75" x14ac:dyDescent="0.2">
      <c r="B361" s="15"/>
    </row>
    <row r="362" spans="2:2" ht="12.75" x14ac:dyDescent="0.2">
      <c r="B362" s="15"/>
    </row>
    <row r="363" spans="2:2" ht="12.75" x14ac:dyDescent="0.2">
      <c r="B363" s="15"/>
    </row>
    <row r="364" spans="2:2" ht="12.75" x14ac:dyDescent="0.2">
      <c r="B364" s="15"/>
    </row>
    <row r="365" spans="2:2" ht="12.75" x14ac:dyDescent="0.2">
      <c r="B365" s="15"/>
    </row>
    <row r="366" spans="2:2" ht="12.75" x14ac:dyDescent="0.2">
      <c r="B366" s="15"/>
    </row>
    <row r="367" spans="2:2" ht="12.75" x14ac:dyDescent="0.2">
      <c r="B367" s="15"/>
    </row>
    <row r="368" spans="2:2" ht="12.75" x14ac:dyDescent="0.2">
      <c r="B368" s="15"/>
    </row>
    <row r="369" spans="2:2" ht="12.75" x14ac:dyDescent="0.2">
      <c r="B369" s="15"/>
    </row>
    <row r="370" spans="2:2" ht="12.75" x14ac:dyDescent="0.2">
      <c r="B370" s="15"/>
    </row>
    <row r="371" spans="2:2" ht="12.75" x14ac:dyDescent="0.2">
      <c r="B371" s="15"/>
    </row>
    <row r="372" spans="2:2" ht="12.75" x14ac:dyDescent="0.2">
      <c r="B372" s="15"/>
    </row>
    <row r="373" spans="2:2" ht="12.75" x14ac:dyDescent="0.2">
      <c r="B373" s="15"/>
    </row>
    <row r="374" spans="2:2" ht="12.75" x14ac:dyDescent="0.2">
      <c r="B374" s="15"/>
    </row>
    <row r="375" spans="2:2" ht="12.75" x14ac:dyDescent="0.2">
      <c r="B375" s="15"/>
    </row>
    <row r="376" spans="2:2" ht="12.75" x14ac:dyDescent="0.2">
      <c r="B376" s="15"/>
    </row>
    <row r="377" spans="2:2" ht="12.75" x14ac:dyDescent="0.2">
      <c r="B377" s="15"/>
    </row>
    <row r="378" spans="2:2" ht="12.75" x14ac:dyDescent="0.2">
      <c r="B378" s="15"/>
    </row>
    <row r="379" spans="2:2" ht="12.75" x14ac:dyDescent="0.2">
      <c r="B379" s="15"/>
    </row>
    <row r="380" spans="2:2" ht="12.75" x14ac:dyDescent="0.2">
      <c r="B380" s="15"/>
    </row>
    <row r="381" spans="2:2" ht="12.75" x14ac:dyDescent="0.2">
      <c r="B381" s="15"/>
    </row>
    <row r="382" spans="2:2" ht="12.75" x14ac:dyDescent="0.2">
      <c r="B382" s="15"/>
    </row>
    <row r="383" spans="2:2" ht="12.75" x14ac:dyDescent="0.2">
      <c r="B383" s="15"/>
    </row>
    <row r="384" spans="2:2" ht="12.75" x14ac:dyDescent="0.2">
      <c r="B384" s="15"/>
    </row>
    <row r="385" spans="2:2" ht="12.75" x14ac:dyDescent="0.2">
      <c r="B385" s="15"/>
    </row>
    <row r="386" spans="2:2" ht="12.75" x14ac:dyDescent="0.2">
      <c r="B386" s="15"/>
    </row>
    <row r="387" spans="2:2" ht="12.75" x14ac:dyDescent="0.2">
      <c r="B387" s="15"/>
    </row>
    <row r="388" spans="2:2" ht="12.75" x14ac:dyDescent="0.2">
      <c r="B388" s="15"/>
    </row>
    <row r="389" spans="2:2" ht="12.75" x14ac:dyDescent="0.2">
      <c r="B389" s="15"/>
    </row>
    <row r="390" spans="2:2" ht="12.75" x14ac:dyDescent="0.2">
      <c r="B390" s="15"/>
    </row>
    <row r="391" spans="2:2" ht="12.75" x14ac:dyDescent="0.2">
      <c r="B391" s="15"/>
    </row>
    <row r="392" spans="2:2" ht="12.75" x14ac:dyDescent="0.2">
      <c r="B392" s="15"/>
    </row>
    <row r="393" spans="2:2" ht="12.75" x14ac:dyDescent="0.2">
      <c r="B393" s="15"/>
    </row>
    <row r="394" spans="2:2" ht="12.75" x14ac:dyDescent="0.2">
      <c r="B394" s="15"/>
    </row>
    <row r="395" spans="2:2" ht="12.75" x14ac:dyDescent="0.2">
      <c r="B395" s="15"/>
    </row>
    <row r="396" spans="2:2" ht="12.75" x14ac:dyDescent="0.2">
      <c r="B396" s="15"/>
    </row>
    <row r="397" spans="2:2" ht="12.75" x14ac:dyDescent="0.2">
      <c r="B397" s="15"/>
    </row>
    <row r="398" spans="2:2" ht="12.75" x14ac:dyDescent="0.2">
      <c r="B398" s="15"/>
    </row>
    <row r="399" spans="2:2" ht="12.75" x14ac:dyDescent="0.2">
      <c r="B399" s="15"/>
    </row>
    <row r="400" spans="2:2" ht="12.75" x14ac:dyDescent="0.2">
      <c r="B400" s="15"/>
    </row>
    <row r="401" spans="2:2" ht="12.75" x14ac:dyDescent="0.2">
      <c r="B401" s="15"/>
    </row>
    <row r="402" spans="2:2" ht="12.75" x14ac:dyDescent="0.2">
      <c r="B402" s="15"/>
    </row>
    <row r="403" spans="2:2" ht="12.75" x14ac:dyDescent="0.2">
      <c r="B403" s="15"/>
    </row>
    <row r="404" spans="2:2" ht="12.75" x14ac:dyDescent="0.2">
      <c r="B404" s="15"/>
    </row>
    <row r="405" spans="2:2" ht="12.75" x14ac:dyDescent="0.2">
      <c r="B405" s="15"/>
    </row>
    <row r="406" spans="2:2" ht="12.75" x14ac:dyDescent="0.2">
      <c r="B406" s="15"/>
    </row>
    <row r="407" spans="2:2" ht="12.75" x14ac:dyDescent="0.2">
      <c r="B407" s="15"/>
    </row>
    <row r="408" spans="2:2" ht="12.75" x14ac:dyDescent="0.2">
      <c r="B408" s="15"/>
    </row>
    <row r="409" spans="2:2" ht="12.75" x14ac:dyDescent="0.2">
      <c r="B409" s="15"/>
    </row>
    <row r="410" spans="2:2" ht="12.75" x14ac:dyDescent="0.2">
      <c r="B410" s="15"/>
    </row>
    <row r="411" spans="2:2" ht="12.75" x14ac:dyDescent="0.2">
      <c r="B411" s="15"/>
    </row>
    <row r="412" spans="2:2" ht="12.75" x14ac:dyDescent="0.2">
      <c r="B412" s="15"/>
    </row>
    <row r="413" spans="2:2" ht="12.75" x14ac:dyDescent="0.2">
      <c r="B413" s="15"/>
    </row>
    <row r="414" spans="2:2" ht="12.75" x14ac:dyDescent="0.2">
      <c r="B414" s="15"/>
    </row>
    <row r="415" spans="2:2" ht="12.75" x14ac:dyDescent="0.2">
      <c r="B415" s="15"/>
    </row>
    <row r="416" spans="2:2" ht="12.75" x14ac:dyDescent="0.2">
      <c r="B416" s="15"/>
    </row>
    <row r="417" spans="2:2" ht="12.75" x14ac:dyDescent="0.2">
      <c r="B417" s="15"/>
    </row>
    <row r="418" spans="2:2" ht="12.75" x14ac:dyDescent="0.2">
      <c r="B418" s="15"/>
    </row>
    <row r="419" spans="2:2" ht="12.75" x14ac:dyDescent="0.2">
      <c r="B419" s="15"/>
    </row>
    <row r="420" spans="2:2" ht="12.75" x14ac:dyDescent="0.2">
      <c r="B420" s="15"/>
    </row>
    <row r="421" spans="2:2" ht="12.75" x14ac:dyDescent="0.2">
      <c r="B421" s="15"/>
    </row>
    <row r="422" spans="2:2" ht="12.75" x14ac:dyDescent="0.2">
      <c r="B422" s="15"/>
    </row>
    <row r="423" spans="2:2" ht="12.75" x14ac:dyDescent="0.2">
      <c r="B423" s="15"/>
    </row>
    <row r="424" spans="2:2" ht="12.75" x14ac:dyDescent="0.2">
      <c r="B424" s="15"/>
    </row>
    <row r="425" spans="2:2" ht="12.75" x14ac:dyDescent="0.2">
      <c r="B425" s="15"/>
    </row>
    <row r="426" spans="2:2" ht="12.75" x14ac:dyDescent="0.2">
      <c r="B426" s="15"/>
    </row>
    <row r="427" spans="2:2" ht="12.75" x14ac:dyDescent="0.2">
      <c r="B427" s="15"/>
    </row>
    <row r="428" spans="2:2" ht="12.75" x14ac:dyDescent="0.2">
      <c r="B428" s="15"/>
    </row>
    <row r="429" spans="2:2" ht="12.75" x14ac:dyDescent="0.2">
      <c r="B429" s="15"/>
    </row>
    <row r="430" spans="2:2" ht="12.75" x14ac:dyDescent="0.2">
      <c r="B430" s="15"/>
    </row>
    <row r="431" spans="2:2" ht="12.75" x14ac:dyDescent="0.2">
      <c r="B431" s="15"/>
    </row>
    <row r="432" spans="2:2" ht="12.75" x14ac:dyDescent="0.2">
      <c r="B432" s="15"/>
    </row>
    <row r="433" spans="2:2" ht="12.75" x14ac:dyDescent="0.2">
      <c r="B433" s="15"/>
    </row>
    <row r="434" spans="2:2" ht="12.75" x14ac:dyDescent="0.2">
      <c r="B434" s="15"/>
    </row>
    <row r="435" spans="2:2" ht="12.75" x14ac:dyDescent="0.2">
      <c r="B435" s="15"/>
    </row>
    <row r="436" spans="2:2" ht="12.75" x14ac:dyDescent="0.2">
      <c r="B436" s="15"/>
    </row>
    <row r="437" spans="2:2" ht="12.75" x14ac:dyDescent="0.2">
      <c r="B437" s="15"/>
    </row>
    <row r="438" spans="2:2" ht="12.75" x14ac:dyDescent="0.2">
      <c r="B438" s="15"/>
    </row>
    <row r="439" spans="2:2" ht="12.75" x14ac:dyDescent="0.2">
      <c r="B439" s="15"/>
    </row>
    <row r="440" spans="2:2" ht="12.75" x14ac:dyDescent="0.2">
      <c r="B440" s="15"/>
    </row>
    <row r="441" spans="2:2" ht="12.75" x14ac:dyDescent="0.2">
      <c r="B441" s="15"/>
    </row>
    <row r="442" spans="2:2" ht="12.75" x14ac:dyDescent="0.2">
      <c r="B442" s="15"/>
    </row>
    <row r="443" spans="2:2" ht="12.75" x14ac:dyDescent="0.2">
      <c r="B443" s="15"/>
    </row>
    <row r="444" spans="2:2" ht="12.75" x14ac:dyDescent="0.2">
      <c r="B444" s="15"/>
    </row>
    <row r="445" spans="2:2" ht="12.75" x14ac:dyDescent="0.2">
      <c r="B445" s="15"/>
    </row>
    <row r="446" spans="2:2" ht="12.75" x14ac:dyDescent="0.2">
      <c r="B446" s="15"/>
    </row>
    <row r="447" spans="2:2" ht="12.75" x14ac:dyDescent="0.2">
      <c r="B447" s="15"/>
    </row>
    <row r="448" spans="2:2" ht="12.75" x14ac:dyDescent="0.2">
      <c r="B448" s="15"/>
    </row>
    <row r="449" spans="2:2" ht="12.75" x14ac:dyDescent="0.2">
      <c r="B449" s="15"/>
    </row>
    <row r="450" spans="2:2" ht="12.75" x14ac:dyDescent="0.2">
      <c r="B450" s="15"/>
    </row>
    <row r="451" spans="2:2" ht="12.75" x14ac:dyDescent="0.2">
      <c r="B451" s="15"/>
    </row>
    <row r="452" spans="2:2" ht="12.75" x14ac:dyDescent="0.2">
      <c r="B452" s="15"/>
    </row>
    <row r="453" spans="2:2" ht="12.75" x14ac:dyDescent="0.2">
      <c r="B453" s="15"/>
    </row>
    <row r="454" spans="2:2" ht="12.75" x14ac:dyDescent="0.2">
      <c r="B454" s="15"/>
    </row>
    <row r="455" spans="2:2" ht="12.75" x14ac:dyDescent="0.2">
      <c r="B455" s="15"/>
    </row>
    <row r="456" spans="2:2" ht="12.75" x14ac:dyDescent="0.2">
      <c r="B456" s="15"/>
    </row>
    <row r="457" spans="2:2" ht="12.75" x14ac:dyDescent="0.2">
      <c r="B457" s="15"/>
    </row>
    <row r="458" spans="2:2" ht="12.75" x14ac:dyDescent="0.2">
      <c r="B458" s="15"/>
    </row>
    <row r="459" spans="2:2" ht="12.75" x14ac:dyDescent="0.2">
      <c r="B459" s="15"/>
    </row>
    <row r="460" spans="2:2" ht="12.75" x14ac:dyDescent="0.2">
      <c r="B460" s="15"/>
    </row>
    <row r="461" spans="2:2" ht="12.75" x14ac:dyDescent="0.2">
      <c r="B461" s="15"/>
    </row>
    <row r="462" spans="2:2" ht="12.75" x14ac:dyDescent="0.2">
      <c r="B462" s="15"/>
    </row>
    <row r="463" spans="2:2" ht="12.75" x14ac:dyDescent="0.2">
      <c r="B463" s="15"/>
    </row>
    <row r="464" spans="2:2" ht="12.75" x14ac:dyDescent="0.2">
      <c r="B464" s="15"/>
    </row>
    <row r="465" spans="2:2" ht="12.75" x14ac:dyDescent="0.2">
      <c r="B465" s="15"/>
    </row>
    <row r="466" spans="2:2" ht="12.75" x14ac:dyDescent="0.2">
      <c r="B466" s="15"/>
    </row>
    <row r="467" spans="2:2" ht="12.75" x14ac:dyDescent="0.2">
      <c r="B467" s="15"/>
    </row>
    <row r="468" spans="2:2" ht="12.75" x14ac:dyDescent="0.2">
      <c r="B468" s="15"/>
    </row>
    <row r="469" spans="2:2" ht="12.75" x14ac:dyDescent="0.2">
      <c r="B469" s="15"/>
    </row>
    <row r="470" spans="2:2" ht="12.75" x14ac:dyDescent="0.2">
      <c r="B470" s="15"/>
    </row>
    <row r="471" spans="2:2" ht="12.75" x14ac:dyDescent="0.2">
      <c r="B471" s="15"/>
    </row>
    <row r="472" spans="2:2" ht="12.75" x14ac:dyDescent="0.2">
      <c r="B472" s="15"/>
    </row>
    <row r="473" spans="2:2" ht="12.75" x14ac:dyDescent="0.2">
      <c r="B473" s="15"/>
    </row>
    <row r="474" spans="2:2" ht="12.75" x14ac:dyDescent="0.2">
      <c r="B474" s="15"/>
    </row>
    <row r="475" spans="2:2" ht="12.75" x14ac:dyDescent="0.2">
      <c r="B475" s="15"/>
    </row>
    <row r="476" spans="2:2" ht="12.75" x14ac:dyDescent="0.2">
      <c r="B476" s="15"/>
    </row>
    <row r="477" spans="2:2" ht="12.75" x14ac:dyDescent="0.2">
      <c r="B477" s="15"/>
    </row>
    <row r="478" spans="2:2" ht="12.75" x14ac:dyDescent="0.2">
      <c r="B478" s="15"/>
    </row>
    <row r="479" spans="2:2" ht="12.75" x14ac:dyDescent="0.2">
      <c r="B479" s="15"/>
    </row>
    <row r="480" spans="2:2" ht="12.75" x14ac:dyDescent="0.2">
      <c r="B480" s="15"/>
    </row>
    <row r="481" spans="2:2" ht="12.75" x14ac:dyDescent="0.2">
      <c r="B481" s="15"/>
    </row>
    <row r="482" spans="2:2" ht="12.75" x14ac:dyDescent="0.2">
      <c r="B482" s="15"/>
    </row>
    <row r="483" spans="2:2" ht="12.75" x14ac:dyDescent="0.2">
      <c r="B483" s="15"/>
    </row>
    <row r="484" spans="2:2" ht="12.75" x14ac:dyDescent="0.2">
      <c r="B484" s="15"/>
    </row>
    <row r="485" spans="2:2" ht="12.75" x14ac:dyDescent="0.2">
      <c r="B485" s="15"/>
    </row>
    <row r="486" spans="2:2" ht="12.75" x14ac:dyDescent="0.2">
      <c r="B486" s="15"/>
    </row>
    <row r="487" spans="2:2" ht="12.75" x14ac:dyDescent="0.2">
      <c r="B487" s="15"/>
    </row>
    <row r="488" spans="2:2" ht="12.75" x14ac:dyDescent="0.2">
      <c r="B488" s="15"/>
    </row>
    <row r="489" spans="2:2" ht="12.75" x14ac:dyDescent="0.2">
      <c r="B489" s="15"/>
    </row>
    <row r="490" spans="2:2" ht="12.75" x14ac:dyDescent="0.2">
      <c r="B490" s="15"/>
    </row>
    <row r="491" spans="2:2" ht="12.75" x14ac:dyDescent="0.2">
      <c r="B491" s="15"/>
    </row>
    <row r="492" spans="2:2" ht="12.75" x14ac:dyDescent="0.2">
      <c r="B492" s="15"/>
    </row>
    <row r="493" spans="2:2" ht="12.75" x14ac:dyDescent="0.2">
      <c r="B493" s="15"/>
    </row>
    <row r="494" spans="2:2" ht="12.75" x14ac:dyDescent="0.2">
      <c r="B494" s="15"/>
    </row>
    <row r="495" spans="2:2" ht="12.75" x14ac:dyDescent="0.2">
      <c r="B495" s="15"/>
    </row>
    <row r="496" spans="2:2" ht="12.75" x14ac:dyDescent="0.2">
      <c r="B496" s="15"/>
    </row>
    <row r="497" spans="2:2" ht="12.75" x14ac:dyDescent="0.2">
      <c r="B497" s="15"/>
    </row>
    <row r="498" spans="2:2" ht="12.75" x14ac:dyDescent="0.2">
      <c r="B498" s="15"/>
    </row>
    <row r="499" spans="2:2" ht="12.75" x14ac:dyDescent="0.2">
      <c r="B499" s="15"/>
    </row>
    <row r="500" spans="2:2" ht="12.75" x14ac:dyDescent="0.2">
      <c r="B500" s="15"/>
    </row>
    <row r="501" spans="2:2" ht="12.75" x14ac:dyDescent="0.2">
      <c r="B501" s="15"/>
    </row>
    <row r="502" spans="2:2" ht="12.75" x14ac:dyDescent="0.2">
      <c r="B502" s="15"/>
    </row>
    <row r="503" spans="2:2" ht="12.75" x14ac:dyDescent="0.2">
      <c r="B503" s="15"/>
    </row>
    <row r="504" spans="2:2" ht="12.75" x14ac:dyDescent="0.2">
      <c r="B504" s="15"/>
    </row>
    <row r="505" spans="2:2" ht="12.75" x14ac:dyDescent="0.2">
      <c r="B505" s="15"/>
    </row>
    <row r="506" spans="2:2" ht="12.75" x14ac:dyDescent="0.2">
      <c r="B506" s="15"/>
    </row>
    <row r="507" spans="2:2" ht="12.75" x14ac:dyDescent="0.2">
      <c r="B507" s="15"/>
    </row>
    <row r="508" spans="2:2" ht="12.75" x14ac:dyDescent="0.2">
      <c r="B508" s="15"/>
    </row>
    <row r="509" spans="2:2" ht="12.75" x14ac:dyDescent="0.2">
      <c r="B509" s="15"/>
    </row>
    <row r="510" spans="2:2" ht="12.75" x14ac:dyDescent="0.2">
      <c r="B510" s="15"/>
    </row>
    <row r="511" spans="2:2" ht="12.75" x14ac:dyDescent="0.2">
      <c r="B511" s="15"/>
    </row>
    <row r="512" spans="2:2" ht="12.75" x14ac:dyDescent="0.2">
      <c r="B512" s="15"/>
    </row>
    <row r="513" spans="2:2" ht="12.75" x14ac:dyDescent="0.2">
      <c r="B513" s="15"/>
    </row>
    <row r="514" spans="2:2" ht="12.75" x14ac:dyDescent="0.2">
      <c r="B514" s="15"/>
    </row>
    <row r="515" spans="2:2" ht="12.75" x14ac:dyDescent="0.2">
      <c r="B515" s="15"/>
    </row>
    <row r="516" spans="2:2" ht="12.75" x14ac:dyDescent="0.2">
      <c r="B516" s="15"/>
    </row>
    <row r="517" spans="2:2" ht="12.75" x14ac:dyDescent="0.2">
      <c r="B517" s="15"/>
    </row>
    <row r="518" spans="2:2" ht="12.75" x14ac:dyDescent="0.2">
      <c r="B518" s="15"/>
    </row>
    <row r="519" spans="2:2" ht="12.75" x14ac:dyDescent="0.2">
      <c r="B519" s="15"/>
    </row>
    <row r="520" spans="2:2" ht="12.75" x14ac:dyDescent="0.2">
      <c r="B520" s="15"/>
    </row>
    <row r="521" spans="2:2" ht="12.75" x14ac:dyDescent="0.2">
      <c r="B521" s="15"/>
    </row>
    <row r="522" spans="2:2" ht="12.75" x14ac:dyDescent="0.2">
      <c r="B522" s="15"/>
    </row>
    <row r="523" spans="2:2" ht="12.75" x14ac:dyDescent="0.2">
      <c r="B523" s="15"/>
    </row>
    <row r="524" spans="2:2" ht="12.75" x14ac:dyDescent="0.2">
      <c r="B524" s="15"/>
    </row>
    <row r="525" spans="2:2" ht="12.75" x14ac:dyDescent="0.2">
      <c r="B525" s="15"/>
    </row>
    <row r="526" spans="2:2" ht="12.75" x14ac:dyDescent="0.2">
      <c r="B526" s="15"/>
    </row>
    <row r="527" spans="2:2" ht="12.75" x14ac:dyDescent="0.2">
      <c r="B527" s="15"/>
    </row>
    <row r="528" spans="2:2" ht="12.75" x14ac:dyDescent="0.2">
      <c r="B528" s="15"/>
    </row>
    <row r="529" spans="2:2" ht="12.75" x14ac:dyDescent="0.2">
      <c r="B529" s="15"/>
    </row>
    <row r="530" spans="2:2" ht="12.75" x14ac:dyDescent="0.2">
      <c r="B530" s="15"/>
    </row>
    <row r="531" spans="2:2" ht="12.75" x14ac:dyDescent="0.2">
      <c r="B531" s="15"/>
    </row>
    <row r="532" spans="2:2" ht="12.75" x14ac:dyDescent="0.2">
      <c r="B532" s="15"/>
    </row>
    <row r="533" spans="2:2" ht="12.75" x14ac:dyDescent="0.2">
      <c r="B533" s="15"/>
    </row>
    <row r="534" spans="2:2" ht="12.75" x14ac:dyDescent="0.2">
      <c r="B534" s="15"/>
    </row>
    <row r="535" spans="2:2" ht="12.75" x14ac:dyDescent="0.2">
      <c r="B535" s="15"/>
    </row>
    <row r="536" spans="2:2" ht="12.75" x14ac:dyDescent="0.2">
      <c r="B536" s="15"/>
    </row>
    <row r="537" spans="2:2" ht="12.75" x14ac:dyDescent="0.2">
      <c r="B537" s="15"/>
    </row>
    <row r="538" spans="2:2" ht="12.75" x14ac:dyDescent="0.2">
      <c r="B538" s="15"/>
    </row>
    <row r="539" spans="2:2" ht="12.75" x14ac:dyDescent="0.2">
      <c r="B539" s="15"/>
    </row>
    <row r="540" spans="2:2" ht="12.75" x14ac:dyDescent="0.2">
      <c r="B540" s="15"/>
    </row>
    <row r="541" spans="2:2" ht="12.75" x14ac:dyDescent="0.2">
      <c r="B541" s="15"/>
    </row>
    <row r="542" spans="2:2" ht="12.75" x14ac:dyDescent="0.2">
      <c r="B542" s="15"/>
    </row>
    <row r="543" spans="2:2" ht="12.75" x14ac:dyDescent="0.2">
      <c r="B543" s="15"/>
    </row>
    <row r="544" spans="2:2" ht="12.75" x14ac:dyDescent="0.2">
      <c r="B544" s="15"/>
    </row>
    <row r="545" spans="2:2" ht="12.75" x14ac:dyDescent="0.2">
      <c r="B545" s="15"/>
    </row>
    <row r="546" spans="2:2" ht="12.75" x14ac:dyDescent="0.2">
      <c r="B546" s="15"/>
    </row>
    <row r="547" spans="2:2" ht="12.75" x14ac:dyDescent="0.2">
      <c r="B547" s="15"/>
    </row>
    <row r="548" spans="2:2" ht="12.75" x14ac:dyDescent="0.2">
      <c r="B548" s="15"/>
    </row>
    <row r="549" spans="2:2" ht="12.75" x14ac:dyDescent="0.2">
      <c r="B549" s="15"/>
    </row>
    <row r="550" spans="2:2" ht="12.75" x14ac:dyDescent="0.2">
      <c r="B550" s="15"/>
    </row>
    <row r="551" spans="2:2" ht="12.75" x14ac:dyDescent="0.2">
      <c r="B551" s="15"/>
    </row>
    <row r="552" spans="2:2" ht="12.75" x14ac:dyDescent="0.2">
      <c r="B552" s="15"/>
    </row>
    <row r="553" spans="2:2" ht="12.75" x14ac:dyDescent="0.2">
      <c r="B553" s="15"/>
    </row>
    <row r="554" spans="2:2" ht="12.75" x14ac:dyDescent="0.2">
      <c r="B554" s="15"/>
    </row>
    <row r="555" spans="2:2" ht="12.75" x14ac:dyDescent="0.2">
      <c r="B555" s="15"/>
    </row>
    <row r="556" spans="2:2" ht="12.75" x14ac:dyDescent="0.2">
      <c r="B556" s="15"/>
    </row>
    <row r="557" spans="2:2" ht="12.75" x14ac:dyDescent="0.2">
      <c r="B557" s="15"/>
    </row>
    <row r="558" spans="2:2" ht="12.75" x14ac:dyDescent="0.2">
      <c r="B558" s="15"/>
    </row>
    <row r="559" spans="2:2" ht="12.75" x14ac:dyDescent="0.2">
      <c r="B559" s="15"/>
    </row>
    <row r="560" spans="2:2" ht="12.75" x14ac:dyDescent="0.2">
      <c r="B560" s="15"/>
    </row>
    <row r="561" spans="2:2" ht="12.75" x14ac:dyDescent="0.2">
      <c r="B561" s="15"/>
    </row>
    <row r="562" spans="2:2" ht="12.75" x14ac:dyDescent="0.2">
      <c r="B562" s="15"/>
    </row>
    <row r="563" spans="2:2" ht="12.75" x14ac:dyDescent="0.2">
      <c r="B563" s="15"/>
    </row>
    <row r="564" spans="2:2" ht="12.75" x14ac:dyDescent="0.2">
      <c r="B564" s="15"/>
    </row>
    <row r="565" spans="2:2" ht="12.75" x14ac:dyDescent="0.2">
      <c r="B565" s="15"/>
    </row>
    <row r="566" spans="2:2" ht="12.75" x14ac:dyDescent="0.2">
      <c r="B566" s="15"/>
    </row>
    <row r="567" spans="2:2" ht="12.75" x14ac:dyDescent="0.2">
      <c r="B567" s="15"/>
    </row>
    <row r="568" spans="2:2" ht="12.75" x14ac:dyDescent="0.2">
      <c r="B568" s="15"/>
    </row>
    <row r="569" spans="2:2" ht="12.75" x14ac:dyDescent="0.2">
      <c r="B569" s="15"/>
    </row>
    <row r="570" spans="2:2" ht="12.75" x14ac:dyDescent="0.2">
      <c r="B570" s="15"/>
    </row>
    <row r="571" spans="2:2" ht="12.75" x14ac:dyDescent="0.2">
      <c r="B571" s="15"/>
    </row>
    <row r="572" spans="2:2" ht="12.75" x14ac:dyDescent="0.2">
      <c r="B572" s="15"/>
    </row>
    <row r="573" spans="2:2" ht="12.75" x14ac:dyDescent="0.2">
      <c r="B573" s="15"/>
    </row>
    <row r="574" spans="2:2" ht="12.75" x14ac:dyDescent="0.2">
      <c r="B574" s="15"/>
    </row>
    <row r="575" spans="2:2" ht="12.75" x14ac:dyDescent="0.2">
      <c r="B575" s="15"/>
    </row>
    <row r="576" spans="2:2" ht="12.75" x14ac:dyDescent="0.2">
      <c r="B576" s="15"/>
    </row>
    <row r="577" spans="2:2" ht="12.75" x14ac:dyDescent="0.2">
      <c r="B577" s="15"/>
    </row>
    <row r="578" spans="2:2" ht="12.75" x14ac:dyDescent="0.2">
      <c r="B578" s="15"/>
    </row>
    <row r="579" spans="2:2" ht="12.75" x14ac:dyDescent="0.2">
      <c r="B579" s="15"/>
    </row>
    <row r="580" spans="2:2" ht="12.75" x14ac:dyDescent="0.2">
      <c r="B580" s="15"/>
    </row>
    <row r="581" spans="2:2" ht="12.75" x14ac:dyDescent="0.2">
      <c r="B581" s="15"/>
    </row>
    <row r="582" spans="2:2" ht="12.75" x14ac:dyDescent="0.2">
      <c r="B582" s="15"/>
    </row>
    <row r="583" spans="2:2" ht="12.75" x14ac:dyDescent="0.2">
      <c r="B583" s="15"/>
    </row>
    <row r="584" spans="2:2" ht="12.75" x14ac:dyDescent="0.2">
      <c r="B584" s="15"/>
    </row>
    <row r="585" spans="2:2" ht="12.75" x14ac:dyDescent="0.2">
      <c r="B585" s="15"/>
    </row>
    <row r="586" spans="2:2" ht="12.75" x14ac:dyDescent="0.2">
      <c r="B586" s="15"/>
    </row>
    <row r="587" spans="2:2" ht="12.75" x14ac:dyDescent="0.2">
      <c r="B587" s="15"/>
    </row>
    <row r="588" spans="2:2" ht="12.75" x14ac:dyDescent="0.2">
      <c r="B588" s="15"/>
    </row>
    <row r="589" spans="2:2" ht="12.75" x14ac:dyDescent="0.2">
      <c r="B589" s="15"/>
    </row>
    <row r="590" spans="2:2" ht="12.75" x14ac:dyDescent="0.2">
      <c r="B590" s="15"/>
    </row>
    <row r="591" spans="2:2" ht="12.75" x14ac:dyDescent="0.2">
      <c r="B591" s="15"/>
    </row>
    <row r="592" spans="2:2" ht="12.75" x14ac:dyDescent="0.2">
      <c r="B592" s="15"/>
    </row>
    <row r="593" spans="2:2" ht="12.75" x14ac:dyDescent="0.2">
      <c r="B593" s="15"/>
    </row>
    <row r="594" spans="2:2" ht="12.75" x14ac:dyDescent="0.2">
      <c r="B594" s="15"/>
    </row>
    <row r="595" spans="2:2" ht="12.75" x14ac:dyDescent="0.2">
      <c r="B595" s="15"/>
    </row>
    <row r="596" spans="2:2" ht="12.75" x14ac:dyDescent="0.2">
      <c r="B596" s="15"/>
    </row>
    <row r="597" spans="2:2" ht="12.75" x14ac:dyDescent="0.2">
      <c r="B597" s="15"/>
    </row>
    <row r="598" spans="2:2" ht="12.75" x14ac:dyDescent="0.2">
      <c r="B598" s="15"/>
    </row>
    <row r="599" spans="2:2" ht="12.75" x14ac:dyDescent="0.2">
      <c r="B599" s="15"/>
    </row>
    <row r="600" spans="2:2" ht="12.75" x14ac:dyDescent="0.2">
      <c r="B600" s="15"/>
    </row>
    <row r="601" spans="2:2" ht="12.75" x14ac:dyDescent="0.2">
      <c r="B601" s="15"/>
    </row>
    <row r="602" spans="2:2" ht="12.75" x14ac:dyDescent="0.2">
      <c r="B602" s="15"/>
    </row>
    <row r="603" spans="2:2" ht="12.75" x14ac:dyDescent="0.2">
      <c r="B603" s="15"/>
    </row>
    <row r="604" spans="2:2" ht="12.75" x14ac:dyDescent="0.2">
      <c r="B604" s="15"/>
    </row>
    <row r="605" spans="2:2" ht="12.75" x14ac:dyDescent="0.2">
      <c r="B605" s="15"/>
    </row>
    <row r="606" spans="2:2" ht="12.75" x14ac:dyDescent="0.2">
      <c r="B606" s="15"/>
    </row>
    <row r="607" spans="2:2" ht="12.75" x14ac:dyDescent="0.2">
      <c r="B607" s="15"/>
    </row>
    <row r="608" spans="2:2" ht="12.75" x14ac:dyDescent="0.2">
      <c r="B608" s="15"/>
    </row>
    <row r="609" spans="2:2" ht="12.75" x14ac:dyDescent="0.2">
      <c r="B609" s="15"/>
    </row>
    <row r="610" spans="2:2" ht="12.75" x14ac:dyDescent="0.2">
      <c r="B610" s="15"/>
    </row>
    <row r="611" spans="2:2" ht="12.75" x14ac:dyDescent="0.2">
      <c r="B611" s="15"/>
    </row>
    <row r="612" spans="2:2" ht="12.75" x14ac:dyDescent="0.2">
      <c r="B612" s="15"/>
    </row>
    <row r="613" spans="2:2" ht="12.75" x14ac:dyDescent="0.2">
      <c r="B613" s="15"/>
    </row>
    <row r="614" spans="2:2" ht="12.75" x14ac:dyDescent="0.2">
      <c r="B614" s="15"/>
    </row>
    <row r="615" spans="2:2" ht="12.75" x14ac:dyDescent="0.2">
      <c r="B615" s="15"/>
    </row>
    <row r="616" spans="2:2" ht="12.75" x14ac:dyDescent="0.2">
      <c r="B616" s="15"/>
    </row>
    <row r="617" spans="2:2" ht="12.75" x14ac:dyDescent="0.2">
      <c r="B617" s="15"/>
    </row>
    <row r="618" spans="2:2" ht="12.75" x14ac:dyDescent="0.2">
      <c r="B618" s="15"/>
    </row>
    <row r="619" spans="2:2" ht="12.75" x14ac:dyDescent="0.2">
      <c r="B619" s="15"/>
    </row>
    <row r="620" spans="2:2" ht="12.75" x14ac:dyDescent="0.2">
      <c r="B620" s="15"/>
    </row>
    <row r="621" spans="2:2" ht="12.75" x14ac:dyDescent="0.2">
      <c r="B621" s="15"/>
    </row>
    <row r="622" spans="2:2" ht="12.75" x14ac:dyDescent="0.2">
      <c r="B622" s="15"/>
    </row>
    <row r="623" spans="2:2" ht="12.75" x14ac:dyDescent="0.2">
      <c r="B623" s="15"/>
    </row>
    <row r="624" spans="2:2" ht="12.75" x14ac:dyDescent="0.2">
      <c r="B624" s="15"/>
    </row>
    <row r="625" spans="2:2" ht="12.75" x14ac:dyDescent="0.2">
      <c r="B625" s="15"/>
    </row>
    <row r="626" spans="2:2" ht="12.75" x14ac:dyDescent="0.2">
      <c r="B626" s="15"/>
    </row>
    <row r="627" spans="2:2" ht="12.75" x14ac:dyDescent="0.2">
      <c r="B627" s="15"/>
    </row>
    <row r="628" spans="2:2" ht="12.75" x14ac:dyDescent="0.2">
      <c r="B628" s="15"/>
    </row>
    <row r="629" spans="2:2" ht="12.75" x14ac:dyDescent="0.2">
      <c r="B629" s="15"/>
    </row>
    <row r="630" spans="2:2" ht="12.75" x14ac:dyDescent="0.2">
      <c r="B630" s="15"/>
    </row>
    <row r="631" spans="2:2" ht="12.75" x14ac:dyDescent="0.2">
      <c r="B631" s="15"/>
    </row>
    <row r="632" spans="2:2" ht="12.75" x14ac:dyDescent="0.2">
      <c r="B632" s="15"/>
    </row>
    <row r="633" spans="2:2" ht="12.75" x14ac:dyDescent="0.2">
      <c r="B633" s="15"/>
    </row>
    <row r="634" spans="2:2" ht="12.75" x14ac:dyDescent="0.2">
      <c r="B634" s="15"/>
    </row>
    <row r="635" spans="2:2" ht="12.75" x14ac:dyDescent="0.2">
      <c r="B635" s="15"/>
    </row>
    <row r="636" spans="2:2" ht="12.75" x14ac:dyDescent="0.2">
      <c r="B636" s="15"/>
    </row>
    <row r="637" spans="2:2" ht="12.75" x14ac:dyDescent="0.2">
      <c r="B637" s="15"/>
    </row>
    <row r="638" spans="2:2" ht="12.75" x14ac:dyDescent="0.2">
      <c r="B638" s="15"/>
    </row>
    <row r="639" spans="2:2" ht="12.75" x14ac:dyDescent="0.2">
      <c r="B639" s="15"/>
    </row>
    <row r="640" spans="2:2" ht="12.75" x14ac:dyDescent="0.2">
      <c r="B640" s="15"/>
    </row>
    <row r="641" spans="2:2" ht="12.75" x14ac:dyDescent="0.2">
      <c r="B641" s="15"/>
    </row>
    <row r="642" spans="2:2" ht="12.75" x14ac:dyDescent="0.2">
      <c r="B642" s="15"/>
    </row>
    <row r="643" spans="2:2" ht="12.75" x14ac:dyDescent="0.2">
      <c r="B643" s="15"/>
    </row>
    <row r="644" spans="2:2" ht="12.75" x14ac:dyDescent="0.2">
      <c r="B644" s="15"/>
    </row>
    <row r="645" spans="2:2" ht="12.75" x14ac:dyDescent="0.2">
      <c r="B645" s="15"/>
    </row>
    <row r="646" spans="2:2" ht="12.75" x14ac:dyDescent="0.2">
      <c r="B646" s="15"/>
    </row>
    <row r="647" spans="2:2" ht="12.75" x14ac:dyDescent="0.2">
      <c r="B647" s="15"/>
    </row>
    <row r="648" spans="2:2" ht="12.75" x14ac:dyDescent="0.2">
      <c r="B648" s="15"/>
    </row>
    <row r="649" spans="2:2" ht="12.75" x14ac:dyDescent="0.2">
      <c r="B649" s="15"/>
    </row>
    <row r="650" spans="2:2" ht="12.75" x14ac:dyDescent="0.2">
      <c r="B650" s="15"/>
    </row>
    <row r="651" spans="2:2" ht="12.75" x14ac:dyDescent="0.2">
      <c r="B651" s="15"/>
    </row>
    <row r="652" spans="2:2" ht="12.75" x14ac:dyDescent="0.2">
      <c r="B652" s="15"/>
    </row>
    <row r="653" spans="2:2" ht="12.75" x14ac:dyDescent="0.2">
      <c r="B653" s="15"/>
    </row>
    <row r="654" spans="2:2" ht="12.75" x14ac:dyDescent="0.2">
      <c r="B654" s="15"/>
    </row>
    <row r="655" spans="2:2" ht="12.75" x14ac:dyDescent="0.2">
      <c r="B655" s="15"/>
    </row>
    <row r="656" spans="2:2" ht="12.75" x14ac:dyDescent="0.2">
      <c r="B656" s="15"/>
    </row>
    <row r="657" spans="2:2" ht="12.75" x14ac:dyDescent="0.2">
      <c r="B657" s="15"/>
    </row>
    <row r="658" spans="2:2" ht="12.75" x14ac:dyDescent="0.2">
      <c r="B658" s="15"/>
    </row>
    <row r="659" spans="2:2" ht="12.75" x14ac:dyDescent="0.2">
      <c r="B659" s="15"/>
    </row>
    <row r="660" spans="2:2" ht="12.75" x14ac:dyDescent="0.2">
      <c r="B660" s="15"/>
    </row>
    <row r="661" spans="2:2" ht="12.75" x14ac:dyDescent="0.2">
      <c r="B661" s="15"/>
    </row>
    <row r="662" spans="2:2" ht="12.75" x14ac:dyDescent="0.2">
      <c r="B662" s="15"/>
    </row>
    <row r="663" spans="2:2" ht="12.75" x14ac:dyDescent="0.2">
      <c r="B663" s="15"/>
    </row>
    <row r="664" spans="2:2" ht="12.75" x14ac:dyDescent="0.2">
      <c r="B664" s="15"/>
    </row>
    <row r="665" spans="2:2" ht="12.75" x14ac:dyDescent="0.2">
      <c r="B665" s="15"/>
    </row>
    <row r="666" spans="2:2" ht="12.75" x14ac:dyDescent="0.2">
      <c r="B666" s="15"/>
    </row>
    <row r="667" spans="2:2" ht="12.75" x14ac:dyDescent="0.2">
      <c r="B667" s="15"/>
    </row>
    <row r="668" spans="2:2" ht="12.75" x14ac:dyDescent="0.2">
      <c r="B668" s="15"/>
    </row>
    <row r="669" spans="2:2" ht="12.75" x14ac:dyDescent="0.2">
      <c r="B669" s="15"/>
    </row>
    <row r="670" spans="2:2" ht="12.75" x14ac:dyDescent="0.2">
      <c r="B670" s="15"/>
    </row>
    <row r="671" spans="2:2" ht="12.75" x14ac:dyDescent="0.2">
      <c r="B671" s="15"/>
    </row>
    <row r="672" spans="2:2" ht="12.75" x14ac:dyDescent="0.2">
      <c r="B672" s="15"/>
    </row>
    <row r="673" spans="2:2" ht="12.75" x14ac:dyDescent="0.2">
      <c r="B673" s="15"/>
    </row>
    <row r="674" spans="2:2" ht="12.75" x14ac:dyDescent="0.2">
      <c r="B674" s="15"/>
    </row>
    <row r="675" spans="2:2" ht="12.75" x14ac:dyDescent="0.2">
      <c r="B675" s="15"/>
    </row>
    <row r="676" spans="2:2" ht="12.75" x14ac:dyDescent="0.2">
      <c r="B676" s="15"/>
    </row>
    <row r="677" spans="2:2" ht="12.75" x14ac:dyDescent="0.2">
      <c r="B677" s="15"/>
    </row>
    <row r="678" spans="2:2" ht="12.75" x14ac:dyDescent="0.2">
      <c r="B678" s="15"/>
    </row>
    <row r="679" spans="2:2" ht="12.75" x14ac:dyDescent="0.2">
      <c r="B679" s="15"/>
    </row>
    <row r="680" spans="2:2" ht="12.75" x14ac:dyDescent="0.2">
      <c r="B680" s="15"/>
    </row>
    <row r="681" spans="2:2" ht="12.75" x14ac:dyDescent="0.2">
      <c r="B681" s="15"/>
    </row>
    <row r="682" spans="2:2" ht="12.75" x14ac:dyDescent="0.2">
      <c r="B682" s="15"/>
    </row>
    <row r="683" spans="2:2" ht="12.75" x14ac:dyDescent="0.2">
      <c r="B683" s="15"/>
    </row>
    <row r="684" spans="2:2" ht="12.75" x14ac:dyDescent="0.2">
      <c r="B684" s="15"/>
    </row>
    <row r="685" spans="2:2" ht="12.75" x14ac:dyDescent="0.2">
      <c r="B685" s="15"/>
    </row>
    <row r="686" spans="2:2" ht="12.75" x14ac:dyDescent="0.2">
      <c r="B686" s="15"/>
    </row>
    <row r="687" spans="2:2" ht="12.75" x14ac:dyDescent="0.2">
      <c r="B687" s="15"/>
    </row>
    <row r="688" spans="2:2" ht="12.75" x14ac:dyDescent="0.2">
      <c r="B688" s="15"/>
    </row>
    <row r="689" spans="2:2" ht="12.75" x14ac:dyDescent="0.2">
      <c r="B689" s="15"/>
    </row>
    <row r="690" spans="2:2" ht="12.75" x14ac:dyDescent="0.2">
      <c r="B690" s="15"/>
    </row>
    <row r="691" spans="2:2" ht="12.75" x14ac:dyDescent="0.2">
      <c r="B691" s="15"/>
    </row>
    <row r="692" spans="2:2" ht="12.75" x14ac:dyDescent="0.2">
      <c r="B692" s="15"/>
    </row>
    <row r="693" spans="2:2" ht="12.75" x14ac:dyDescent="0.2">
      <c r="B693" s="15"/>
    </row>
    <row r="694" spans="2:2" ht="12.75" x14ac:dyDescent="0.2">
      <c r="B694" s="15"/>
    </row>
    <row r="695" spans="2:2" ht="12.75" x14ac:dyDescent="0.2">
      <c r="B695" s="15"/>
    </row>
    <row r="696" spans="2:2" ht="12.75" x14ac:dyDescent="0.2">
      <c r="B696" s="15"/>
    </row>
    <row r="697" spans="2:2" ht="12.75" x14ac:dyDescent="0.2">
      <c r="B697" s="15"/>
    </row>
    <row r="698" spans="2:2" ht="12.75" x14ac:dyDescent="0.2">
      <c r="B698" s="15"/>
    </row>
    <row r="699" spans="2:2" ht="12.75" x14ac:dyDescent="0.2">
      <c r="B699" s="15"/>
    </row>
    <row r="700" spans="2:2" ht="12.75" x14ac:dyDescent="0.2">
      <c r="B700" s="15"/>
    </row>
    <row r="701" spans="2:2" ht="12.75" x14ac:dyDescent="0.2">
      <c r="B701" s="15"/>
    </row>
    <row r="702" spans="2:2" ht="12.75" x14ac:dyDescent="0.2">
      <c r="B702" s="15"/>
    </row>
    <row r="703" spans="2:2" ht="12.75" x14ac:dyDescent="0.2">
      <c r="B703" s="15"/>
    </row>
    <row r="704" spans="2:2" ht="12.75" x14ac:dyDescent="0.2">
      <c r="B704" s="15"/>
    </row>
    <row r="705" spans="2:2" ht="12.75" x14ac:dyDescent="0.2">
      <c r="B705" s="15"/>
    </row>
    <row r="706" spans="2:2" ht="12.75" x14ac:dyDescent="0.2">
      <c r="B706" s="15"/>
    </row>
    <row r="707" spans="2:2" ht="12.75" x14ac:dyDescent="0.2">
      <c r="B707" s="15"/>
    </row>
    <row r="708" spans="2:2" ht="12.75" x14ac:dyDescent="0.2">
      <c r="B708" s="15"/>
    </row>
    <row r="709" spans="2:2" ht="12.75" x14ac:dyDescent="0.2">
      <c r="B709" s="15"/>
    </row>
    <row r="710" spans="2:2" ht="12.75" x14ac:dyDescent="0.2">
      <c r="B710" s="15"/>
    </row>
    <row r="711" spans="2:2" ht="12.75" x14ac:dyDescent="0.2">
      <c r="B711" s="15"/>
    </row>
    <row r="712" spans="2:2" ht="12.75" x14ac:dyDescent="0.2">
      <c r="B712" s="15"/>
    </row>
    <row r="713" spans="2:2" ht="12.75" x14ac:dyDescent="0.2">
      <c r="B713" s="15"/>
    </row>
    <row r="714" spans="2:2" ht="12.75" x14ac:dyDescent="0.2">
      <c r="B714" s="15"/>
    </row>
    <row r="715" spans="2:2" ht="12.75" x14ac:dyDescent="0.2">
      <c r="B715" s="15"/>
    </row>
    <row r="716" spans="2:2" ht="12.75" x14ac:dyDescent="0.2">
      <c r="B716" s="15"/>
    </row>
    <row r="717" spans="2:2" ht="12.75" x14ac:dyDescent="0.2">
      <c r="B717" s="15"/>
    </row>
    <row r="718" spans="2:2" ht="12.75" x14ac:dyDescent="0.2">
      <c r="B718" s="15"/>
    </row>
    <row r="719" spans="2:2" ht="12.75" x14ac:dyDescent="0.2">
      <c r="B719" s="15"/>
    </row>
    <row r="720" spans="2:2" ht="12.75" x14ac:dyDescent="0.2">
      <c r="B720" s="15"/>
    </row>
    <row r="721" spans="2:2" ht="12.75" x14ac:dyDescent="0.2">
      <c r="B721" s="15"/>
    </row>
    <row r="722" spans="2:2" ht="12.75" x14ac:dyDescent="0.2">
      <c r="B722" s="15"/>
    </row>
    <row r="723" spans="2:2" ht="12.75" x14ac:dyDescent="0.2">
      <c r="B723" s="15"/>
    </row>
    <row r="724" spans="2:2" ht="12.75" x14ac:dyDescent="0.2">
      <c r="B724" s="15"/>
    </row>
    <row r="725" spans="2:2" ht="12.75" x14ac:dyDescent="0.2">
      <c r="B725" s="15"/>
    </row>
    <row r="726" spans="2:2" ht="12.75" x14ac:dyDescent="0.2">
      <c r="B726" s="15"/>
    </row>
    <row r="727" spans="2:2" ht="12.75" x14ac:dyDescent="0.2">
      <c r="B727" s="15"/>
    </row>
    <row r="728" spans="2:2" ht="12.75" x14ac:dyDescent="0.2">
      <c r="B728" s="15"/>
    </row>
    <row r="729" spans="2:2" ht="12.75" x14ac:dyDescent="0.2">
      <c r="B729" s="15"/>
    </row>
    <row r="730" spans="2:2" ht="12.75" x14ac:dyDescent="0.2">
      <c r="B730" s="15"/>
    </row>
    <row r="731" spans="2:2" ht="12.75" x14ac:dyDescent="0.2">
      <c r="B731" s="15"/>
    </row>
    <row r="732" spans="2:2" ht="12.75" x14ac:dyDescent="0.2">
      <c r="B732" s="15"/>
    </row>
    <row r="733" spans="2:2" ht="12.75" x14ac:dyDescent="0.2">
      <c r="B733" s="15"/>
    </row>
    <row r="734" spans="2:2" ht="12.75" x14ac:dyDescent="0.2">
      <c r="B734" s="15"/>
    </row>
    <row r="735" spans="2:2" ht="12.75" x14ac:dyDescent="0.2">
      <c r="B735" s="15"/>
    </row>
    <row r="736" spans="2:2" ht="12.75" x14ac:dyDescent="0.2">
      <c r="B736" s="15"/>
    </row>
    <row r="737" spans="2:2" ht="12.75" x14ac:dyDescent="0.2">
      <c r="B737" s="15"/>
    </row>
    <row r="738" spans="2:2" ht="12.75" x14ac:dyDescent="0.2">
      <c r="B738" s="15"/>
    </row>
    <row r="739" spans="2:2" ht="12.75" x14ac:dyDescent="0.2">
      <c r="B739" s="15"/>
    </row>
    <row r="740" spans="2:2" ht="12.75" x14ac:dyDescent="0.2">
      <c r="B740" s="15"/>
    </row>
    <row r="741" spans="2:2" ht="12.75" x14ac:dyDescent="0.2">
      <c r="B741" s="15"/>
    </row>
    <row r="742" spans="2:2" ht="12.75" x14ac:dyDescent="0.2">
      <c r="B742" s="15"/>
    </row>
    <row r="743" spans="2:2" ht="12.75" x14ac:dyDescent="0.2">
      <c r="B743" s="15"/>
    </row>
    <row r="744" spans="2:2" ht="12.75" x14ac:dyDescent="0.2">
      <c r="B744" s="15"/>
    </row>
    <row r="745" spans="2:2" ht="12.75" x14ac:dyDescent="0.2">
      <c r="B745" s="15"/>
    </row>
    <row r="746" spans="2:2" ht="12.75" x14ac:dyDescent="0.2">
      <c r="B746" s="15"/>
    </row>
    <row r="747" spans="2:2" ht="12.75" x14ac:dyDescent="0.2">
      <c r="B747" s="15"/>
    </row>
    <row r="748" spans="2:2" ht="12.75" x14ac:dyDescent="0.2">
      <c r="B748" s="15"/>
    </row>
    <row r="749" spans="2:2" ht="12.75" x14ac:dyDescent="0.2">
      <c r="B749" s="15"/>
    </row>
    <row r="750" spans="2:2" ht="12.75" x14ac:dyDescent="0.2">
      <c r="B750" s="15"/>
    </row>
    <row r="751" spans="2:2" ht="12.75" x14ac:dyDescent="0.2">
      <c r="B751" s="15"/>
    </row>
    <row r="752" spans="2:2" ht="12.75" x14ac:dyDescent="0.2">
      <c r="B752" s="15"/>
    </row>
    <row r="753" spans="2:2" ht="12.75" x14ac:dyDescent="0.2">
      <c r="B753" s="15"/>
    </row>
    <row r="754" spans="2:2" ht="12.75" x14ac:dyDescent="0.2">
      <c r="B754" s="15"/>
    </row>
    <row r="755" spans="2:2" ht="12.75" x14ac:dyDescent="0.2">
      <c r="B755" s="15"/>
    </row>
    <row r="756" spans="2:2" ht="12.75" x14ac:dyDescent="0.2">
      <c r="B756" s="15"/>
    </row>
    <row r="757" spans="2:2" ht="12.75" x14ac:dyDescent="0.2">
      <c r="B757" s="15"/>
    </row>
    <row r="758" spans="2:2" ht="12.75" x14ac:dyDescent="0.2">
      <c r="B758" s="15"/>
    </row>
    <row r="759" spans="2:2" ht="12.75" x14ac:dyDescent="0.2">
      <c r="B759" s="15"/>
    </row>
    <row r="760" spans="2:2" ht="12.75" x14ac:dyDescent="0.2">
      <c r="B760" s="15"/>
    </row>
    <row r="761" spans="2:2" ht="12.75" x14ac:dyDescent="0.2">
      <c r="B761" s="15"/>
    </row>
    <row r="762" spans="2:2" ht="12.75" x14ac:dyDescent="0.2">
      <c r="B762" s="15"/>
    </row>
    <row r="763" spans="2:2" ht="12.75" x14ac:dyDescent="0.2">
      <c r="B763" s="15"/>
    </row>
    <row r="764" spans="2:2" ht="12.75" x14ac:dyDescent="0.2">
      <c r="B764" s="15"/>
    </row>
    <row r="765" spans="2:2" ht="12.75" x14ac:dyDescent="0.2">
      <c r="B765" s="15"/>
    </row>
    <row r="766" spans="2:2" ht="12.75" x14ac:dyDescent="0.2">
      <c r="B766" s="15"/>
    </row>
    <row r="767" spans="2:2" ht="12.75" x14ac:dyDescent="0.2">
      <c r="B767" s="15"/>
    </row>
    <row r="768" spans="2:2" ht="12.75" x14ac:dyDescent="0.2">
      <c r="B768" s="15"/>
    </row>
    <row r="769" spans="2:2" ht="12.75" x14ac:dyDescent="0.2">
      <c r="B769" s="15"/>
    </row>
    <row r="770" spans="2:2" ht="12.75" x14ac:dyDescent="0.2">
      <c r="B770" s="15"/>
    </row>
    <row r="771" spans="2:2" ht="12.75" x14ac:dyDescent="0.2">
      <c r="B771" s="15"/>
    </row>
    <row r="772" spans="2:2" ht="12.75" x14ac:dyDescent="0.2">
      <c r="B772" s="15"/>
    </row>
    <row r="773" spans="2:2" ht="12.75" x14ac:dyDescent="0.2">
      <c r="B773" s="15"/>
    </row>
    <row r="774" spans="2:2" ht="12.75" x14ac:dyDescent="0.2">
      <c r="B774" s="15"/>
    </row>
    <row r="775" spans="2:2" ht="12.75" x14ac:dyDescent="0.2">
      <c r="B775" s="15"/>
    </row>
    <row r="776" spans="2:2" ht="12.75" x14ac:dyDescent="0.2">
      <c r="B776" s="15"/>
    </row>
    <row r="777" spans="2:2" ht="12.75" x14ac:dyDescent="0.2">
      <c r="B777" s="15"/>
    </row>
    <row r="778" spans="2:2" ht="12.75" x14ac:dyDescent="0.2">
      <c r="B778" s="15"/>
    </row>
    <row r="779" spans="2:2" ht="12.75" x14ac:dyDescent="0.2">
      <c r="B779" s="15"/>
    </row>
    <row r="780" spans="2:2" ht="12.75" x14ac:dyDescent="0.2">
      <c r="B780" s="15"/>
    </row>
    <row r="781" spans="2:2" ht="12.75" x14ac:dyDescent="0.2">
      <c r="B781" s="15"/>
    </row>
    <row r="782" spans="2:2" ht="12.75" x14ac:dyDescent="0.2">
      <c r="B782" s="15"/>
    </row>
    <row r="783" spans="2:2" ht="12.75" x14ac:dyDescent="0.2">
      <c r="B783" s="15"/>
    </row>
    <row r="784" spans="2:2" ht="12.75" x14ac:dyDescent="0.2">
      <c r="B784" s="15"/>
    </row>
    <row r="785" spans="2:2" ht="12.75" x14ac:dyDescent="0.2">
      <c r="B785" s="15"/>
    </row>
    <row r="786" spans="2:2" ht="12.75" x14ac:dyDescent="0.2">
      <c r="B786" s="15"/>
    </row>
    <row r="787" spans="2:2" ht="12.75" x14ac:dyDescent="0.2">
      <c r="B787" s="15"/>
    </row>
    <row r="788" spans="2:2" ht="12.75" x14ac:dyDescent="0.2">
      <c r="B788" s="15"/>
    </row>
    <row r="789" spans="2:2" ht="12.75" x14ac:dyDescent="0.2">
      <c r="B789" s="15"/>
    </row>
    <row r="790" spans="2:2" ht="12.75" x14ac:dyDescent="0.2">
      <c r="B790" s="15"/>
    </row>
    <row r="791" spans="2:2" ht="12.75" x14ac:dyDescent="0.2">
      <c r="B791" s="15"/>
    </row>
    <row r="792" spans="2:2" ht="12.75" x14ac:dyDescent="0.2">
      <c r="B792" s="15"/>
    </row>
    <row r="793" spans="2:2" ht="12.75" x14ac:dyDescent="0.2">
      <c r="B793" s="15"/>
    </row>
    <row r="794" spans="2:2" ht="12.75" x14ac:dyDescent="0.2">
      <c r="B794" s="15"/>
    </row>
    <row r="795" spans="2:2" ht="12.75" x14ac:dyDescent="0.2">
      <c r="B795" s="15"/>
    </row>
    <row r="796" spans="2:2" ht="12.75" x14ac:dyDescent="0.2">
      <c r="B796" s="15"/>
    </row>
    <row r="797" spans="2:2" ht="12.75" x14ac:dyDescent="0.2">
      <c r="B797" s="15"/>
    </row>
    <row r="798" spans="2:2" ht="12.75" x14ac:dyDescent="0.2">
      <c r="B798" s="15"/>
    </row>
    <row r="799" spans="2:2" ht="12.75" x14ac:dyDescent="0.2">
      <c r="B799" s="15"/>
    </row>
    <row r="800" spans="2:2" ht="12.75" x14ac:dyDescent="0.2">
      <c r="B800" s="15"/>
    </row>
    <row r="801" spans="2:2" ht="12.75" x14ac:dyDescent="0.2">
      <c r="B801" s="15"/>
    </row>
    <row r="802" spans="2:2" ht="12.75" x14ac:dyDescent="0.2">
      <c r="B802" s="15"/>
    </row>
    <row r="803" spans="2:2" ht="12.75" x14ac:dyDescent="0.2">
      <c r="B803" s="15"/>
    </row>
    <row r="804" spans="2:2" ht="12.75" x14ac:dyDescent="0.2">
      <c r="B804" s="15"/>
    </row>
    <row r="805" spans="2:2" ht="12.75" x14ac:dyDescent="0.2">
      <c r="B805" s="15"/>
    </row>
    <row r="806" spans="2:2" ht="12.75" x14ac:dyDescent="0.2">
      <c r="B806" s="15"/>
    </row>
    <row r="807" spans="2:2" ht="12.75" x14ac:dyDescent="0.2">
      <c r="B807" s="15"/>
    </row>
    <row r="808" spans="2:2" ht="12.75" x14ac:dyDescent="0.2">
      <c r="B808" s="15"/>
    </row>
    <row r="809" spans="2:2" ht="12.75" x14ac:dyDescent="0.2">
      <c r="B809" s="15"/>
    </row>
    <row r="810" spans="2:2" ht="12.75" x14ac:dyDescent="0.2">
      <c r="B810" s="15"/>
    </row>
    <row r="811" spans="2:2" ht="12.75" x14ac:dyDescent="0.2">
      <c r="B811" s="15"/>
    </row>
    <row r="812" spans="2:2" ht="12.75" x14ac:dyDescent="0.2">
      <c r="B812" s="15"/>
    </row>
    <row r="813" spans="2:2" ht="12.75" x14ac:dyDescent="0.2">
      <c r="B813" s="15"/>
    </row>
    <row r="814" spans="2:2" ht="12.75" x14ac:dyDescent="0.2">
      <c r="B814" s="15"/>
    </row>
    <row r="815" spans="2:2" ht="12.75" x14ac:dyDescent="0.2">
      <c r="B815" s="15"/>
    </row>
    <row r="816" spans="2:2" ht="12.75" x14ac:dyDescent="0.2">
      <c r="B816" s="15"/>
    </row>
    <row r="817" spans="2:2" ht="12.75" x14ac:dyDescent="0.2">
      <c r="B817" s="15"/>
    </row>
    <row r="818" spans="2:2" ht="12.75" x14ac:dyDescent="0.2">
      <c r="B818" s="15"/>
    </row>
    <row r="819" spans="2:2" ht="12.75" x14ac:dyDescent="0.2">
      <c r="B819" s="15"/>
    </row>
    <row r="820" spans="2:2" ht="12.75" x14ac:dyDescent="0.2">
      <c r="B820" s="15"/>
    </row>
    <row r="821" spans="2:2" ht="12.75" x14ac:dyDescent="0.2">
      <c r="B821" s="15"/>
    </row>
    <row r="822" spans="2:2" ht="12.75" x14ac:dyDescent="0.2">
      <c r="B822" s="15"/>
    </row>
    <row r="823" spans="2:2" ht="12.75" x14ac:dyDescent="0.2">
      <c r="B823" s="15"/>
    </row>
    <row r="824" spans="2:2" ht="12.75" x14ac:dyDescent="0.2">
      <c r="B824" s="15"/>
    </row>
    <row r="825" spans="2:2" ht="12.75" x14ac:dyDescent="0.2">
      <c r="B825" s="15"/>
    </row>
    <row r="826" spans="2:2" ht="12.75" x14ac:dyDescent="0.2">
      <c r="B826" s="15"/>
    </row>
    <row r="827" spans="2:2" ht="12.75" x14ac:dyDescent="0.2">
      <c r="B827" s="15"/>
    </row>
    <row r="828" spans="2:2" ht="12.75" x14ac:dyDescent="0.2">
      <c r="B828" s="15"/>
    </row>
    <row r="829" spans="2:2" ht="12.75" x14ac:dyDescent="0.2">
      <c r="B829" s="15"/>
    </row>
    <row r="830" spans="2:2" ht="12.75" x14ac:dyDescent="0.2">
      <c r="B830" s="15"/>
    </row>
    <row r="831" spans="2:2" ht="12.75" x14ac:dyDescent="0.2">
      <c r="B831" s="15"/>
    </row>
    <row r="832" spans="2:2" ht="12.75" x14ac:dyDescent="0.2">
      <c r="B832" s="15"/>
    </row>
    <row r="833" spans="2:2" ht="12.75" x14ac:dyDescent="0.2">
      <c r="B833" s="15"/>
    </row>
    <row r="834" spans="2:2" ht="12.75" x14ac:dyDescent="0.2">
      <c r="B834" s="15"/>
    </row>
    <row r="835" spans="2:2" ht="12.75" x14ac:dyDescent="0.2">
      <c r="B835" s="15"/>
    </row>
    <row r="836" spans="2:2" ht="12.75" x14ac:dyDescent="0.2">
      <c r="B836" s="15"/>
    </row>
    <row r="837" spans="2:2" ht="12.75" x14ac:dyDescent="0.2">
      <c r="B837" s="15"/>
    </row>
    <row r="838" spans="2:2" ht="12.75" x14ac:dyDescent="0.2">
      <c r="B838" s="15"/>
    </row>
    <row r="839" spans="2:2" ht="12.75" x14ac:dyDescent="0.2">
      <c r="B839" s="15"/>
    </row>
    <row r="840" spans="2:2" ht="12.75" x14ac:dyDescent="0.2">
      <c r="B840" s="15"/>
    </row>
    <row r="841" spans="2:2" ht="12.75" x14ac:dyDescent="0.2">
      <c r="B841" s="15"/>
    </row>
    <row r="842" spans="2:2" ht="12.75" x14ac:dyDescent="0.2">
      <c r="B842" s="15"/>
    </row>
    <row r="843" spans="2:2" ht="12.75" x14ac:dyDescent="0.2">
      <c r="B843" s="15"/>
    </row>
    <row r="844" spans="2:2" ht="12.75" x14ac:dyDescent="0.2">
      <c r="B844" s="15"/>
    </row>
    <row r="845" spans="2:2" ht="12.75" x14ac:dyDescent="0.2">
      <c r="B845" s="15"/>
    </row>
    <row r="846" spans="2:2" ht="12.75" x14ac:dyDescent="0.2">
      <c r="B846" s="15"/>
    </row>
    <row r="847" spans="2:2" ht="12.75" x14ac:dyDescent="0.2">
      <c r="B847" s="15"/>
    </row>
    <row r="848" spans="2:2" ht="12.75" x14ac:dyDescent="0.2">
      <c r="B848" s="15"/>
    </row>
    <row r="849" spans="2:2" ht="12.75" x14ac:dyDescent="0.2">
      <c r="B849" s="15"/>
    </row>
    <row r="850" spans="2:2" ht="12.75" x14ac:dyDescent="0.2">
      <c r="B850" s="15"/>
    </row>
    <row r="851" spans="2:2" ht="12.75" x14ac:dyDescent="0.2">
      <c r="B851" s="15"/>
    </row>
    <row r="852" spans="2:2" ht="12.75" x14ac:dyDescent="0.2">
      <c r="B852" s="15"/>
    </row>
    <row r="853" spans="2:2" ht="12.75" x14ac:dyDescent="0.2">
      <c r="B853" s="15"/>
    </row>
    <row r="854" spans="2:2" ht="12.75" x14ac:dyDescent="0.2">
      <c r="B854" s="15"/>
    </row>
    <row r="855" spans="2:2" ht="12.75" x14ac:dyDescent="0.2">
      <c r="B855" s="15"/>
    </row>
    <row r="856" spans="2:2" ht="12.75" x14ac:dyDescent="0.2">
      <c r="B856" s="15"/>
    </row>
    <row r="857" spans="2:2" ht="12.75" x14ac:dyDescent="0.2">
      <c r="B857" s="15"/>
    </row>
    <row r="858" spans="2:2" ht="12.75" x14ac:dyDescent="0.2">
      <c r="B858" s="15"/>
    </row>
    <row r="859" spans="2:2" ht="12.75" x14ac:dyDescent="0.2">
      <c r="B859" s="15"/>
    </row>
    <row r="860" spans="2:2" ht="12.75" x14ac:dyDescent="0.2">
      <c r="B860" s="15"/>
    </row>
    <row r="861" spans="2:2" ht="12.75" x14ac:dyDescent="0.2">
      <c r="B861" s="15"/>
    </row>
    <row r="862" spans="2:2" ht="12.75" x14ac:dyDescent="0.2">
      <c r="B862" s="15"/>
    </row>
    <row r="863" spans="2:2" ht="12.75" x14ac:dyDescent="0.2">
      <c r="B863" s="15"/>
    </row>
    <row r="864" spans="2:2" ht="12.75" x14ac:dyDescent="0.2">
      <c r="B864" s="15"/>
    </row>
    <row r="865" spans="2:2" ht="12.75" x14ac:dyDescent="0.2">
      <c r="B865" s="15"/>
    </row>
    <row r="866" spans="2:2" ht="12.75" x14ac:dyDescent="0.2">
      <c r="B866" s="15"/>
    </row>
    <row r="867" spans="2:2" ht="12.75" x14ac:dyDescent="0.2">
      <c r="B867" s="15"/>
    </row>
    <row r="868" spans="2:2" ht="12.75" x14ac:dyDescent="0.2">
      <c r="B868" s="15"/>
    </row>
    <row r="869" spans="2:2" ht="12.75" x14ac:dyDescent="0.2">
      <c r="B869" s="15"/>
    </row>
    <row r="870" spans="2:2" ht="12.75" x14ac:dyDescent="0.2">
      <c r="B870" s="15"/>
    </row>
    <row r="871" spans="2:2" ht="12.75" x14ac:dyDescent="0.2">
      <c r="B871" s="15"/>
    </row>
    <row r="872" spans="2:2" ht="12.75" x14ac:dyDescent="0.2">
      <c r="B872" s="15"/>
    </row>
    <row r="873" spans="2:2" ht="12.75" x14ac:dyDescent="0.2">
      <c r="B873" s="15"/>
    </row>
    <row r="874" spans="2:2" ht="12.75" x14ac:dyDescent="0.2">
      <c r="B874" s="15"/>
    </row>
    <row r="875" spans="2:2" ht="12.75" x14ac:dyDescent="0.2">
      <c r="B875" s="15"/>
    </row>
    <row r="876" spans="2:2" ht="12.75" x14ac:dyDescent="0.2">
      <c r="B876" s="15"/>
    </row>
    <row r="877" spans="2:2" ht="12.75" x14ac:dyDescent="0.2">
      <c r="B877" s="15"/>
    </row>
    <row r="878" spans="2:2" ht="12.75" x14ac:dyDescent="0.2">
      <c r="B878" s="15"/>
    </row>
    <row r="879" spans="2:2" ht="12.75" x14ac:dyDescent="0.2">
      <c r="B879" s="15"/>
    </row>
    <row r="880" spans="2:2" ht="12.75" x14ac:dyDescent="0.2">
      <c r="B880" s="15"/>
    </row>
    <row r="881" spans="2:2" ht="12.75" x14ac:dyDescent="0.2">
      <c r="B881" s="15"/>
    </row>
    <row r="882" spans="2:2" ht="12.75" x14ac:dyDescent="0.2">
      <c r="B882" s="15"/>
    </row>
    <row r="883" spans="2:2" ht="12.75" x14ac:dyDescent="0.2">
      <c r="B883" s="15"/>
    </row>
    <row r="884" spans="2:2" ht="12.75" x14ac:dyDescent="0.2">
      <c r="B884" s="15"/>
    </row>
    <row r="885" spans="2:2" ht="12.75" x14ac:dyDescent="0.2">
      <c r="B885" s="15"/>
    </row>
    <row r="886" spans="2:2" ht="12.75" x14ac:dyDescent="0.2">
      <c r="B886" s="15"/>
    </row>
    <row r="887" spans="2:2" ht="12.75" x14ac:dyDescent="0.2">
      <c r="B887" s="15"/>
    </row>
    <row r="888" spans="2:2" ht="12.75" x14ac:dyDescent="0.2">
      <c r="B888" s="15"/>
    </row>
    <row r="889" spans="2:2" ht="12.75" x14ac:dyDescent="0.2">
      <c r="B889" s="15"/>
    </row>
    <row r="890" spans="2:2" ht="12.75" x14ac:dyDescent="0.2">
      <c r="B890" s="15"/>
    </row>
    <row r="891" spans="2:2" ht="12.75" x14ac:dyDescent="0.2">
      <c r="B891" s="15"/>
    </row>
    <row r="892" spans="2:2" ht="12.75" x14ac:dyDescent="0.2">
      <c r="B892" s="15"/>
    </row>
    <row r="893" spans="2:2" ht="12.75" x14ac:dyDescent="0.2">
      <c r="B893" s="15"/>
    </row>
    <row r="894" spans="2:2" ht="12.75" x14ac:dyDescent="0.2">
      <c r="B894" s="15"/>
    </row>
    <row r="895" spans="2:2" ht="12.75" x14ac:dyDescent="0.2">
      <c r="B895" s="15"/>
    </row>
    <row r="896" spans="2:2" ht="12.75" x14ac:dyDescent="0.2">
      <c r="B896" s="15"/>
    </row>
    <row r="897" spans="2:2" ht="12.75" x14ac:dyDescent="0.2">
      <c r="B897" s="15"/>
    </row>
    <row r="898" spans="2:2" ht="12.75" x14ac:dyDescent="0.2">
      <c r="B898" s="15"/>
    </row>
    <row r="899" spans="2:2" ht="12.75" x14ac:dyDescent="0.2">
      <c r="B899" s="15"/>
    </row>
    <row r="900" spans="2:2" ht="12.75" x14ac:dyDescent="0.2">
      <c r="B900" s="15"/>
    </row>
    <row r="901" spans="2:2" ht="12.75" x14ac:dyDescent="0.2">
      <c r="B901" s="15"/>
    </row>
    <row r="902" spans="2:2" ht="12.75" x14ac:dyDescent="0.2">
      <c r="B902" s="15"/>
    </row>
    <row r="903" spans="2:2" ht="12.75" x14ac:dyDescent="0.2">
      <c r="B903" s="15"/>
    </row>
    <row r="904" spans="2:2" ht="12.75" x14ac:dyDescent="0.2">
      <c r="B904" s="15"/>
    </row>
    <row r="905" spans="2:2" ht="12.75" x14ac:dyDescent="0.2">
      <c r="B905" s="15"/>
    </row>
    <row r="906" spans="2:2" ht="12.75" x14ac:dyDescent="0.2">
      <c r="B906" s="15"/>
    </row>
    <row r="907" spans="2:2" ht="12.75" x14ac:dyDescent="0.2">
      <c r="B907" s="15"/>
    </row>
    <row r="908" spans="2:2" ht="12.75" x14ac:dyDescent="0.2">
      <c r="B908" s="15"/>
    </row>
    <row r="909" spans="2:2" ht="12.75" x14ac:dyDescent="0.2">
      <c r="B909" s="15"/>
    </row>
    <row r="910" spans="2:2" ht="12.75" x14ac:dyDescent="0.2">
      <c r="B910" s="15"/>
    </row>
    <row r="911" spans="2:2" ht="12.75" x14ac:dyDescent="0.2">
      <c r="B911" s="15"/>
    </row>
    <row r="912" spans="2:2" ht="12.75" x14ac:dyDescent="0.2">
      <c r="B912" s="15"/>
    </row>
    <row r="913" spans="2:2" ht="12.75" x14ac:dyDescent="0.2">
      <c r="B913" s="15"/>
    </row>
    <row r="914" spans="2:2" ht="12.75" x14ac:dyDescent="0.2">
      <c r="B914" s="15"/>
    </row>
    <row r="915" spans="2:2" ht="12.75" x14ac:dyDescent="0.2">
      <c r="B915" s="15"/>
    </row>
    <row r="916" spans="2:2" ht="12.75" x14ac:dyDescent="0.2">
      <c r="B916" s="15"/>
    </row>
    <row r="917" spans="2:2" ht="12.75" x14ac:dyDescent="0.2">
      <c r="B917" s="15"/>
    </row>
    <row r="918" spans="2:2" ht="12.75" x14ac:dyDescent="0.2">
      <c r="B918" s="15"/>
    </row>
    <row r="919" spans="2:2" ht="12.75" x14ac:dyDescent="0.2">
      <c r="B919" s="15"/>
    </row>
    <row r="920" spans="2:2" ht="12.75" x14ac:dyDescent="0.2">
      <c r="B920" s="15"/>
    </row>
    <row r="921" spans="2:2" ht="12.75" x14ac:dyDescent="0.2">
      <c r="B921" s="15"/>
    </row>
    <row r="922" spans="2:2" ht="12.75" x14ac:dyDescent="0.2">
      <c r="B922" s="15"/>
    </row>
    <row r="923" spans="2:2" ht="12.75" x14ac:dyDescent="0.2">
      <c r="B923" s="15"/>
    </row>
    <row r="924" spans="2:2" ht="12.75" x14ac:dyDescent="0.2">
      <c r="B924" s="15"/>
    </row>
    <row r="925" spans="2:2" ht="12.75" x14ac:dyDescent="0.2">
      <c r="B925" s="15"/>
    </row>
    <row r="926" spans="2:2" ht="12.75" x14ac:dyDescent="0.2">
      <c r="B926" s="15"/>
    </row>
    <row r="927" spans="2:2" ht="12.75" x14ac:dyDescent="0.2">
      <c r="B927" s="15"/>
    </row>
    <row r="928" spans="2:2" ht="12.75" x14ac:dyDescent="0.2">
      <c r="B928" s="15"/>
    </row>
    <row r="929" spans="2:2" ht="12.75" x14ac:dyDescent="0.2">
      <c r="B929" s="15"/>
    </row>
    <row r="930" spans="2:2" ht="12.75" x14ac:dyDescent="0.2">
      <c r="B930" s="15"/>
    </row>
    <row r="931" spans="2:2" ht="12.75" x14ac:dyDescent="0.2">
      <c r="B931" s="15"/>
    </row>
    <row r="932" spans="2:2" ht="12.75" x14ac:dyDescent="0.2">
      <c r="B932" s="15"/>
    </row>
    <row r="933" spans="2:2" ht="12.75" x14ac:dyDescent="0.2">
      <c r="B933" s="15"/>
    </row>
    <row r="934" spans="2:2" ht="12.75" x14ac:dyDescent="0.2">
      <c r="B934" s="15"/>
    </row>
    <row r="935" spans="2:2" ht="12.75" x14ac:dyDescent="0.2">
      <c r="B935" s="15"/>
    </row>
    <row r="936" spans="2:2" ht="12.75" x14ac:dyDescent="0.2">
      <c r="B936" s="15"/>
    </row>
    <row r="937" spans="2:2" ht="12.75" x14ac:dyDescent="0.2">
      <c r="B937" s="15"/>
    </row>
    <row r="938" spans="2:2" ht="12.75" x14ac:dyDescent="0.2">
      <c r="B938" s="15"/>
    </row>
    <row r="939" spans="2:2" ht="12.75" x14ac:dyDescent="0.2">
      <c r="B939" s="15"/>
    </row>
    <row r="940" spans="2:2" ht="12.75" x14ac:dyDescent="0.2">
      <c r="B940" s="15"/>
    </row>
    <row r="941" spans="2:2" ht="12.75" x14ac:dyDescent="0.2">
      <c r="B941" s="15"/>
    </row>
    <row r="942" spans="2:2" ht="12.75" x14ac:dyDescent="0.2">
      <c r="B942" s="15"/>
    </row>
    <row r="943" spans="2:2" ht="12.75" x14ac:dyDescent="0.2">
      <c r="B943" s="15"/>
    </row>
    <row r="944" spans="2:2" ht="12.75" x14ac:dyDescent="0.2">
      <c r="B944" s="15"/>
    </row>
    <row r="945" spans="2:2" ht="12.75" x14ac:dyDescent="0.2">
      <c r="B945" s="15"/>
    </row>
    <row r="946" spans="2:2" ht="12.75" x14ac:dyDescent="0.2">
      <c r="B946" s="15"/>
    </row>
    <row r="947" spans="2:2" ht="12.75" x14ac:dyDescent="0.2">
      <c r="B947" s="15"/>
    </row>
    <row r="948" spans="2:2" ht="12.75" x14ac:dyDescent="0.2">
      <c r="B948" s="15"/>
    </row>
    <row r="949" spans="2:2" ht="12.75" x14ac:dyDescent="0.2">
      <c r="B949" s="15"/>
    </row>
    <row r="950" spans="2:2" ht="12.75" x14ac:dyDescent="0.2">
      <c r="B950" s="15"/>
    </row>
    <row r="951" spans="2:2" ht="12.75" x14ac:dyDescent="0.2">
      <c r="B951" s="15"/>
    </row>
    <row r="952" spans="2:2" ht="12.75" x14ac:dyDescent="0.2">
      <c r="B952" s="15"/>
    </row>
    <row r="953" spans="2:2" ht="12.75" x14ac:dyDescent="0.2">
      <c r="B953" s="15"/>
    </row>
    <row r="954" spans="2:2" ht="12.75" x14ac:dyDescent="0.2">
      <c r="B954" s="15"/>
    </row>
    <row r="955" spans="2:2" ht="12.75" x14ac:dyDescent="0.2">
      <c r="B955" s="15"/>
    </row>
    <row r="956" spans="2:2" ht="12.75" x14ac:dyDescent="0.2">
      <c r="B956" s="15"/>
    </row>
    <row r="957" spans="2:2" ht="12.75" x14ac:dyDescent="0.2">
      <c r="B957" s="15"/>
    </row>
    <row r="958" spans="2:2" ht="12.75" x14ac:dyDescent="0.2">
      <c r="B958" s="15"/>
    </row>
    <row r="959" spans="2:2" ht="12.75" x14ac:dyDescent="0.2">
      <c r="B959" s="15"/>
    </row>
    <row r="960" spans="2:2" ht="12.75" x14ac:dyDescent="0.2">
      <c r="B960" s="15"/>
    </row>
    <row r="961" spans="2:2" ht="12.75" x14ac:dyDescent="0.2">
      <c r="B961" s="15"/>
    </row>
    <row r="962" spans="2:2" ht="12.75" x14ac:dyDescent="0.2">
      <c r="B962" s="15"/>
    </row>
    <row r="963" spans="2:2" ht="12.75" x14ac:dyDescent="0.2">
      <c r="B963" s="15"/>
    </row>
    <row r="964" spans="2:2" ht="12.75" x14ac:dyDescent="0.2">
      <c r="B964" s="15"/>
    </row>
    <row r="965" spans="2:2" ht="12.75" x14ac:dyDescent="0.2">
      <c r="B965" s="15"/>
    </row>
    <row r="966" spans="2:2" ht="12.75" x14ac:dyDescent="0.2">
      <c r="B966" s="15"/>
    </row>
    <row r="967" spans="2:2" ht="12.75" x14ac:dyDescent="0.2">
      <c r="B967" s="15"/>
    </row>
    <row r="968" spans="2:2" ht="12.75" x14ac:dyDescent="0.2">
      <c r="B968" s="15"/>
    </row>
    <row r="969" spans="2:2" ht="12.75" x14ac:dyDescent="0.2">
      <c r="B969" s="15"/>
    </row>
    <row r="970" spans="2:2" ht="12.75" x14ac:dyDescent="0.2">
      <c r="B970" s="15"/>
    </row>
    <row r="971" spans="2:2" ht="12.75" x14ac:dyDescent="0.2">
      <c r="B971" s="15"/>
    </row>
    <row r="972" spans="2:2" ht="12.75" x14ac:dyDescent="0.2">
      <c r="B972" s="15"/>
    </row>
    <row r="973" spans="2:2" ht="12.75" x14ac:dyDescent="0.2">
      <c r="B973" s="15"/>
    </row>
    <row r="974" spans="2:2" ht="12.75" x14ac:dyDescent="0.2">
      <c r="B974" s="15"/>
    </row>
    <row r="975" spans="2:2" ht="12.75" x14ac:dyDescent="0.2">
      <c r="B975" s="15"/>
    </row>
    <row r="976" spans="2:2" ht="12.75" x14ac:dyDescent="0.2">
      <c r="B976" s="15"/>
    </row>
    <row r="977" spans="2:2" ht="12.75" x14ac:dyDescent="0.2">
      <c r="B977" s="15"/>
    </row>
    <row r="978" spans="2:2" ht="12.75" x14ac:dyDescent="0.2">
      <c r="B978" s="15"/>
    </row>
    <row r="979" spans="2:2" ht="12.75" x14ac:dyDescent="0.2">
      <c r="B979" s="15"/>
    </row>
    <row r="980" spans="2:2" ht="12.75" x14ac:dyDescent="0.2">
      <c r="B980" s="15"/>
    </row>
    <row r="981" spans="2:2" ht="12.75" x14ac:dyDescent="0.2">
      <c r="B981" s="15"/>
    </row>
    <row r="982" spans="2:2" ht="12.75" x14ac:dyDescent="0.2">
      <c r="B982" s="15"/>
    </row>
    <row r="983" spans="2:2" ht="12.75" x14ac:dyDescent="0.2">
      <c r="B983" s="15"/>
    </row>
    <row r="984" spans="2:2" ht="12.75" x14ac:dyDescent="0.2">
      <c r="B984" s="15"/>
    </row>
    <row r="985" spans="2:2" ht="12.75" x14ac:dyDescent="0.2">
      <c r="B985" s="15"/>
    </row>
    <row r="986" spans="2:2" ht="12.75" x14ac:dyDescent="0.2">
      <c r="B986" s="15"/>
    </row>
    <row r="987" spans="2:2" ht="12.75" x14ac:dyDescent="0.2">
      <c r="B987" s="15"/>
    </row>
    <row r="988" spans="2:2" ht="12.75" x14ac:dyDescent="0.2">
      <c r="B988" s="15"/>
    </row>
    <row r="989" spans="2:2" ht="12.75" x14ac:dyDescent="0.2">
      <c r="B989" s="15"/>
    </row>
    <row r="990" spans="2:2" ht="12.75" x14ac:dyDescent="0.2">
      <c r="B990" s="15"/>
    </row>
    <row r="991" spans="2:2" ht="12.75" x14ac:dyDescent="0.2">
      <c r="B991" s="15"/>
    </row>
    <row r="992" spans="2:2" ht="12.75" x14ac:dyDescent="0.2">
      <c r="B992" s="15"/>
    </row>
    <row r="993" spans="2:2" ht="12.75" x14ac:dyDescent="0.2">
      <c r="B993" s="15"/>
    </row>
    <row r="994" spans="2:2" ht="12.75" x14ac:dyDescent="0.2">
      <c r="B994" s="15"/>
    </row>
    <row r="995" spans="2:2" ht="12.75" x14ac:dyDescent="0.2">
      <c r="B995" s="15"/>
    </row>
    <row r="996" spans="2:2" ht="12.75" x14ac:dyDescent="0.2">
      <c r="B996" s="15"/>
    </row>
    <row r="997" spans="2:2" ht="12.75" x14ac:dyDescent="0.2">
      <c r="B997" s="15"/>
    </row>
    <row r="998" spans="2:2" ht="12.75" x14ac:dyDescent="0.2">
      <c r="B998" s="15"/>
    </row>
    <row r="999" spans="2:2" ht="12.75" x14ac:dyDescent="0.2">
      <c r="B999" s="15"/>
    </row>
  </sheetData>
  <mergeCells count="2">
    <mergeCell ref="A5:B5"/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07"/>
  <sheetViews>
    <sheetView tabSelected="1" topLeftCell="K1" zoomScale="70" zoomScaleNormal="70" workbookViewId="0">
      <pane ySplit="2" topLeftCell="A3" activePane="bottomLeft" state="frozen"/>
      <selection pane="bottomLeft" activeCell="AB15" sqref="AB15"/>
    </sheetView>
  </sheetViews>
  <sheetFormatPr baseColWidth="10" defaultColWidth="14.42578125" defaultRowHeight="15.75" customHeight="1" x14ac:dyDescent="0.2"/>
  <cols>
    <col min="1" max="5" width="6.7109375" customWidth="1"/>
    <col min="6" max="10" width="8.5703125" customWidth="1"/>
    <col min="11" max="11" width="7.7109375" style="97" bestFit="1" customWidth="1"/>
    <col min="12" max="16" width="9.28515625" customWidth="1"/>
    <col min="17" max="17" width="9.28515625" style="97" customWidth="1"/>
    <col min="18" max="22" width="10.85546875" customWidth="1"/>
    <col min="23" max="23" width="10.85546875" style="97" customWidth="1"/>
    <col min="24" max="24" width="10.85546875" style="40" customWidth="1"/>
    <col min="25" max="25" width="10.85546875" style="41" customWidth="1"/>
    <col min="26" max="26" width="10.85546875" style="40" customWidth="1"/>
  </cols>
  <sheetData>
    <row r="1" spans="1:35" ht="15" x14ac:dyDescent="0.25">
      <c r="A1" s="18"/>
      <c r="B1" s="19"/>
      <c r="C1" s="19"/>
      <c r="D1" s="19"/>
      <c r="E1" s="20"/>
      <c r="F1" s="121" t="s">
        <v>42</v>
      </c>
      <c r="G1" s="122"/>
      <c r="H1" s="122"/>
      <c r="I1" s="122"/>
      <c r="J1" s="122"/>
      <c r="K1" s="122"/>
      <c r="L1" s="123" t="s">
        <v>43</v>
      </c>
      <c r="M1" s="124"/>
      <c r="N1" s="124"/>
      <c r="O1" s="124"/>
      <c r="P1" s="124"/>
      <c r="Q1" s="120"/>
      <c r="R1" s="125" t="s">
        <v>44</v>
      </c>
      <c r="S1" s="126"/>
      <c r="T1" s="126"/>
      <c r="U1" s="126"/>
      <c r="V1" s="126"/>
      <c r="W1" s="126"/>
      <c r="AA1" s="127" t="s">
        <v>45</v>
      </c>
      <c r="AB1" s="126"/>
      <c r="AC1" s="126"/>
      <c r="AD1" s="126"/>
      <c r="AE1" s="126"/>
      <c r="AF1" s="126"/>
    </row>
    <row r="2" spans="1:35" ht="15" x14ac:dyDescent="0.25">
      <c r="A2" s="21" t="s">
        <v>46</v>
      </c>
      <c r="B2" s="21" t="s">
        <v>47</v>
      </c>
      <c r="C2" s="21" t="s">
        <v>48</v>
      </c>
      <c r="D2" s="21" t="s">
        <v>49</v>
      </c>
      <c r="E2" s="21" t="s">
        <v>50</v>
      </c>
      <c r="F2" s="22" t="s">
        <v>51</v>
      </c>
      <c r="G2" s="22" t="s">
        <v>52</v>
      </c>
      <c r="H2" s="22" t="s">
        <v>53</v>
      </c>
      <c r="I2" s="22" t="s">
        <v>54</v>
      </c>
      <c r="J2" s="22" t="s">
        <v>55</v>
      </c>
      <c r="K2" s="104" t="s">
        <v>56</v>
      </c>
      <c r="L2" s="23" t="s">
        <v>51</v>
      </c>
      <c r="M2" s="23" t="s">
        <v>52</v>
      </c>
      <c r="N2" s="23" t="s">
        <v>53</v>
      </c>
      <c r="O2" s="23" t="s">
        <v>54</v>
      </c>
      <c r="P2" s="23" t="s">
        <v>55</v>
      </c>
      <c r="Q2" s="98" t="s">
        <v>56</v>
      </c>
      <c r="R2" s="24" t="s">
        <v>11</v>
      </c>
      <c r="S2" s="24" t="s">
        <v>57</v>
      </c>
      <c r="T2" s="25" t="s">
        <v>28</v>
      </c>
      <c r="U2" s="26" t="s">
        <v>53</v>
      </c>
      <c r="V2" s="24" t="s">
        <v>58</v>
      </c>
      <c r="W2" s="90" t="s">
        <v>59</v>
      </c>
      <c r="X2" s="42" t="s">
        <v>2</v>
      </c>
      <c r="Y2" s="46" t="s">
        <v>63</v>
      </c>
      <c r="Z2" s="42" t="s">
        <v>4</v>
      </c>
      <c r="AA2" s="27" t="s">
        <v>60</v>
      </c>
      <c r="AB2" s="27" t="s">
        <v>61</v>
      </c>
      <c r="AC2" s="27" t="s">
        <v>62</v>
      </c>
      <c r="AD2" s="27" t="s">
        <v>5</v>
      </c>
      <c r="AE2" s="27" t="s">
        <v>6</v>
      </c>
      <c r="AF2" s="27" t="s">
        <v>7</v>
      </c>
      <c r="AG2" s="27"/>
      <c r="AH2" s="27"/>
      <c r="AI2" s="27"/>
    </row>
    <row r="3" spans="1:35" ht="15" x14ac:dyDescent="0.25">
      <c r="A3" s="28">
        <v>-5</v>
      </c>
      <c r="B3" s="28">
        <v>0</v>
      </c>
      <c r="C3" s="28">
        <v>0</v>
      </c>
      <c r="D3" s="28">
        <v>0</v>
      </c>
      <c r="E3" s="28">
        <v>0</v>
      </c>
      <c r="F3" s="29">
        <v>11.5</v>
      </c>
      <c r="G3" s="29">
        <v>12.9</v>
      </c>
      <c r="H3" s="29">
        <v>-28.4</v>
      </c>
      <c r="I3" s="29">
        <v>-6.2</v>
      </c>
      <c r="J3" s="29">
        <v>38.200000000000003</v>
      </c>
      <c r="K3" s="105"/>
      <c r="L3" s="30">
        <v>23</v>
      </c>
      <c r="M3" s="30">
        <v>0</v>
      </c>
      <c r="N3" s="30">
        <f t="shared" ref="N3:N8" si="0">2*H3</f>
        <v>-56.8</v>
      </c>
      <c r="O3" s="30">
        <v>0</v>
      </c>
      <c r="P3" s="30">
        <v>76.400000000000006</v>
      </c>
      <c r="Q3" s="99">
        <v>0</v>
      </c>
      <c r="R3" s="31">
        <f>-COS(A3*PI()/180)*L3+SIN(A3*PI()/180)*N3</f>
        <v>-17.962031868043162</v>
      </c>
      <c r="S3" s="31">
        <v>0</v>
      </c>
      <c r="T3" s="32">
        <f t="shared" ref="T3:T8" si="1">-SIN(A3*PI()/180)*L3-COS(A3*PI()/180)*N3</f>
        <v>58.588440934807288</v>
      </c>
      <c r="U3" s="33">
        <v>0</v>
      </c>
      <c r="V3" s="34">
        <f>P3-R3*'Datos referencia'!$B$3+T3*'Datos referencia'!$B$2</f>
        <v>35.003173306106611</v>
      </c>
      <c r="W3" s="91">
        <v>0</v>
      </c>
      <c r="X3" s="43">
        <f>N3/(0.5*'Datos referencia'!$B$6*'Datos referencia'!$B$7^2*'Datos referencia'!$B$8)</f>
        <v>-0.13738473167044596</v>
      </c>
      <c r="Y3" s="47">
        <f>X3^2</f>
        <v>1.8874564496160436E-2</v>
      </c>
      <c r="Z3" s="47">
        <f>L3/(0.5*'Datos referencia'!$B$6*'Datos referencia'!$B$7^2*'Datos referencia'!$B$8)</f>
        <v>5.5631141345427057E-2</v>
      </c>
      <c r="AA3" s="35">
        <f>R3/(0.5*'Datos referencia'!$B$6*'Datos referencia'!$B$7^2*'Datos referencia'!$B$8)</f>
        <v>-4.3445579726181495E-2</v>
      </c>
      <c r="AB3" s="3">
        <f>S3/(0.5*'Datos referencia'!$B$6*'Datos referencia'!$B$7^2*'Datos referencia'!$B$8)</f>
        <v>0</v>
      </c>
      <c r="AC3" s="35">
        <f>T3/(0.5*'Datos referencia'!$B$6*'Datos referencia'!$B$7^2*'Datos referencia'!$B$8)</f>
        <v>0.14171051473271604</v>
      </c>
      <c r="AD3" s="3">
        <f>U3/(0.5*'Datos referencia'!$B$6*'Datos referencia'!$B$7^2*'Datos referencia'!$B$8*'Datos referencia'!$B$9)</f>
        <v>0</v>
      </c>
      <c r="AE3" s="35">
        <f>V3/(0.5*'Datos referencia'!$B$6*'Datos referencia'!$B$7^2*'Datos referencia'!$B$8*'Datos referencia'!$B$10)</f>
        <v>0.33865504030095589</v>
      </c>
      <c r="AF3" s="3">
        <f>W3/(0.5*'Datos referencia'!$B$6*'Datos referencia'!$B$7^2*'Datos referencia'!$B$8*'Datos referencia'!$B$9)</f>
        <v>0</v>
      </c>
      <c r="AG3" s="3"/>
      <c r="AH3" s="3"/>
      <c r="AI3" s="3"/>
    </row>
    <row r="4" spans="1:35" ht="15" x14ac:dyDescent="0.25">
      <c r="A4" s="28">
        <v>0</v>
      </c>
      <c r="B4" s="28">
        <v>0</v>
      </c>
      <c r="C4" s="28">
        <v>0</v>
      </c>
      <c r="D4" s="28">
        <v>0</v>
      </c>
      <c r="E4" s="28">
        <v>0</v>
      </c>
      <c r="F4" s="29">
        <v>0</v>
      </c>
      <c r="G4" s="29">
        <v>0</v>
      </c>
      <c r="H4" s="29">
        <v>83</v>
      </c>
      <c r="I4" s="29">
        <v>60</v>
      </c>
      <c r="J4" s="29">
        <v>-35</v>
      </c>
      <c r="K4" s="105">
        <v>-5.0999999999999996</v>
      </c>
      <c r="L4" s="45">
        <v>11.8</v>
      </c>
      <c r="M4" s="30">
        <v>0</v>
      </c>
      <c r="N4" s="30">
        <f t="shared" si="0"/>
        <v>166</v>
      </c>
      <c r="O4" s="30">
        <v>0</v>
      </c>
      <c r="P4" s="30">
        <v>-70</v>
      </c>
      <c r="Q4" s="99">
        <v>0</v>
      </c>
      <c r="R4" s="34">
        <f t="shared" ref="R4:R20" si="2">-COS(A4*PI()/180)*L4+SIN(A4*PI()/180)*N4</f>
        <v>-11.8</v>
      </c>
      <c r="S4" s="31">
        <v>0</v>
      </c>
      <c r="T4" s="32">
        <f t="shared" si="1"/>
        <v>-166</v>
      </c>
      <c r="U4" s="33">
        <v>0</v>
      </c>
      <c r="V4" s="34">
        <f>P4-R4*'Datos referencia'!$B$3+T4*'Datos referencia'!$B$2</f>
        <v>36.021227400000015</v>
      </c>
      <c r="W4" s="91">
        <v>0</v>
      </c>
      <c r="X4" s="43">
        <f>N4/(0.5*'Datos referencia'!$B$6*'Datos referencia'!$B$7^2*'Datos referencia'!$B$8)</f>
        <v>0.40151171579743006</v>
      </c>
      <c r="Y4" s="47">
        <f t="shared" ref="Y4:Y23" si="3">X4^2</f>
        <v>0.16121165792259626</v>
      </c>
      <c r="Z4" s="47">
        <f>L4/(0.5*'Datos referencia'!$B$6*'Datos referencia'!$B$7^2*'Datos referencia'!$B$8)</f>
        <v>2.8541194255479973E-2</v>
      </c>
      <c r="AA4" s="35">
        <f>R4/(0.5*'Datos referencia'!$B$6*'Datos referencia'!$B$7^2*'Datos referencia'!$B$8)</f>
        <v>-2.8541194255479973E-2</v>
      </c>
      <c r="AB4" s="3">
        <f>S4/(0.5*'Datos referencia'!$B$6*'Datos referencia'!$B$7^2*'Datos referencia'!$B$8)</f>
        <v>0</v>
      </c>
      <c r="AC4" s="35">
        <f>T4/(0.5*'Datos referencia'!$B$6*'Datos referencia'!$B$7^2*'Datos referencia'!$B$8)</f>
        <v>-0.40151171579743006</v>
      </c>
      <c r="AD4" s="3">
        <f>U4/(0.5*'Datos referencia'!$B$6*'Datos referencia'!$B$7^2*'Datos referencia'!$B$8*'Datos referencia'!$B$9)</f>
        <v>0</v>
      </c>
      <c r="AE4" s="35">
        <f>V4/(0.5*'Datos referencia'!$B$6*'Datos referencia'!$B$7^2*'Datos referencia'!$B$8*'Datos referencia'!$B$10)</f>
        <v>0.34850469442176885</v>
      </c>
      <c r="AF4" s="3">
        <f>W4/(0.5*'Datos referencia'!$B$6*'Datos referencia'!$B$7^2*'Datos referencia'!$B$8*'Datos referencia'!$B$9)</f>
        <v>0</v>
      </c>
      <c r="AG4" s="3"/>
      <c r="AH4" s="3"/>
      <c r="AI4" s="3"/>
    </row>
    <row r="5" spans="1:35" ht="15" x14ac:dyDescent="0.25">
      <c r="A5" s="28">
        <v>5</v>
      </c>
      <c r="B5" s="28">
        <v>0</v>
      </c>
      <c r="C5" s="28">
        <v>0</v>
      </c>
      <c r="D5" s="28">
        <v>0</v>
      </c>
      <c r="E5" s="28">
        <v>0</v>
      </c>
      <c r="F5" s="29">
        <v>21.96</v>
      </c>
      <c r="G5" s="29">
        <v>9.1999999999999993</v>
      </c>
      <c r="H5" s="29">
        <v>222.1</v>
      </c>
      <c r="I5" s="29">
        <v>148.76</v>
      </c>
      <c r="J5" s="29">
        <v>-116.1</v>
      </c>
      <c r="K5" s="105">
        <v>0.16</v>
      </c>
      <c r="L5" s="30">
        <v>43.92</v>
      </c>
      <c r="M5" s="30">
        <v>0</v>
      </c>
      <c r="N5" s="30">
        <f t="shared" si="0"/>
        <v>444.2</v>
      </c>
      <c r="O5" s="30">
        <v>0</v>
      </c>
      <c r="P5" s="45">
        <v>-250</v>
      </c>
      <c r="Q5" s="99">
        <v>0</v>
      </c>
      <c r="R5" s="34">
        <f t="shared" si="2"/>
        <v>-5.0382902116797084</v>
      </c>
      <c r="S5" s="31">
        <v>0</v>
      </c>
      <c r="T5" s="32">
        <f t="shared" si="1"/>
        <v>-446.33756511383046</v>
      </c>
      <c r="U5" s="33">
        <v>0</v>
      </c>
      <c r="V5" s="34">
        <f>P5-R5*'Datos referencia'!$B$3+T5*'Datos referencia'!$B$2</f>
        <v>39.865402235475131</v>
      </c>
      <c r="W5" s="91">
        <v>0</v>
      </c>
      <c r="X5" s="43">
        <f>N5/(0.5*'Datos referencia'!$B$6*'Datos referencia'!$B$7^2*'Datos referencia'!$B$8)</f>
        <v>1.0744066515495088</v>
      </c>
      <c r="Y5" s="47">
        <f t="shared" si="3"/>
        <v>1.1543496528938275</v>
      </c>
      <c r="Z5" s="47">
        <f>L5/(0.5*'Datos referencia'!$B$6*'Datos referencia'!$B$7^2*'Datos referencia'!$B$8)</f>
        <v>0.1062312925170068</v>
      </c>
      <c r="AA5" s="35">
        <f>R5/(0.5*'Datos referencia'!$B$6*'Datos referencia'!$B$7^2*'Datos referencia'!$B$8)</f>
        <v>-1.2186340648053717E-2</v>
      </c>
      <c r="AB5" s="3">
        <f>S5/(0.5*'Datos referencia'!$B$6*'Datos referencia'!$B$7^2*'Datos referencia'!$B$8)</f>
        <v>0</v>
      </c>
      <c r="AC5" s="35">
        <f>T5/(0.5*'Datos referencia'!$B$6*'Datos referencia'!$B$7^2*'Datos referencia'!$B$8)</f>
        <v>-1.0795768770704894</v>
      </c>
      <c r="AD5" s="3">
        <f>U5/(0.5*'Datos referencia'!$B$6*'Datos referencia'!$B$7^2*'Datos referencia'!$B$8*'Datos referencia'!$B$9)</f>
        <v>0</v>
      </c>
      <c r="AE5" s="35">
        <f>V5/(0.5*'Datos referencia'!$B$6*'Datos referencia'!$B$7^2*'Datos referencia'!$B$8*'Datos referencia'!$B$10)</f>
        <v>0.38569701331374279</v>
      </c>
      <c r="AF5" s="3">
        <f>W5/(0.5*'Datos referencia'!$B$6*'Datos referencia'!$B$7^2*'Datos referencia'!$B$8*'Datos referencia'!$B$9)</f>
        <v>0</v>
      </c>
      <c r="AG5" s="3"/>
      <c r="AH5" s="3"/>
      <c r="AI5" s="3"/>
    </row>
    <row r="6" spans="1:35" ht="15" x14ac:dyDescent="0.25">
      <c r="A6" s="28">
        <v>10</v>
      </c>
      <c r="B6" s="28">
        <v>0</v>
      </c>
      <c r="C6" s="28">
        <v>0</v>
      </c>
      <c r="D6" s="28">
        <v>0</v>
      </c>
      <c r="E6" s="28">
        <v>0</v>
      </c>
      <c r="F6" s="29">
        <v>33.200000000000003</v>
      </c>
      <c r="G6" s="29">
        <v>-10.199999999999999</v>
      </c>
      <c r="H6" s="29">
        <v>302.10000000000002</v>
      </c>
      <c r="I6" s="29">
        <v>196.7</v>
      </c>
      <c r="J6" s="29">
        <v>-178</v>
      </c>
      <c r="K6" s="105">
        <v>-6</v>
      </c>
      <c r="L6" s="30">
        <v>66.400000000000006</v>
      </c>
      <c r="M6" s="30">
        <v>0</v>
      </c>
      <c r="N6" s="30">
        <f t="shared" si="0"/>
        <v>604.20000000000005</v>
      </c>
      <c r="O6" s="30">
        <v>0</v>
      </c>
      <c r="P6" s="30">
        <v>-356</v>
      </c>
      <c r="Q6" s="99">
        <v>0</v>
      </c>
      <c r="R6" s="34">
        <f>-COS(A6*PI()/180)*L6+SIN(A6*PI()/180)*N6</f>
        <v>39.526994146348699</v>
      </c>
      <c r="S6" s="31">
        <v>0</v>
      </c>
      <c r="T6" s="32">
        <f t="shared" si="1"/>
        <v>-606.5510833670603</v>
      </c>
      <c r="U6" s="33">
        <v>0</v>
      </c>
      <c r="V6" s="34">
        <f>P6-R6*'Datos referencia'!$B$3+T6*'Datos referencia'!$B$2</f>
        <v>46.249022657070327</v>
      </c>
      <c r="W6" s="91">
        <v>0</v>
      </c>
      <c r="X6" s="43">
        <f>N6/(0.5*'Datos referencia'!$B$6*'Datos referencia'!$B$7^2*'Datos referencia'!$B$8)</f>
        <v>1.4614058956916101</v>
      </c>
      <c r="Y6" s="47">
        <f t="shared" si="3"/>
        <v>2.1357071919621973</v>
      </c>
      <c r="Z6" s="47">
        <f>L6/(0.5*'Datos referencia'!$B$6*'Datos referencia'!$B$7^2*'Datos referencia'!$B$8)</f>
        <v>0.16060468631897204</v>
      </c>
      <c r="AA6" s="35">
        <f>R6/(0.5*'Datos referencia'!$B$6*'Datos referencia'!$B$7^2*'Datos referencia'!$B$8)</f>
        <v>9.5605730361538799E-2</v>
      </c>
      <c r="AB6" s="3">
        <f>S6/(0.5*'Datos referencia'!$B$6*'Datos referencia'!$B$7^2*'Datos referencia'!$B$8)</f>
        <v>0</v>
      </c>
      <c r="AC6" s="35">
        <f>T6/(0.5*'Datos referencia'!$B$6*'Datos referencia'!$B$7^2*'Datos referencia'!$B$8)</f>
        <v>-1.4670925674789062</v>
      </c>
      <c r="AD6" s="3">
        <f>U6/(0.5*'Datos referencia'!$B$6*'Datos referencia'!$B$7^2*'Datos referencia'!$B$8*'Datos referencia'!$B$9)</f>
        <v>0</v>
      </c>
      <c r="AE6" s="35">
        <f>V6/(0.5*'Datos referencia'!$B$6*'Datos referencia'!$B$7^2*'Datos referencia'!$B$8*'Datos referencia'!$B$10)</f>
        <v>0.44745842026492832</v>
      </c>
      <c r="AF6" s="3">
        <f>W6/(0.5*'Datos referencia'!$B$6*'Datos referencia'!$B$7^2*'Datos referencia'!$B$8*'Datos referencia'!$B$9)</f>
        <v>0</v>
      </c>
      <c r="AG6" s="3"/>
      <c r="AH6" s="3"/>
      <c r="AI6" s="3"/>
    </row>
    <row r="7" spans="1:35" ht="15" x14ac:dyDescent="0.25">
      <c r="A7" s="28">
        <v>15</v>
      </c>
      <c r="B7" s="28">
        <v>0</v>
      </c>
      <c r="C7" s="28">
        <v>0</v>
      </c>
      <c r="D7" s="28">
        <v>0</v>
      </c>
      <c r="E7" s="28">
        <v>0</v>
      </c>
      <c r="F7" s="29">
        <v>52.25</v>
      </c>
      <c r="G7" s="29">
        <v>-5.9749999999999996</v>
      </c>
      <c r="H7" s="29">
        <v>465.95</v>
      </c>
      <c r="I7" s="29">
        <v>304.60000000000002</v>
      </c>
      <c r="J7" s="29">
        <v>-283.25</v>
      </c>
      <c r="K7" s="105">
        <v>-5.86</v>
      </c>
      <c r="L7" s="30">
        <v>104.5</v>
      </c>
      <c r="M7" s="30">
        <v>0</v>
      </c>
      <c r="N7" s="30">
        <f t="shared" si="0"/>
        <v>931.9</v>
      </c>
      <c r="O7" s="30">
        <v>0</v>
      </c>
      <c r="P7" s="30">
        <v>-566.5</v>
      </c>
      <c r="Q7" s="99">
        <v>0</v>
      </c>
      <c r="R7" s="34">
        <f t="shared" si="2"/>
        <v>140.25421928383145</v>
      </c>
      <c r="S7" s="31">
        <v>0</v>
      </c>
      <c r="T7" s="32">
        <f t="shared" si="1"/>
        <v>-927.19286773199622</v>
      </c>
      <c r="U7" s="33">
        <v>0</v>
      </c>
      <c r="V7" s="34">
        <f>P7-R7*'Datos referencia'!$B$3+T7*'Datos referencia'!$B$2</f>
        <v>62.740743308489982</v>
      </c>
      <c r="W7" s="91">
        <v>0</v>
      </c>
      <c r="X7" s="43">
        <f>N7/(0.5*'Datos referencia'!$B$6*'Datos referencia'!$B$7^2*'Datos referencia'!$B$8)</f>
        <v>2.2540287226001512</v>
      </c>
      <c r="Y7" s="47">
        <f t="shared" si="3"/>
        <v>5.0806454823064691</v>
      </c>
      <c r="Z7" s="47">
        <f>L7/(0.5*'Datos referencia'!$B$6*'Datos referencia'!$B$7^2*'Datos referencia'!$B$8)</f>
        <v>0.25275888133030988</v>
      </c>
      <c r="AA7" s="35">
        <f>R7/(0.5*'Datos referencia'!$B$6*'Datos referencia'!$B$7^2*'Datos referencia'!$B$8)</f>
        <v>0.33923923031614561</v>
      </c>
      <c r="AB7" s="3">
        <f>S7/(0.5*'Datos referencia'!$B$6*'Datos referencia'!$B$7^2*'Datos referencia'!$B$8)</f>
        <v>0</v>
      </c>
      <c r="AC7" s="35">
        <f>T7/(0.5*'Datos referencia'!$B$6*'Datos referencia'!$B$7^2*'Datos referencia'!$B$8)</f>
        <v>-2.2426433686639364</v>
      </c>
      <c r="AD7" s="3">
        <f>U7/(0.5*'Datos referencia'!$B$6*'Datos referencia'!$B$7^2*'Datos referencia'!$B$8*'Datos referencia'!$B$9)</f>
        <v>0</v>
      </c>
      <c r="AE7" s="35">
        <f>V7/(0.5*'Datos referencia'!$B$6*'Datos referencia'!$B$7^2*'Datos referencia'!$B$8*'Datos referencia'!$B$10)</f>
        <v>0.60701550593248055</v>
      </c>
      <c r="AF7" s="3">
        <f>W7/(0.5*'Datos referencia'!$B$6*'Datos referencia'!$B$7^2*'Datos referencia'!$B$8*'Datos referencia'!$B$9)</f>
        <v>0</v>
      </c>
      <c r="AG7" s="3"/>
      <c r="AH7" s="3"/>
      <c r="AI7" s="3"/>
    </row>
    <row r="8" spans="1:35" s="64" customFormat="1" thickBot="1" x14ac:dyDescent="0.3">
      <c r="A8" s="54">
        <v>20</v>
      </c>
      <c r="B8" s="54">
        <v>0</v>
      </c>
      <c r="C8" s="54">
        <v>0</v>
      </c>
      <c r="D8" s="54">
        <v>0</v>
      </c>
      <c r="E8" s="54">
        <v>0</v>
      </c>
      <c r="F8" s="55">
        <v>69.2</v>
      </c>
      <c r="G8" s="55">
        <v>42.8</v>
      </c>
      <c r="H8" s="55">
        <v>561</v>
      </c>
      <c r="I8" s="55">
        <v>376.5</v>
      </c>
      <c r="J8" s="55">
        <v>-348.1</v>
      </c>
      <c r="K8" s="106">
        <v>19.8</v>
      </c>
      <c r="L8" s="56">
        <v>138.4</v>
      </c>
      <c r="M8" s="56">
        <v>0</v>
      </c>
      <c r="N8" s="56">
        <f t="shared" si="0"/>
        <v>1122</v>
      </c>
      <c r="O8" s="56">
        <v>0</v>
      </c>
      <c r="P8" s="56">
        <v>-696.2</v>
      </c>
      <c r="Q8" s="100">
        <v>0</v>
      </c>
      <c r="R8" s="57">
        <f t="shared" si="2"/>
        <v>253.69314209463056</v>
      </c>
      <c r="S8" s="57">
        <v>0</v>
      </c>
      <c r="T8" s="58">
        <f t="shared" si="1"/>
        <v>-1101.6707083580618</v>
      </c>
      <c r="U8" s="59">
        <v>0</v>
      </c>
      <c r="V8" s="57">
        <f>P8-R8*'Datos referencia'!$B$3+T8*'Datos referencia'!$B$2</f>
        <v>67.097517810447471</v>
      </c>
      <c r="W8" s="92">
        <v>0</v>
      </c>
      <c r="X8" s="60">
        <f>N8/(0.5*'Datos referencia'!$B$6*'Datos referencia'!$B$7^2*'Datos referencia'!$B$8)</f>
        <v>2.7138321995464851</v>
      </c>
      <c r="Y8" s="61">
        <f t="shared" si="3"/>
        <v>7.3648852072953135</v>
      </c>
      <c r="Z8" s="61">
        <f>L8/(0.5*'Datos referencia'!$B$6*'Datos referencia'!$B$7^2*'Datos referencia'!$B$8)</f>
        <v>0.33475434618291761</v>
      </c>
      <c r="AA8" s="62">
        <f>R8/(0.5*'Datos referencia'!$B$6*'Datos referencia'!$B$7^2*'Datos referencia'!$B$8)</f>
        <v>0.61361908896660455</v>
      </c>
      <c r="AB8" s="63">
        <f>S8/(0.5*'Datos referencia'!$B$6*'Datos referencia'!$B$7^2*'Datos referencia'!$B$8)</f>
        <v>0</v>
      </c>
      <c r="AC8" s="62">
        <f>T8/(0.5*'Datos referencia'!$B$6*'Datos referencia'!$B$7^2*'Datos referencia'!$B$8)</f>
        <v>-2.6646608214253953</v>
      </c>
      <c r="AD8" s="63">
        <f>U8/(0.5*'Datos referencia'!$B$6*'Datos referencia'!$B$7^2*'Datos referencia'!$B$8*'Datos referencia'!$B$9)</f>
        <v>0</v>
      </c>
      <c r="AE8" s="62">
        <f>V8/(0.5*'Datos referencia'!$B$6*'Datos referencia'!$B$7^2*'Datos referencia'!$B$8*'Datos referencia'!$B$10)</f>
        <v>0.6491672169113587</v>
      </c>
      <c r="AF8" s="63">
        <f>W8/(0.5*'Datos referencia'!$B$6*'Datos referencia'!$B$7^2*'Datos referencia'!$B$8*'Datos referencia'!$B$9)</f>
        <v>0</v>
      </c>
      <c r="AG8" s="63"/>
      <c r="AH8" s="63"/>
      <c r="AI8" s="63"/>
    </row>
    <row r="9" spans="1:35" ht="15" x14ac:dyDescent="0.25">
      <c r="A9" s="48">
        <v>-5</v>
      </c>
      <c r="B9" s="48">
        <v>0</v>
      </c>
      <c r="C9" s="48">
        <v>0</v>
      </c>
      <c r="D9" s="48">
        <v>-10</v>
      </c>
      <c r="E9" s="48">
        <v>0</v>
      </c>
      <c r="F9" s="49">
        <v>8.375</v>
      </c>
      <c r="G9" s="49">
        <v>31.84</v>
      </c>
      <c r="H9" s="49">
        <v>12.79</v>
      </c>
      <c r="I9" s="49">
        <v>2.2799999999999998</v>
      </c>
      <c r="J9" s="49">
        <v>23.2</v>
      </c>
      <c r="K9" s="107">
        <v>25.05</v>
      </c>
      <c r="L9" s="50">
        <v>16.75</v>
      </c>
      <c r="M9" s="50">
        <v>0</v>
      </c>
      <c r="N9" s="50">
        <f t="shared" ref="N9:N13" si="4">2*H9</f>
        <v>25.58</v>
      </c>
      <c r="O9" s="50">
        <v>0</v>
      </c>
      <c r="P9" s="50">
        <v>46.4</v>
      </c>
      <c r="Q9" s="101">
        <v>0</v>
      </c>
      <c r="R9" s="51">
        <f t="shared" si="2"/>
        <v>-18.915705092521833</v>
      </c>
      <c r="S9" s="51">
        <v>0</v>
      </c>
      <c r="T9" s="52">
        <f t="shared" ref="T9:T13" si="5">-SIN(A9*PI()/180)*L9-COS(A9*PI()/180)*N9</f>
        <v>-24.022801686163575</v>
      </c>
      <c r="U9" s="53">
        <v>0</v>
      </c>
      <c r="V9" s="51">
        <f>P9-R9*'Datos referencia'!$B$3+T9*'Datos referencia'!$B$2</f>
        <v>58.64966398615168</v>
      </c>
      <c r="W9" s="93">
        <v>0</v>
      </c>
      <c r="X9" s="43">
        <f>N9/(0.5*'Datos referencia'!$B$6*'Datos referencia'!$B$7^2*'Datos referencia'!$B$8)</f>
        <v>6.187150415721844E-2</v>
      </c>
      <c r="Y9" s="47">
        <f t="shared" si="3"/>
        <v>3.828083026676699E-3</v>
      </c>
      <c r="Z9" s="47">
        <f>L9/(0.5*'Datos referencia'!$B$6*'Datos referencia'!$B$7^2*'Datos referencia'!$B$8)</f>
        <v>4.051398337112623E-2</v>
      </c>
      <c r="AA9" s="36">
        <f>R9/(0.5*'Datos referencia'!$B$6*'Datos referencia'!$B$7^2*'Datos referencia'!$B$8)</f>
        <v>-4.5752272332630281E-2</v>
      </c>
      <c r="AB9" s="37">
        <f>S9/(0.5*'Datos referencia'!$B$6*'Datos referencia'!$B$7^2*'Datos referencia'!$B$8)</f>
        <v>0</v>
      </c>
      <c r="AC9" s="36">
        <f>T9/(0.5*'Datos referencia'!$B$6*'Datos referencia'!$B$7^2*'Datos referencia'!$B$8)</f>
        <v>-5.8105038092005623E-2</v>
      </c>
      <c r="AD9" s="38">
        <f>U9/(0.5*'Datos referencia'!$B$6*'Datos referencia'!$B$7^2*'Datos referencia'!$B$8*'Datos referencia'!$B$9)</f>
        <v>0</v>
      </c>
      <c r="AE9" s="35">
        <f>V9/(0.5*'Datos referencia'!$B$6*'Datos referencia'!$B$7^2*'Datos referencia'!$B$8*'Datos referencia'!$B$10)</f>
        <v>0.567434390795723</v>
      </c>
      <c r="AF9" s="38">
        <f>W9/(0.5*'Datos referencia'!$B$6*'Datos referencia'!$B$7^2*'Datos referencia'!$B$8*'Datos referencia'!$B$9)</f>
        <v>0</v>
      </c>
      <c r="AG9" s="3"/>
      <c r="AH9" s="3"/>
      <c r="AI9" s="3"/>
    </row>
    <row r="10" spans="1:35" ht="15" x14ac:dyDescent="0.25">
      <c r="A10" s="28">
        <v>0</v>
      </c>
      <c r="B10" s="28">
        <v>0</v>
      </c>
      <c r="C10" s="28">
        <v>0</v>
      </c>
      <c r="D10" s="28">
        <v>-10</v>
      </c>
      <c r="E10" s="28">
        <v>0</v>
      </c>
      <c r="F10" s="29">
        <v>5.45</v>
      </c>
      <c r="G10" s="29">
        <v>30.14</v>
      </c>
      <c r="H10" s="29">
        <v>120</v>
      </c>
      <c r="I10" s="29">
        <v>65.45</v>
      </c>
      <c r="J10" s="29">
        <v>-97.2</v>
      </c>
      <c r="K10" s="105">
        <v>37.299999999999997</v>
      </c>
      <c r="L10" s="30">
        <v>10.9</v>
      </c>
      <c r="M10" s="30">
        <v>0</v>
      </c>
      <c r="N10" s="30">
        <f t="shared" si="4"/>
        <v>240</v>
      </c>
      <c r="O10" s="30">
        <v>0</v>
      </c>
      <c r="P10" s="30">
        <v>-194.4</v>
      </c>
      <c r="Q10" s="99">
        <v>0</v>
      </c>
      <c r="R10" s="34">
        <f t="shared" si="2"/>
        <v>-10.9</v>
      </c>
      <c r="S10" s="31">
        <v>0</v>
      </c>
      <c r="T10" s="32">
        <f t="shared" si="5"/>
        <v>-240</v>
      </c>
      <c r="U10" s="33">
        <v>0</v>
      </c>
      <c r="V10" s="34">
        <f>P10-R10*'Datos referencia'!$B$3+T10*'Datos referencia'!$B$2</f>
        <v>-40.008951300000007</v>
      </c>
      <c r="W10" s="91">
        <v>0</v>
      </c>
      <c r="X10" s="43">
        <f>N10/(0.5*'Datos referencia'!$B$6*'Datos referencia'!$B$7^2*'Datos referencia'!$B$8)</f>
        <v>0.58049886621315194</v>
      </c>
      <c r="Y10" s="47">
        <f t="shared" si="3"/>
        <v>0.3369789336747549</v>
      </c>
      <c r="Z10" s="47">
        <f>L10/(0.5*'Datos referencia'!$B$6*'Datos referencia'!$B$7^2*'Datos referencia'!$B$8)</f>
        <v>2.636432350718065E-2</v>
      </c>
      <c r="AA10" s="36">
        <f>R10/(0.5*'Datos referencia'!$B$6*'Datos referencia'!$B$7^2*'Datos referencia'!$B$8)</f>
        <v>-2.636432350718065E-2</v>
      </c>
      <c r="AB10" s="37">
        <f>S10/(0.5*'Datos referencia'!$B$6*'Datos referencia'!$B$7^2*'Datos referencia'!$B$8)</f>
        <v>0</v>
      </c>
      <c r="AC10" s="36">
        <f>T10/(0.5*'Datos referencia'!$B$6*'Datos referencia'!$B$7^2*'Datos referencia'!$B$8)</f>
        <v>-0.58049886621315194</v>
      </c>
      <c r="AD10" s="38">
        <f>U10/(0.5*'Datos referencia'!$B$6*'Datos referencia'!$B$7^2*'Datos referencia'!$B$8*'Datos referencia'!$B$9)</f>
        <v>0</v>
      </c>
      <c r="AE10" s="35">
        <f>V10/(0.5*'Datos referencia'!$B$6*'Datos referencia'!$B$7^2*'Datos referencia'!$B$8*'Datos referencia'!$B$10)</f>
        <v>-0.38708584780045358</v>
      </c>
      <c r="AF10" s="38">
        <f>W10/(0.5*'Datos referencia'!$B$6*'Datos referencia'!$B$7^2*'Datos referencia'!$B$8*'Datos referencia'!$B$9)</f>
        <v>0</v>
      </c>
      <c r="AG10" s="3"/>
      <c r="AH10" s="3"/>
      <c r="AI10" s="3"/>
    </row>
    <row r="11" spans="1:35" ht="15" x14ac:dyDescent="0.25">
      <c r="A11" s="28">
        <v>5</v>
      </c>
      <c r="B11" s="28">
        <v>0</v>
      </c>
      <c r="C11" s="28">
        <v>0</v>
      </c>
      <c r="D11" s="28">
        <v>-10</v>
      </c>
      <c r="E11" s="28">
        <v>0</v>
      </c>
      <c r="F11" s="29">
        <v>26.5</v>
      </c>
      <c r="G11" s="29">
        <v>30.2</v>
      </c>
      <c r="H11" s="29">
        <v>259.7</v>
      </c>
      <c r="I11" s="29">
        <v>157.75</v>
      </c>
      <c r="J11" s="29">
        <v>-181.9</v>
      </c>
      <c r="K11" s="105">
        <v>37.26</v>
      </c>
      <c r="L11" s="30">
        <v>53</v>
      </c>
      <c r="M11" s="30">
        <v>0</v>
      </c>
      <c r="N11" s="30">
        <f t="shared" si="4"/>
        <v>519.4</v>
      </c>
      <c r="O11" s="30">
        <v>0</v>
      </c>
      <c r="P11" s="45">
        <v>-380</v>
      </c>
      <c r="Q11" s="99">
        <v>0</v>
      </c>
      <c r="R11" s="34">
        <f t="shared" si="2"/>
        <v>-7.5296262157288609</v>
      </c>
      <c r="S11" s="31">
        <v>0</v>
      </c>
      <c r="T11" s="32">
        <f t="shared" si="5"/>
        <v>-522.04278055447855</v>
      </c>
      <c r="U11" s="33">
        <v>0</v>
      </c>
      <c r="V11" s="34">
        <f>P11-R11*'Datos referencia'!$B$3+T11*'Datos referencia'!$B$2</f>
        <v>-41.263513199640158</v>
      </c>
      <c r="W11" s="91">
        <v>0</v>
      </c>
      <c r="X11" s="43">
        <f>N11/(0.5*'Datos referencia'!$B$6*'Datos referencia'!$B$7^2*'Datos referencia'!$B$8)</f>
        <v>1.2562962962962962</v>
      </c>
      <c r="Y11" s="47">
        <f t="shared" si="3"/>
        <v>1.5782803840877913</v>
      </c>
      <c r="Z11" s="47">
        <f>L11/(0.5*'Datos referencia'!$B$6*'Datos referencia'!$B$7^2*'Datos referencia'!$B$8)</f>
        <v>0.12819349962207105</v>
      </c>
      <c r="AA11" s="36">
        <f>R11/(0.5*'Datos referencia'!$B$6*'Datos referencia'!$B$7^2*'Datos referencia'!$B$8)</f>
        <v>-1.8212247838497623E-2</v>
      </c>
      <c r="AB11" s="37">
        <f>S11/(0.5*'Datos referencia'!$B$6*'Datos referencia'!$B$7^2*'Datos referencia'!$B$8)</f>
        <v>0</v>
      </c>
      <c r="AC11" s="36">
        <f>T11/(0.5*'Datos referencia'!$B$6*'Datos referencia'!$B$7^2*'Datos referencia'!$B$8)</f>
        <v>-1.2626885092776503</v>
      </c>
      <c r="AD11" s="38">
        <f>U11/(0.5*'Datos referencia'!$B$6*'Datos referencia'!$B$7^2*'Datos referencia'!$B$8*'Datos referencia'!$B$9)</f>
        <v>0</v>
      </c>
      <c r="AE11" s="35">
        <f>V11/(0.5*'Datos referencia'!$B$6*'Datos referencia'!$B$7^2*'Datos referencia'!$B$8*'Datos referencia'!$B$10)</f>
        <v>-0.39922371047270899</v>
      </c>
      <c r="AF11" s="38">
        <f>W11/(0.5*'Datos referencia'!$B$6*'Datos referencia'!$B$7^2*'Datos referencia'!$B$8*'Datos referencia'!$B$9)</f>
        <v>0</v>
      </c>
      <c r="AG11" s="3"/>
      <c r="AH11" s="3"/>
      <c r="AI11" s="3"/>
    </row>
    <row r="12" spans="1:35" ht="15" x14ac:dyDescent="0.25">
      <c r="A12" s="28">
        <v>10</v>
      </c>
      <c r="B12" s="28">
        <v>0</v>
      </c>
      <c r="C12" s="28">
        <v>0</v>
      </c>
      <c r="D12" s="28">
        <v>-10</v>
      </c>
      <c r="E12" s="28">
        <v>0</v>
      </c>
      <c r="F12" s="29">
        <v>38</v>
      </c>
      <c r="G12" s="29">
        <v>-7.5</v>
      </c>
      <c r="H12" s="29">
        <v>327</v>
      </c>
      <c r="I12" s="29">
        <v>200</v>
      </c>
      <c r="J12" s="29">
        <v>-238.5</v>
      </c>
      <c r="K12" s="105">
        <v>21</v>
      </c>
      <c r="L12" s="30">
        <v>76</v>
      </c>
      <c r="M12" s="30">
        <v>0</v>
      </c>
      <c r="N12" s="30">
        <f t="shared" si="4"/>
        <v>654</v>
      </c>
      <c r="O12" s="30">
        <v>0</v>
      </c>
      <c r="P12" s="30">
        <v>-477</v>
      </c>
      <c r="Q12" s="99">
        <v>0</v>
      </c>
      <c r="R12" s="34">
        <f t="shared" si="2"/>
        <v>38.720518965244622</v>
      </c>
      <c r="S12" s="31">
        <v>0</v>
      </c>
      <c r="T12" s="32">
        <f t="shared" si="5"/>
        <v>-657.26153197267081</v>
      </c>
      <c r="U12" s="33">
        <v>0</v>
      </c>
      <c r="V12" s="34">
        <f>P12-R12*'Datos referencia'!$B$3+T12*'Datos referencia'!$B$2</f>
        <v>-41.860118053448389</v>
      </c>
      <c r="W12" s="91">
        <v>0</v>
      </c>
      <c r="X12" s="43">
        <f>N12/(0.5*'Datos referencia'!$B$6*'Datos referencia'!$B$7^2*'Datos referencia'!$B$8)</f>
        <v>1.581859410430839</v>
      </c>
      <c r="Y12" s="47">
        <f t="shared" si="3"/>
        <v>2.5022791943686014</v>
      </c>
      <c r="Z12" s="47">
        <f>L12/(0.5*'Datos referencia'!$B$6*'Datos referencia'!$B$7^2*'Datos referencia'!$B$8)</f>
        <v>0.18382464096749812</v>
      </c>
      <c r="AA12" s="36">
        <f>R12/(0.5*'Datos referencia'!$B$6*'Datos referencia'!$B$7^2*'Datos referencia'!$B$8)</f>
        <v>9.3655072327122293E-2</v>
      </c>
      <c r="AB12" s="37">
        <f>S12/(0.5*'Datos referencia'!$B$6*'Datos referencia'!$B$7^2*'Datos referencia'!$B$8)</f>
        <v>0</v>
      </c>
      <c r="AC12" s="36">
        <f>T12/(0.5*'Datos referencia'!$B$6*'Datos referencia'!$B$7^2*'Datos referencia'!$B$8)</f>
        <v>-1.5897482254818947</v>
      </c>
      <c r="AD12" s="38">
        <f>U12/(0.5*'Datos referencia'!$B$6*'Datos referencia'!$B$7^2*'Datos referencia'!$B$8*'Datos referencia'!$B$9)</f>
        <v>0</v>
      </c>
      <c r="AE12" s="35">
        <f>V12/(0.5*'Datos referencia'!$B$6*'Datos referencia'!$B$7^2*'Datos referencia'!$B$8*'Datos referencia'!$B$10)</f>
        <v>-0.40499585115959136</v>
      </c>
      <c r="AF12" s="38">
        <f>W12/(0.5*'Datos referencia'!$B$6*'Datos referencia'!$B$7^2*'Datos referencia'!$B$8*'Datos referencia'!$B$9)</f>
        <v>0</v>
      </c>
      <c r="AG12" s="3"/>
      <c r="AH12" s="3"/>
      <c r="AI12" s="3"/>
    </row>
    <row r="13" spans="1:35" s="64" customFormat="1" thickBot="1" x14ac:dyDescent="0.3">
      <c r="A13" s="54">
        <v>15</v>
      </c>
      <c r="B13" s="54">
        <v>0</v>
      </c>
      <c r="C13" s="54">
        <v>0</v>
      </c>
      <c r="D13" s="54">
        <v>-10</v>
      </c>
      <c r="E13" s="54">
        <v>0</v>
      </c>
      <c r="F13" s="55">
        <v>60.34</v>
      </c>
      <c r="G13" s="55">
        <v>-18.3</v>
      </c>
      <c r="H13" s="55">
        <v>503.1</v>
      </c>
      <c r="I13" s="55">
        <v>321.2</v>
      </c>
      <c r="J13" s="55">
        <v>-343.15</v>
      </c>
      <c r="K13" s="106">
        <v>5.32</v>
      </c>
      <c r="L13" s="56">
        <v>120.68</v>
      </c>
      <c r="M13" s="56">
        <v>0</v>
      </c>
      <c r="N13" s="56">
        <f t="shared" si="4"/>
        <v>1006.2</v>
      </c>
      <c r="O13" s="56">
        <v>0</v>
      </c>
      <c r="P13" s="56">
        <v>-686.3</v>
      </c>
      <c r="Q13" s="100">
        <v>0</v>
      </c>
      <c r="R13" s="57">
        <f t="shared" si="2"/>
        <v>143.8557944655916</v>
      </c>
      <c r="S13" s="57">
        <v>0</v>
      </c>
      <c r="T13" s="58">
        <f t="shared" si="5"/>
        <v>-1003.1488487750328</v>
      </c>
      <c r="U13" s="59">
        <v>0</v>
      </c>
      <c r="V13" s="57">
        <f>P13-R13*'Datos referencia'!$B$3+T13*'Datos referencia'!$B$2</f>
        <v>-6.9295649312656451</v>
      </c>
      <c r="W13" s="92">
        <v>0</v>
      </c>
      <c r="X13" s="60">
        <f>N13/(0.5*'Datos referencia'!$B$6*'Datos referencia'!$B$7^2*'Datos referencia'!$B$8)</f>
        <v>2.4337414965986395</v>
      </c>
      <c r="Y13" s="61">
        <f t="shared" si="3"/>
        <v>5.9230976722661852</v>
      </c>
      <c r="Z13" s="61">
        <f>L13/(0.5*'Datos referencia'!$B$6*'Datos referencia'!$B$7^2*'Datos referencia'!$B$8)</f>
        <v>0.29189417989417993</v>
      </c>
      <c r="AA13" s="65">
        <f>R13/(0.5*'Datos referencia'!$B$6*'Datos referencia'!$B$7^2*'Datos referencia'!$B$8)</f>
        <v>0.34795052327278392</v>
      </c>
      <c r="AB13" s="66">
        <f>S13/(0.5*'Datos referencia'!$B$6*'Datos referencia'!$B$7^2*'Datos referencia'!$B$8)</f>
        <v>0</v>
      </c>
      <c r="AC13" s="65">
        <f>T13/(0.5*'Datos referencia'!$B$6*'Datos referencia'!$B$7^2*'Datos referencia'!$B$8)</f>
        <v>-2.4263615389872295</v>
      </c>
      <c r="AD13" s="67">
        <f>U13/(0.5*'Datos referencia'!$B$6*'Datos referencia'!$B$7^2*'Datos referencia'!$B$8*'Datos referencia'!$B$9)</f>
        <v>0</v>
      </c>
      <c r="AE13" s="62">
        <f>V13/(0.5*'Datos referencia'!$B$6*'Datos referencia'!$B$7^2*'Datos referencia'!$B$8*'Datos referencia'!$B$10)</f>
        <v>-6.7043409765835421E-2</v>
      </c>
      <c r="AF13" s="67">
        <f>W13/(0.5*'Datos referencia'!$B$6*'Datos referencia'!$B$7^2*'Datos referencia'!$B$8*'Datos referencia'!$B$9)</f>
        <v>0</v>
      </c>
      <c r="AG13" s="63"/>
      <c r="AH13" s="63"/>
      <c r="AI13" s="63"/>
    </row>
    <row r="14" spans="1:35" ht="15" x14ac:dyDescent="0.25">
      <c r="A14" s="48">
        <v>-5</v>
      </c>
      <c r="B14" s="48">
        <v>0</v>
      </c>
      <c r="C14" s="48">
        <v>0</v>
      </c>
      <c r="D14" s="48">
        <v>10</v>
      </c>
      <c r="E14" s="48">
        <v>0</v>
      </c>
      <c r="F14" s="49">
        <v>17.8</v>
      </c>
      <c r="G14" s="49">
        <v>-1</v>
      </c>
      <c r="H14" s="49">
        <v>-49.19</v>
      </c>
      <c r="I14" s="49">
        <v>-2.4300000000000002</v>
      </c>
      <c r="J14" s="49">
        <v>83.95</v>
      </c>
      <c r="K14" s="107">
        <v>36.6</v>
      </c>
      <c r="L14" s="50">
        <v>35.6</v>
      </c>
      <c r="M14" s="50">
        <v>0</v>
      </c>
      <c r="N14" s="50">
        <f t="shared" ref="N14:N18" si="6">2*H14</f>
        <v>-98.38</v>
      </c>
      <c r="O14" s="50">
        <v>0</v>
      </c>
      <c r="P14" s="50">
        <v>167.9</v>
      </c>
      <c r="Q14" s="101">
        <v>0</v>
      </c>
      <c r="R14" s="51">
        <f t="shared" si="2"/>
        <v>-26.890149280551533</v>
      </c>
      <c r="S14" s="51">
        <v>0</v>
      </c>
      <c r="T14" s="52">
        <f t="shared" ref="T14:T18" si="7">-SIN(A14*PI()/180)*L14-COS(A14*PI()/180)*N14</f>
        <v>101.10837884008255</v>
      </c>
      <c r="U14" s="53">
        <v>0</v>
      </c>
      <c r="V14" s="51">
        <f>P14-R14*'Datos referencia'!$B$3+T14*'Datos referencia'!$B$2</f>
        <v>97.198242956615729</v>
      </c>
      <c r="W14" s="93">
        <v>0</v>
      </c>
      <c r="X14" s="43">
        <f>N14/(0.5*'Datos referencia'!$B$6*'Datos referencia'!$B$7^2*'Datos referencia'!$B$8)</f>
        <v>-0.23795616024187452</v>
      </c>
      <c r="Y14" s="47">
        <f t="shared" si="3"/>
        <v>5.6623134197056661E-2</v>
      </c>
      <c r="Z14" s="47">
        <f>L14/(0.5*'Datos referencia'!$B$6*'Datos referencia'!$B$7^2*'Datos referencia'!$B$8)</f>
        <v>8.6107331821617533E-2</v>
      </c>
      <c r="AA14" s="36">
        <f>R14/(0.5*'Datos referencia'!$B$6*'Datos referencia'!$B$7^2*'Datos referencia'!$B$8)</f>
        <v>-6.5040421540260698E-2</v>
      </c>
      <c r="AB14" s="37">
        <f>S14/(0.5*'Datos referencia'!$B$6*'Datos referencia'!$B$7^2*'Datos referencia'!$B$8)</f>
        <v>0</v>
      </c>
      <c r="AC14" s="36">
        <f>T14/(0.5*'Datos referencia'!$B$6*'Datos referencia'!$B$7^2*'Datos referencia'!$B$8)</f>
        <v>0.24455541367215733</v>
      </c>
      <c r="AD14" s="38">
        <f>U14/(0.5*'Datos referencia'!$B$6*'Datos referencia'!$B$7^2*'Datos referencia'!$B$8*'Datos referencia'!$B$9)</f>
        <v>0</v>
      </c>
      <c r="AE14" s="35">
        <f>V14/(0.5*'Datos referencia'!$B$6*'Datos referencia'!$B$7^2*'Datos referencia'!$B$8*'Datos referencia'!$B$10)</f>
        <v>0.9403911639037652</v>
      </c>
      <c r="AF14" s="38">
        <f>W14/(0.5*'Datos referencia'!$B$6*'Datos referencia'!$B$7^2*'Datos referencia'!$B$8*'Datos referencia'!$B$9)</f>
        <v>0</v>
      </c>
      <c r="AG14" s="3"/>
      <c r="AH14" s="3"/>
      <c r="AI14" s="3"/>
    </row>
    <row r="15" spans="1:35" ht="15" x14ac:dyDescent="0.25">
      <c r="A15" s="28">
        <v>0</v>
      </c>
      <c r="B15" s="28">
        <v>0</v>
      </c>
      <c r="C15" s="28">
        <v>0</v>
      </c>
      <c r="D15" s="28">
        <v>10</v>
      </c>
      <c r="E15" s="28">
        <v>0</v>
      </c>
      <c r="F15" s="29">
        <v>9.2200000000000006</v>
      </c>
      <c r="G15" s="29">
        <v>-7.5</v>
      </c>
      <c r="H15" s="29">
        <v>51.5</v>
      </c>
      <c r="I15" s="29">
        <v>53.75</v>
      </c>
      <c r="J15" s="29">
        <v>20.97</v>
      </c>
      <c r="K15" s="105">
        <v>31.7</v>
      </c>
      <c r="L15" s="30">
        <v>18.440000000000001</v>
      </c>
      <c r="M15" s="30">
        <v>0</v>
      </c>
      <c r="N15" s="30">
        <f t="shared" si="6"/>
        <v>103</v>
      </c>
      <c r="O15" s="30">
        <v>0</v>
      </c>
      <c r="P15" s="30">
        <v>41.94</v>
      </c>
      <c r="Q15" s="99">
        <v>0</v>
      </c>
      <c r="R15" s="34">
        <f t="shared" si="2"/>
        <v>-18.440000000000001</v>
      </c>
      <c r="S15" s="31">
        <v>0</v>
      </c>
      <c r="T15" s="32">
        <f t="shared" si="7"/>
        <v>-103</v>
      </c>
      <c r="U15" s="33">
        <v>0</v>
      </c>
      <c r="V15" s="34">
        <f>P15-R15*'Datos referencia'!$B$3+T15*'Datos referencia'!$B$2</f>
        <v>105.72566092</v>
      </c>
      <c r="W15" s="91">
        <v>0</v>
      </c>
      <c r="X15" s="43">
        <f>N15/(0.5*'Datos referencia'!$B$6*'Datos referencia'!$B$7^2*'Datos referencia'!$B$8)</f>
        <v>0.24913076341647769</v>
      </c>
      <c r="Y15" s="47">
        <f t="shared" si="3"/>
        <v>6.2066137280476982E-2</v>
      </c>
      <c r="Z15" s="47">
        <f>L15/(0.5*'Datos referencia'!$B$6*'Datos referencia'!$B$7^2*'Datos referencia'!$B$8)</f>
        <v>4.4601662887377179E-2</v>
      </c>
      <c r="AA15" s="36">
        <f>R15/(0.5*'Datos referencia'!$B$6*'Datos referencia'!$B$7^2*'Datos referencia'!$B$8)</f>
        <v>-4.4601662887377179E-2</v>
      </c>
      <c r="AB15" s="37">
        <f>S15/(0.5*'Datos referencia'!$B$6*'Datos referencia'!$B$7^2*'Datos referencia'!$B$8)</f>
        <v>0</v>
      </c>
      <c r="AC15" s="36">
        <f>T15/(0.5*'Datos referencia'!$B$6*'Datos referencia'!$B$7^2*'Datos referencia'!$B$8)</f>
        <v>-0.24913076341647769</v>
      </c>
      <c r="AD15" s="38">
        <f>U15/(0.5*'Datos referencia'!$B$6*'Datos referencia'!$B$7^2*'Datos referencia'!$B$8*'Datos referencia'!$B$9)</f>
        <v>0</v>
      </c>
      <c r="AE15" s="35">
        <f>V15/(0.5*'Datos referencia'!$B$6*'Datos referencia'!$B$7^2*'Datos referencia'!$B$8*'Datos referencia'!$B$10)</f>
        <v>1.0228937715616024</v>
      </c>
      <c r="AF15" s="38">
        <f>W15/(0.5*'Datos referencia'!$B$6*'Datos referencia'!$B$7^2*'Datos referencia'!$B$8*'Datos referencia'!$B$9)</f>
        <v>0</v>
      </c>
      <c r="AG15" s="3"/>
      <c r="AH15" s="3"/>
      <c r="AI15" s="3"/>
    </row>
    <row r="16" spans="1:35" ht="15" x14ac:dyDescent="0.25">
      <c r="A16" s="28">
        <v>5</v>
      </c>
      <c r="B16" s="28">
        <v>0</v>
      </c>
      <c r="C16" s="28">
        <v>0</v>
      </c>
      <c r="D16" s="28">
        <v>10</v>
      </c>
      <c r="E16" s="28">
        <v>0</v>
      </c>
      <c r="F16" s="29">
        <v>26.55</v>
      </c>
      <c r="G16" s="29">
        <v>-8</v>
      </c>
      <c r="H16" s="29">
        <v>189.6</v>
      </c>
      <c r="I16" s="29">
        <v>140.69999999999999</v>
      </c>
      <c r="J16" s="29">
        <v>-8.0500000000000007</v>
      </c>
      <c r="K16" s="105">
        <v>-32.1</v>
      </c>
      <c r="L16" s="30">
        <v>53.1</v>
      </c>
      <c r="M16" s="30">
        <v>0</v>
      </c>
      <c r="N16" s="30">
        <f t="shared" si="6"/>
        <v>379.2</v>
      </c>
      <c r="O16" s="30">
        <v>0</v>
      </c>
      <c r="P16" s="45">
        <v>-130</v>
      </c>
      <c r="Q16" s="99">
        <v>0</v>
      </c>
      <c r="R16" s="34">
        <f t="shared" si="2"/>
        <v>-19.848480818759711</v>
      </c>
      <c r="S16" s="31">
        <v>0</v>
      </c>
      <c r="T16" s="32">
        <f t="shared" si="7"/>
        <v>-382.38499945629053</v>
      </c>
      <c r="U16" s="33">
        <v>0</v>
      </c>
      <c r="V16" s="34">
        <f>P16-R16*'Datos referencia'!$B$3+T16*'Datos referencia'!$B$2</f>
        <v>115.54062837925724</v>
      </c>
      <c r="W16" s="91">
        <v>0</v>
      </c>
      <c r="X16" s="43">
        <f>N16/(0.5*'Datos referencia'!$B$6*'Datos referencia'!$B$7^2*'Datos referencia'!$B$8)</f>
        <v>0.91718820861677997</v>
      </c>
      <c r="Y16" s="47">
        <f t="shared" si="3"/>
        <v>0.8412342100256579</v>
      </c>
      <c r="Z16" s="47">
        <f>L16/(0.5*'Datos referencia'!$B$6*'Datos referencia'!$B$7^2*'Datos referencia'!$B$8)</f>
        <v>0.12843537414965986</v>
      </c>
      <c r="AA16" s="36">
        <f>R16/(0.5*'Datos referencia'!$B$6*'Datos referencia'!$B$7^2*'Datos referencia'!$B$8)</f>
        <v>-4.8008419213931272E-2</v>
      </c>
      <c r="AB16" s="37">
        <f>S16/(0.5*'Datos referencia'!$B$6*'Datos referencia'!$B$7^2*'Datos referencia'!$B$8)</f>
        <v>0</v>
      </c>
      <c r="AC16" s="36">
        <f>T16/(0.5*'Datos referencia'!$B$6*'Datos referencia'!$B$7^2*'Datos referencia'!$B$8)</f>
        <v>-0.92489191100538903</v>
      </c>
      <c r="AD16" s="38">
        <f>U16/(0.5*'Datos referencia'!$B$6*'Datos referencia'!$B$7^2*'Datos referencia'!$B$8*'Datos referencia'!$B$9)</f>
        <v>0</v>
      </c>
      <c r="AE16" s="35">
        <f>V16/(0.5*'Datos referencia'!$B$6*'Datos referencia'!$B$7^2*'Datos referencia'!$B$8*'Datos referencia'!$B$10)</f>
        <v>1.1178533962618993</v>
      </c>
      <c r="AF16" s="38">
        <f>W16/(0.5*'Datos referencia'!$B$6*'Datos referencia'!$B$7^2*'Datos referencia'!$B$8*'Datos referencia'!$B$9)</f>
        <v>0</v>
      </c>
      <c r="AG16" s="3"/>
      <c r="AH16" s="3"/>
      <c r="AI16" s="3"/>
    </row>
    <row r="17" spans="1:35" ht="15" x14ac:dyDescent="0.25">
      <c r="A17" s="28">
        <v>10</v>
      </c>
      <c r="B17" s="28">
        <v>0</v>
      </c>
      <c r="C17" s="28">
        <v>0</v>
      </c>
      <c r="D17" s="28">
        <v>10</v>
      </c>
      <c r="E17" s="28">
        <v>0</v>
      </c>
      <c r="F17" s="29">
        <v>36.200000000000003</v>
      </c>
      <c r="G17" s="29">
        <v>-45</v>
      </c>
      <c r="H17" s="29">
        <v>255</v>
      </c>
      <c r="I17" s="29">
        <v>175</v>
      </c>
      <c r="J17" s="29">
        <v>-117.5</v>
      </c>
      <c r="K17" s="105">
        <v>-45</v>
      </c>
      <c r="L17" s="30">
        <v>72.400000000000006</v>
      </c>
      <c r="M17" s="30">
        <v>0</v>
      </c>
      <c r="N17" s="30">
        <f t="shared" si="6"/>
        <v>510</v>
      </c>
      <c r="O17" s="30">
        <v>0</v>
      </c>
      <c r="P17" s="30">
        <v>-235</v>
      </c>
      <c r="Q17" s="99">
        <v>0</v>
      </c>
      <c r="R17" s="34">
        <f t="shared" si="2"/>
        <v>17.260489292050593</v>
      </c>
      <c r="S17" s="31">
        <v>0</v>
      </c>
      <c r="T17" s="32">
        <f t="shared" si="7"/>
        <v>-514.82408209931191</v>
      </c>
      <c r="U17" s="33">
        <v>0</v>
      </c>
      <c r="V17" s="34">
        <f>P17-R17*'Datos referencia'!$B$3+T17*'Datos referencia'!$B$2</f>
        <v>103.48999029808891</v>
      </c>
      <c r="W17" s="91">
        <v>0</v>
      </c>
      <c r="X17" s="43">
        <f>N17/(0.5*'Datos referencia'!$B$6*'Datos referencia'!$B$7^2*'Datos referencia'!$B$8)</f>
        <v>1.2335600907029478</v>
      </c>
      <c r="Y17" s="47">
        <f t="shared" si="3"/>
        <v>1.5216704973750648</v>
      </c>
      <c r="Z17" s="47">
        <f>L17/(0.5*'Datos referencia'!$B$6*'Datos referencia'!$B$7^2*'Datos referencia'!$B$8)</f>
        <v>0.17511715797430086</v>
      </c>
      <c r="AA17" s="36">
        <f>R17/(0.5*'Datos referencia'!$B$6*'Datos referencia'!$B$7^2*'Datos referencia'!$B$8)</f>
        <v>4.1748726934665081E-2</v>
      </c>
      <c r="AB17" s="37">
        <f>S17/(0.5*'Datos referencia'!$B$6*'Datos referencia'!$B$7^2*'Datos referencia'!$B$8)</f>
        <v>0</v>
      </c>
      <c r="AC17" s="36">
        <f>T17/(0.5*'Datos referencia'!$B$6*'Datos referencia'!$B$7^2*'Datos referencia'!$B$8)</f>
        <v>-1.2452283164911551</v>
      </c>
      <c r="AD17" s="38">
        <f>U17/(0.5*'Datos referencia'!$B$6*'Datos referencia'!$B$7^2*'Datos referencia'!$B$8*'Datos referencia'!$B$9)</f>
        <v>0</v>
      </c>
      <c r="AE17" s="35">
        <f>V17/(0.5*'Datos referencia'!$B$6*'Datos referencia'!$B$7^2*'Datos referencia'!$B$8*'Datos referencia'!$B$10)</f>
        <v>1.0012637005408451</v>
      </c>
      <c r="AF17" s="38">
        <f>W17/(0.5*'Datos referencia'!$B$6*'Datos referencia'!$B$7^2*'Datos referencia'!$B$8*'Datos referencia'!$B$9)</f>
        <v>0</v>
      </c>
      <c r="AG17" s="3"/>
      <c r="AH17" s="3"/>
      <c r="AI17" s="3"/>
    </row>
    <row r="18" spans="1:35" s="64" customFormat="1" thickBot="1" x14ac:dyDescent="0.3">
      <c r="A18" s="54">
        <v>15</v>
      </c>
      <c r="B18" s="54">
        <v>0</v>
      </c>
      <c r="C18" s="54">
        <v>0</v>
      </c>
      <c r="D18" s="54">
        <v>10</v>
      </c>
      <c r="E18" s="54">
        <v>0</v>
      </c>
      <c r="F18" s="55">
        <v>52.63</v>
      </c>
      <c r="G18" s="55">
        <v>-56.05</v>
      </c>
      <c r="H18" s="55">
        <v>434.45</v>
      </c>
      <c r="I18" s="55">
        <v>291.45</v>
      </c>
      <c r="J18" s="55">
        <v>-224</v>
      </c>
      <c r="K18" s="106">
        <v>-59.75</v>
      </c>
      <c r="L18" s="56">
        <v>105.26</v>
      </c>
      <c r="M18" s="56">
        <v>0</v>
      </c>
      <c r="N18" s="56">
        <f t="shared" si="6"/>
        <v>868.9</v>
      </c>
      <c r="O18" s="56">
        <v>0</v>
      </c>
      <c r="P18" s="56">
        <v>-448</v>
      </c>
      <c r="Q18" s="100">
        <v>0</v>
      </c>
      <c r="R18" s="57">
        <f t="shared" si="2"/>
        <v>123.21451581439294</v>
      </c>
      <c r="S18" s="57">
        <v>0</v>
      </c>
      <c r="T18" s="58">
        <f t="shared" si="7"/>
        <v>-866.53624315006277</v>
      </c>
      <c r="U18" s="59">
        <v>0</v>
      </c>
      <c r="V18" s="57">
        <f>P18-R18*'Datos referencia'!$B$3+T18*'Datos referencia'!$B$2</f>
        <v>138.66237268178776</v>
      </c>
      <c r="W18" s="92">
        <v>0</v>
      </c>
      <c r="X18" s="60">
        <f>N18/(0.5*'Datos referencia'!$B$6*'Datos referencia'!$B$7^2*'Datos referencia'!$B$8)</f>
        <v>2.1016477702191989</v>
      </c>
      <c r="Y18" s="61">
        <f t="shared" si="3"/>
        <v>4.4169233500673304</v>
      </c>
      <c r="Z18" s="61">
        <f>L18/(0.5*'Datos referencia'!$B$6*'Datos referencia'!$B$7^2*'Datos referencia'!$B$8)</f>
        <v>0.25459712773998489</v>
      </c>
      <c r="AA18" s="65">
        <f>R18/(0.5*'Datos referencia'!$B$6*'Datos referencia'!$B$7^2*'Datos referencia'!$B$8)</f>
        <v>0.2980245280469066</v>
      </c>
      <c r="AB18" s="66">
        <f>S18/(0.5*'Datos referencia'!$B$6*'Datos referencia'!$B$7^2*'Datos referencia'!$B$8)</f>
        <v>0</v>
      </c>
      <c r="AC18" s="65">
        <f>T18/(0.5*'Datos referencia'!$B$6*'Datos referencia'!$B$7^2*'Datos referencia'!$B$8)</f>
        <v>-2.0959304445050648</v>
      </c>
      <c r="AD18" s="67">
        <f>U18/(0.5*'Datos referencia'!$B$6*'Datos referencia'!$B$7^2*'Datos referencia'!$B$8*'Datos referencia'!$B$9)</f>
        <v>0</v>
      </c>
      <c r="AE18" s="62">
        <f>V18/(0.5*'Datos referencia'!$B$6*'Datos referencia'!$B$7^2*'Datos referencia'!$B$8*'Datos referencia'!$B$10)</f>
        <v>1.3415558354700554</v>
      </c>
      <c r="AF18" s="67">
        <f>W18/(0.5*'Datos referencia'!$B$6*'Datos referencia'!$B$7^2*'Datos referencia'!$B$8*'Datos referencia'!$B$9)</f>
        <v>0</v>
      </c>
      <c r="AG18" s="63"/>
      <c r="AH18" s="63"/>
      <c r="AI18" s="63"/>
    </row>
    <row r="19" spans="1:35" s="85" customFormat="1" thickBot="1" x14ac:dyDescent="0.3">
      <c r="A19" s="74">
        <v>0</v>
      </c>
      <c r="B19" s="74">
        <v>0</v>
      </c>
      <c r="C19" s="74">
        <v>10</v>
      </c>
      <c r="D19" s="74">
        <v>0</v>
      </c>
      <c r="E19" s="74">
        <v>0</v>
      </c>
      <c r="F19" s="75">
        <v>8</v>
      </c>
      <c r="G19" s="75">
        <v>1.8</v>
      </c>
      <c r="H19" s="75">
        <v>135</v>
      </c>
      <c r="I19" s="75">
        <v>130</v>
      </c>
      <c r="J19" s="75">
        <v>-49.2</v>
      </c>
      <c r="K19" s="108">
        <v>7.5</v>
      </c>
      <c r="L19" s="76">
        <f t="shared" ref="L19:Q19" si="8">F19</f>
        <v>8</v>
      </c>
      <c r="M19" s="76">
        <f t="shared" si="8"/>
        <v>1.8</v>
      </c>
      <c r="N19" s="76">
        <f t="shared" si="8"/>
        <v>135</v>
      </c>
      <c r="O19" s="76">
        <f t="shared" si="8"/>
        <v>130</v>
      </c>
      <c r="P19" s="76">
        <f t="shared" si="8"/>
        <v>-49.2</v>
      </c>
      <c r="Q19" s="102">
        <f t="shared" si="8"/>
        <v>7.5</v>
      </c>
      <c r="R19" s="77">
        <f t="shared" si="2"/>
        <v>-8</v>
      </c>
      <c r="S19" s="77">
        <v>1.8</v>
      </c>
      <c r="T19" s="78">
        <f t="shared" ref="T19:T20" si="9">-SIN(A19*PI()/180)*L19-COS(A19*PI()/180)*N19</f>
        <v>-135</v>
      </c>
      <c r="U19" s="79">
        <f>-O19+M19*'Datos referencia'!$B$3</f>
        <v>-130.3235626</v>
      </c>
      <c r="V19" s="77">
        <f>P19-R19*'Datos referencia'!$B$3+T19*'Datos referencia'!$B$2</f>
        <v>37.309044</v>
      </c>
      <c r="W19" s="94">
        <f>-Q19+S19*'Datos referencia'!$B$2</f>
        <v>-8.6726279999999996</v>
      </c>
      <c r="X19" s="80">
        <f>N19/(0.5*'Datos referencia'!$B$6*'Datos referencia'!$B$7^2*'Datos referencia'!$B$8)</f>
        <v>0.32653061224489793</v>
      </c>
      <c r="Y19" s="81">
        <f t="shared" si="3"/>
        <v>0.10662224073302788</v>
      </c>
      <c r="Z19" s="81">
        <f>L19/(0.5*'Datos referencia'!$B$6*'Datos referencia'!$B$7^2*'Datos referencia'!$B$8)</f>
        <v>1.9349962207105064E-2</v>
      </c>
      <c r="AA19" s="82">
        <f>R19/(0.5*'Datos referencia'!$B$6*'Datos referencia'!$B$7^2*'Datos referencia'!$B$8)</f>
        <v>-1.9349962207105064E-2</v>
      </c>
      <c r="AB19" s="82">
        <f>S19/(0.5*'Datos referencia'!$B$6*'Datos referencia'!$B$7^2*'Datos referencia'!$B$8)</f>
        <v>4.3537414965986393E-3</v>
      </c>
      <c r="AC19" s="82">
        <f>T19/(0.5*'Datos referencia'!$B$6*'Datos referencia'!$B$7^2*'Datos referencia'!$B$8)</f>
        <v>-0.32653061224489793</v>
      </c>
      <c r="AD19" s="83">
        <f>U19/(0.5*'Datos referencia'!$B$6*'Datos referencia'!$B$7^2*'Datos referencia'!$B$8*'Datos referencia'!$B$9)</f>
        <v>-0.10507316712522045</v>
      </c>
      <c r="AE19" s="83">
        <f>V19/(0.5*'Datos referencia'!$B$6*'Datos referencia'!$B$7^2*'Datos referencia'!$B$8*'Datos referencia'!$B$10)</f>
        <v>0.36096429569160998</v>
      </c>
      <c r="AF19" s="83">
        <f>W19/(0.5*'Datos referencia'!$B$6*'Datos referencia'!$B$7^2*'Datos referencia'!$B$8*'Datos referencia'!$B$9)</f>
        <v>-6.9922926681783822E-3</v>
      </c>
      <c r="AG19" s="84"/>
      <c r="AH19" s="84"/>
      <c r="AI19" s="84"/>
    </row>
    <row r="20" spans="1:35" s="64" customFormat="1" thickBot="1" x14ac:dyDescent="0.3">
      <c r="A20" s="68">
        <v>0</v>
      </c>
      <c r="B20" s="68">
        <v>0</v>
      </c>
      <c r="C20" s="68">
        <v>0</v>
      </c>
      <c r="D20" s="68">
        <v>0</v>
      </c>
      <c r="E20" s="68">
        <v>10</v>
      </c>
      <c r="F20" s="69">
        <v>3.5</v>
      </c>
      <c r="G20" s="69">
        <v>32.5</v>
      </c>
      <c r="H20" s="69">
        <v>170</v>
      </c>
      <c r="I20" s="69">
        <v>9.84</v>
      </c>
      <c r="J20" s="69">
        <v>-75</v>
      </c>
      <c r="K20" s="109">
        <v>57.2</v>
      </c>
      <c r="L20" s="70">
        <f t="shared" ref="L20:Q20" si="10">F20</f>
        <v>3.5</v>
      </c>
      <c r="M20" s="70">
        <f t="shared" si="10"/>
        <v>32.5</v>
      </c>
      <c r="N20" s="70">
        <f t="shared" si="10"/>
        <v>170</v>
      </c>
      <c r="O20" s="70">
        <f t="shared" si="10"/>
        <v>9.84</v>
      </c>
      <c r="P20" s="70">
        <f t="shared" si="10"/>
        <v>-75</v>
      </c>
      <c r="Q20" s="103">
        <f t="shared" si="10"/>
        <v>57.2</v>
      </c>
      <c r="R20" s="71">
        <f t="shared" si="2"/>
        <v>-3.5</v>
      </c>
      <c r="S20" s="71">
        <v>32.5</v>
      </c>
      <c r="T20" s="72">
        <f t="shared" si="9"/>
        <v>-170</v>
      </c>
      <c r="U20" s="73">
        <f>-O20+M20*'Datos referencia'!$B$3</f>
        <v>-15.682102499999999</v>
      </c>
      <c r="V20" s="71">
        <f>P20-R20*'Datos referencia'!$B$3+T20*'Datos referencia'!$B$2</f>
        <v>35.119050500000014</v>
      </c>
      <c r="W20" s="95">
        <f>-Q20+S20*'Datos referencia'!$B$2</f>
        <v>-78.372450000000001</v>
      </c>
      <c r="X20" s="60">
        <f>N20/(0.5*'Datos referencia'!$B$6*'Datos referencia'!$B$7^2*'Datos referencia'!$B$8)</f>
        <v>0.41118669690098264</v>
      </c>
      <c r="Y20" s="61">
        <f t="shared" si="3"/>
        <v>0.16907449970834057</v>
      </c>
      <c r="Z20" s="61">
        <f>L20/(0.5*'Datos referencia'!$B$6*'Datos referencia'!$B$7^2*'Datos referencia'!$B$8)</f>
        <v>8.4656084656084662E-3</v>
      </c>
      <c r="AA20" s="65">
        <f>R20/(0.5*'Datos referencia'!$B$6*'Datos referencia'!$B$7^2*'Datos referencia'!$B$8)</f>
        <v>-8.4656084656084662E-3</v>
      </c>
      <c r="AB20" s="65">
        <f>S20/(0.5*'Datos referencia'!$B$6*'Datos referencia'!$B$7^2*'Datos referencia'!$B$8)</f>
        <v>7.8609221466364329E-2</v>
      </c>
      <c r="AC20" s="65">
        <f>T20/(0.5*'Datos referencia'!$B$6*'Datos referencia'!$B$7^2*'Datos referencia'!$B$8)</f>
        <v>-0.41118669690098264</v>
      </c>
      <c r="AD20" s="62">
        <f>U20/(0.5*'Datos referencia'!$B$6*'Datos referencia'!$B$7^2*'Datos referencia'!$B$8*'Datos referencia'!$B$9)</f>
        <v>-1.264367044595616E-2</v>
      </c>
      <c r="AE20" s="62">
        <f>V20/(0.5*'Datos referencia'!$B$6*'Datos referencia'!$B$7^2*'Datos referencia'!$B$8*'Datos referencia'!$B$10)</f>
        <v>0.33977614996220723</v>
      </c>
      <c r="AF20" s="62">
        <f>W20/(0.5*'Datos referencia'!$B$6*'Datos referencia'!$B$7^2*'Datos referencia'!$B$8*'Datos referencia'!$B$9)</f>
        <v>-6.3187664399092972E-2</v>
      </c>
      <c r="AG20" s="63"/>
      <c r="AH20" s="63"/>
      <c r="AI20" s="63"/>
    </row>
    <row r="21" spans="1:35" s="89" customFormat="1" ht="15" x14ac:dyDescent="0.25">
      <c r="A21" s="28">
        <v>-5</v>
      </c>
      <c r="B21" s="48">
        <v>-5</v>
      </c>
      <c r="C21" s="48">
        <v>0</v>
      </c>
      <c r="D21" s="48">
        <v>0</v>
      </c>
      <c r="E21" s="48">
        <v>0</v>
      </c>
      <c r="F21" s="86"/>
      <c r="G21" s="49">
        <v>20.6</v>
      </c>
      <c r="H21" s="86"/>
      <c r="I21" s="49">
        <v>-6.7949999999999999</v>
      </c>
      <c r="J21" s="86"/>
      <c r="K21" s="107">
        <v>23.98</v>
      </c>
      <c r="L21" s="87">
        <f>L3+($L$22-$L$4)</f>
        <v>23.5</v>
      </c>
      <c r="M21" s="50">
        <f t="shared" ref="M21:Q36" si="11">G21</f>
        <v>20.6</v>
      </c>
      <c r="N21" s="87">
        <f>N3+($N$22-$N$4)</f>
        <v>-55.2</v>
      </c>
      <c r="O21" s="50">
        <f t="shared" si="11"/>
        <v>-6.7949999999999999</v>
      </c>
      <c r="P21" s="87">
        <f>P3+($P$22-$P$4)</f>
        <v>88.44</v>
      </c>
      <c r="Q21" s="101">
        <f t="shared" si="11"/>
        <v>23.98</v>
      </c>
      <c r="R21" s="51">
        <f>-COS(A21*PI()/180)*L21+SIN(A21*PI()/180)*N21</f>
        <v>-18.599578405485289</v>
      </c>
      <c r="S21" s="51">
        <f>M21*COS(5*PI()/180)</f>
        <v>20.521610780689958</v>
      </c>
      <c r="T21" s="52">
        <f>-SIN(A21*PI()/180)*L21-COS(A21*PI()/180)*N21</f>
        <v>57.038107289234325</v>
      </c>
      <c r="U21" s="53">
        <f>-O21+M21*'Datos referencia'!$B$3</f>
        <v>3.0920057999999995</v>
      </c>
      <c r="V21" s="51">
        <f>P21-R21*'Datos referencia'!$B$3+T21*'Datos referencia'!$B$2</f>
        <v>47.938550209920585</v>
      </c>
      <c r="W21" s="93">
        <f>-Q21+S21*'Datos referencia'!$B$2</f>
        <v>-37.349008559188277</v>
      </c>
      <c r="X21" s="43">
        <f>N21/(0.5*'Datos referencia'!$B$6*'Datos referencia'!$B$7^2*'Datos referencia'!$B$8)</f>
        <v>-0.13351473922902496</v>
      </c>
      <c r="Y21" s="47">
        <f t="shared" ref="Y21" si="12">X21^2</f>
        <v>1.7826185591394535E-2</v>
      </c>
      <c r="Z21" s="47">
        <f>L21/(0.5*'Datos referencia'!$B$6*'Datos referencia'!$B$7^2*'Datos referencia'!$B$8)</f>
        <v>5.6840513983371123E-2</v>
      </c>
      <c r="AA21" s="36">
        <f>R21/(0.5*'Datos referencia'!$B$6*'Datos referencia'!$B$7^2*'Datos referencia'!$B$8)</f>
        <v>-4.498764240177848E-2</v>
      </c>
      <c r="AB21" s="36">
        <f>S21/(0.5*'Datos referencia'!$B$6*'Datos referencia'!$B$7^2*'Datos referencia'!$B$8)</f>
        <v>4.9636549129408819E-2</v>
      </c>
      <c r="AC21" s="36">
        <f>T21/(0.5*'Datos referencia'!$B$6*'Datos referencia'!$B$7^2*'Datos referencia'!$B$8)</f>
        <v>0.137960652551436</v>
      </c>
      <c r="AD21" s="35">
        <f>U21/(0.5*'Datos referencia'!$B$6*'Datos referencia'!$B$7^2*'Datos referencia'!$B$8*'Datos referencia'!$B$9)</f>
        <v>2.4929248072562355E-3</v>
      </c>
      <c r="AE21" s="35">
        <f>V21/(0.5*'Datos referencia'!$B$6*'Datos referencia'!$B$7^2*'Datos referencia'!$B$8*'Datos referencia'!$B$10)</f>
        <v>0.46380456741268594</v>
      </c>
      <c r="AF21" s="35">
        <f>W21/(0.5*'Datos referencia'!$B$6*'Datos referencia'!$B$7^2*'Datos referencia'!$B$8*'Datos referencia'!$B$9)</f>
        <v>-3.0112579337214031E-2</v>
      </c>
      <c r="AG21" s="88"/>
      <c r="AH21" s="88"/>
      <c r="AI21" s="88"/>
    </row>
    <row r="22" spans="1:35" ht="15" x14ac:dyDescent="0.25">
      <c r="A22" s="28">
        <v>0</v>
      </c>
      <c r="B22" s="48">
        <v>-5</v>
      </c>
      <c r="C22" s="48">
        <v>0</v>
      </c>
      <c r="D22" s="48">
        <v>0</v>
      </c>
      <c r="E22" s="48">
        <v>0</v>
      </c>
      <c r="F22" s="49">
        <v>12.3</v>
      </c>
      <c r="G22" s="49">
        <v>20.6</v>
      </c>
      <c r="H22" s="49">
        <v>167.6</v>
      </c>
      <c r="I22" s="49">
        <v>-6.7949999999999999</v>
      </c>
      <c r="J22" s="49">
        <v>-57.96</v>
      </c>
      <c r="K22" s="107">
        <v>23.98</v>
      </c>
      <c r="L22" s="87">
        <v>12.3</v>
      </c>
      <c r="M22" s="50">
        <f>G22</f>
        <v>20.6</v>
      </c>
      <c r="N22" s="50">
        <f t="shared" si="11"/>
        <v>167.6</v>
      </c>
      <c r="O22" s="50">
        <f t="shared" si="11"/>
        <v>-6.7949999999999999</v>
      </c>
      <c r="P22" s="50">
        <f t="shared" si="11"/>
        <v>-57.96</v>
      </c>
      <c r="Q22" s="101">
        <f t="shared" si="11"/>
        <v>23.98</v>
      </c>
      <c r="R22" s="51">
        <f t="shared" ref="R22:R52" si="13">-COS(A22*PI()/180)*L22+SIN(A22*PI()/180)*N22</f>
        <v>-12.3</v>
      </c>
      <c r="S22" s="51">
        <f t="shared" ref="S22:S52" si="14">M22*COS(5*PI()/180)</f>
        <v>20.521610780689958</v>
      </c>
      <c r="T22" s="52">
        <f>-SIN(A22*PI()/180)*L22-COS(A22*PI()/180)*N22</f>
        <v>-167.6</v>
      </c>
      <c r="U22" s="53">
        <f>-O22+M22*'Datos referencia'!$B$3</f>
        <v>3.0920057999999995</v>
      </c>
      <c r="V22" s="51">
        <f>P22-R22*'Datos referencia'!$B$3+T22*'Datos referencia'!$B$2</f>
        <v>49.013684900000001</v>
      </c>
      <c r="W22" s="93">
        <f>-Q22+S22*'Datos referencia'!$B$2</f>
        <v>-37.349008559188277</v>
      </c>
      <c r="X22" s="43">
        <f>N22/(0.5*'Datos referencia'!$B$6*'Datos referencia'!$B$7^2*'Datos referencia'!$B$8)</f>
        <v>0.40538170823885106</v>
      </c>
      <c r="Y22" s="47">
        <f t="shared" si="3"/>
        <v>0.16433432937464895</v>
      </c>
      <c r="Z22" s="47">
        <f>L22/(0.5*'Datos referencia'!$B$6*'Datos referencia'!$B$7^2*'Datos referencia'!$B$8)</f>
        <v>2.9750566893424039E-2</v>
      </c>
      <c r="AA22" s="36">
        <f>R22/(0.5*'Datos referencia'!$B$6*'Datos referencia'!$B$7^2*'Datos referencia'!$B$8)</f>
        <v>-2.9750566893424039E-2</v>
      </c>
      <c r="AB22" s="36">
        <f>S22/(0.5*'Datos referencia'!$B$6*'Datos referencia'!$B$7^2*'Datos referencia'!$B$8)</f>
        <v>4.9636549129408819E-2</v>
      </c>
      <c r="AC22" s="36">
        <f>T22/(0.5*'Datos referencia'!$B$6*'Datos referencia'!$B$7^2*'Datos referencia'!$B$8)</f>
        <v>-0.40538170823885106</v>
      </c>
      <c r="AD22" s="35">
        <f>U22/(0.5*'Datos referencia'!$B$6*'Datos referencia'!$B$7^2*'Datos referencia'!$B$8*'Datos referencia'!$B$9)</f>
        <v>2.4929248072562355E-3</v>
      </c>
      <c r="AE22" s="35">
        <f>V22/(0.5*'Datos referencia'!$B$6*'Datos referencia'!$B$7^2*'Datos referencia'!$B$8*'Datos referencia'!$B$10)</f>
        <v>0.4742064752229781</v>
      </c>
      <c r="AF22" s="35">
        <f>W22/(0.5*'Datos referencia'!$B$6*'Datos referencia'!$B$7^2*'Datos referencia'!$B$8*'Datos referencia'!$B$9)</f>
        <v>-3.0112579337214031E-2</v>
      </c>
      <c r="AG22" s="3"/>
      <c r="AH22" s="3"/>
      <c r="AI22" s="3"/>
    </row>
    <row r="23" spans="1:35" ht="15.75" customHeight="1" x14ac:dyDescent="0.25">
      <c r="A23" s="28">
        <v>5</v>
      </c>
      <c r="B23" s="48">
        <v>-5</v>
      </c>
      <c r="C23" s="48">
        <v>0</v>
      </c>
      <c r="D23" s="48">
        <v>0</v>
      </c>
      <c r="E23" s="48">
        <v>0</v>
      </c>
      <c r="G23" s="49">
        <v>20.6</v>
      </c>
      <c r="I23" s="49">
        <v>-6.7949999999999999</v>
      </c>
      <c r="K23" s="107">
        <v>23.98</v>
      </c>
      <c r="L23" s="87">
        <f>L5+($L$22-$L$4)</f>
        <v>44.42</v>
      </c>
      <c r="M23" s="50">
        <f t="shared" ref="M23:M52" si="15">G23</f>
        <v>20.6</v>
      </c>
      <c r="N23" s="87">
        <f>N5+($N$22-$N$4)</f>
        <v>445.79999999999995</v>
      </c>
      <c r="O23" s="50">
        <f t="shared" si="11"/>
        <v>-6.7949999999999999</v>
      </c>
      <c r="P23" s="87">
        <f>P5+($P$22-$P$4)</f>
        <v>-237.96</v>
      </c>
      <c r="Q23" s="101">
        <f t="shared" si="11"/>
        <v>23.98</v>
      </c>
      <c r="R23" s="51">
        <f t="shared" si="13"/>
        <v>-5.3969383723293376</v>
      </c>
      <c r="S23" s="51">
        <f t="shared" si="14"/>
        <v>20.521610780689958</v>
      </c>
      <c r="T23" s="52">
        <f t="shared" ref="T23:T41" si="16">-SIN(A23*PI()/180)*L23-COS(A23*PI()/180)*N23</f>
        <v>-447.97505450215107</v>
      </c>
      <c r="U23" s="53">
        <f>-O23+M23*'Datos referencia'!$B$3</f>
        <v>3.0920057999999995</v>
      </c>
      <c r="V23" s="51">
        <f>P23-R23*'Datos referencia'!$B$3+T23*'Datos referencia'!$B$2</f>
        <v>52.907691554976537</v>
      </c>
      <c r="W23" s="93">
        <f>-Q23+S23*'Datos referencia'!$B$2</f>
        <v>-37.349008559188277</v>
      </c>
      <c r="X23" s="43">
        <f>N23/(0.5*'Datos referencia'!$B$6*'Datos referencia'!$B$7^2*'Datos referencia'!$B$8)</f>
        <v>1.0782766439909295</v>
      </c>
      <c r="Y23" s="47">
        <f t="shared" si="3"/>
        <v>1.1626805209763418</v>
      </c>
      <c r="Z23" s="47">
        <f>L23/(0.5*'Datos referencia'!$B$6*'Datos referencia'!$B$7^2*'Datos referencia'!$B$8)</f>
        <v>0.10744066515495088</v>
      </c>
      <c r="AA23" s="36">
        <f>R23/(0.5*'Datos referencia'!$B$6*'Datos referencia'!$B$7^2*'Datos referencia'!$B$8)</f>
        <v>-1.3053819192330975E-2</v>
      </c>
      <c r="AB23" s="36">
        <f>S23/(0.5*'Datos referencia'!$B$6*'Datos referencia'!$B$7^2*'Datos referencia'!$B$8)</f>
        <v>4.9636549129408819E-2</v>
      </c>
      <c r="AC23" s="36">
        <f>T23/(0.5*'Datos referencia'!$B$6*'Datos referencia'!$B$7^2*'Datos referencia'!$B$8)</f>
        <v>-1.0835375467928068</v>
      </c>
      <c r="AD23" s="35">
        <f>U23/(0.5*'Datos referencia'!$B$6*'Datos referencia'!$B$7^2*'Datos referencia'!$B$8*'Datos referencia'!$B$9)</f>
        <v>2.4929248072562355E-3</v>
      </c>
      <c r="AE23" s="35">
        <f>V23/(0.5*'Datos referencia'!$B$6*'Datos referencia'!$B$7^2*'Datos referencia'!$B$8*'Datos referencia'!$B$10)</f>
        <v>0.51188091602698393</v>
      </c>
      <c r="AF23" s="35">
        <f>W23/(0.5*'Datos referencia'!$B$6*'Datos referencia'!$B$7^2*'Datos referencia'!$B$8*'Datos referencia'!$B$9)</f>
        <v>-3.0112579337214031E-2</v>
      </c>
    </row>
    <row r="24" spans="1:35" ht="15.75" customHeight="1" x14ac:dyDescent="0.25">
      <c r="A24" s="28">
        <v>10</v>
      </c>
      <c r="B24" s="48">
        <v>-5</v>
      </c>
      <c r="C24" s="48">
        <v>0</v>
      </c>
      <c r="D24" s="48">
        <v>0</v>
      </c>
      <c r="E24" s="48">
        <v>0</v>
      </c>
      <c r="G24" s="49">
        <v>20.6</v>
      </c>
      <c r="I24" s="49">
        <v>-6.7949999999999999</v>
      </c>
      <c r="K24" s="107">
        <v>23.98</v>
      </c>
      <c r="L24" s="87">
        <f t="shared" ref="L24:L25" si="17">L6+($L$22-$L$4)</f>
        <v>66.900000000000006</v>
      </c>
      <c r="M24" s="50">
        <f t="shared" si="15"/>
        <v>20.6</v>
      </c>
      <c r="N24" s="87">
        <f t="shared" ref="N24:N25" si="18">N6+($N$22-$N$4)</f>
        <v>605.80000000000007</v>
      </c>
      <c r="O24" s="50">
        <f t="shared" si="11"/>
        <v>-6.7949999999999999</v>
      </c>
      <c r="P24" s="87">
        <f t="shared" ref="P24:P35" si="19">P6+($P$22-$P$4)</f>
        <v>-343.96</v>
      </c>
      <c r="Q24" s="101">
        <f t="shared" si="11"/>
        <v>23.98</v>
      </c>
      <c r="R24" s="51">
        <f t="shared" si="13"/>
        <v>39.312427354109687</v>
      </c>
      <c r="S24" s="51">
        <f t="shared" si="14"/>
        <v>20.521610780689958</v>
      </c>
      <c r="T24" s="52">
        <f t="shared" si="16"/>
        <v>-608.21359986071332</v>
      </c>
      <c r="U24" s="53">
        <f>-O24+M24*'Datos referencia'!$B$3</f>
        <v>3.0920057999999995</v>
      </c>
      <c r="V24" s="51">
        <f>P24-R24*'Datos referencia'!$B$3+T24*'Datos referencia'!$B$2</f>
        <v>59.333515769153053</v>
      </c>
      <c r="W24" s="93">
        <f>-Q24+S24*'Datos referencia'!$B$2</f>
        <v>-37.349008559188277</v>
      </c>
      <c r="X24" s="43">
        <f>N24/(0.5*'Datos referencia'!$B$6*'Datos referencia'!$B$7^2*'Datos referencia'!$B$8)</f>
        <v>1.4652758881330312</v>
      </c>
      <c r="Y24" s="47">
        <f t="shared" ref="Y24:Y26" si="20">X24^2</f>
        <v>2.1470334283440433</v>
      </c>
      <c r="Z24" s="47">
        <f>L24/(0.5*'Datos referencia'!$B$6*'Datos referencia'!$B$7^2*'Datos referencia'!$B$8)</f>
        <v>0.16181405895691611</v>
      </c>
      <c r="AA24" s="36">
        <f>R24/(0.5*'Datos referencia'!$B$6*'Datos referencia'!$B$7^2*'Datos referencia'!$B$8)</f>
        <v>9.5086747946448225E-2</v>
      </c>
      <c r="AB24" s="36">
        <f>S24/(0.5*'Datos referencia'!$B$6*'Datos referencia'!$B$7^2*'Datos referencia'!$B$8)</f>
        <v>4.9636549129408819E-2</v>
      </c>
      <c r="AC24" s="36">
        <f>T24/(0.5*'Datos referencia'!$B$6*'Datos referencia'!$B$7^2*'Datos referencia'!$B$8)</f>
        <v>-1.4711137713940157</v>
      </c>
      <c r="AD24" s="35">
        <f>U24/(0.5*'Datos referencia'!$B$6*'Datos referencia'!$B$7^2*'Datos referencia'!$B$8*'Datos referencia'!$B$9)</f>
        <v>2.4929248072562355E-3</v>
      </c>
      <c r="AE24" s="35">
        <f>V24/(0.5*'Datos referencia'!$B$6*'Datos referencia'!$B$7^2*'Datos referencia'!$B$8*'Datos referencia'!$B$10)</f>
        <v>0.57405064387389193</v>
      </c>
      <c r="AF24" s="35">
        <f>W24/(0.5*'Datos referencia'!$B$6*'Datos referencia'!$B$7^2*'Datos referencia'!$B$8*'Datos referencia'!$B$9)</f>
        <v>-3.0112579337214031E-2</v>
      </c>
    </row>
    <row r="25" spans="1:35" ht="15.75" customHeight="1" x14ac:dyDescent="0.25">
      <c r="A25" s="28">
        <v>15</v>
      </c>
      <c r="B25" s="48">
        <v>-5</v>
      </c>
      <c r="C25" s="48">
        <v>0</v>
      </c>
      <c r="D25" s="48">
        <v>0</v>
      </c>
      <c r="E25" s="48">
        <v>0</v>
      </c>
      <c r="G25" s="49">
        <v>20.6</v>
      </c>
      <c r="I25" s="49">
        <v>-6.7949999999999999</v>
      </c>
      <c r="K25" s="107">
        <v>23.98</v>
      </c>
      <c r="L25" s="87">
        <f t="shared" si="17"/>
        <v>105</v>
      </c>
      <c r="M25" s="50">
        <f t="shared" si="15"/>
        <v>20.6</v>
      </c>
      <c r="N25" s="87">
        <f t="shared" si="18"/>
        <v>933.5</v>
      </c>
      <c r="O25" s="50">
        <f t="shared" si="11"/>
        <v>-6.7949999999999999</v>
      </c>
      <c r="P25" s="87">
        <f t="shared" si="19"/>
        <v>-554.46</v>
      </c>
      <c r="Q25" s="101">
        <f t="shared" si="11"/>
        <v>23.98</v>
      </c>
      <c r="R25" s="51">
        <f t="shared" si="13"/>
        <v>140.18536684285095</v>
      </c>
      <c r="S25" s="51">
        <f t="shared" si="14"/>
        <v>20.521610780689958</v>
      </c>
      <c r="T25" s="52">
        <f t="shared" si="16"/>
        <v>-928.86775857660996</v>
      </c>
      <c r="U25" s="53">
        <f>-O25+M25*'Datos referencia'!$B$3</f>
        <v>3.0920057999999995</v>
      </c>
      <c r="V25" s="51">
        <f>P25-R25*'Datos referencia'!$B$3+T25*'Datos referencia'!$B$2</f>
        <v>75.859490989888741</v>
      </c>
      <c r="W25" s="93">
        <f>-Q25+S25*'Datos referencia'!$B$2</f>
        <v>-37.349008559188277</v>
      </c>
      <c r="X25" s="43">
        <f>N25/(0.5*'Datos referencia'!$B$6*'Datos referencia'!$B$7^2*'Datos referencia'!$B$8)</f>
        <v>2.2578987150415721</v>
      </c>
      <c r="Y25" s="47">
        <f t="shared" si="20"/>
        <v>5.0981066073863825</v>
      </c>
      <c r="Z25" s="47">
        <f>L25/(0.5*'Datos referencia'!$B$6*'Datos referencia'!$B$7^2*'Datos referencia'!$B$8)</f>
        <v>0.25396825396825395</v>
      </c>
      <c r="AA25" s="36">
        <f>R25/(0.5*'Datos referencia'!$B$6*'Datos referencia'!$B$7^2*'Datos referencia'!$B$8)</f>
        <v>0.33907269379979066</v>
      </c>
      <c r="AB25" s="36">
        <f>S25/(0.5*'Datos referencia'!$B$6*'Datos referencia'!$B$7^2*'Datos referencia'!$B$8)</f>
        <v>4.9636549129408819E-2</v>
      </c>
      <c r="AC25" s="36">
        <f>T25/(0.5*'Datos referencia'!$B$6*'Datos referencia'!$B$7^2*'Datos referencia'!$B$8)</f>
        <v>-2.246694502981974</v>
      </c>
      <c r="AD25" s="35">
        <f>U25/(0.5*'Datos referencia'!$B$6*'Datos referencia'!$B$7^2*'Datos referencia'!$B$8*'Datos referencia'!$B$9)</f>
        <v>2.4929248072562355E-3</v>
      </c>
      <c r="AE25" s="35">
        <f>V25/(0.5*'Datos referencia'!$B$6*'Datos referencia'!$B$7^2*'Datos referencia'!$B$8*'Datos referencia'!$B$10)</f>
        <v>0.73393914185228715</v>
      </c>
      <c r="AF25" s="35">
        <f>W25/(0.5*'Datos referencia'!$B$6*'Datos referencia'!$B$7^2*'Datos referencia'!$B$8*'Datos referencia'!$B$9)</f>
        <v>-3.0112579337214031E-2</v>
      </c>
    </row>
    <row r="26" spans="1:35" s="64" customFormat="1" ht="15.75" customHeight="1" thickBot="1" x14ac:dyDescent="0.3">
      <c r="A26" s="54">
        <v>20</v>
      </c>
      <c r="B26" s="68">
        <v>-5</v>
      </c>
      <c r="C26" s="68">
        <v>0</v>
      </c>
      <c r="D26" s="68">
        <v>0</v>
      </c>
      <c r="E26" s="68">
        <v>0</v>
      </c>
      <c r="G26" s="49">
        <v>20.6</v>
      </c>
      <c r="I26" s="49">
        <v>-6.7949999999999999</v>
      </c>
      <c r="K26" s="107">
        <v>23.98</v>
      </c>
      <c r="L26" s="70">
        <f>L8+($L$22-$L$4)</f>
        <v>138.9</v>
      </c>
      <c r="M26" s="50">
        <f t="shared" si="15"/>
        <v>20.6</v>
      </c>
      <c r="N26" s="87">
        <f>N8+($N$22-$N$4)</f>
        <v>1123.5999999999999</v>
      </c>
      <c r="O26" s="50">
        <f t="shared" si="11"/>
        <v>-6.7949999999999999</v>
      </c>
      <c r="P26" s="87">
        <f t="shared" si="19"/>
        <v>-684.16000000000008</v>
      </c>
      <c r="Q26" s="101">
        <f t="shared" si="11"/>
        <v>23.98</v>
      </c>
      <c r="R26" s="51">
        <f t="shared" si="13"/>
        <v>253.77052801355865</v>
      </c>
      <c r="S26" s="51">
        <f t="shared" si="14"/>
        <v>20.521610780689958</v>
      </c>
      <c r="T26" s="52">
        <f t="shared" si="16"/>
        <v>-1103.345226622982</v>
      </c>
      <c r="U26" s="53">
        <f>-O26+M26*'Datos referencia'!$B$3</f>
        <v>3.0920057999999995</v>
      </c>
      <c r="V26" s="51">
        <f>P26-R26*'Datos referencia'!$B$3+T26*'Datos referencia'!$B$2</f>
        <v>80.242310139941083</v>
      </c>
      <c r="W26" s="93">
        <f>-Q26+S26*'Datos referencia'!$B$2</f>
        <v>-37.349008559188277</v>
      </c>
      <c r="X26" s="43">
        <f>N26/(0.5*'Datos referencia'!$B$6*'Datos referencia'!$B$7^2*'Datos referencia'!$B$8)</f>
        <v>2.7177021919879061</v>
      </c>
      <c r="Y26" s="47">
        <f t="shared" si="20"/>
        <v>7.3859052043358693</v>
      </c>
      <c r="Z26" s="47">
        <f>L26/(0.5*'Datos referencia'!$B$6*'Datos referencia'!$B$7^2*'Datos referencia'!$B$8)</f>
        <v>0.33596371882086168</v>
      </c>
      <c r="AA26" s="36">
        <f>R26/(0.5*'Datos referencia'!$B$6*'Datos referencia'!$B$7^2*'Datos referencia'!$B$8)</f>
        <v>0.61380626579243214</v>
      </c>
      <c r="AB26" s="36">
        <f>S26/(0.5*'Datos referencia'!$B$6*'Datos referencia'!$B$7^2*'Datos referencia'!$B$8)</f>
        <v>4.9636549129408819E-2</v>
      </c>
      <c r="AC26" s="36">
        <f>T26/(0.5*'Datos referencia'!$B$6*'Datos referencia'!$B$7^2*'Datos referencia'!$B$8)</f>
        <v>-2.668711054568059</v>
      </c>
      <c r="AD26" s="35">
        <f>U26/(0.5*'Datos referencia'!$B$6*'Datos referencia'!$B$7^2*'Datos referencia'!$B$8*'Datos referencia'!$B$9)</f>
        <v>2.4929248072562355E-3</v>
      </c>
      <c r="AE26" s="35">
        <f>V26/(0.5*'Datos referencia'!$B$6*'Datos referencia'!$B$7^2*'Datos referencia'!$B$8*'Datos referencia'!$B$10)</f>
        <v>0.77634283430933171</v>
      </c>
      <c r="AF26" s="35">
        <f>W26/(0.5*'Datos referencia'!$B$6*'Datos referencia'!$B$7^2*'Datos referencia'!$B$8*'Datos referencia'!$B$9)</f>
        <v>-3.0112579337214031E-2</v>
      </c>
    </row>
    <row r="27" spans="1:35" s="89" customFormat="1" ht="15.75" customHeight="1" thickBot="1" x14ac:dyDescent="0.3">
      <c r="A27" s="48">
        <v>-5</v>
      </c>
      <c r="B27" s="48">
        <v>-5</v>
      </c>
      <c r="C27" s="48">
        <v>0</v>
      </c>
      <c r="D27" s="48">
        <v>-10</v>
      </c>
      <c r="E27" s="48">
        <v>0</v>
      </c>
      <c r="G27" s="49">
        <v>20.6</v>
      </c>
      <c r="I27" s="49">
        <v>-6.7949999999999999</v>
      </c>
      <c r="K27" s="107">
        <v>23.98</v>
      </c>
      <c r="L27" s="70">
        <f t="shared" ref="L27:L35" si="21">L9+($L$22-$L$4)</f>
        <v>17.25</v>
      </c>
      <c r="M27" s="50">
        <f t="shared" si="15"/>
        <v>20.6</v>
      </c>
      <c r="N27" s="87">
        <f t="shared" ref="N27:N36" si="22">N9+($N$22-$N$4)</f>
        <v>27.179999999999993</v>
      </c>
      <c r="O27" s="50">
        <f t="shared" si="11"/>
        <v>-6.7949999999999999</v>
      </c>
      <c r="P27" s="87">
        <f t="shared" si="19"/>
        <v>58.44</v>
      </c>
      <c r="Q27" s="101">
        <f t="shared" si="11"/>
        <v>23.98</v>
      </c>
      <c r="R27" s="51">
        <f t="shared" si="13"/>
        <v>-19.55325162996396</v>
      </c>
      <c r="S27" s="51">
        <f t="shared" si="14"/>
        <v>20.521610780689958</v>
      </c>
      <c r="T27" s="52">
        <f t="shared" si="16"/>
        <v>-25.573135331736534</v>
      </c>
      <c r="U27" s="53">
        <f>-O27+M27*'Datos referencia'!$B$3</f>
        <v>3.0920057999999995</v>
      </c>
      <c r="V27" s="51">
        <f>P27-R27*'Datos referencia'!$B$3+T27*'Datos referencia'!$B$2</f>
        <v>71.585040889965654</v>
      </c>
      <c r="W27" s="93">
        <f>-Q27+S27*'Datos referencia'!$B$2</f>
        <v>-37.349008559188277</v>
      </c>
      <c r="X27" s="43">
        <f>N27/(0.5*'Datos referencia'!$B$6*'Datos referencia'!$B$7^2*'Datos referencia'!$B$8)</f>
        <v>6.574149659863944E-2</v>
      </c>
      <c r="Y27" s="47">
        <f t="shared" ref="Y27:Y52" si="23">X27^2</f>
        <v>4.3219443750289214E-3</v>
      </c>
      <c r="Z27" s="47">
        <f>L27/(0.5*'Datos referencia'!$B$6*'Datos referencia'!$B$7^2*'Datos referencia'!$B$8)</f>
        <v>4.1723356009070296E-2</v>
      </c>
      <c r="AA27" s="36">
        <f>R27/(0.5*'Datos referencia'!$B$6*'Datos referencia'!$B$7^2*'Datos referencia'!$B$8)</f>
        <v>-4.7294335008227266E-2</v>
      </c>
      <c r="AB27" s="36">
        <f>S27/(0.5*'Datos referencia'!$B$6*'Datos referencia'!$B$7^2*'Datos referencia'!$B$8)</f>
        <v>4.9636549129408819E-2</v>
      </c>
      <c r="AC27" s="36">
        <f>T27/(0.5*'Datos referencia'!$B$6*'Datos referencia'!$B$7^2*'Datos referencia'!$B$8)</f>
        <v>-6.1854900273285648E-2</v>
      </c>
      <c r="AD27" s="35">
        <f>U27/(0.5*'Datos referencia'!$B$6*'Datos referencia'!$B$7^2*'Datos referencia'!$B$8*'Datos referencia'!$B$9)</f>
        <v>2.4929248072562355E-3</v>
      </c>
      <c r="AE27" s="35">
        <f>V27/(0.5*'Datos referencia'!$B$6*'Datos referencia'!$B$7^2*'Datos referencia'!$B$8*'Datos referencia'!$B$10)</f>
        <v>0.69258391790745299</v>
      </c>
      <c r="AF27" s="35">
        <f>W27/(0.5*'Datos referencia'!$B$6*'Datos referencia'!$B$7^2*'Datos referencia'!$B$8*'Datos referencia'!$B$9)</f>
        <v>-3.0112579337214031E-2</v>
      </c>
    </row>
    <row r="28" spans="1:35" s="89" customFormat="1" ht="15.75" customHeight="1" thickBot="1" x14ac:dyDescent="0.3">
      <c r="A28" s="28">
        <v>0</v>
      </c>
      <c r="B28" s="48">
        <v>-5</v>
      </c>
      <c r="C28" s="28">
        <v>0</v>
      </c>
      <c r="D28" s="28">
        <v>-10</v>
      </c>
      <c r="E28" s="28">
        <v>0</v>
      </c>
      <c r="G28" s="49">
        <v>20.6</v>
      </c>
      <c r="I28" s="49">
        <v>-6.7949999999999999</v>
      </c>
      <c r="K28" s="107">
        <v>23.98</v>
      </c>
      <c r="L28" s="70">
        <f t="shared" si="21"/>
        <v>11.4</v>
      </c>
      <c r="M28" s="50">
        <f t="shared" si="15"/>
        <v>20.6</v>
      </c>
      <c r="N28" s="87">
        <f t="shared" si="22"/>
        <v>241.6</v>
      </c>
      <c r="O28" s="50">
        <f t="shared" si="11"/>
        <v>-6.7949999999999999</v>
      </c>
      <c r="P28" s="87">
        <f t="shared" si="19"/>
        <v>-182.36</v>
      </c>
      <c r="Q28" s="101">
        <f t="shared" si="11"/>
        <v>23.98</v>
      </c>
      <c r="R28" s="51">
        <f t="shared" si="13"/>
        <v>-11.4</v>
      </c>
      <c r="S28" s="51">
        <f t="shared" si="14"/>
        <v>20.521610780689958</v>
      </c>
      <c r="T28" s="52">
        <f t="shared" si="16"/>
        <v>-241.6</v>
      </c>
      <c r="U28" s="53">
        <f>-O28+M28*'Datos referencia'!$B$3</f>
        <v>3.0920057999999995</v>
      </c>
      <c r="V28" s="51">
        <f>P28-R28*'Datos referencia'!$B$3+T28*'Datos referencia'!$B$2</f>
        <v>-27.016493800000006</v>
      </c>
      <c r="W28" s="93">
        <f>-Q28+S28*'Datos referencia'!$B$2</f>
        <v>-37.349008559188277</v>
      </c>
      <c r="X28" s="43">
        <f>N28/(0.5*'Datos referencia'!$B$6*'Datos referencia'!$B$7^2*'Datos referencia'!$B$8)</f>
        <v>0.58436885865457289</v>
      </c>
      <c r="Y28" s="47">
        <f t="shared" si="23"/>
        <v>0.34148696296524816</v>
      </c>
      <c r="Z28" s="47">
        <f>L28/(0.5*'Datos referencia'!$B$6*'Datos referencia'!$B$7^2*'Datos referencia'!$B$8)</f>
        <v>2.7573696145124716E-2</v>
      </c>
      <c r="AA28" s="36">
        <f>R28/(0.5*'Datos referencia'!$B$6*'Datos referencia'!$B$7^2*'Datos referencia'!$B$8)</f>
        <v>-2.7573696145124716E-2</v>
      </c>
      <c r="AB28" s="36">
        <f>S28/(0.5*'Datos referencia'!$B$6*'Datos referencia'!$B$7^2*'Datos referencia'!$B$8)</f>
        <v>4.9636549129408819E-2</v>
      </c>
      <c r="AC28" s="36">
        <f>T28/(0.5*'Datos referencia'!$B$6*'Datos referencia'!$B$7^2*'Datos referencia'!$B$8)</f>
        <v>-0.58436885865457289</v>
      </c>
      <c r="AD28" s="35">
        <f>U28/(0.5*'Datos referencia'!$B$6*'Datos referencia'!$B$7^2*'Datos referencia'!$B$8*'Datos referencia'!$B$9)</f>
        <v>2.4929248072562355E-3</v>
      </c>
      <c r="AE28" s="35">
        <f>V28/(0.5*'Datos referencia'!$B$6*'Datos referencia'!$B$7^2*'Datos referencia'!$B$8*'Datos referencia'!$B$10)</f>
        <v>-0.26138406699924421</v>
      </c>
      <c r="AF28" s="35">
        <f>W28/(0.5*'Datos referencia'!$B$6*'Datos referencia'!$B$7^2*'Datos referencia'!$B$8*'Datos referencia'!$B$9)</f>
        <v>-3.0112579337214031E-2</v>
      </c>
    </row>
    <row r="29" spans="1:35" s="89" customFormat="1" ht="15.75" customHeight="1" thickBot="1" x14ac:dyDescent="0.3">
      <c r="A29" s="28">
        <v>5</v>
      </c>
      <c r="B29" s="48">
        <v>-5</v>
      </c>
      <c r="C29" s="28">
        <v>0</v>
      </c>
      <c r="D29" s="28">
        <v>-10</v>
      </c>
      <c r="E29" s="28">
        <v>0</v>
      </c>
      <c r="G29" s="49">
        <v>20.6</v>
      </c>
      <c r="I29" s="49">
        <v>-6.7949999999999999</v>
      </c>
      <c r="K29" s="107">
        <v>23.98</v>
      </c>
      <c r="L29" s="70">
        <f t="shared" si="21"/>
        <v>53.5</v>
      </c>
      <c r="M29" s="50">
        <f t="shared" si="15"/>
        <v>20.6</v>
      </c>
      <c r="N29" s="87">
        <f t="shared" si="22"/>
        <v>521</v>
      </c>
      <c r="O29" s="50">
        <f t="shared" si="11"/>
        <v>-6.7949999999999999</v>
      </c>
      <c r="P29" s="87">
        <f t="shared" si="19"/>
        <v>-367.96</v>
      </c>
      <c r="Q29" s="101">
        <f t="shared" si="11"/>
        <v>23.98</v>
      </c>
      <c r="R29" s="51">
        <f t="shared" si="13"/>
        <v>-7.8882743763784759</v>
      </c>
      <c r="S29" s="51">
        <f t="shared" si="14"/>
        <v>20.521610780689958</v>
      </c>
      <c r="T29" s="52">
        <f t="shared" si="16"/>
        <v>-523.68026994279921</v>
      </c>
      <c r="U29" s="53">
        <f>-O29+M29*'Datos referencia'!$B$3</f>
        <v>3.0920057999999995</v>
      </c>
      <c r="V29" s="51">
        <f>P29-R29*'Datos referencia'!$B$3+T29*'Datos referencia'!$B$2</f>
        <v>-28.221223880138666</v>
      </c>
      <c r="W29" s="93">
        <f>-Q29+S29*'Datos referencia'!$B$2</f>
        <v>-37.349008559188277</v>
      </c>
      <c r="X29" s="43">
        <f>N29/(0.5*'Datos referencia'!$B$6*'Datos referencia'!$B$7^2*'Datos referencia'!$B$8)</f>
        <v>1.2601662887377174</v>
      </c>
      <c r="Y29" s="47">
        <f t="shared" si="23"/>
        <v>1.5880190752709922</v>
      </c>
      <c r="Z29" s="47">
        <f>L29/(0.5*'Datos referencia'!$B$6*'Datos referencia'!$B$7^2*'Datos referencia'!$B$8)</f>
        <v>0.12940287226001512</v>
      </c>
      <c r="AA29" s="36">
        <f>R29/(0.5*'Datos referencia'!$B$6*'Datos referencia'!$B$7^2*'Datos referencia'!$B$8)</f>
        <v>-1.9079726382774848E-2</v>
      </c>
      <c r="AB29" s="36">
        <f>S29/(0.5*'Datos referencia'!$B$6*'Datos referencia'!$B$7^2*'Datos referencia'!$B$8)</f>
        <v>4.9636549129408819E-2</v>
      </c>
      <c r="AC29" s="36">
        <f>T29/(0.5*'Datos referencia'!$B$6*'Datos referencia'!$B$7^2*'Datos referencia'!$B$8)</f>
        <v>-1.2666491789999679</v>
      </c>
      <c r="AD29" s="35">
        <f>U29/(0.5*'Datos referencia'!$B$6*'Datos referencia'!$B$7^2*'Datos referencia'!$B$8*'Datos referencia'!$B$9)</f>
        <v>2.4929248072562355E-3</v>
      </c>
      <c r="AE29" s="35">
        <f>V29/(0.5*'Datos referencia'!$B$6*'Datos referencia'!$B$7^2*'Datos referencia'!$B$8*'Datos referencia'!$B$10)</f>
        <v>-0.27303980775946707</v>
      </c>
      <c r="AF29" s="35">
        <f>W29/(0.5*'Datos referencia'!$B$6*'Datos referencia'!$B$7^2*'Datos referencia'!$B$8*'Datos referencia'!$B$9)</f>
        <v>-3.0112579337214031E-2</v>
      </c>
    </row>
    <row r="30" spans="1:35" s="89" customFormat="1" ht="15.75" customHeight="1" thickBot="1" x14ac:dyDescent="0.3">
      <c r="A30" s="28">
        <v>10</v>
      </c>
      <c r="B30" s="48">
        <v>-5</v>
      </c>
      <c r="C30" s="28">
        <v>0</v>
      </c>
      <c r="D30" s="28">
        <v>-10</v>
      </c>
      <c r="E30" s="28">
        <v>0</v>
      </c>
      <c r="G30" s="49">
        <v>20.6</v>
      </c>
      <c r="I30" s="49">
        <v>-6.7949999999999999</v>
      </c>
      <c r="K30" s="107">
        <v>23.98</v>
      </c>
      <c r="L30" s="70">
        <f t="shared" si="21"/>
        <v>76.5</v>
      </c>
      <c r="M30" s="50">
        <f t="shared" si="15"/>
        <v>20.6</v>
      </c>
      <c r="N30" s="87">
        <f t="shared" si="22"/>
        <v>655.6</v>
      </c>
      <c r="O30" s="50">
        <f t="shared" si="11"/>
        <v>-6.7949999999999999</v>
      </c>
      <c r="P30" s="87">
        <f t="shared" si="19"/>
        <v>-464.96</v>
      </c>
      <c r="Q30" s="101">
        <f t="shared" si="11"/>
        <v>23.98</v>
      </c>
      <c r="R30" s="51">
        <f t="shared" si="13"/>
        <v>38.50595217300561</v>
      </c>
      <c r="S30" s="51">
        <f t="shared" si="14"/>
        <v>20.521610780689958</v>
      </c>
      <c r="T30" s="52">
        <f t="shared" si="16"/>
        <v>-658.92404846632371</v>
      </c>
      <c r="U30" s="53">
        <f>-O30+M30*'Datos referencia'!$B$3</f>
        <v>3.0920057999999995</v>
      </c>
      <c r="V30" s="51">
        <f>P30-R30*'Datos referencia'!$B$3+T30*'Datos referencia'!$B$2</f>
        <v>-28.77562494136572</v>
      </c>
      <c r="W30" s="93">
        <f>-Q30+S30*'Datos referencia'!$B$2</f>
        <v>-37.349008559188277</v>
      </c>
      <c r="X30" s="43">
        <f>N30/(0.5*'Datos referencia'!$B$6*'Datos referencia'!$B$7^2*'Datos referencia'!$B$8)</f>
        <v>1.5857294028722602</v>
      </c>
      <c r="Y30" s="47">
        <f t="shared" si="23"/>
        <v>2.5145377391336146</v>
      </c>
      <c r="Z30" s="47">
        <f>L30/(0.5*'Datos referencia'!$B$6*'Datos referencia'!$B$7^2*'Datos referencia'!$B$8)</f>
        <v>0.18503401360544217</v>
      </c>
      <c r="AA30" s="36">
        <f>R30/(0.5*'Datos referencia'!$B$6*'Datos referencia'!$B$7^2*'Datos referencia'!$B$8)</f>
        <v>9.3136089912031705E-2</v>
      </c>
      <c r="AB30" s="36">
        <f>S30/(0.5*'Datos referencia'!$B$6*'Datos referencia'!$B$7^2*'Datos referencia'!$B$8)</f>
        <v>4.9636549129408819E-2</v>
      </c>
      <c r="AC30" s="36">
        <f>T30/(0.5*'Datos referencia'!$B$6*'Datos referencia'!$B$7^2*'Datos referencia'!$B$8)</f>
        <v>-1.5937694293970037</v>
      </c>
      <c r="AD30" s="35">
        <f>U30/(0.5*'Datos referencia'!$B$6*'Datos referencia'!$B$7^2*'Datos referencia'!$B$8*'Datos referencia'!$B$9)</f>
        <v>2.4929248072562355E-3</v>
      </c>
      <c r="AE30" s="35">
        <f>V30/(0.5*'Datos referencia'!$B$6*'Datos referencia'!$B$7^2*'Datos referencia'!$B$8*'Datos referencia'!$B$10)</f>
        <v>-0.27840362755062831</v>
      </c>
      <c r="AF30" s="35">
        <f>W30/(0.5*'Datos referencia'!$B$6*'Datos referencia'!$B$7^2*'Datos referencia'!$B$8*'Datos referencia'!$B$9)</f>
        <v>-3.0112579337214031E-2</v>
      </c>
    </row>
    <row r="31" spans="1:35" s="89" customFormat="1" ht="15.75" customHeight="1" thickBot="1" x14ac:dyDescent="0.3">
      <c r="A31" s="54">
        <v>15</v>
      </c>
      <c r="B31" s="48">
        <v>-5</v>
      </c>
      <c r="C31" s="54">
        <v>0</v>
      </c>
      <c r="D31" s="54">
        <v>-10</v>
      </c>
      <c r="E31" s="54">
        <v>0</v>
      </c>
      <c r="G31" s="49">
        <v>20.6</v>
      </c>
      <c r="I31" s="49">
        <v>-6.7949999999999999</v>
      </c>
      <c r="K31" s="107">
        <v>23.98</v>
      </c>
      <c r="L31" s="70">
        <f t="shared" si="21"/>
        <v>121.18</v>
      </c>
      <c r="M31" s="50">
        <f t="shared" si="15"/>
        <v>20.6</v>
      </c>
      <c r="N31" s="87">
        <f t="shared" si="22"/>
        <v>1007.8000000000001</v>
      </c>
      <c r="O31" s="50">
        <f t="shared" si="11"/>
        <v>-6.7949999999999999</v>
      </c>
      <c r="P31" s="87">
        <f t="shared" si="19"/>
        <v>-674.26</v>
      </c>
      <c r="Q31" s="101">
        <f t="shared" si="11"/>
        <v>23.98</v>
      </c>
      <c r="R31" s="51">
        <f t="shared" si="13"/>
        <v>143.78694202461114</v>
      </c>
      <c r="S31" s="51">
        <f t="shared" si="14"/>
        <v>20.521610780689958</v>
      </c>
      <c r="T31" s="52">
        <f t="shared" si="16"/>
        <v>-1004.8237396196466</v>
      </c>
      <c r="U31" s="53">
        <f>-O31+M31*'Datos referencia'!$B$3</f>
        <v>3.0920057999999995</v>
      </c>
      <c r="V31" s="51">
        <f>P31-R31*'Datos referencia'!$B$3+T31*'Datos referencia'!$B$2</f>
        <v>6.1891827501331136</v>
      </c>
      <c r="W31" s="93">
        <f>-Q31+S31*'Datos referencia'!$B$2</f>
        <v>-37.349008559188277</v>
      </c>
      <c r="X31" s="43">
        <f>N31/(0.5*'Datos referencia'!$B$6*'Datos referencia'!$B$7^2*'Datos referencia'!$B$8)</f>
        <v>2.4376114890400604</v>
      </c>
      <c r="Y31" s="47">
        <f t="shared" si="23"/>
        <v>5.9419497715001004</v>
      </c>
      <c r="Z31" s="47">
        <f>L31/(0.5*'Datos referencia'!$B$6*'Datos referencia'!$B$7^2*'Datos referencia'!$B$8)</f>
        <v>0.293103552532124</v>
      </c>
      <c r="AA31" s="36">
        <f>R31/(0.5*'Datos referencia'!$B$6*'Datos referencia'!$B$7^2*'Datos referencia'!$B$8)</f>
        <v>0.34778398675642908</v>
      </c>
      <c r="AB31" s="36">
        <f>S31/(0.5*'Datos referencia'!$B$6*'Datos referencia'!$B$7^2*'Datos referencia'!$B$8)</f>
        <v>4.9636549129408819E-2</v>
      </c>
      <c r="AC31" s="36">
        <f>T31/(0.5*'Datos referencia'!$B$6*'Datos referencia'!$B$7^2*'Datos referencia'!$B$8)</f>
        <v>-2.4304126733052676</v>
      </c>
      <c r="AD31" s="35">
        <f>U31/(0.5*'Datos referencia'!$B$6*'Datos referencia'!$B$7^2*'Datos referencia'!$B$8*'Datos referencia'!$B$9)</f>
        <v>2.4929248072562355E-3</v>
      </c>
      <c r="AE31" s="35">
        <f>V31/(0.5*'Datos referencia'!$B$6*'Datos referencia'!$B$7^2*'Datos referencia'!$B$8*'Datos referencia'!$B$10)</f>
        <v>5.9880226153971164E-2</v>
      </c>
      <c r="AF31" s="35">
        <f>W31/(0.5*'Datos referencia'!$B$6*'Datos referencia'!$B$7^2*'Datos referencia'!$B$8*'Datos referencia'!$B$9)</f>
        <v>-3.0112579337214031E-2</v>
      </c>
    </row>
    <row r="32" spans="1:35" s="89" customFormat="1" ht="15.75" customHeight="1" thickBot="1" x14ac:dyDescent="0.3">
      <c r="A32" s="48">
        <v>-5</v>
      </c>
      <c r="B32" s="48">
        <v>-5</v>
      </c>
      <c r="C32" s="48">
        <v>0</v>
      </c>
      <c r="D32" s="48">
        <v>10</v>
      </c>
      <c r="E32" s="48">
        <v>0</v>
      </c>
      <c r="G32" s="49">
        <v>20.6</v>
      </c>
      <c r="I32" s="49">
        <v>-6.7949999999999999</v>
      </c>
      <c r="K32" s="107">
        <v>23.98</v>
      </c>
      <c r="L32" s="70">
        <f t="shared" si="21"/>
        <v>36.1</v>
      </c>
      <c r="M32" s="50">
        <f t="shared" si="15"/>
        <v>20.6</v>
      </c>
      <c r="N32" s="87">
        <f t="shared" si="22"/>
        <v>-96.78</v>
      </c>
      <c r="O32" s="50">
        <f t="shared" si="11"/>
        <v>-6.7949999999999999</v>
      </c>
      <c r="P32" s="87">
        <f t="shared" si="19"/>
        <v>179.94</v>
      </c>
      <c r="Q32" s="101">
        <f t="shared" si="11"/>
        <v>23.98</v>
      </c>
      <c r="R32" s="51">
        <f t="shared" si="13"/>
        <v>-27.52769581799366</v>
      </c>
      <c r="S32" s="51">
        <f t="shared" si="14"/>
        <v>20.521610780689958</v>
      </c>
      <c r="T32" s="52">
        <f t="shared" si="16"/>
        <v>99.558045194509589</v>
      </c>
      <c r="U32" s="53">
        <f>-O32+M32*'Datos referencia'!$B$3</f>
        <v>3.0920057999999995</v>
      </c>
      <c r="V32" s="51">
        <f>P32-R32*'Datos referencia'!$B$3+T32*'Datos referencia'!$B$2</f>
        <v>110.13361986042969</v>
      </c>
      <c r="W32" s="93">
        <f>-Q32+S32*'Datos referencia'!$B$2</f>
        <v>-37.349008559188277</v>
      </c>
      <c r="X32" s="43">
        <f>N32/(0.5*'Datos referencia'!$B$6*'Datos referencia'!$B$7^2*'Datos referencia'!$B$8)</f>
        <v>-0.23408616780045352</v>
      </c>
      <c r="Y32" s="47">
        <f t="shared" si="23"/>
        <v>5.4796333955502083E-2</v>
      </c>
      <c r="Z32" s="47">
        <f>L32/(0.5*'Datos referencia'!$B$6*'Datos referencia'!$B$7^2*'Datos referencia'!$B$8)</f>
        <v>8.7316704459561606E-2</v>
      </c>
      <c r="AA32" s="36">
        <f>R32/(0.5*'Datos referencia'!$B$6*'Datos referencia'!$B$7^2*'Datos referencia'!$B$8)</f>
        <v>-6.6582484215857676E-2</v>
      </c>
      <c r="AB32" s="36">
        <f>S32/(0.5*'Datos referencia'!$B$6*'Datos referencia'!$B$7^2*'Datos referencia'!$B$8)</f>
        <v>4.9636549129408819E-2</v>
      </c>
      <c r="AC32" s="36">
        <f>T32/(0.5*'Datos referencia'!$B$6*'Datos referencia'!$B$7^2*'Datos referencia'!$B$8)</f>
        <v>0.24080555149087732</v>
      </c>
      <c r="AD32" s="35">
        <f>U32/(0.5*'Datos referencia'!$B$6*'Datos referencia'!$B$7^2*'Datos referencia'!$B$8*'Datos referencia'!$B$9)</f>
        <v>2.4929248072562355E-3</v>
      </c>
      <c r="AE32" s="35">
        <f>V32/(0.5*'Datos referencia'!$B$6*'Datos referencia'!$B$7^2*'Datos referencia'!$B$8*'Datos referencia'!$B$10)</f>
        <v>1.0655406910154952</v>
      </c>
      <c r="AF32" s="35">
        <f>W32/(0.5*'Datos referencia'!$B$6*'Datos referencia'!$B$7^2*'Datos referencia'!$B$8*'Datos referencia'!$B$9)</f>
        <v>-3.0112579337214031E-2</v>
      </c>
    </row>
    <row r="33" spans="1:32" s="89" customFormat="1" ht="15.75" customHeight="1" thickBot="1" x14ac:dyDescent="0.3">
      <c r="A33" s="28">
        <v>0</v>
      </c>
      <c r="B33" s="48">
        <v>-5</v>
      </c>
      <c r="C33" s="28">
        <v>0</v>
      </c>
      <c r="D33" s="28">
        <v>10</v>
      </c>
      <c r="E33" s="28">
        <v>0</v>
      </c>
      <c r="G33" s="49">
        <v>20.6</v>
      </c>
      <c r="I33" s="49">
        <v>-6.7949999999999999</v>
      </c>
      <c r="K33" s="107">
        <v>23.98</v>
      </c>
      <c r="L33" s="70">
        <f t="shared" si="21"/>
        <v>18.940000000000001</v>
      </c>
      <c r="M33" s="50">
        <f t="shared" si="15"/>
        <v>20.6</v>
      </c>
      <c r="N33" s="87">
        <f t="shared" si="22"/>
        <v>104.6</v>
      </c>
      <c r="O33" s="50">
        <f t="shared" si="11"/>
        <v>-6.7949999999999999</v>
      </c>
      <c r="P33" s="87">
        <f t="shared" si="19"/>
        <v>53.98</v>
      </c>
      <c r="Q33" s="101">
        <f t="shared" si="11"/>
        <v>23.98</v>
      </c>
      <c r="R33" s="51">
        <f t="shared" si="13"/>
        <v>-18.940000000000001</v>
      </c>
      <c r="S33" s="51">
        <f t="shared" si="14"/>
        <v>20.521610780689958</v>
      </c>
      <c r="T33" s="52">
        <f t="shared" si="16"/>
        <v>-104.6</v>
      </c>
      <c r="U33" s="53">
        <f>-O33+M33*'Datos referencia'!$B$3</f>
        <v>3.0920057999999995</v>
      </c>
      <c r="V33" s="51">
        <f>P33-R33*'Datos referencia'!$B$3+T33*'Datos referencia'!$B$2</f>
        <v>118.71811842</v>
      </c>
      <c r="W33" s="93">
        <f>-Q33+S33*'Datos referencia'!$B$2</f>
        <v>-37.349008559188277</v>
      </c>
      <c r="X33" s="43">
        <f>N33/(0.5*'Datos referencia'!$B$6*'Datos referencia'!$B$7^2*'Datos referencia'!$B$8)</f>
        <v>0.25300075585789872</v>
      </c>
      <c r="Y33" s="47">
        <f t="shared" si="23"/>
        <v>6.4009382464668071E-2</v>
      </c>
      <c r="Z33" s="47">
        <f>L33/(0.5*'Datos referencia'!$B$6*'Datos referencia'!$B$7^2*'Datos referencia'!$B$8)</f>
        <v>4.5811035525321245E-2</v>
      </c>
      <c r="AA33" s="36">
        <f>R33/(0.5*'Datos referencia'!$B$6*'Datos referencia'!$B$7^2*'Datos referencia'!$B$8)</f>
        <v>-4.5811035525321245E-2</v>
      </c>
      <c r="AB33" s="36">
        <f>S33/(0.5*'Datos referencia'!$B$6*'Datos referencia'!$B$7^2*'Datos referencia'!$B$8)</f>
        <v>4.9636549129408819E-2</v>
      </c>
      <c r="AC33" s="36">
        <f>T33/(0.5*'Datos referencia'!$B$6*'Datos referencia'!$B$7^2*'Datos referencia'!$B$8)</f>
        <v>-0.25300075585789872</v>
      </c>
      <c r="AD33" s="35">
        <f>U33/(0.5*'Datos referencia'!$B$6*'Datos referencia'!$B$7^2*'Datos referencia'!$B$8*'Datos referencia'!$B$9)</f>
        <v>2.4929248072562355E-3</v>
      </c>
      <c r="AE33" s="35">
        <f>V33/(0.5*'Datos referencia'!$B$6*'Datos referencia'!$B$7^2*'Datos referencia'!$B$8*'Datos referencia'!$B$10)</f>
        <v>1.1485955523628117</v>
      </c>
      <c r="AF33" s="35">
        <f>W33/(0.5*'Datos referencia'!$B$6*'Datos referencia'!$B$7^2*'Datos referencia'!$B$8*'Datos referencia'!$B$9)</f>
        <v>-3.0112579337214031E-2</v>
      </c>
    </row>
    <row r="34" spans="1:32" s="89" customFormat="1" ht="15.75" customHeight="1" thickBot="1" x14ac:dyDescent="0.3">
      <c r="A34" s="28">
        <v>5</v>
      </c>
      <c r="B34" s="48">
        <v>-5</v>
      </c>
      <c r="C34" s="28">
        <v>0</v>
      </c>
      <c r="D34" s="28">
        <v>10</v>
      </c>
      <c r="E34" s="28">
        <v>0</v>
      </c>
      <c r="G34" s="49">
        <v>20.6</v>
      </c>
      <c r="I34" s="49">
        <v>-6.7949999999999999</v>
      </c>
      <c r="K34" s="107">
        <v>23.98</v>
      </c>
      <c r="L34" s="70">
        <f t="shared" si="21"/>
        <v>53.6</v>
      </c>
      <c r="M34" s="50">
        <f t="shared" si="15"/>
        <v>20.6</v>
      </c>
      <c r="N34" s="87">
        <f t="shared" si="22"/>
        <v>380.79999999999995</v>
      </c>
      <c r="O34" s="50">
        <f t="shared" si="11"/>
        <v>-6.7949999999999999</v>
      </c>
      <c r="P34" s="87">
        <f t="shared" si="19"/>
        <v>-117.96000000000001</v>
      </c>
      <c r="Q34" s="101">
        <f t="shared" si="11"/>
        <v>23.98</v>
      </c>
      <c r="R34" s="51">
        <f t="shared" si="13"/>
        <v>-20.207128979409333</v>
      </c>
      <c r="S34" s="51">
        <f t="shared" si="14"/>
        <v>20.521610780689958</v>
      </c>
      <c r="T34" s="52">
        <f t="shared" si="16"/>
        <v>-384.02248884461113</v>
      </c>
      <c r="U34" s="53">
        <f>-O34+M34*'Datos referencia'!$B$3</f>
        <v>3.0920057999999995</v>
      </c>
      <c r="V34" s="51">
        <f>P34-R34*'Datos referencia'!$B$3+T34*'Datos referencia'!$B$2</f>
        <v>128.58291769875868</v>
      </c>
      <c r="W34" s="93">
        <f>-Q34+S34*'Datos referencia'!$B$2</f>
        <v>-37.349008559188277</v>
      </c>
      <c r="X34" s="43">
        <f>N34/(0.5*'Datos referencia'!$B$6*'Datos referencia'!$B$7^2*'Datos referencia'!$B$8)</f>
        <v>0.92105820105820091</v>
      </c>
      <c r="Y34" s="47">
        <f t="shared" si="23"/>
        <v>0.84834820973656921</v>
      </c>
      <c r="Z34" s="47">
        <f>L34/(0.5*'Datos referencia'!$B$6*'Datos referencia'!$B$7^2*'Datos referencia'!$B$8)</f>
        <v>0.12964474678760393</v>
      </c>
      <c r="AA34" s="36">
        <f>R34/(0.5*'Datos referencia'!$B$6*'Datos referencia'!$B$7^2*'Datos referencia'!$B$8)</f>
        <v>-4.8875897758208518E-2</v>
      </c>
      <c r="AB34" s="36">
        <f>S34/(0.5*'Datos referencia'!$B$6*'Datos referencia'!$B$7^2*'Datos referencia'!$B$8)</f>
        <v>4.9636549129408819E-2</v>
      </c>
      <c r="AC34" s="36">
        <f>T34/(0.5*'Datos referencia'!$B$6*'Datos referencia'!$B$7^2*'Datos referencia'!$B$8)</f>
        <v>-0.92885258072770649</v>
      </c>
      <c r="AD34" s="35">
        <f>U34/(0.5*'Datos referencia'!$B$6*'Datos referencia'!$B$7^2*'Datos referencia'!$B$8*'Datos referencia'!$B$9)</f>
        <v>2.4929248072562355E-3</v>
      </c>
      <c r="AE34" s="35">
        <f>V34/(0.5*'Datos referencia'!$B$6*'Datos referencia'!$B$7^2*'Datos referencia'!$B$8*'Datos referencia'!$B$10)</f>
        <v>1.2440372989751407</v>
      </c>
      <c r="AF34" s="35">
        <f>W34/(0.5*'Datos referencia'!$B$6*'Datos referencia'!$B$7^2*'Datos referencia'!$B$8*'Datos referencia'!$B$9)</f>
        <v>-3.0112579337214031E-2</v>
      </c>
    </row>
    <row r="35" spans="1:32" s="89" customFormat="1" ht="15.75" customHeight="1" thickBot="1" x14ac:dyDescent="0.3">
      <c r="A35" s="28">
        <v>10</v>
      </c>
      <c r="B35" s="48">
        <v>-5</v>
      </c>
      <c r="C35" s="28">
        <v>0</v>
      </c>
      <c r="D35" s="28">
        <v>10</v>
      </c>
      <c r="E35" s="28">
        <v>0</v>
      </c>
      <c r="G35" s="49">
        <v>20.6</v>
      </c>
      <c r="I35" s="49">
        <v>-6.7949999999999999</v>
      </c>
      <c r="K35" s="107">
        <v>23.98</v>
      </c>
      <c r="L35" s="70">
        <f t="shared" si="21"/>
        <v>72.900000000000006</v>
      </c>
      <c r="M35" s="50">
        <f t="shared" si="15"/>
        <v>20.6</v>
      </c>
      <c r="N35" s="87">
        <f t="shared" si="22"/>
        <v>511.6</v>
      </c>
      <c r="O35" s="50">
        <f t="shared" si="11"/>
        <v>-6.7949999999999999</v>
      </c>
      <c r="P35" s="87">
        <f t="shared" si="19"/>
        <v>-222.96</v>
      </c>
      <c r="Q35" s="101">
        <f t="shared" si="11"/>
        <v>23.98</v>
      </c>
      <c r="R35" s="51">
        <f t="shared" si="13"/>
        <v>17.045922499811596</v>
      </c>
      <c r="S35" s="51">
        <f t="shared" si="14"/>
        <v>20.521610780689958</v>
      </c>
      <c r="T35" s="52">
        <f t="shared" si="16"/>
        <v>-516.48659859296492</v>
      </c>
      <c r="U35" s="53">
        <f>-O35+M35*'Datos referencia'!$B$3</f>
        <v>3.0920057999999995</v>
      </c>
      <c r="V35" s="51">
        <f>P35-R35*'Datos referencia'!$B$3+T35*'Datos referencia'!$B$2</f>
        <v>116.57448341017158</v>
      </c>
      <c r="W35" s="93">
        <f>-Q35+S35*'Datos referencia'!$B$2</f>
        <v>-37.349008559188277</v>
      </c>
      <c r="X35" s="43">
        <f>N35/(0.5*'Datos referencia'!$B$6*'Datos referencia'!$B$7^2*'Datos referencia'!$B$8)</f>
        <v>1.237430083144369</v>
      </c>
      <c r="Y35" s="47">
        <f t="shared" si="23"/>
        <v>1.5312332106706799</v>
      </c>
      <c r="Z35" s="47">
        <f>L35/(0.5*'Datos referencia'!$B$6*'Datos referencia'!$B$7^2*'Datos referencia'!$B$8)</f>
        <v>0.1763265306122449</v>
      </c>
      <c r="AA35" s="36">
        <f>R35/(0.5*'Datos referencia'!$B$6*'Datos referencia'!$B$7^2*'Datos referencia'!$B$8)</f>
        <v>4.1229744519574535E-2</v>
      </c>
      <c r="AB35" s="36">
        <f>S35/(0.5*'Datos referencia'!$B$6*'Datos referencia'!$B$7^2*'Datos referencia'!$B$8)</f>
        <v>4.9636549129408819E-2</v>
      </c>
      <c r="AC35" s="36">
        <f>T35/(0.5*'Datos referencia'!$B$6*'Datos referencia'!$B$7^2*'Datos referencia'!$B$8)</f>
        <v>-1.2492495204062644</v>
      </c>
      <c r="AD35" s="35">
        <f>U35/(0.5*'Datos referencia'!$B$6*'Datos referencia'!$B$7^2*'Datos referencia'!$B$8*'Datos referencia'!$B$9)</f>
        <v>2.4929248072562355E-3</v>
      </c>
      <c r="AE35" s="35">
        <f>V35/(0.5*'Datos referencia'!$B$6*'Datos referencia'!$B$7^2*'Datos referencia'!$B$8*'Datos referencia'!$B$10)</f>
        <v>1.1278559241498083</v>
      </c>
      <c r="AF35" s="35">
        <f>W35/(0.5*'Datos referencia'!$B$6*'Datos referencia'!$B$7^2*'Datos referencia'!$B$8*'Datos referencia'!$B$9)</f>
        <v>-3.0112579337214031E-2</v>
      </c>
    </row>
    <row r="36" spans="1:32" s="89" customFormat="1" ht="15.75" customHeight="1" thickBot="1" x14ac:dyDescent="0.3">
      <c r="A36" s="54">
        <v>15</v>
      </c>
      <c r="B36" s="68">
        <v>-5</v>
      </c>
      <c r="C36" s="54">
        <v>0</v>
      </c>
      <c r="D36" s="54">
        <v>10</v>
      </c>
      <c r="E36" s="54">
        <v>0</v>
      </c>
      <c r="G36" s="49">
        <v>20.6</v>
      </c>
      <c r="I36" s="49">
        <v>-6.7949999999999999</v>
      </c>
      <c r="K36" s="107">
        <v>23.98</v>
      </c>
      <c r="L36" s="70">
        <f>L18+($L$22-$L$4)</f>
        <v>105.76</v>
      </c>
      <c r="M36" s="50">
        <f t="shared" si="15"/>
        <v>20.6</v>
      </c>
      <c r="N36" s="87">
        <f t="shared" si="22"/>
        <v>870.5</v>
      </c>
      <c r="O36" s="50">
        <f t="shared" si="11"/>
        <v>-6.7949999999999999</v>
      </c>
      <c r="P36" s="87">
        <f>P18+($P$22-$P$4)</f>
        <v>-435.96</v>
      </c>
      <c r="Q36" s="101">
        <f t="shared" si="11"/>
        <v>23.98</v>
      </c>
      <c r="R36" s="51">
        <f t="shared" si="13"/>
        <v>123.14566337341242</v>
      </c>
      <c r="S36" s="51">
        <f t="shared" si="14"/>
        <v>20.521610780689958</v>
      </c>
      <c r="T36" s="52">
        <f t="shared" si="16"/>
        <v>-868.21113399467652</v>
      </c>
      <c r="U36" s="53">
        <f>-O36+M36*'Datos referencia'!$B$3</f>
        <v>3.0920057999999995</v>
      </c>
      <c r="V36" s="51">
        <f>P36-R36*'Datos referencia'!$B$3+T36*'Datos referencia'!$B$2</f>
        <v>151.78112036318657</v>
      </c>
      <c r="W36" s="93">
        <f>-Q36+S36*'Datos referencia'!$B$2</f>
        <v>-37.349008559188277</v>
      </c>
      <c r="X36" s="43">
        <f>N36/(0.5*'Datos referencia'!$B$6*'Datos referencia'!$B$7^2*'Datos referencia'!$B$8)</f>
        <v>2.1055177626606199</v>
      </c>
      <c r="Y36" s="47">
        <f t="shared" si="23"/>
        <v>4.4332050488793824</v>
      </c>
      <c r="Z36" s="47">
        <f>L36/(0.5*'Datos referencia'!$B$6*'Datos referencia'!$B$7^2*'Datos referencia'!$B$8)</f>
        <v>0.25580650037792896</v>
      </c>
      <c r="AA36" s="36">
        <f>R36/(0.5*'Datos referencia'!$B$6*'Datos referencia'!$B$7^2*'Datos referencia'!$B$8)</f>
        <v>0.29785799153055159</v>
      </c>
      <c r="AB36" s="36">
        <f>S36/(0.5*'Datos referencia'!$B$6*'Datos referencia'!$B$7^2*'Datos referencia'!$B$8)</f>
        <v>4.9636549129408819E-2</v>
      </c>
      <c r="AC36" s="36">
        <f>T36/(0.5*'Datos referencia'!$B$6*'Datos referencia'!$B$7^2*'Datos referencia'!$B$8)</f>
        <v>-2.0999815788231029</v>
      </c>
      <c r="AD36" s="35">
        <f>U36/(0.5*'Datos referencia'!$B$6*'Datos referencia'!$B$7^2*'Datos referencia'!$B$8*'Datos referencia'!$B$9)</f>
        <v>2.4929248072562355E-3</v>
      </c>
      <c r="AE36" s="35">
        <f>V36/(0.5*'Datos referencia'!$B$6*'Datos referencia'!$B$7^2*'Datos referencia'!$B$8*'Datos referencia'!$B$10)</f>
        <v>1.4684794713898626</v>
      </c>
      <c r="AF36" s="35">
        <f>W36/(0.5*'Datos referencia'!$B$6*'Datos referencia'!$B$7^2*'Datos referencia'!$B$8*'Datos referencia'!$B$9)</f>
        <v>-3.0112579337214031E-2</v>
      </c>
    </row>
    <row r="37" spans="1:32" ht="15.75" customHeight="1" x14ac:dyDescent="0.25">
      <c r="A37" s="48">
        <v>-5</v>
      </c>
      <c r="B37" s="48">
        <v>5</v>
      </c>
      <c r="C37" s="48">
        <v>0</v>
      </c>
      <c r="D37" s="48">
        <v>0</v>
      </c>
      <c r="E37" s="48">
        <v>0</v>
      </c>
      <c r="G37">
        <f>-G21</f>
        <v>-20.6</v>
      </c>
      <c r="I37">
        <f>-I21</f>
        <v>6.7949999999999999</v>
      </c>
      <c r="K37" s="97">
        <f>-K21</f>
        <v>-23.98</v>
      </c>
      <c r="L37" s="87">
        <f>L21</f>
        <v>23.5</v>
      </c>
      <c r="M37" s="50">
        <f t="shared" si="15"/>
        <v>-20.6</v>
      </c>
      <c r="N37" s="87">
        <f>N21</f>
        <v>-55.2</v>
      </c>
      <c r="O37" s="50">
        <f t="shared" ref="O37:O52" si="24">I37</f>
        <v>6.7949999999999999</v>
      </c>
      <c r="P37" s="87">
        <f>P21</f>
        <v>88.44</v>
      </c>
      <c r="Q37" s="101">
        <f t="shared" ref="Q37:Q52" si="25">K37</f>
        <v>-23.98</v>
      </c>
      <c r="R37" s="51">
        <f t="shared" si="13"/>
        <v>-18.599578405485289</v>
      </c>
      <c r="S37" s="51">
        <f t="shared" si="14"/>
        <v>-20.521610780689958</v>
      </c>
      <c r="T37" s="52">
        <f>-SIN(A37*PI()/180)*L37-COS(A37*PI()/180)*N37</f>
        <v>57.038107289234325</v>
      </c>
      <c r="U37" s="53">
        <f>-O37+M37*'Datos referencia'!$B$3</f>
        <v>-3.0920057999999995</v>
      </c>
      <c r="V37" s="51">
        <f>P37-R37*'Datos referencia'!$B$3+T37*'Datos referencia'!$B$2</f>
        <v>47.938550209920585</v>
      </c>
      <c r="W37" s="93">
        <f>-Q37+S37*'Datos referencia'!$B$2</f>
        <v>37.349008559188277</v>
      </c>
      <c r="X37" s="43">
        <f>N37/(0.5*'Datos referencia'!$B$6*'Datos referencia'!$B$7^2*'Datos referencia'!$B$8)</f>
        <v>-0.13351473922902496</v>
      </c>
      <c r="Y37" s="47">
        <f t="shared" si="23"/>
        <v>1.7826185591394535E-2</v>
      </c>
      <c r="Z37" s="47">
        <f>L37/(0.5*'Datos referencia'!$B$6*'Datos referencia'!$B$7^2*'Datos referencia'!$B$8)</f>
        <v>5.6840513983371123E-2</v>
      </c>
      <c r="AA37" s="36">
        <f>R37/(0.5*'Datos referencia'!$B$6*'Datos referencia'!$B$7^2*'Datos referencia'!$B$8)</f>
        <v>-4.498764240177848E-2</v>
      </c>
      <c r="AB37" s="36">
        <f>S37/(0.5*'Datos referencia'!$B$6*'Datos referencia'!$B$7^2*'Datos referencia'!$B$8)</f>
        <v>-4.9636549129408819E-2</v>
      </c>
      <c r="AC37" s="36">
        <f>T37/(0.5*'Datos referencia'!$B$6*'Datos referencia'!$B$7^2*'Datos referencia'!$B$8)</f>
        <v>0.137960652551436</v>
      </c>
      <c r="AD37" s="35">
        <f>U37/(0.5*'Datos referencia'!$B$6*'Datos referencia'!$B$7^2*'Datos referencia'!$B$8*'Datos referencia'!$B$9)</f>
        <v>-2.4929248072562355E-3</v>
      </c>
      <c r="AE37" s="35">
        <f>V37/(0.5*'Datos referencia'!$B$6*'Datos referencia'!$B$7^2*'Datos referencia'!$B$8*'Datos referencia'!$B$10)</f>
        <v>0.46380456741268594</v>
      </c>
      <c r="AF37" s="35">
        <f>W37/(0.5*'Datos referencia'!$B$6*'Datos referencia'!$B$7^2*'Datos referencia'!$B$8*'Datos referencia'!$B$9)</f>
        <v>3.0112579337214031E-2</v>
      </c>
    </row>
    <row r="38" spans="1:32" ht="15.75" customHeight="1" x14ac:dyDescent="0.25">
      <c r="A38" s="28">
        <v>0</v>
      </c>
      <c r="B38" s="48">
        <v>5</v>
      </c>
      <c r="C38" s="48">
        <v>0</v>
      </c>
      <c r="D38" s="48">
        <v>0</v>
      </c>
      <c r="E38" s="48">
        <v>0</v>
      </c>
      <c r="G38" s="44">
        <f t="shared" ref="G38:G52" si="26">-G22</f>
        <v>-20.6</v>
      </c>
      <c r="I38" s="44">
        <f t="shared" ref="I38:I52" si="27">-I22</f>
        <v>6.7949999999999999</v>
      </c>
      <c r="K38" s="97">
        <f t="shared" ref="K38:K52" si="28">-K22</f>
        <v>-23.98</v>
      </c>
      <c r="L38" s="87">
        <f>L22</f>
        <v>12.3</v>
      </c>
      <c r="M38" s="50">
        <f t="shared" si="15"/>
        <v>-20.6</v>
      </c>
      <c r="N38" s="87">
        <f t="shared" ref="N38:N52" si="29">N22</f>
        <v>167.6</v>
      </c>
      <c r="O38" s="50">
        <f t="shared" si="24"/>
        <v>6.7949999999999999</v>
      </c>
      <c r="P38" s="87">
        <f t="shared" ref="P38:P51" si="30">P22</f>
        <v>-57.96</v>
      </c>
      <c r="Q38" s="101">
        <f t="shared" si="25"/>
        <v>-23.98</v>
      </c>
      <c r="R38" s="51">
        <f t="shared" si="13"/>
        <v>-12.3</v>
      </c>
      <c r="S38" s="51">
        <f t="shared" si="14"/>
        <v>-20.521610780689958</v>
      </c>
      <c r="T38" s="52">
        <f t="shared" si="16"/>
        <v>-167.6</v>
      </c>
      <c r="U38" s="53">
        <f>-O38+M38*'Datos referencia'!$B$3</f>
        <v>-3.0920057999999995</v>
      </c>
      <c r="V38" s="51">
        <f>P38-R38*'Datos referencia'!$B$3+T38*'Datos referencia'!$B$2</f>
        <v>49.013684900000001</v>
      </c>
      <c r="W38" s="93">
        <f>-Q38+S38*'Datos referencia'!$B$2</f>
        <v>37.349008559188277</v>
      </c>
      <c r="X38" s="43">
        <f>N38/(0.5*'Datos referencia'!$B$6*'Datos referencia'!$B$7^2*'Datos referencia'!$B$8)</f>
        <v>0.40538170823885106</v>
      </c>
      <c r="Y38" s="47">
        <f t="shared" si="23"/>
        <v>0.16433432937464895</v>
      </c>
      <c r="Z38" s="47">
        <f>L38/(0.5*'Datos referencia'!$B$6*'Datos referencia'!$B$7^2*'Datos referencia'!$B$8)</f>
        <v>2.9750566893424039E-2</v>
      </c>
      <c r="AA38" s="36">
        <f>R38/(0.5*'Datos referencia'!$B$6*'Datos referencia'!$B$7^2*'Datos referencia'!$B$8)</f>
        <v>-2.9750566893424039E-2</v>
      </c>
      <c r="AB38" s="36">
        <f>S38/(0.5*'Datos referencia'!$B$6*'Datos referencia'!$B$7^2*'Datos referencia'!$B$8)</f>
        <v>-4.9636549129408819E-2</v>
      </c>
      <c r="AC38" s="36">
        <f>T38/(0.5*'Datos referencia'!$B$6*'Datos referencia'!$B$7^2*'Datos referencia'!$B$8)</f>
        <v>-0.40538170823885106</v>
      </c>
      <c r="AD38" s="35">
        <f>U38/(0.5*'Datos referencia'!$B$6*'Datos referencia'!$B$7^2*'Datos referencia'!$B$8*'Datos referencia'!$B$9)</f>
        <v>-2.4929248072562355E-3</v>
      </c>
      <c r="AE38" s="35">
        <f>V38/(0.5*'Datos referencia'!$B$6*'Datos referencia'!$B$7^2*'Datos referencia'!$B$8*'Datos referencia'!$B$10)</f>
        <v>0.4742064752229781</v>
      </c>
      <c r="AF38" s="35">
        <f>W38/(0.5*'Datos referencia'!$B$6*'Datos referencia'!$B$7^2*'Datos referencia'!$B$8*'Datos referencia'!$B$9)</f>
        <v>3.0112579337214031E-2</v>
      </c>
    </row>
    <row r="39" spans="1:32" ht="15.75" customHeight="1" x14ac:dyDescent="0.25">
      <c r="A39" s="28">
        <v>5</v>
      </c>
      <c r="B39" s="48">
        <v>5</v>
      </c>
      <c r="C39" s="48">
        <v>0</v>
      </c>
      <c r="D39" s="48">
        <v>0</v>
      </c>
      <c r="E39" s="48">
        <v>0</v>
      </c>
      <c r="G39" s="44">
        <f t="shared" si="26"/>
        <v>-20.6</v>
      </c>
      <c r="I39" s="44">
        <f t="shared" si="27"/>
        <v>6.7949999999999999</v>
      </c>
      <c r="K39" s="97">
        <f t="shared" si="28"/>
        <v>-23.98</v>
      </c>
      <c r="L39" s="87">
        <f t="shared" ref="L39:L52" si="31">L23</f>
        <v>44.42</v>
      </c>
      <c r="M39" s="50">
        <f t="shared" si="15"/>
        <v>-20.6</v>
      </c>
      <c r="N39" s="87">
        <f t="shared" si="29"/>
        <v>445.79999999999995</v>
      </c>
      <c r="O39" s="50">
        <f t="shared" si="24"/>
        <v>6.7949999999999999</v>
      </c>
      <c r="P39" s="87">
        <f t="shared" si="30"/>
        <v>-237.96</v>
      </c>
      <c r="Q39" s="101">
        <f t="shared" si="25"/>
        <v>-23.98</v>
      </c>
      <c r="R39" s="51">
        <f t="shared" si="13"/>
        <v>-5.3969383723293376</v>
      </c>
      <c r="S39" s="51">
        <f t="shared" si="14"/>
        <v>-20.521610780689958</v>
      </c>
      <c r="T39" s="52">
        <f t="shared" si="16"/>
        <v>-447.97505450215107</v>
      </c>
      <c r="U39" s="53">
        <f>-O39+M39*'Datos referencia'!$B$3</f>
        <v>-3.0920057999999995</v>
      </c>
      <c r="V39" s="51">
        <f>P39-R39*'Datos referencia'!$B$3+T39*'Datos referencia'!$B$2</f>
        <v>52.907691554976537</v>
      </c>
      <c r="W39" s="93">
        <f>-Q39+S39*'Datos referencia'!$B$2</f>
        <v>37.349008559188277</v>
      </c>
      <c r="X39" s="43">
        <f>N39/(0.5*'Datos referencia'!$B$6*'Datos referencia'!$B$7^2*'Datos referencia'!$B$8)</f>
        <v>1.0782766439909295</v>
      </c>
      <c r="Y39" s="47">
        <f t="shared" si="23"/>
        <v>1.1626805209763418</v>
      </c>
      <c r="Z39" s="47">
        <f>L39/(0.5*'Datos referencia'!$B$6*'Datos referencia'!$B$7^2*'Datos referencia'!$B$8)</f>
        <v>0.10744066515495088</v>
      </c>
      <c r="AA39" s="36">
        <f>R39/(0.5*'Datos referencia'!$B$6*'Datos referencia'!$B$7^2*'Datos referencia'!$B$8)</f>
        <v>-1.3053819192330975E-2</v>
      </c>
      <c r="AB39" s="36">
        <f>S39/(0.5*'Datos referencia'!$B$6*'Datos referencia'!$B$7^2*'Datos referencia'!$B$8)</f>
        <v>-4.9636549129408819E-2</v>
      </c>
      <c r="AC39" s="36">
        <f>T39/(0.5*'Datos referencia'!$B$6*'Datos referencia'!$B$7^2*'Datos referencia'!$B$8)</f>
        <v>-1.0835375467928068</v>
      </c>
      <c r="AD39" s="35">
        <f>U39/(0.5*'Datos referencia'!$B$6*'Datos referencia'!$B$7^2*'Datos referencia'!$B$8*'Datos referencia'!$B$9)</f>
        <v>-2.4929248072562355E-3</v>
      </c>
      <c r="AE39" s="35">
        <f>V39/(0.5*'Datos referencia'!$B$6*'Datos referencia'!$B$7^2*'Datos referencia'!$B$8*'Datos referencia'!$B$10)</f>
        <v>0.51188091602698393</v>
      </c>
      <c r="AF39" s="35">
        <f>W39/(0.5*'Datos referencia'!$B$6*'Datos referencia'!$B$7^2*'Datos referencia'!$B$8*'Datos referencia'!$B$9)</f>
        <v>3.0112579337214031E-2</v>
      </c>
    </row>
    <row r="40" spans="1:32" ht="15.75" customHeight="1" x14ac:dyDescent="0.25">
      <c r="A40" s="28">
        <v>10</v>
      </c>
      <c r="B40" s="48">
        <v>5</v>
      </c>
      <c r="C40" s="48">
        <v>0</v>
      </c>
      <c r="D40" s="48">
        <v>0</v>
      </c>
      <c r="E40" s="48">
        <v>0</v>
      </c>
      <c r="G40" s="44">
        <f t="shared" si="26"/>
        <v>-20.6</v>
      </c>
      <c r="I40" s="44">
        <f t="shared" si="27"/>
        <v>6.7949999999999999</v>
      </c>
      <c r="K40" s="97">
        <f t="shared" si="28"/>
        <v>-23.98</v>
      </c>
      <c r="L40" s="87">
        <f t="shared" si="31"/>
        <v>66.900000000000006</v>
      </c>
      <c r="M40" s="50">
        <f t="shared" si="15"/>
        <v>-20.6</v>
      </c>
      <c r="N40" s="87">
        <f t="shared" si="29"/>
        <v>605.80000000000007</v>
      </c>
      <c r="O40" s="50">
        <f t="shared" si="24"/>
        <v>6.7949999999999999</v>
      </c>
      <c r="P40" s="87">
        <f t="shared" si="30"/>
        <v>-343.96</v>
      </c>
      <c r="Q40" s="101">
        <f t="shared" si="25"/>
        <v>-23.98</v>
      </c>
      <c r="R40" s="51">
        <f t="shared" si="13"/>
        <v>39.312427354109687</v>
      </c>
      <c r="S40" s="51">
        <f t="shared" si="14"/>
        <v>-20.521610780689958</v>
      </c>
      <c r="T40" s="52">
        <f t="shared" si="16"/>
        <v>-608.21359986071332</v>
      </c>
      <c r="U40" s="53">
        <f>-O40+M40*'Datos referencia'!$B$3</f>
        <v>-3.0920057999999995</v>
      </c>
      <c r="V40" s="51">
        <f>P40-R40*'Datos referencia'!$B$3+T40*'Datos referencia'!$B$2</f>
        <v>59.333515769153053</v>
      </c>
      <c r="W40" s="93">
        <f>-Q40+S40*'Datos referencia'!$B$2</f>
        <v>37.349008559188277</v>
      </c>
      <c r="X40" s="43">
        <f>N40/(0.5*'Datos referencia'!$B$6*'Datos referencia'!$B$7^2*'Datos referencia'!$B$8)</f>
        <v>1.4652758881330312</v>
      </c>
      <c r="Y40" s="47">
        <f t="shared" si="23"/>
        <v>2.1470334283440433</v>
      </c>
      <c r="Z40" s="47">
        <f>L40/(0.5*'Datos referencia'!$B$6*'Datos referencia'!$B$7^2*'Datos referencia'!$B$8)</f>
        <v>0.16181405895691611</v>
      </c>
      <c r="AA40" s="36">
        <f>R40/(0.5*'Datos referencia'!$B$6*'Datos referencia'!$B$7^2*'Datos referencia'!$B$8)</f>
        <v>9.5086747946448225E-2</v>
      </c>
      <c r="AB40" s="36">
        <f>S40/(0.5*'Datos referencia'!$B$6*'Datos referencia'!$B$7^2*'Datos referencia'!$B$8)</f>
        <v>-4.9636549129408819E-2</v>
      </c>
      <c r="AC40" s="36">
        <f>T40/(0.5*'Datos referencia'!$B$6*'Datos referencia'!$B$7^2*'Datos referencia'!$B$8)</f>
        <v>-1.4711137713940157</v>
      </c>
      <c r="AD40" s="35">
        <f>U40/(0.5*'Datos referencia'!$B$6*'Datos referencia'!$B$7^2*'Datos referencia'!$B$8*'Datos referencia'!$B$9)</f>
        <v>-2.4929248072562355E-3</v>
      </c>
      <c r="AE40" s="35">
        <f>V40/(0.5*'Datos referencia'!$B$6*'Datos referencia'!$B$7^2*'Datos referencia'!$B$8*'Datos referencia'!$B$10)</f>
        <v>0.57405064387389193</v>
      </c>
      <c r="AF40" s="35">
        <f>W40/(0.5*'Datos referencia'!$B$6*'Datos referencia'!$B$7^2*'Datos referencia'!$B$8*'Datos referencia'!$B$9)</f>
        <v>3.0112579337214031E-2</v>
      </c>
    </row>
    <row r="41" spans="1:32" ht="15" x14ac:dyDescent="0.25">
      <c r="A41" s="28">
        <v>15</v>
      </c>
      <c r="B41" s="48">
        <v>5</v>
      </c>
      <c r="C41" s="48">
        <v>0</v>
      </c>
      <c r="D41" s="48">
        <v>0</v>
      </c>
      <c r="E41" s="48">
        <v>0</v>
      </c>
      <c r="G41" s="44">
        <f t="shared" si="26"/>
        <v>-20.6</v>
      </c>
      <c r="I41" s="44">
        <f t="shared" si="27"/>
        <v>6.7949999999999999</v>
      </c>
      <c r="K41" s="97">
        <f t="shared" si="28"/>
        <v>-23.98</v>
      </c>
      <c r="L41" s="87">
        <f t="shared" si="31"/>
        <v>105</v>
      </c>
      <c r="M41" s="50">
        <f t="shared" si="15"/>
        <v>-20.6</v>
      </c>
      <c r="N41" s="87">
        <f t="shared" si="29"/>
        <v>933.5</v>
      </c>
      <c r="O41" s="50">
        <f t="shared" si="24"/>
        <v>6.7949999999999999</v>
      </c>
      <c r="P41" s="87">
        <f t="shared" si="30"/>
        <v>-554.46</v>
      </c>
      <c r="Q41" s="101">
        <f t="shared" si="25"/>
        <v>-23.98</v>
      </c>
      <c r="R41" s="51">
        <f t="shared" si="13"/>
        <v>140.18536684285095</v>
      </c>
      <c r="S41" s="51">
        <f t="shared" si="14"/>
        <v>-20.521610780689958</v>
      </c>
      <c r="T41" s="52">
        <f t="shared" si="16"/>
        <v>-928.86775857660996</v>
      </c>
      <c r="U41" s="53">
        <f>-O41+M41*'Datos referencia'!$B$3</f>
        <v>-3.0920057999999995</v>
      </c>
      <c r="V41" s="51">
        <f>P41-R41*'Datos referencia'!$B$3+T41*'Datos referencia'!$B$2</f>
        <v>75.859490989888741</v>
      </c>
      <c r="W41" s="93">
        <f>-Q41+S41*'Datos referencia'!$B$2</f>
        <v>37.349008559188277</v>
      </c>
      <c r="X41" s="43">
        <f>N41/(0.5*'Datos referencia'!$B$6*'Datos referencia'!$B$7^2*'Datos referencia'!$B$8)</f>
        <v>2.2578987150415721</v>
      </c>
      <c r="Y41" s="47">
        <f t="shared" si="23"/>
        <v>5.0981066073863825</v>
      </c>
      <c r="Z41" s="47">
        <f>L41/(0.5*'Datos referencia'!$B$6*'Datos referencia'!$B$7^2*'Datos referencia'!$B$8)</f>
        <v>0.25396825396825395</v>
      </c>
      <c r="AA41" s="36">
        <f>R41/(0.5*'Datos referencia'!$B$6*'Datos referencia'!$B$7^2*'Datos referencia'!$B$8)</f>
        <v>0.33907269379979066</v>
      </c>
      <c r="AB41" s="36">
        <f>S41/(0.5*'Datos referencia'!$B$6*'Datos referencia'!$B$7^2*'Datos referencia'!$B$8)</f>
        <v>-4.9636549129408819E-2</v>
      </c>
      <c r="AC41" s="36">
        <f>T41/(0.5*'Datos referencia'!$B$6*'Datos referencia'!$B$7^2*'Datos referencia'!$B$8)</f>
        <v>-2.246694502981974</v>
      </c>
      <c r="AD41" s="35">
        <f>U41/(0.5*'Datos referencia'!$B$6*'Datos referencia'!$B$7^2*'Datos referencia'!$B$8*'Datos referencia'!$B$9)</f>
        <v>-2.4929248072562355E-3</v>
      </c>
      <c r="AE41" s="35">
        <f>V41/(0.5*'Datos referencia'!$B$6*'Datos referencia'!$B$7^2*'Datos referencia'!$B$8*'Datos referencia'!$B$10)</f>
        <v>0.73393914185228715</v>
      </c>
      <c r="AF41" s="35">
        <f>W41/(0.5*'Datos referencia'!$B$6*'Datos referencia'!$B$7^2*'Datos referencia'!$B$8*'Datos referencia'!$B$9)</f>
        <v>3.0112579337214031E-2</v>
      </c>
    </row>
    <row r="42" spans="1:32" s="64" customFormat="1" thickBot="1" x14ac:dyDescent="0.3">
      <c r="A42" s="54">
        <v>20</v>
      </c>
      <c r="B42" s="68">
        <v>5</v>
      </c>
      <c r="C42" s="68">
        <v>0</v>
      </c>
      <c r="D42" s="68">
        <v>0</v>
      </c>
      <c r="E42" s="68">
        <v>0</v>
      </c>
      <c r="G42" s="44">
        <f t="shared" si="26"/>
        <v>-20.6</v>
      </c>
      <c r="I42" s="44">
        <f t="shared" si="27"/>
        <v>6.7949999999999999</v>
      </c>
      <c r="K42" s="97">
        <f t="shared" si="28"/>
        <v>-23.98</v>
      </c>
      <c r="L42" s="87">
        <f t="shared" si="31"/>
        <v>138.9</v>
      </c>
      <c r="M42" s="50">
        <f t="shared" si="15"/>
        <v>-20.6</v>
      </c>
      <c r="N42" s="87">
        <f t="shared" si="29"/>
        <v>1123.5999999999999</v>
      </c>
      <c r="O42" s="50">
        <f t="shared" si="24"/>
        <v>6.7949999999999999</v>
      </c>
      <c r="P42" s="87">
        <f t="shared" si="30"/>
        <v>-684.16000000000008</v>
      </c>
      <c r="Q42" s="101">
        <f t="shared" si="25"/>
        <v>-23.98</v>
      </c>
      <c r="R42" s="51">
        <f t="shared" si="13"/>
        <v>253.77052801355865</v>
      </c>
      <c r="S42" s="51">
        <f t="shared" si="14"/>
        <v>-20.521610780689958</v>
      </c>
      <c r="T42" s="52">
        <f>-SIN(A42*PI()/180)*L42-COS(A42*PI()/180)*N42</f>
        <v>-1103.345226622982</v>
      </c>
      <c r="U42" s="53">
        <f>-O42+M42*'Datos referencia'!$B$3</f>
        <v>-3.0920057999999995</v>
      </c>
      <c r="V42" s="51">
        <f>P42-R42*'Datos referencia'!$B$3+T42*'Datos referencia'!$B$2</f>
        <v>80.242310139941083</v>
      </c>
      <c r="W42" s="93">
        <f>-Q42+S42*'Datos referencia'!$B$2</f>
        <v>37.349008559188277</v>
      </c>
      <c r="X42" s="43">
        <f>N42/(0.5*'Datos referencia'!$B$6*'Datos referencia'!$B$7^2*'Datos referencia'!$B$8)</f>
        <v>2.7177021919879061</v>
      </c>
      <c r="Y42" s="47">
        <f t="shared" si="23"/>
        <v>7.3859052043358693</v>
      </c>
      <c r="Z42" s="47">
        <f>L42/(0.5*'Datos referencia'!$B$6*'Datos referencia'!$B$7^2*'Datos referencia'!$B$8)</f>
        <v>0.33596371882086168</v>
      </c>
      <c r="AA42" s="36">
        <f>R42/(0.5*'Datos referencia'!$B$6*'Datos referencia'!$B$7^2*'Datos referencia'!$B$8)</f>
        <v>0.61380626579243214</v>
      </c>
      <c r="AB42" s="36">
        <f>S42/(0.5*'Datos referencia'!$B$6*'Datos referencia'!$B$7^2*'Datos referencia'!$B$8)</f>
        <v>-4.9636549129408819E-2</v>
      </c>
      <c r="AC42" s="36">
        <f>T42/(0.5*'Datos referencia'!$B$6*'Datos referencia'!$B$7^2*'Datos referencia'!$B$8)</f>
        <v>-2.668711054568059</v>
      </c>
      <c r="AD42" s="35">
        <f>U42/(0.5*'Datos referencia'!$B$6*'Datos referencia'!$B$7^2*'Datos referencia'!$B$8*'Datos referencia'!$B$9)</f>
        <v>-2.4929248072562355E-3</v>
      </c>
      <c r="AE42" s="35">
        <f>V42/(0.5*'Datos referencia'!$B$6*'Datos referencia'!$B$7^2*'Datos referencia'!$B$8*'Datos referencia'!$B$10)</f>
        <v>0.77634283430933171</v>
      </c>
      <c r="AF42" s="35">
        <f>W42/(0.5*'Datos referencia'!$B$6*'Datos referencia'!$B$7^2*'Datos referencia'!$B$8*'Datos referencia'!$B$9)</f>
        <v>3.0112579337214031E-2</v>
      </c>
    </row>
    <row r="43" spans="1:32" ht="15" x14ac:dyDescent="0.25">
      <c r="A43" s="48">
        <v>-5</v>
      </c>
      <c r="B43" s="48">
        <v>5</v>
      </c>
      <c r="C43" s="48">
        <v>0</v>
      </c>
      <c r="D43" s="48">
        <v>-10</v>
      </c>
      <c r="E43" s="48">
        <v>0</v>
      </c>
      <c r="G43" s="44">
        <f t="shared" si="26"/>
        <v>-20.6</v>
      </c>
      <c r="I43" s="44">
        <f t="shared" si="27"/>
        <v>6.7949999999999999</v>
      </c>
      <c r="K43" s="97">
        <f t="shared" si="28"/>
        <v>-23.98</v>
      </c>
      <c r="L43" s="87">
        <f t="shared" si="31"/>
        <v>17.25</v>
      </c>
      <c r="M43" s="50">
        <f t="shared" si="15"/>
        <v>-20.6</v>
      </c>
      <c r="N43" s="87">
        <f t="shared" si="29"/>
        <v>27.179999999999993</v>
      </c>
      <c r="O43" s="50">
        <f t="shared" si="24"/>
        <v>6.7949999999999999</v>
      </c>
      <c r="P43" s="87">
        <f t="shared" si="30"/>
        <v>58.44</v>
      </c>
      <c r="Q43" s="101">
        <f t="shared" si="25"/>
        <v>-23.98</v>
      </c>
      <c r="R43" s="51">
        <f t="shared" si="13"/>
        <v>-19.55325162996396</v>
      </c>
      <c r="S43" s="51">
        <f t="shared" si="14"/>
        <v>-20.521610780689958</v>
      </c>
      <c r="T43" s="52">
        <f t="shared" ref="T43:T52" si="32">-SIN(A43*PI()/180)*L43-COS(A43*PI()/180)*N43</f>
        <v>-25.573135331736534</v>
      </c>
      <c r="U43" s="53">
        <f>-O43+M43*'Datos referencia'!$B$3</f>
        <v>-3.0920057999999995</v>
      </c>
      <c r="V43" s="51">
        <f>P43-R43*'Datos referencia'!$B$3+T43*'Datos referencia'!$B$2</f>
        <v>71.585040889965654</v>
      </c>
      <c r="W43" s="93">
        <f>-Q43+S43*'Datos referencia'!$B$2</f>
        <v>37.349008559188277</v>
      </c>
      <c r="X43" s="43">
        <f>N43/(0.5*'Datos referencia'!$B$6*'Datos referencia'!$B$7^2*'Datos referencia'!$B$8)</f>
        <v>6.574149659863944E-2</v>
      </c>
      <c r="Y43" s="47">
        <f t="shared" si="23"/>
        <v>4.3219443750289214E-3</v>
      </c>
      <c r="Z43" s="47">
        <f>L43/(0.5*'Datos referencia'!$B$6*'Datos referencia'!$B$7^2*'Datos referencia'!$B$8)</f>
        <v>4.1723356009070296E-2</v>
      </c>
      <c r="AA43" s="36">
        <f>R43/(0.5*'Datos referencia'!$B$6*'Datos referencia'!$B$7^2*'Datos referencia'!$B$8)</f>
        <v>-4.7294335008227266E-2</v>
      </c>
      <c r="AB43" s="36">
        <f>S43/(0.5*'Datos referencia'!$B$6*'Datos referencia'!$B$7^2*'Datos referencia'!$B$8)</f>
        <v>-4.9636549129408819E-2</v>
      </c>
      <c r="AC43" s="36">
        <f>T43/(0.5*'Datos referencia'!$B$6*'Datos referencia'!$B$7^2*'Datos referencia'!$B$8)</f>
        <v>-6.1854900273285648E-2</v>
      </c>
      <c r="AD43" s="35">
        <f>U43/(0.5*'Datos referencia'!$B$6*'Datos referencia'!$B$7^2*'Datos referencia'!$B$8*'Datos referencia'!$B$9)</f>
        <v>-2.4929248072562355E-3</v>
      </c>
      <c r="AE43" s="35">
        <f>V43/(0.5*'Datos referencia'!$B$6*'Datos referencia'!$B$7^2*'Datos referencia'!$B$8*'Datos referencia'!$B$10)</f>
        <v>0.69258391790745299</v>
      </c>
      <c r="AF43" s="35">
        <f>W43/(0.5*'Datos referencia'!$B$6*'Datos referencia'!$B$7^2*'Datos referencia'!$B$8*'Datos referencia'!$B$9)</f>
        <v>3.0112579337214031E-2</v>
      </c>
    </row>
    <row r="44" spans="1:32" ht="15" x14ac:dyDescent="0.25">
      <c r="A44" s="28">
        <v>0</v>
      </c>
      <c r="B44" s="48">
        <v>5</v>
      </c>
      <c r="C44" s="28">
        <v>0</v>
      </c>
      <c r="D44" s="28">
        <v>-10</v>
      </c>
      <c r="E44" s="28">
        <v>0</v>
      </c>
      <c r="G44" s="44">
        <f t="shared" si="26"/>
        <v>-20.6</v>
      </c>
      <c r="I44" s="44">
        <f t="shared" si="27"/>
        <v>6.7949999999999999</v>
      </c>
      <c r="K44" s="97">
        <f t="shared" si="28"/>
        <v>-23.98</v>
      </c>
      <c r="L44" s="87">
        <f t="shared" si="31"/>
        <v>11.4</v>
      </c>
      <c r="M44" s="50">
        <f t="shared" si="15"/>
        <v>-20.6</v>
      </c>
      <c r="N44" s="87">
        <f t="shared" si="29"/>
        <v>241.6</v>
      </c>
      <c r="O44" s="50">
        <f t="shared" si="24"/>
        <v>6.7949999999999999</v>
      </c>
      <c r="P44" s="87">
        <f t="shared" si="30"/>
        <v>-182.36</v>
      </c>
      <c r="Q44" s="101">
        <f t="shared" si="25"/>
        <v>-23.98</v>
      </c>
      <c r="R44" s="51">
        <f t="shared" si="13"/>
        <v>-11.4</v>
      </c>
      <c r="S44" s="51">
        <f t="shared" si="14"/>
        <v>-20.521610780689958</v>
      </c>
      <c r="T44" s="52">
        <f t="shared" si="32"/>
        <v>-241.6</v>
      </c>
      <c r="U44" s="53">
        <f>-O44+M44*'Datos referencia'!$B$3</f>
        <v>-3.0920057999999995</v>
      </c>
      <c r="V44" s="51">
        <f>P44-R44*'Datos referencia'!$B$3+T44*'Datos referencia'!$B$2</f>
        <v>-27.016493800000006</v>
      </c>
      <c r="W44" s="93">
        <f>-Q44+S44*'Datos referencia'!$B$2</f>
        <v>37.349008559188277</v>
      </c>
      <c r="X44" s="43">
        <f>N44/(0.5*'Datos referencia'!$B$6*'Datos referencia'!$B$7^2*'Datos referencia'!$B$8)</f>
        <v>0.58436885865457289</v>
      </c>
      <c r="Y44" s="47">
        <f t="shared" si="23"/>
        <v>0.34148696296524816</v>
      </c>
      <c r="Z44" s="47">
        <f>L44/(0.5*'Datos referencia'!$B$6*'Datos referencia'!$B$7^2*'Datos referencia'!$B$8)</f>
        <v>2.7573696145124716E-2</v>
      </c>
      <c r="AA44" s="36">
        <f>R44/(0.5*'Datos referencia'!$B$6*'Datos referencia'!$B$7^2*'Datos referencia'!$B$8)</f>
        <v>-2.7573696145124716E-2</v>
      </c>
      <c r="AB44" s="36">
        <f>S44/(0.5*'Datos referencia'!$B$6*'Datos referencia'!$B$7^2*'Datos referencia'!$B$8)</f>
        <v>-4.9636549129408819E-2</v>
      </c>
      <c r="AC44" s="36">
        <f>T44/(0.5*'Datos referencia'!$B$6*'Datos referencia'!$B$7^2*'Datos referencia'!$B$8)</f>
        <v>-0.58436885865457289</v>
      </c>
      <c r="AD44" s="35">
        <f>U44/(0.5*'Datos referencia'!$B$6*'Datos referencia'!$B$7^2*'Datos referencia'!$B$8*'Datos referencia'!$B$9)</f>
        <v>-2.4929248072562355E-3</v>
      </c>
      <c r="AE44" s="35">
        <f>V44/(0.5*'Datos referencia'!$B$6*'Datos referencia'!$B$7^2*'Datos referencia'!$B$8*'Datos referencia'!$B$10)</f>
        <v>-0.26138406699924421</v>
      </c>
      <c r="AF44" s="35">
        <f>W44/(0.5*'Datos referencia'!$B$6*'Datos referencia'!$B$7^2*'Datos referencia'!$B$8*'Datos referencia'!$B$9)</f>
        <v>3.0112579337214031E-2</v>
      </c>
    </row>
    <row r="45" spans="1:32" ht="15" x14ac:dyDescent="0.25">
      <c r="A45" s="28">
        <v>5</v>
      </c>
      <c r="B45" s="48">
        <v>5</v>
      </c>
      <c r="C45" s="28">
        <v>0</v>
      </c>
      <c r="D45" s="28">
        <v>-10</v>
      </c>
      <c r="E45" s="28">
        <v>0</v>
      </c>
      <c r="G45" s="44">
        <f t="shared" si="26"/>
        <v>-20.6</v>
      </c>
      <c r="I45" s="44">
        <f t="shared" si="27"/>
        <v>6.7949999999999999</v>
      </c>
      <c r="K45" s="97">
        <f t="shared" si="28"/>
        <v>-23.98</v>
      </c>
      <c r="L45" s="87">
        <f t="shared" si="31"/>
        <v>53.5</v>
      </c>
      <c r="M45" s="50">
        <f t="shared" si="15"/>
        <v>-20.6</v>
      </c>
      <c r="N45" s="87">
        <f t="shared" si="29"/>
        <v>521</v>
      </c>
      <c r="O45" s="50">
        <f t="shared" si="24"/>
        <v>6.7949999999999999</v>
      </c>
      <c r="P45" s="87">
        <f t="shared" si="30"/>
        <v>-367.96</v>
      </c>
      <c r="Q45" s="101">
        <f t="shared" si="25"/>
        <v>-23.98</v>
      </c>
      <c r="R45" s="51">
        <f t="shared" si="13"/>
        <v>-7.8882743763784759</v>
      </c>
      <c r="S45" s="51">
        <f t="shared" si="14"/>
        <v>-20.521610780689958</v>
      </c>
      <c r="T45" s="52">
        <f t="shared" si="32"/>
        <v>-523.68026994279921</v>
      </c>
      <c r="U45" s="53">
        <f>-O45+M45*'Datos referencia'!$B$3</f>
        <v>-3.0920057999999995</v>
      </c>
      <c r="V45" s="51">
        <f>P45-R45*'Datos referencia'!$B$3+T45*'Datos referencia'!$B$2</f>
        <v>-28.221223880138666</v>
      </c>
      <c r="W45" s="93">
        <f>-Q45+S45*'Datos referencia'!$B$2</f>
        <v>37.349008559188277</v>
      </c>
      <c r="X45" s="43">
        <f>N45/(0.5*'Datos referencia'!$B$6*'Datos referencia'!$B$7^2*'Datos referencia'!$B$8)</f>
        <v>1.2601662887377174</v>
      </c>
      <c r="Y45" s="47">
        <f t="shared" si="23"/>
        <v>1.5880190752709922</v>
      </c>
      <c r="Z45" s="47">
        <f>L45/(0.5*'Datos referencia'!$B$6*'Datos referencia'!$B$7^2*'Datos referencia'!$B$8)</f>
        <v>0.12940287226001512</v>
      </c>
      <c r="AA45" s="36">
        <f>R45/(0.5*'Datos referencia'!$B$6*'Datos referencia'!$B$7^2*'Datos referencia'!$B$8)</f>
        <v>-1.9079726382774848E-2</v>
      </c>
      <c r="AB45" s="36">
        <f>S45/(0.5*'Datos referencia'!$B$6*'Datos referencia'!$B$7^2*'Datos referencia'!$B$8)</f>
        <v>-4.9636549129408819E-2</v>
      </c>
      <c r="AC45" s="36">
        <f>T45/(0.5*'Datos referencia'!$B$6*'Datos referencia'!$B$7^2*'Datos referencia'!$B$8)</f>
        <v>-1.2666491789999679</v>
      </c>
      <c r="AD45" s="35">
        <f>U45/(0.5*'Datos referencia'!$B$6*'Datos referencia'!$B$7^2*'Datos referencia'!$B$8*'Datos referencia'!$B$9)</f>
        <v>-2.4929248072562355E-3</v>
      </c>
      <c r="AE45" s="35">
        <f>V45/(0.5*'Datos referencia'!$B$6*'Datos referencia'!$B$7^2*'Datos referencia'!$B$8*'Datos referencia'!$B$10)</f>
        <v>-0.27303980775946707</v>
      </c>
      <c r="AF45" s="35">
        <f>W45/(0.5*'Datos referencia'!$B$6*'Datos referencia'!$B$7^2*'Datos referencia'!$B$8*'Datos referencia'!$B$9)</f>
        <v>3.0112579337214031E-2</v>
      </c>
    </row>
    <row r="46" spans="1:32" ht="15" x14ac:dyDescent="0.25">
      <c r="A46" s="28">
        <v>10</v>
      </c>
      <c r="B46" s="48">
        <v>5</v>
      </c>
      <c r="C46" s="28">
        <v>0</v>
      </c>
      <c r="D46" s="28">
        <v>-10</v>
      </c>
      <c r="E46" s="28">
        <v>0</v>
      </c>
      <c r="G46" s="44">
        <f t="shared" si="26"/>
        <v>-20.6</v>
      </c>
      <c r="I46" s="44">
        <f t="shared" si="27"/>
        <v>6.7949999999999999</v>
      </c>
      <c r="K46" s="97">
        <f t="shared" si="28"/>
        <v>-23.98</v>
      </c>
      <c r="L46" s="87">
        <f t="shared" si="31"/>
        <v>76.5</v>
      </c>
      <c r="M46" s="50">
        <f t="shared" si="15"/>
        <v>-20.6</v>
      </c>
      <c r="N46" s="87">
        <f t="shared" si="29"/>
        <v>655.6</v>
      </c>
      <c r="O46" s="50">
        <f t="shared" si="24"/>
        <v>6.7949999999999999</v>
      </c>
      <c r="P46" s="87">
        <f t="shared" si="30"/>
        <v>-464.96</v>
      </c>
      <c r="Q46" s="101">
        <f t="shared" si="25"/>
        <v>-23.98</v>
      </c>
      <c r="R46" s="51">
        <f t="shared" si="13"/>
        <v>38.50595217300561</v>
      </c>
      <c r="S46" s="51">
        <f t="shared" si="14"/>
        <v>-20.521610780689958</v>
      </c>
      <c r="T46" s="52">
        <f t="shared" si="32"/>
        <v>-658.92404846632371</v>
      </c>
      <c r="U46" s="53">
        <f>-O46+M46*'Datos referencia'!$B$3</f>
        <v>-3.0920057999999995</v>
      </c>
      <c r="V46" s="51">
        <f>P46-R46*'Datos referencia'!$B$3+T46*'Datos referencia'!$B$2</f>
        <v>-28.77562494136572</v>
      </c>
      <c r="W46" s="93">
        <f>-Q46+S46*'Datos referencia'!$B$2</f>
        <v>37.349008559188277</v>
      </c>
      <c r="X46" s="43">
        <f>N46/(0.5*'Datos referencia'!$B$6*'Datos referencia'!$B$7^2*'Datos referencia'!$B$8)</f>
        <v>1.5857294028722602</v>
      </c>
      <c r="Y46" s="47">
        <f t="shared" si="23"/>
        <v>2.5145377391336146</v>
      </c>
      <c r="Z46" s="47">
        <f>L46/(0.5*'Datos referencia'!$B$6*'Datos referencia'!$B$7^2*'Datos referencia'!$B$8)</f>
        <v>0.18503401360544217</v>
      </c>
      <c r="AA46" s="36">
        <f>R46/(0.5*'Datos referencia'!$B$6*'Datos referencia'!$B$7^2*'Datos referencia'!$B$8)</f>
        <v>9.3136089912031705E-2</v>
      </c>
      <c r="AB46" s="36">
        <f>S46/(0.5*'Datos referencia'!$B$6*'Datos referencia'!$B$7^2*'Datos referencia'!$B$8)</f>
        <v>-4.9636549129408819E-2</v>
      </c>
      <c r="AC46" s="36">
        <f>T46/(0.5*'Datos referencia'!$B$6*'Datos referencia'!$B$7^2*'Datos referencia'!$B$8)</f>
        <v>-1.5937694293970037</v>
      </c>
      <c r="AD46" s="35">
        <f>U46/(0.5*'Datos referencia'!$B$6*'Datos referencia'!$B$7^2*'Datos referencia'!$B$8*'Datos referencia'!$B$9)</f>
        <v>-2.4929248072562355E-3</v>
      </c>
      <c r="AE46" s="35">
        <f>V46/(0.5*'Datos referencia'!$B$6*'Datos referencia'!$B$7^2*'Datos referencia'!$B$8*'Datos referencia'!$B$10)</f>
        <v>-0.27840362755062831</v>
      </c>
      <c r="AF46" s="35">
        <f>W46/(0.5*'Datos referencia'!$B$6*'Datos referencia'!$B$7^2*'Datos referencia'!$B$8*'Datos referencia'!$B$9)</f>
        <v>3.0112579337214031E-2</v>
      </c>
    </row>
    <row r="47" spans="1:32" thickBot="1" x14ac:dyDescent="0.3">
      <c r="A47" s="54">
        <v>15</v>
      </c>
      <c r="B47" s="48">
        <v>5</v>
      </c>
      <c r="C47" s="54">
        <v>0</v>
      </c>
      <c r="D47" s="54">
        <v>-10</v>
      </c>
      <c r="E47" s="54">
        <v>0</v>
      </c>
      <c r="G47" s="44">
        <f t="shared" si="26"/>
        <v>-20.6</v>
      </c>
      <c r="I47" s="44">
        <f t="shared" si="27"/>
        <v>6.7949999999999999</v>
      </c>
      <c r="K47" s="97">
        <f t="shared" si="28"/>
        <v>-23.98</v>
      </c>
      <c r="L47" s="87">
        <f t="shared" si="31"/>
        <v>121.18</v>
      </c>
      <c r="M47" s="50">
        <f t="shared" si="15"/>
        <v>-20.6</v>
      </c>
      <c r="N47" s="87">
        <f t="shared" si="29"/>
        <v>1007.8000000000001</v>
      </c>
      <c r="O47" s="50">
        <f t="shared" si="24"/>
        <v>6.7949999999999999</v>
      </c>
      <c r="P47" s="87">
        <f t="shared" si="30"/>
        <v>-674.26</v>
      </c>
      <c r="Q47" s="101">
        <f t="shared" si="25"/>
        <v>-23.98</v>
      </c>
      <c r="R47" s="51">
        <f t="shared" si="13"/>
        <v>143.78694202461114</v>
      </c>
      <c r="S47" s="51">
        <f t="shared" si="14"/>
        <v>-20.521610780689958</v>
      </c>
      <c r="T47" s="52">
        <f t="shared" si="32"/>
        <v>-1004.8237396196466</v>
      </c>
      <c r="U47" s="53">
        <f>-O47+M47*'Datos referencia'!$B$3</f>
        <v>-3.0920057999999995</v>
      </c>
      <c r="V47" s="51">
        <f>P47-R47*'Datos referencia'!$B$3+T47*'Datos referencia'!$B$2</f>
        <v>6.1891827501331136</v>
      </c>
      <c r="W47" s="93">
        <f>-Q47+S47*'Datos referencia'!$B$2</f>
        <v>37.349008559188277</v>
      </c>
      <c r="X47" s="43">
        <f>N47/(0.5*'Datos referencia'!$B$6*'Datos referencia'!$B$7^2*'Datos referencia'!$B$8)</f>
        <v>2.4376114890400604</v>
      </c>
      <c r="Y47" s="47">
        <f t="shared" si="23"/>
        <v>5.9419497715001004</v>
      </c>
      <c r="Z47" s="47">
        <f>L47/(0.5*'Datos referencia'!$B$6*'Datos referencia'!$B$7^2*'Datos referencia'!$B$8)</f>
        <v>0.293103552532124</v>
      </c>
      <c r="AA47" s="36">
        <f>R47/(0.5*'Datos referencia'!$B$6*'Datos referencia'!$B$7^2*'Datos referencia'!$B$8)</f>
        <v>0.34778398675642908</v>
      </c>
      <c r="AB47" s="36">
        <f>S47/(0.5*'Datos referencia'!$B$6*'Datos referencia'!$B$7^2*'Datos referencia'!$B$8)</f>
        <v>-4.9636549129408819E-2</v>
      </c>
      <c r="AC47" s="36">
        <f>T47/(0.5*'Datos referencia'!$B$6*'Datos referencia'!$B$7^2*'Datos referencia'!$B$8)</f>
        <v>-2.4304126733052676</v>
      </c>
      <c r="AD47" s="35">
        <f>U47/(0.5*'Datos referencia'!$B$6*'Datos referencia'!$B$7^2*'Datos referencia'!$B$8*'Datos referencia'!$B$9)</f>
        <v>-2.4929248072562355E-3</v>
      </c>
      <c r="AE47" s="35">
        <f>V47/(0.5*'Datos referencia'!$B$6*'Datos referencia'!$B$7^2*'Datos referencia'!$B$8*'Datos referencia'!$B$10)</f>
        <v>5.9880226153971164E-2</v>
      </c>
      <c r="AF47" s="35">
        <f>W47/(0.5*'Datos referencia'!$B$6*'Datos referencia'!$B$7^2*'Datos referencia'!$B$8*'Datos referencia'!$B$9)</f>
        <v>3.0112579337214031E-2</v>
      </c>
    </row>
    <row r="48" spans="1:32" ht="15" x14ac:dyDescent="0.25">
      <c r="A48" s="48">
        <v>-5</v>
      </c>
      <c r="B48" s="48">
        <v>5</v>
      </c>
      <c r="C48" s="48">
        <v>0</v>
      </c>
      <c r="D48" s="48">
        <v>10</v>
      </c>
      <c r="E48" s="48">
        <v>0</v>
      </c>
      <c r="G48" s="44">
        <f t="shared" si="26"/>
        <v>-20.6</v>
      </c>
      <c r="I48" s="44">
        <f t="shared" si="27"/>
        <v>6.7949999999999999</v>
      </c>
      <c r="K48" s="97">
        <f t="shared" si="28"/>
        <v>-23.98</v>
      </c>
      <c r="L48" s="87">
        <f t="shared" si="31"/>
        <v>36.1</v>
      </c>
      <c r="M48" s="50">
        <f t="shared" si="15"/>
        <v>-20.6</v>
      </c>
      <c r="N48" s="87">
        <f t="shared" si="29"/>
        <v>-96.78</v>
      </c>
      <c r="O48" s="50">
        <f t="shared" si="24"/>
        <v>6.7949999999999999</v>
      </c>
      <c r="P48" s="87">
        <f t="shared" si="30"/>
        <v>179.94</v>
      </c>
      <c r="Q48" s="101">
        <f t="shared" si="25"/>
        <v>-23.98</v>
      </c>
      <c r="R48" s="51">
        <f t="shared" si="13"/>
        <v>-27.52769581799366</v>
      </c>
      <c r="S48" s="51">
        <f t="shared" si="14"/>
        <v>-20.521610780689958</v>
      </c>
      <c r="T48" s="52">
        <f t="shared" si="32"/>
        <v>99.558045194509589</v>
      </c>
      <c r="U48" s="53">
        <f>-O48+M48*'Datos referencia'!$B$3</f>
        <v>-3.0920057999999995</v>
      </c>
      <c r="V48" s="51">
        <f>P48-R48*'Datos referencia'!$B$3+T48*'Datos referencia'!$B$2</f>
        <v>110.13361986042969</v>
      </c>
      <c r="W48" s="93">
        <f>-Q48+S48*'Datos referencia'!$B$2</f>
        <v>37.349008559188277</v>
      </c>
      <c r="X48" s="43">
        <f>N48/(0.5*'Datos referencia'!$B$6*'Datos referencia'!$B$7^2*'Datos referencia'!$B$8)</f>
        <v>-0.23408616780045352</v>
      </c>
      <c r="Y48" s="47">
        <f t="shared" si="23"/>
        <v>5.4796333955502083E-2</v>
      </c>
      <c r="Z48" s="47">
        <f>L48/(0.5*'Datos referencia'!$B$6*'Datos referencia'!$B$7^2*'Datos referencia'!$B$8)</f>
        <v>8.7316704459561606E-2</v>
      </c>
      <c r="AA48" s="36">
        <f>R48/(0.5*'Datos referencia'!$B$6*'Datos referencia'!$B$7^2*'Datos referencia'!$B$8)</f>
        <v>-6.6582484215857676E-2</v>
      </c>
      <c r="AB48" s="36">
        <f>S48/(0.5*'Datos referencia'!$B$6*'Datos referencia'!$B$7^2*'Datos referencia'!$B$8)</f>
        <v>-4.9636549129408819E-2</v>
      </c>
      <c r="AC48" s="36">
        <f>T48/(0.5*'Datos referencia'!$B$6*'Datos referencia'!$B$7^2*'Datos referencia'!$B$8)</f>
        <v>0.24080555149087732</v>
      </c>
      <c r="AD48" s="35">
        <f>U48/(0.5*'Datos referencia'!$B$6*'Datos referencia'!$B$7^2*'Datos referencia'!$B$8*'Datos referencia'!$B$9)</f>
        <v>-2.4929248072562355E-3</v>
      </c>
      <c r="AE48" s="35">
        <f>V48/(0.5*'Datos referencia'!$B$6*'Datos referencia'!$B$7^2*'Datos referencia'!$B$8*'Datos referencia'!$B$10)</f>
        <v>1.0655406910154952</v>
      </c>
      <c r="AF48" s="35">
        <f>W48/(0.5*'Datos referencia'!$B$6*'Datos referencia'!$B$7^2*'Datos referencia'!$B$8*'Datos referencia'!$B$9)</f>
        <v>3.0112579337214031E-2</v>
      </c>
    </row>
    <row r="49" spans="1:32" ht="15" x14ac:dyDescent="0.25">
      <c r="A49" s="28">
        <v>0</v>
      </c>
      <c r="B49" s="48">
        <v>5</v>
      </c>
      <c r="C49" s="28">
        <v>0</v>
      </c>
      <c r="D49" s="28">
        <v>10</v>
      </c>
      <c r="E49" s="28">
        <v>0</v>
      </c>
      <c r="G49" s="44">
        <f t="shared" si="26"/>
        <v>-20.6</v>
      </c>
      <c r="I49" s="44">
        <f t="shared" si="27"/>
        <v>6.7949999999999999</v>
      </c>
      <c r="K49" s="97">
        <f t="shared" si="28"/>
        <v>-23.98</v>
      </c>
      <c r="L49" s="87">
        <f t="shared" si="31"/>
        <v>18.940000000000001</v>
      </c>
      <c r="M49" s="50">
        <f t="shared" si="15"/>
        <v>-20.6</v>
      </c>
      <c r="N49" s="87">
        <f t="shared" si="29"/>
        <v>104.6</v>
      </c>
      <c r="O49" s="50">
        <f t="shared" si="24"/>
        <v>6.7949999999999999</v>
      </c>
      <c r="P49" s="87">
        <f t="shared" si="30"/>
        <v>53.98</v>
      </c>
      <c r="Q49" s="101">
        <f t="shared" si="25"/>
        <v>-23.98</v>
      </c>
      <c r="R49" s="51">
        <f t="shared" si="13"/>
        <v>-18.940000000000001</v>
      </c>
      <c r="S49" s="51">
        <f t="shared" si="14"/>
        <v>-20.521610780689958</v>
      </c>
      <c r="T49" s="52">
        <f t="shared" si="32"/>
        <v>-104.6</v>
      </c>
      <c r="U49" s="53">
        <f>-O49+M49*'Datos referencia'!$B$3</f>
        <v>-3.0920057999999995</v>
      </c>
      <c r="V49" s="51">
        <f>P49-R49*'Datos referencia'!$B$3+T49*'Datos referencia'!$B$2</f>
        <v>118.71811842</v>
      </c>
      <c r="W49" s="93">
        <f>-Q49+S49*'Datos referencia'!$B$2</f>
        <v>37.349008559188277</v>
      </c>
      <c r="X49" s="43">
        <f>N49/(0.5*'Datos referencia'!$B$6*'Datos referencia'!$B$7^2*'Datos referencia'!$B$8)</f>
        <v>0.25300075585789872</v>
      </c>
      <c r="Y49" s="47">
        <f t="shared" si="23"/>
        <v>6.4009382464668071E-2</v>
      </c>
      <c r="Z49" s="47">
        <f>L49/(0.5*'Datos referencia'!$B$6*'Datos referencia'!$B$7^2*'Datos referencia'!$B$8)</f>
        <v>4.5811035525321245E-2</v>
      </c>
      <c r="AA49" s="36">
        <f>R49/(0.5*'Datos referencia'!$B$6*'Datos referencia'!$B$7^2*'Datos referencia'!$B$8)</f>
        <v>-4.5811035525321245E-2</v>
      </c>
      <c r="AB49" s="36">
        <f>S49/(0.5*'Datos referencia'!$B$6*'Datos referencia'!$B$7^2*'Datos referencia'!$B$8)</f>
        <v>-4.9636549129408819E-2</v>
      </c>
      <c r="AC49" s="36">
        <f>T49/(0.5*'Datos referencia'!$B$6*'Datos referencia'!$B$7^2*'Datos referencia'!$B$8)</f>
        <v>-0.25300075585789872</v>
      </c>
      <c r="AD49" s="35">
        <f>U49/(0.5*'Datos referencia'!$B$6*'Datos referencia'!$B$7^2*'Datos referencia'!$B$8*'Datos referencia'!$B$9)</f>
        <v>-2.4929248072562355E-3</v>
      </c>
      <c r="AE49" s="35">
        <f>V49/(0.5*'Datos referencia'!$B$6*'Datos referencia'!$B$7^2*'Datos referencia'!$B$8*'Datos referencia'!$B$10)</f>
        <v>1.1485955523628117</v>
      </c>
      <c r="AF49" s="35">
        <f>W49/(0.5*'Datos referencia'!$B$6*'Datos referencia'!$B$7^2*'Datos referencia'!$B$8*'Datos referencia'!$B$9)</f>
        <v>3.0112579337214031E-2</v>
      </c>
    </row>
    <row r="50" spans="1:32" ht="15" x14ac:dyDescent="0.25">
      <c r="A50" s="28">
        <v>5</v>
      </c>
      <c r="B50" s="48">
        <v>5</v>
      </c>
      <c r="C50" s="28">
        <v>0</v>
      </c>
      <c r="D50" s="28">
        <v>10</v>
      </c>
      <c r="E50" s="28">
        <v>0</v>
      </c>
      <c r="G50" s="44">
        <f t="shared" si="26"/>
        <v>-20.6</v>
      </c>
      <c r="I50" s="44">
        <f t="shared" si="27"/>
        <v>6.7949999999999999</v>
      </c>
      <c r="K50" s="97">
        <f t="shared" si="28"/>
        <v>-23.98</v>
      </c>
      <c r="L50" s="87">
        <f t="shared" si="31"/>
        <v>53.6</v>
      </c>
      <c r="M50" s="50">
        <f t="shared" si="15"/>
        <v>-20.6</v>
      </c>
      <c r="N50" s="87">
        <f t="shared" si="29"/>
        <v>380.79999999999995</v>
      </c>
      <c r="O50" s="50">
        <f t="shared" si="24"/>
        <v>6.7949999999999999</v>
      </c>
      <c r="P50" s="87">
        <f t="shared" si="30"/>
        <v>-117.96000000000001</v>
      </c>
      <c r="Q50" s="101">
        <f t="shared" si="25"/>
        <v>-23.98</v>
      </c>
      <c r="R50" s="51">
        <f t="shared" si="13"/>
        <v>-20.207128979409333</v>
      </c>
      <c r="S50" s="51">
        <f t="shared" si="14"/>
        <v>-20.521610780689958</v>
      </c>
      <c r="T50" s="52">
        <f t="shared" si="32"/>
        <v>-384.02248884461113</v>
      </c>
      <c r="U50" s="53">
        <f>-O50+M50*'Datos referencia'!$B$3</f>
        <v>-3.0920057999999995</v>
      </c>
      <c r="V50" s="51">
        <f>P50-R50*'Datos referencia'!$B$3+T50*'Datos referencia'!$B$2</f>
        <v>128.58291769875868</v>
      </c>
      <c r="W50" s="93">
        <f>-Q50+S50*'Datos referencia'!$B$2</f>
        <v>37.349008559188277</v>
      </c>
      <c r="X50" s="43">
        <f>N50/(0.5*'Datos referencia'!$B$6*'Datos referencia'!$B$7^2*'Datos referencia'!$B$8)</f>
        <v>0.92105820105820091</v>
      </c>
      <c r="Y50" s="47">
        <f t="shared" si="23"/>
        <v>0.84834820973656921</v>
      </c>
      <c r="Z50" s="47">
        <f>L50/(0.5*'Datos referencia'!$B$6*'Datos referencia'!$B$7^2*'Datos referencia'!$B$8)</f>
        <v>0.12964474678760393</v>
      </c>
      <c r="AA50" s="36">
        <f>R50/(0.5*'Datos referencia'!$B$6*'Datos referencia'!$B$7^2*'Datos referencia'!$B$8)</f>
        <v>-4.8875897758208518E-2</v>
      </c>
      <c r="AB50" s="36">
        <f>S50/(0.5*'Datos referencia'!$B$6*'Datos referencia'!$B$7^2*'Datos referencia'!$B$8)</f>
        <v>-4.9636549129408819E-2</v>
      </c>
      <c r="AC50" s="36">
        <f>T50/(0.5*'Datos referencia'!$B$6*'Datos referencia'!$B$7^2*'Datos referencia'!$B$8)</f>
        <v>-0.92885258072770649</v>
      </c>
      <c r="AD50" s="35">
        <f>U50/(0.5*'Datos referencia'!$B$6*'Datos referencia'!$B$7^2*'Datos referencia'!$B$8*'Datos referencia'!$B$9)</f>
        <v>-2.4929248072562355E-3</v>
      </c>
      <c r="AE50" s="35">
        <f>V50/(0.5*'Datos referencia'!$B$6*'Datos referencia'!$B$7^2*'Datos referencia'!$B$8*'Datos referencia'!$B$10)</f>
        <v>1.2440372989751407</v>
      </c>
      <c r="AF50" s="35">
        <f>W50/(0.5*'Datos referencia'!$B$6*'Datos referencia'!$B$7^2*'Datos referencia'!$B$8*'Datos referencia'!$B$9)</f>
        <v>3.0112579337214031E-2</v>
      </c>
    </row>
    <row r="51" spans="1:32" ht="15" x14ac:dyDescent="0.25">
      <c r="A51" s="28">
        <v>10</v>
      </c>
      <c r="B51" s="48">
        <v>5</v>
      </c>
      <c r="C51" s="28">
        <v>0</v>
      </c>
      <c r="D51" s="28">
        <v>10</v>
      </c>
      <c r="E51" s="28">
        <v>0</v>
      </c>
      <c r="G51" s="44">
        <f t="shared" si="26"/>
        <v>-20.6</v>
      </c>
      <c r="I51" s="44">
        <f t="shared" si="27"/>
        <v>6.7949999999999999</v>
      </c>
      <c r="K51" s="97">
        <f t="shared" si="28"/>
        <v>-23.98</v>
      </c>
      <c r="L51" s="87">
        <f t="shared" si="31"/>
        <v>72.900000000000006</v>
      </c>
      <c r="M51" s="50">
        <f t="shared" si="15"/>
        <v>-20.6</v>
      </c>
      <c r="N51" s="87">
        <f t="shared" si="29"/>
        <v>511.6</v>
      </c>
      <c r="O51" s="50">
        <f t="shared" si="24"/>
        <v>6.7949999999999999</v>
      </c>
      <c r="P51" s="87">
        <f t="shared" si="30"/>
        <v>-222.96</v>
      </c>
      <c r="Q51" s="101">
        <f t="shared" si="25"/>
        <v>-23.98</v>
      </c>
      <c r="R51" s="51">
        <f t="shared" si="13"/>
        <v>17.045922499811596</v>
      </c>
      <c r="S51" s="51">
        <f t="shared" si="14"/>
        <v>-20.521610780689958</v>
      </c>
      <c r="T51" s="52">
        <f t="shared" si="32"/>
        <v>-516.48659859296492</v>
      </c>
      <c r="U51" s="53">
        <f>-O51+M51*'Datos referencia'!$B$3</f>
        <v>-3.0920057999999995</v>
      </c>
      <c r="V51" s="51">
        <f>P51-R51*'Datos referencia'!$B$3+T51*'Datos referencia'!$B$2</f>
        <v>116.57448341017158</v>
      </c>
      <c r="W51" s="93">
        <f>-Q51+S51*'Datos referencia'!$B$2</f>
        <v>37.349008559188277</v>
      </c>
      <c r="X51" s="43">
        <f>N51/(0.5*'Datos referencia'!$B$6*'Datos referencia'!$B$7^2*'Datos referencia'!$B$8)</f>
        <v>1.237430083144369</v>
      </c>
      <c r="Y51" s="47">
        <f t="shared" si="23"/>
        <v>1.5312332106706799</v>
      </c>
      <c r="Z51" s="47">
        <f>L51/(0.5*'Datos referencia'!$B$6*'Datos referencia'!$B$7^2*'Datos referencia'!$B$8)</f>
        <v>0.1763265306122449</v>
      </c>
      <c r="AA51" s="36">
        <f>R51/(0.5*'Datos referencia'!$B$6*'Datos referencia'!$B$7^2*'Datos referencia'!$B$8)</f>
        <v>4.1229744519574535E-2</v>
      </c>
      <c r="AB51" s="36">
        <f>S51/(0.5*'Datos referencia'!$B$6*'Datos referencia'!$B$7^2*'Datos referencia'!$B$8)</f>
        <v>-4.9636549129408819E-2</v>
      </c>
      <c r="AC51" s="36">
        <f>T51/(0.5*'Datos referencia'!$B$6*'Datos referencia'!$B$7^2*'Datos referencia'!$B$8)</f>
        <v>-1.2492495204062644</v>
      </c>
      <c r="AD51" s="35">
        <f>U51/(0.5*'Datos referencia'!$B$6*'Datos referencia'!$B$7^2*'Datos referencia'!$B$8*'Datos referencia'!$B$9)</f>
        <v>-2.4929248072562355E-3</v>
      </c>
      <c r="AE51" s="35">
        <f>V51/(0.5*'Datos referencia'!$B$6*'Datos referencia'!$B$7^2*'Datos referencia'!$B$8*'Datos referencia'!$B$10)</f>
        <v>1.1278559241498083</v>
      </c>
      <c r="AF51" s="35">
        <f>W51/(0.5*'Datos referencia'!$B$6*'Datos referencia'!$B$7^2*'Datos referencia'!$B$8*'Datos referencia'!$B$9)</f>
        <v>3.0112579337214031E-2</v>
      </c>
    </row>
    <row r="52" spans="1:32" thickBot="1" x14ac:dyDescent="0.3">
      <c r="A52" s="54">
        <v>15</v>
      </c>
      <c r="B52" s="48">
        <v>5</v>
      </c>
      <c r="C52" s="54">
        <v>0</v>
      </c>
      <c r="D52" s="54">
        <v>10</v>
      </c>
      <c r="E52" s="54">
        <v>0</v>
      </c>
      <c r="G52" s="44">
        <f t="shared" si="26"/>
        <v>-20.6</v>
      </c>
      <c r="I52" s="44">
        <f t="shared" si="27"/>
        <v>6.7949999999999999</v>
      </c>
      <c r="K52" s="97">
        <f t="shared" si="28"/>
        <v>-23.98</v>
      </c>
      <c r="L52" s="87">
        <f t="shared" si="31"/>
        <v>105.76</v>
      </c>
      <c r="M52" s="50">
        <f t="shared" si="15"/>
        <v>-20.6</v>
      </c>
      <c r="N52" s="87">
        <f t="shared" si="29"/>
        <v>870.5</v>
      </c>
      <c r="O52" s="50">
        <f t="shared" si="24"/>
        <v>6.7949999999999999</v>
      </c>
      <c r="P52" s="87">
        <f>P36</f>
        <v>-435.96</v>
      </c>
      <c r="Q52" s="101">
        <f t="shared" si="25"/>
        <v>-23.98</v>
      </c>
      <c r="R52" s="51">
        <f t="shared" si="13"/>
        <v>123.14566337341242</v>
      </c>
      <c r="S52" s="51">
        <f t="shared" si="14"/>
        <v>-20.521610780689958</v>
      </c>
      <c r="T52" s="52">
        <f t="shared" si="32"/>
        <v>-868.21113399467652</v>
      </c>
      <c r="U52" s="53">
        <f>-O52+M52*'Datos referencia'!$B$3</f>
        <v>-3.0920057999999995</v>
      </c>
      <c r="V52" s="51">
        <f>P52-R52*'Datos referencia'!$B$3+T52*'Datos referencia'!$B$2</f>
        <v>151.78112036318657</v>
      </c>
      <c r="W52" s="93">
        <f>-Q52+S52*'Datos referencia'!$B$2</f>
        <v>37.349008559188277</v>
      </c>
      <c r="X52" s="43">
        <f>N52/(0.5*'Datos referencia'!$B$6*'Datos referencia'!$B$7^2*'Datos referencia'!$B$8)</f>
        <v>2.1055177626606199</v>
      </c>
      <c r="Y52" s="47">
        <f t="shared" si="23"/>
        <v>4.4332050488793824</v>
      </c>
      <c r="Z52" s="47">
        <f>L52/(0.5*'Datos referencia'!$B$6*'Datos referencia'!$B$7^2*'Datos referencia'!$B$8)</f>
        <v>0.25580650037792896</v>
      </c>
      <c r="AA52" s="36">
        <f>R52/(0.5*'Datos referencia'!$B$6*'Datos referencia'!$B$7^2*'Datos referencia'!$B$8)</f>
        <v>0.29785799153055159</v>
      </c>
      <c r="AB52" s="36">
        <f>S52/(0.5*'Datos referencia'!$B$6*'Datos referencia'!$B$7^2*'Datos referencia'!$B$8)</f>
        <v>-4.9636549129408819E-2</v>
      </c>
      <c r="AC52" s="36">
        <f>T52/(0.5*'Datos referencia'!$B$6*'Datos referencia'!$B$7^2*'Datos referencia'!$B$8)</f>
        <v>-2.0999815788231029</v>
      </c>
      <c r="AD52" s="35">
        <f>U52/(0.5*'Datos referencia'!$B$6*'Datos referencia'!$B$7^2*'Datos referencia'!$B$8*'Datos referencia'!$B$9)</f>
        <v>-2.4929248072562355E-3</v>
      </c>
      <c r="AE52" s="35">
        <f>V52/(0.5*'Datos referencia'!$B$6*'Datos referencia'!$B$7^2*'Datos referencia'!$B$8*'Datos referencia'!$B$10)</f>
        <v>1.4684794713898626</v>
      </c>
      <c r="AF52" s="35">
        <f>W52/(0.5*'Datos referencia'!$B$6*'Datos referencia'!$B$7^2*'Datos referencia'!$B$8*'Datos referencia'!$B$9)</f>
        <v>3.0112579337214031E-2</v>
      </c>
    </row>
    <row r="53" spans="1:32" ht="12.75" x14ac:dyDescent="0.2">
      <c r="R53" s="39"/>
      <c r="S53" s="39"/>
      <c r="T53" s="39"/>
      <c r="U53" s="39"/>
      <c r="V53" s="39"/>
      <c r="W53" s="96"/>
      <c r="X53" s="39"/>
      <c r="Y53" s="39"/>
      <c r="Z53" s="39"/>
    </row>
    <row r="54" spans="1:32" ht="12.75" x14ac:dyDescent="0.2">
      <c r="R54" s="39"/>
      <c r="S54" s="39"/>
      <c r="T54" s="39"/>
      <c r="U54" s="39"/>
      <c r="V54" s="39"/>
      <c r="W54" s="96"/>
      <c r="X54" s="39"/>
      <c r="Y54" s="39"/>
      <c r="Z54" s="39"/>
    </row>
    <row r="55" spans="1:32" ht="12.75" x14ac:dyDescent="0.2">
      <c r="R55" s="39"/>
      <c r="S55" s="39"/>
      <c r="T55" s="39"/>
      <c r="U55" s="39"/>
      <c r="V55" s="39"/>
      <c r="W55" s="96"/>
      <c r="X55" s="39"/>
      <c r="Y55" s="39"/>
      <c r="Z55" s="39"/>
    </row>
    <row r="56" spans="1:32" ht="12.75" x14ac:dyDescent="0.2">
      <c r="R56" s="39"/>
      <c r="S56" s="39"/>
      <c r="T56" s="39"/>
      <c r="U56" s="39"/>
      <c r="V56" s="39"/>
      <c r="W56" s="96"/>
      <c r="X56" s="39"/>
      <c r="Y56" s="39"/>
      <c r="Z56" s="39"/>
    </row>
    <row r="57" spans="1:32" ht="12.75" x14ac:dyDescent="0.2">
      <c r="R57" s="39"/>
      <c r="S57" s="39"/>
      <c r="T57" s="39"/>
      <c r="U57" s="39"/>
      <c r="V57" s="39"/>
      <c r="W57" s="96"/>
      <c r="X57" s="39"/>
      <c r="Y57" s="39"/>
      <c r="Z57" s="39"/>
    </row>
    <row r="58" spans="1:32" ht="12.75" x14ac:dyDescent="0.2">
      <c r="R58" s="39"/>
      <c r="S58" s="39"/>
      <c r="T58" s="39"/>
      <c r="U58" s="39"/>
      <c r="V58" s="39"/>
      <c r="W58" s="96"/>
      <c r="X58" s="39"/>
      <c r="Y58" s="39"/>
      <c r="Z58" s="39"/>
    </row>
    <row r="59" spans="1:32" ht="12.75" x14ac:dyDescent="0.2">
      <c r="R59" s="39"/>
      <c r="S59" s="39"/>
      <c r="T59" s="39"/>
      <c r="U59" s="39"/>
      <c r="V59" s="39"/>
      <c r="W59" s="96"/>
      <c r="X59" s="39"/>
      <c r="Y59" s="39"/>
      <c r="Z59" s="39"/>
    </row>
    <row r="60" spans="1:32" ht="12.75" x14ac:dyDescent="0.2">
      <c r="R60" s="39"/>
      <c r="S60" s="39"/>
      <c r="T60" s="39"/>
      <c r="U60" s="39"/>
      <c r="V60" s="39"/>
      <c r="W60" s="96"/>
      <c r="X60" s="39"/>
      <c r="Y60" s="39"/>
      <c r="Z60" s="39"/>
    </row>
    <row r="61" spans="1:32" ht="12.75" x14ac:dyDescent="0.2">
      <c r="R61" s="39"/>
      <c r="S61" s="39"/>
      <c r="T61" s="39"/>
      <c r="U61" s="39"/>
      <c r="V61" s="39"/>
      <c r="W61" s="96"/>
      <c r="X61" s="39"/>
      <c r="Y61" s="39"/>
      <c r="Z61" s="39"/>
    </row>
    <row r="62" spans="1:32" ht="12.75" x14ac:dyDescent="0.2">
      <c r="R62" s="39"/>
      <c r="S62" s="39"/>
      <c r="T62" s="39"/>
      <c r="U62" s="39"/>
      <c r="V62" s="39"/>
      <c r="W62" s="96"/>
      <c r="X62" s="39"/>
      <c r="Y62" s="39"/>
      <c r="Z62" s="39"/>
    </row>
    <row r="63" spans="1:32" ht="12.75" x14ac:dyDescent="0.2">
      <c r="R63" s="39"/>
      <c r="S63" s="39"/>
      <c r="T63" s="39"/>
      <c r="U63" s="39"/>
      <c r="V63" s="39"/>
      <c r="W63" s="96"/>
      <c r="X63" s="39"/>
      <c r="Y63" s="39"/>
      <c r="Z63" s="39"/>
    </row>
    <row r="64" spans="1:32" ht="12.75" x14ac:dyDescent="0.2">
      <c r="R64" s="39"/>
      <c r="S64" s="39"/>
      <c r="T64" s="39"/>
      <c r="U64" s="39"/>
      <c r="V64" s="39"/>
      <c r="W64" s="96"/>
      <c r="X64" s="39"/>
      <c r="Y64" s="39"/>
      <c r="Z64" s="39"/>
    </row>
    <row r="65" spans="18:26" ht="12.75" x14ac:dyDescent="0.2">
      <c r="R65" s="39"/>
      <c r="S65" s="39"/>
      <c r="T65" s="39"/>
      <c r="U65" s="39"/>
      <c r="V65" s="39"/>
      <c r="W65" s="96"/>
      <c r="X65" s="39"/>
      <c r="Y65" s="39"/>
      <c r="Z65" s="39"/>
    </row>
    <row r="66" spans="18:26" ht="12.75" x14ac:dyDescent="0.2">
      <c r="R66" s="39"/>
      <c r="S66" s="39"/>
      <c r="T66" s="39"/>
      <c r="U66" s="39"/>
      <c r="V66" s="39"/>
      <c r="W66" s="96"/>
      <c r="X66" s="39"/>
      <c r="Y66" s="39"/>
      <c r="Z66" s="39"/>
    </row>
    <row r="67" spans="18:26" ht="12.75" x14ac:dyDescent="0.2">
      <c r="R67" s="39"/>
      <c r="S67" s="39"/>
      <c r="T67" s="39"/>
      <c r="U67" s="39"/>
      <c r="V67" s="39"/>
      <c r="W67" s="96"/>
      <c r="X67" s="39"/>
      <c r="Y67" s="39"/>
      <c r="Z67" s="39"/>
    </row>
    <row r="68" spans="18:26" ht="12.75" x14ac:dyDescent="0.2">
      <c r="R68" s="39"/>
      <c r="S68" s="39"/>
      <c r="T68" s="39"/>
      <c r="U68" s="39"/>
      <c r="V68" s="39"/>
      <c r="W68" s="96"/>
      <c r="X68" s="39"/>
      <c r="Y68" s="39"/>
      <c r="Z68" s="39"/>
    </row>
    <row r="69" spans="18:26" ht="12.75" x14ac:dyDescent="0.2">
      <c r="R69" s="39"/>
      <c r="S69" s="39"/>
      <c r="T69" s="39"/>
      <c r="U69" s="39"/>
      <c r="V69" s="39"/>
      <c r="W69" s="96"/>
      <c r="X69" s="39"/>
      <c r="Y69" s="39"/>
      <c r="Z69" s="39"/>
    </row>
    <row r="70" spans="18:26" ht="12.75" x14ac:dyDescent="0.2">
      <c r="R70" s="39"/>
      <c r="S70" s="39"/>
      <c r="T70" s="39"/>
      <c r="U70" s="39"/>
      <c r="V70" s="39"/>
      <c r="W70" s="96"/>
      <c r="X70" s="39"/>
      <c r="Y70" s="39"/>
      <c r="Z70" s="39"/>
    </row>
    <row r="71" spans="18:26" ht="12.75" x14ac:dyDescent="0.2">
      <c r="R71" s="39"/>
      <c r="S71" s="39"/>
      <c r="T71" s="39"/>
      <c r="U71" s="39"/>
      <c r="V71" s="39"/>
      <c r="W71" s="96"/>
      <c r="X71" s="39"/>
      <c r="Y71" s="39"/>
      <c r="Z71" s="39"/>
    </row>
    <row r="72" spans="18:26" ht="12.75" x14ac:dyDescent="0.2">
      <c r="R72" s="39"/>
      <c r="S72" s="39"/>
      <c r="T72" s="39"/>
      <c r="U72" s="39"/>
      <c r="V72" s="39"/>
      <c r="W72" s="96"/>
      <c r="X72" s="39"/>
      <c r="Y72" s="39"/>
      <c r="Z72" s="39"/>
    </row>
    <row r="73" spans="18:26" ht="12.75" x14ac:dyDescent="0.2">
      <c r="R73" s="39"/>
      <c r="S73" s="39"/>
      <c r="T73" s="39"/>
      <c r="U73" s="39"/>
      <c r="V73" s="39"/>
      <c r="W73" s="96"/>
      <c r="X73" s="39"/>
      <c r="Y73" s="39"/>
      <c r="Z73" s="39"/>
    </row>
    <row r="74" spans="18:26" ht="12.75" x14ac:dyDescent="0.2">
      <c r="R74" s="39"/>
      <c r="S74" s="39"/>
      <c r="T74" s="39"/>
      <c r="U74" s="39"/>
      <c r="V74" s="39"/>
      <c r="W74" s="96"/>
      <c r="X74" s="39"/>
      <c r="Y74" s="39"/>
      <c r="Z74" s="39"/>
    </row>
    <row r="75" spans="18:26" ht="12.75" x14ac:dyDescent="0.2">
      <c r="R75" s="39"/>
      <c r="S75" s="39"/>
      <c r="T75" s="39"/>
      <c r="U75" s="39"/>
      <c r="V75" s="39"/>
      <c r="W75" s="96"/>
      <c r="X75" s="39"/>
      <c r="Y75" s="39"/>
      <c r="Z75" s="39"/>
    </row>
    <row r="76" spans="18:26" ht="12.75" x14ac:dyDescent="0.2">
      <c r="R76" s="39"/>
      <c r="S76" s="39"/>
      <c r="T76" s="39"/>
      <c r="U76" s="39"/>
      <c r="V76" s="39"/>
      <c r="W76" s="96"/>
      <c r="X76" s="39"/>
      <c r="Y76" s="39"/>
      <c r="Z76" s="39"/>
    </row>
    <row r="77" spans="18:26" ht="12.75" x14ac:dyDescent="0.2">
      <c r="R77" s="39"/>
      <c r="S77" s="39"/>
      <c r="T77" s="39"/>
      <c r="U77" s="39"/>
      <c r="V77" s="39"/>
      <c r="W77" s="96"/>
      <c r="X77" s="39"/>
      <c r="Y77" s="39"/>
      <c r="Z77" s="39"/>
    </row>
    <row r="78" spans="18:26" ht="12.75" x14ac:dyDescent="0.2">
      <c r="R78" s="39"/>
      <c r="S78" s="39"/>
      <c r="T78" s="39"/>
      <c r="U78" s="39"/>
      <c r="V78" s="39"/>
      <c r="W78" s="96"/>
      <c r="X78" s="39"/>
      <c r="Y78" s="39"/>
      <c r="Z78" s="39"/>
    </row>
    <row r="79" spans="18:26" ht="12.75" x14ac:dyDescent="0.2">
      <c r="R79" s="39"/>
      <c r="S79" s="39"/>
      <c r="T79" s="39"/>
      <c r="U79" s="39"/>
      <c r="V79" s="39"/>
      <c r="W79" s="96"/>
      <c r="X79" s="39"/>
      <c r="Y79" s="39"/>
      <c r="Z79" s="39"/>
    </row>
    <row r="80" spans="18:26" ht="12.75" x14ac:dyDescent="0.2">
      <c r="R80" s="39"/>
      <c r="S80" s="39"/>
      <c r="T80" s="39"/>
      <c r="U80" s="39"/>
      <c r="V80" s="39"/>
      <c r="W80" s="96"/>
      <c r="X80" s="39"/>
      <c r="Y80" s="39"/>
      <c r="Z80" s="39"/>
    </row>
    <row r="81" spans="18:26" ht="12.75" x14ac:dyDescent="0.2">
      <c r="R81" s="39"/>
      <c r="S81" s="39"/>
      <c r="T81" s="39"/>
      <c r="U81" s="39"/>
      <c r="V81" s="39"/>
      <c r="W81" s="96"/>
      <c r="X81" s="39"/>
      <c r="Y81" s="39"/>
      <c r="Z81" s="39"/>
    </row>
    <row r="82" spans="18:26" ht="12.75" x14ac:dyDescent="0.2">
      <c r="R82" s="39"/>
      <c r="S82" s="39"/>
      <c r="T82" s="39"/>
      <c r="U82" s="39"/>
      <c r="V82" s="39"/>
      <c r="W82" s="96"/>
      <c r="X82" s="39"/>
      <c r="Y82" s="39"/>
      <c r="Z82" s="39"/>
    </row>
    <row r="83" spans="18:26" ht="12.75" x14ac:dyDescent="0.2">
      <c r="R83" s="39"/>
      <c r="S83" s="39"/>
      <c r="T83" s="39"/>
      <c r="U83" s="39"/>
      <c r="V83" s="39"/>
      <c r="W83" s="96"/>
      <c r="X83" s="39"/>
      <c r="Y83" s="39"/>
      <c r="Z83" s="39"/>
    </row>
    <row r="84" spans="18:26" ht="12.75" x14ac:dyDescent="0.2">
      <c r="R84" s="39"/>
      <c r="S84" s="39"/>
      <c r="T84" s="39"/>
      <c r="U84" s="39"/>
      <c r="V84" s="39"/>
      <c r="W84" s="96"/>
      <c r="X84" s="39"/>
      <c r="Y84" s="39"/>
      <c r="Z84" s="39"/>
    </row>
    <row r="85" spans="18:26" ht="12.75" x14ac:dyDescent="0.2">
      <c r="R85" s="39"/>
      <c r="S85" s="39"/>
      <c r="T85" s="39"/>
      <c r="U85" s="39"/>
      <c r="V85" s="39"/>
      <c r="W85" s="96"/>
      <c r="X85" s="39"/>
      <c r="Y85" s="39"/>
      <c r="Z85" s="39"/>
    </row>
    <row r="86" spans="18:26" ht="12.75" x14ac:dyDescent="0.2">
      <c r="R86" s="39"/>
      <c r="S86" s="39"/>
      <c r="T86" s="39"/>
      <c r="U86" s="39"/>
      <c r="V86" s="39"/>
      <c r="W86" s="96"/>
      <c r="X86" s="39"/>
      <c r="Y86" s="39"/>
      <c r="Z86" s="39"/>
    </row>
    <row r="87" spans="18:26" ht="12.75" x14ac:dyDescent="0.2">
      <c r="R87" s="39"/>
      <c r="S87" s="39"/>
      <c r="T87" s="39"/>
      <c r="U87" s="39"/>
      <c r="V87" s="39"/>
      <c r="W87" s="96"/>
      <c r="X87" s="39"/>
      <c r="Y87" s="39"/>
      <c r="Z87" s="39"/>
    </row>
    <row r="88" spans="18:26" ht="12.75" x14ac:dyDescent="0.2">
      <c r="R88" s="39"/>
      <c r="S88" s="39"/>
      <c r="T88" s="39"/>
      <c r="U88" s="39"/>
      <c r="V88" s="39"/>
      <c r="W88" s="96"/>
      <c r="X88" s="39"/>
      <c r="Y88" s="39"/>
      <c r="Z88" s="39"/>
    </row>
    <row r="89" spans="18:26" ht="12.75" x14ac:dyDescent="0.2">
      <c r="R89" s="39"/>
      <c r="S89" s="39"/>
      <c r="T89" s="39"/>
      <c r="U89" s="39"/>
      <c r="V89" s="39"/>
      <c r="W89" s="96"/>
      <c r="X89" s="39"/>
      <c r="Y89" s="39"/>
      <c r="Z89" s="39"/>
    </row>
    <row r="90" spans="18:26" ht="12.75" x14ac:dyDescent="0.2">
      <c r="R90" s="39"/>
      <c r="S90" s="39"/>
      <c r="T90" s="39"/>
      <c r="U90" s="39"/>
      <c r="V90" s="39"/>
      <c r="W90" s="96"/>
      <c r="X90" s="39"/>
      <c r="Y90" s="39"/>
      <c r="Z90" s="39"/>
    </row>
    <row r="91" spans="18:26" ht="12.75" x14ac:dyDescent="0.2">
      <c r="R91" s="39"/>
      <c r="S91" s="39"/>
      <c r="T91" s="39"/>
      <c r="U91" s="39"/>
      <c r="V91" s="39"/>
      <c r="W91" s="96"/>
      <c r="X91" s="39"/>
      <c r="Y91" s="39"/>
      <c r="Z91" s="39"/>
    </row>
    <row r="92" spans="18:26" ht="12.75" x14ac:dyDescent="0.2">
      <c r="R92" s="39"/>
      <c r="S92" s="39"/>
      <c r="T92" s="39"/>
      <c r="U92" s="39"/>
      <c r="V92" s="39"/>
      <c r="W92" s="96"/>
      <c r="X92" s="39"/>
      <c r="Y92" s="39"/>
      <c r="Z92" s="39"/>
    </row>
    <row r="93" spans="18:26" ht="12.75" x14ac:dyDescent="0.2">
      <c r="R93" s="39"/>
      <c r="S93" s="39"/>
      <c r="T93" s="39"/>
      <c r="U93" s="39"/>
      <c r="V93" s="39"/>
      <c r="W93" s="96"/>
      <c r="X93" s="39"/>
      <c r="Y93" s="39"/>
      <c r="Z93" s="39"/>
    </row>
    <row r="94" spans="18:26" ht="12.75" x14ac:dyDescent="0.2">
      <c r="R94" s="39"/>
      <c r="S94" s="39"/>
      <c r="T94" s="39"/>
      <c r="U94" s="39"/>
      <c r="V94" s="39"/>
      <c r="W94" s="96"/>
      <c r="X94" s="39"/>
      <c r="Y94" s="39"/>
      <c r="Z94" s="39"/>
    </row>
    <row r="95" spans="18:26" ht="12.75" x14ac:dyDescent="0.2">
      <c r="R95" s="39"/>
      <c r="S95" s="39"/>
      <c r="T95" s="39"/>
      <c r="U95" s="39"/>
      <c r="V95" s="39"/>
      <c r="W95" s="96"/>
      <c r="X95" s="39"/>
      <c r="Y95" s="39"/>
      <c r="Z95" s="39"/>
    </row>
    <row r="96" spans="18:26" ht="12.75" x14ac:dyDescent="0.2">
      <c r="R96" s="39"/>
      <c r="S96" s="39"/>
      <c r="T96" s="39"/>
      <c r="U96" s="39"/>
      <c r="V96" s="39"/>
      <c r="W96" s="96"/>
      <c r="X96" s="39"/>
      <c r="Y96" s="39"/>
      <c r="Z96" s="39"/>
    </row>
    <row r="97" spans="18:26" ht="12.75" x14ac:dyDescent="0.2">
      <c r="R97" s="39"/>
      <c r="S97" s="39"/>
      <c r="T97" s="39"/>
      <c r="U97" s="39"/>
      <c r="V97" s="39"/>
      <c r="W97" s="96"/>
      <c r="X97" s="39"/>
      <c r="Y97" s="39"/>
      <c r="Z97" s="39"/>
    </row>
    <row r="98" spans="18:26" ht="12.75" x14ac:dyDescent="0.2">
      <c r="R98" s="39"/>
      <c r="S98" s="39"/>
      <c r="T98" s="39"/>
      <c r="U98" s="39"/>
      <c r="V98" s="39"/>
      <c r="W98" s="96"/>
      <c r="X98" s="39"/>
      <c r="Y98" s="39"/>
      <c r="Z98" s="39"/>
    </row>
    <row r="99" spans="18:26" ht="12.75" x14ac:dyDescent="0.2">
      <c r="R99" s="39"/>
      <c r="S99" s="39"/>
      <c r="T99" s="39"/>
      <c r="U99" s="39"/>
      <c r="V99" s="39"/>
      <c r="W99" s="96"/>
      <c r="X99" s="39"/>
      <c r="Y99" s="39"/>
      <c r="Z99" s="39"/>
    </row>
    <row r="100" spans="18:26" ht="12.75" x14ac:dyDescent="0.2">
      <c r="R100" s="39"/>
      <c r="S100" s="39"/>
      <c r="T100" s="39"/>
      <c r="U100" s="39"/>
      <c r="V100" s="39"/>
      <c r="W100" s="96"/>
      <c r="X100" s="39"/>
      <c r="Y100" s="39"/>
      <c r="Z100" s="39"/>
    </row>
    <row r="101" spans="18:26" ht="12.75" x14ac:dyDescent="0.2">
      <c r="R101" s="39"/>
      <c r="S101" s="39"/>
      <c r="T101" s="39"/>
      <c r="U101" s="39"/>
      <c r="V101" s="39"/>
      <c r="W101" s="96"/>
      <c r="X101" s="39"/>
      <c r="Y101" s="39"/>
      <c r="Z101" s="39"/>
    </row>
    <row r="102" spans="18:26" ht="12.75" x14ac:dyDescent="0.2">
      <c r="R102" s="39"/>
      <c r="S102" s="39"/>
      <c r="T102" s="39"/>
      <c r="U102" s="39"/>
      <c r="V102" s="39"/>
      <c r="W102" s="96"/>
      <c r="X102" s="39"/>
      <c r="Y102" s="39"/>
      <c r="Z102" s="39"/>
    </row>
    <row r="103" spans="18:26" ht="12.75" x14ac:dyDescent="0.2">
      <c r="R103" s="39"/>
      <c r="S103" s="39"/>
      <c r="T103" s="39"/>
      <c r="U103" s="39"/>
      <c r="V103" s="39"/>
      <c r="W103" s="96"/>
      <c r="X103" s="39"/>
      <c r="Y103" s="39"/>
      <c r="Z103" s="39"/>
    </row>
    <row r="104" spans="18:26" ht="12.75" x14ac:dyDescent="0.2">
      <c r="R104" s="39"/>
      <c r="S104" s="39"/>
      <c r="T104" s="39"/>
      <c r="U104" s="39"/>
      <c r="V104" s="39"/>
      <c r="W104" s="96"/>
      <c r="X104" s="39"/>
      <c r="Y104" s="39"/>
      <c r="Z104" s="39"/>
    </row>
    <row r="105" spans="18:26" ht="12.75" x14ac:dyDescent="0.2">
      <c r="R105" s="39"/>
      <c r="S105" s="39"/>
      <c r="T105" s="39"/>
      <c r="U105" s="39"/>
      <c r="V105" s="39"/>
      <c r="W105" s="96"/>
      <c r="X105" s="39"/>
      <c r="Y105" s="39"/>
      <c r="Z105" s="39"/>
    </row>
    <row r="106" spans="18:26" ht="12.75" x14ac:dyDescent="0.2">
      <c r="R106" s="39"/>
      <c r="S106" s="39"/>
      <c r="T106" s="39"/>
      <c r="U106" s="39"/>
      <c r="V106" s="39"/>
      <c r="W106" s="96"/>
      <c r="X106" s="39"/>
      <c r="Y106" s="39"/>
      <c r="Z106" s="39"/>
    </row>
    <row r="107" spans="18:26" ht="12.75" x14ac:dyDescent="0.2">
      <c r="R107" s="39"/>
      <c r="S107" s="39"/>
      <c r="T107" s="39"/>
      <c r="U107" s="39"/>
      <c r="V107" s="39"/>
      <c r="W107" s="96"/>
      <c r="X107" s="39"/>
      <c r="Y107" s="39"/>
      <c r="Z107" s="39"/>
    </row>
    <row r="108" spans="18:26" ht="12.75" x14ac:dyDescent="0.2">
      <c r="R108" s="39"/>
      <c r="S108" s="39"/>
      <c r="T108" s="39"/>
      <c r="U108" s="39"/>
      <c r="V108" s="39"/>
      <c r="W108" s="96"/>
      <c r="X108" s="39"/>
      <c r="Y108" s="39"/>
      <c r="Z108" s="39"/>
    </row>
    <row r="109" spans="18:26" ht="12.75" x14ac:dyDescent="0.2">
      <c r="R109" s="39"/>
      <c r="S109" s="39"/>
      <c r="T109" s="39"/>
      <c r="U109" s="39"/>
      <c r="V109" s="39"/>
      <c r="W109" s="96"/>
      <c r="X109" s="39"/>
      <c r="Y109" s="39"/>
      <c r="Z109" s="39"/>
    </row>
    <row r="110" spans="18:26" ht="12.75" x14ac:dyDescent="0.2">
      <c r="R110" s="39"/>
      <c r="S110" s="39"/>
      <c r="T110" s="39"/>
      <c r="U110" s="39"/>
      <c r="V110" s="39"/>
      <c r="W110" s="96"/>
      <c r="X110" s="39"/>
      <c r="Y110" s="39"/>
      <c r="Z110" s="39"/>
    </row>
    <row r="111" spans="18:26" ht="12.75" x14ac:dyDescent="0.2">
      <c r="R111" s="39"/>
      <c r="S111" s="39"/>
      <c r="T111" s="39"/>
      <c r="U111" s="39"/>
      <c r="V111" s="39"/>
      <c r="W111" s="96"/>
      <c r="X111" s="39"/>
      <c r="Y111" s="39"/>
      <c r="Z111" s="39"/>
    </row>
    <row r="112" spans="18:26" ht="12.75" x14ac:dyDescent="0.2">
      <c r="R112" s="39"/>
      <c r="S112" s="39"/>
      <c r="T112" s="39"/>
      <c r="U112" s="39"/>
      <c r="V112" s="39"/>
      <c r="W112" s="96"/>
      <c r="X112" s="39"/>
      <c r="Y112" s="39"/>
      <c r="Z112" s="39"/>
    </row>
    <row r="113" spans="18:26" ht="12.75" x14ac:dyDescent="0.2">
      <c r="R113" s="39"/>
      <c r="S113" s="39"/>
      <c r="T113" s="39"/>
      <c r="U113" s="39"/>
      <c r="V113" s="39"/>
      <c r="W113" s="96"/>
      <c r="X113" s="39"/>
      <c r="Y113" s="39"/>
      <c r="Z113" s="39"/>
    </row>
    <row r="114" spans="18:26" ht="12.75" x14ac:dyDescent="0.2">
      <c r="R114" s="39"/>
      <c r="S114" s="39"/>
      <c r="T114" s="39"/>
      <c r="U114" s="39"/>
      <c r="V114" s="39"/>
      <c r="W114" s="96"/>
      <c r="X114" s="39"/>
      <c r="Y114" s="39"/>
      <c r="Z114" s="39"/>
    </row>
    <row r="115" spans="18:26" ht="12.75" x14ac:dyDescent="0.2">
      <c r="R115" s="39"/>
      <c r="S115" s="39"/>
      <c r="T115" s="39"/>
      <c r="U115" s="39"/>
      <c r="V115" s="39"/>
      <c r="W115" s="96"/>
      <c r="X115" s="39"/>
      <c r="Y115" s="39"/>
      <c r="Z115" s="39"/>
    </row>
    <row r="116" spans="18:26" ht="12.75" x14ac:dyDescent="0.2">
      <c r="R116" s="39"/>
      <c r="S116" s="39"/>
      <c r="T116" s="39"/>
      <c r="U116" s="39"/>
      <c r="V116" s="39"/>
      <c r="W116" s="96"/>
      <c r="X116" s="39"/>
      <c r="Y116" s="39"/>
      <c r="Z116" s="39"/>
    </row>
    <row r="117" spans="18:26" ht="12.75" x14ac:dyDescent="0.2">
      <c r="R117" s="39"/>
      <c r="S117" s="39"/>
      <c r="T117" s="39"/>
      <c r="U117" s="39"/>
      <c r="V117" s="39"/>
      <c r="W117" s="96"/>
      <c r="X117" s="39"/>
      <c r="Y117" s="39"/>
      <c r="Z117" s="39"/>
    </row>
    <row r="118" spans="18:26" ht="12.75" x14ac:dyDescent="0.2">
      <c r="R118" s="39"/>
      <c r="S118" s="39"/>
      <c r="T118" s="39"/>
      <c r="U118" s="39"/>
      <c r="V118" s="39"/>
      <c r="W118" s="96"/>
      <c r="X118" s="39"/>
      <c r="Y118" s="39"/>
      <c r="Z118" s="39"/>
    </row>
    <row r="119" spans="18:26" ht="12.75" x14ac:dyDescent="0.2">
      <c r="R119" s="39"/>
      <c r="S119" s="39"/>
      <c r="T119" s="39"/>
      <c r="U119" s="39"/>
      <c r="V119" s="39"/>
      <c r="W119" s="96"/>
      <c r="X119" s="39"/>
      <c r="Y119" s="39"/>
      <c r="Z119" s="39"/>
    </row>
    <row r="120" spans="18:26" ht="12.75" x14ac:dyDescent="0.2">
      <c r="R120" s="39"/>
      <c r="S120" s="39"/>
      <c r="T120" s="39"/>
      <c r="U120" s="39"/>
      <c r="V120" s="39"/>
      <c r="W120" s="96"/>
      <c r="X120" s="39"/>
      <c r="Y120" s="39"/>
      <c r="Z120" s="39"/>
    </row>
    <row r="121" spans="18:26" ht="12.75" x14ac:dyDescent="0.2">
      <c r="R121" s="39"/>
      <c r="S121" s="39"/>
      <c r="T121" s="39"/>
      <c r="U121" s="39"/>
      <c r="V121" s="39"/>
      <c r="W121" s="96"/>
      <c r="X121" s="39"/>
      <c r="Y121" s="39"/>
      <c r="Z121" s="39"/>
    </row>
    <row r="122" spans="18:26" ht="12.75" x14ac:dyDescent="0.2">
      <c r="R122" s="39"/>
      <c r="S122" s="39"/>
      <c r="T122" s="39"/>
      <c r="U122" s="39"/>
      <c r="V122" s="39"/>
      <c r="W122" s="96"/>
      <c r="X122" s="39"/>
      <c r="Y122" s="39"/>
      <c r="Z122" s="39"/>
    </row>
    <row r="123" spans="18:26" ht="12.75" x14ac:dyDescent="0.2">
      <c r="R123" s="39"/>
      <c r="S123" s="39"/>
      <c r="T123" s="39"/>
      <c r="U123" s="39"/>
      <c r="V123" s="39"/>
      <c r="W123" s="96"/>
      <c r="X123" s="39"/>
      <c r="Y123" s="39"/>
      <c r="Z123" s="39"/>
    </row>
    <row r="124" spans="18:26" ht="12.75" x14ac:dyDescent="0.2">
      <c r="R124" s="39"/>
      <c r="S124" s="39"/>
      <c r="T124" s="39"/>
      <c r="U124" s="39"/>
      <c r="V124" s="39"/>
      <c r="W124" s="96"/>
      <c r="X124" s="39"/>
      <c r="Y124" s="39"/>
      <c r="Z124" s="39"/>
    </row>
    <row r="125" spans="18:26" ht="12.75" x14ac:dyDescent="0.2">
      <c r="R125" s="39"/>
      <c r="S125" s="39"/>
      <c r="T125" s="39"/>
      <c r="U125" s="39"/>
      <c r="V125" s="39"/>
      <c r="W125" s="96"/>
      <c r="X125" s="39"/>
      <c r="Y125" s="39"/>
      <c r="Z125" s="39"/>
    </row>
    <row r="126" spans="18:26" ht="12.75" x14ac:dyDescent="0.2">
      <c r="R126" s="39"/>
      <c r="S126" s="39"/>
      <c r="T126" s="39"/>
      <c r="U126" s="39"/>
      <c r="V126" s="39"/>
      <c r="W126" s="96"/>
      <c r="X126" s="39"/>
      <c r="Y126" s="39"/>
      <c r="Z126" s="39"/>
    </row>
    <row r="127" spans="18:26" ht="12.75" x14ac:dyDescent="0.2">
      <c r="R127" s="39"/>
      <c r="S127" s="39"/>
      <c r="T127" s="39"/>
      <c r="U127" s="39"/>
      <c r="V127" s="39"/>
      <c r="W127" s="96"/>
      <c r="X127" s="39"/>
      <c r="Y127" s="39"/>
      <c r="Z127" s="39"/>
    </row>
    <row r="128" spans="18:26" ht="12.75" x14ac:dyDescent="0.2">
      <c r="R128" s="39"/>
      <c r="S128" s="39"/>
      <c r="T128" s="39"/>
      <c r="U128" s="39"/>
      <c r="V128" s="39"/>
      <c r="W128" s="96"/>
      <c r="X128" s="39"/>
      <c r="Y128" s="39"/>
      <c r="Z128" s="39"/>
    </row>
    <row r="129" spans="18:26" ht="12.75" x14ac:dyDescent="0.2">
      <c r="R129" s="39"/>
      <c r="S129" s="39"/>
      <c r="T129" s="39"/>
      <c r="U129" s="39"/>
      <c r="V129" s="39"/>
      <c r="W129" s="96"/>
      <c r="X129" s="39"/>
      <c r="Y129" s="39"/>
      <c r="Z129" s="39"/>
    </row>
    <row r="130" spans="18:26" ht="12.75" x14ac:dyDescent="0.2">
      <c r="R130" s="39"/>
      <c r="S130" s="39"/>
      <c r="T130" s="39"/>
      <c r="U130" s="39"/>
      <c r="V130" s="39"/>
      <c r="W130" s="96"/>
      <c r="X130" s="39"/>
      <c r="Y130" s="39"/>
      <c r="Z130" s="39"/>
    </row>
    <row r="131" spans="18:26" ht="12.75" x14ac:dyDescent="0.2">
      <c r="R131" s="39"/>
      <c r="S131" s="39"/>
      <c r="T131" s="39"/>
      <c r="U131" s="39"/>
      <c r="V131" s="39"/>
      <c r="W131" s="96"/>
      <c r="X131" s="39"/>
      <c r="Y131" s="39"/>
      <c r="Z131" s="39"/>
    </row>
    <row r="132" spans="18:26" ht="12.75" x14ac:dyDescent="0.2">
      <c r="R132" s="39"/>
      <c r="S132" s="39"/>
      <c r="T132" s="39"/>
      <c r="U132" s="39"/>
      <c r="V132" s="39"/>
      <c r="W132" s="96"/>
      <c r="X132" s="39"/>
      <c r="Y132" s="39"/>
      <c r="Z132" s="39"/>
    </row>
    <row r="133" spans="18:26" ht="12.75" x14ac:dyDescent="0.2">
      <c r="R133" s="39"/>
      <c r="S133" s="39"/>
      <c r="T133" s="39"/>
      <c r="U133" s="39"/>
      <c r="V133" s="39"/>
      <c r="W133" s="96"/>
      <c r="X133" s="39"/>
      <c r="Y133" s="39"/>
      <c r="Z133" s="39"/>
    </row>
    <row r="134" spans="18:26" ht="12.75" x14ac:dyDescent="0.2">
      <c r="R134" s="39"/>
      <c r="S134" s="39"/>
      <c r="T134" s="39"/>
      <c r="U134" s="39"/>
      <c r="V134" s="39"/>
      <c r="W134" s="96"/>
      <c r="X134" s="39"/>
      <c r="Y134" s="39"/>
      <c r="Z134" s="39"/>
    </row>
    <row r="135" spans="18:26" ht="12.75" x14ac:dyDescent="0.2">
      <c r="R135" s="39"/>
      <c r="S135" s="39"/>
      <c r="T135" s="39"/>
      <c r="U135" s="39"/>
      <c r="V135" s="39"/>
      <c r="W135" s="96"/>
      <c r="X135" s="39"/>
      <c r="Y135" s="39"/>
      <c r="Z135" s="39"/>
    </row>
    <row r="136" spans="18:26" ht="12.75" x14ac:dyDescent="0.2">
      <c r="R136" s="39"/>
      <c r="S136" s="39"/>
      <c r="T136" s="39"/>
      <c r="U136" s="39"/>
      <c r="V136" s="39"/>
      <c r="W136" s="96"/>
      <c r="X136" s="39"/>
      <c r="Y136" s="39"/>
      <c r="Z136" s="39"/>
    </row>
    <row r="137" spans="18:26" ht="12.75" x14ac:dyDescent="0.2">
      <c r="R137" s="39"/>
      <c r="S137" s="39"/>
      <c r="T137" s="39"/>
      <c r="U137" s="39"/>
      <c r="V137" s="39"/>
      <c r="W137" s="96"/>
      <c r="X137" s="39"/>
      <c r="Y137" s="39"/>
      <c r="Z137" s="39"/>
    </row>
    <row r="138" spans="18:26" ht="12.75" x14ac:dyDescent="0.2">
      <c r="R138" s="39"/>
      <c r="S138" s="39"/>
      <c r="T138" s="39"/>
      <c r="U138" s="39"/>
      <c r="V138" s="39"/>
      <c r="W138" s="96"/>
      <c r="X138" s="39"/>
      <c r="Y138" s="39"/>
      <c r="Z138" s="39"/>
    </row>
    <row r="139" spans="18:26" ht="12.75" x14ac:dyDescent="0.2">
      <c r="R139" s="39"/>
      <c r="S139" s="39"/>
      <c r="T139" s="39"/>
      <c r="U139" s="39"/>
      <c r="V139" s="39"/>
      <c r="W139" s="96"/>
      <c r="X139" s="39"/>
      <c r="Y139" s="39"/>
      <c r="Z139" s="39"/>
    </row>
    <row r="140" spans="18:26" ht="12.75" x14ac:dyDescent="0.2">
      <c r="R140" s="39"/>
      <c r="S140" s="39"/>
      <c r="T140" s="39"/>
      <c r="U140" s="39"/>
      <c r="V140" s="39"/>
      <c r="W140" s="96"/>
      <c r="X140" s="39"/>
      <c r="Y140" s="39"/>
      <c r="Z140" s="39"/>
    </row>
    <row r="141" spans="18:26" ht="12.75" x14ac:dyDescent="0.2">
      <c r="R141" s="39"/>
      <c r="S141" s="39"/>
      <c r="T141" s="39"/>
      <c r="U141" s="39"/>
      <c r="V141" s="39"/>
      <c r="W141" s="96"/>
      <c r="X141" s="39"/>
      <c r="Y141" s="39"/>
      <c r="Z141" s="39"/>
    </row>
    <row r="142" spans="18:26" ht="12.75" x14ac:dyDescent="0.2">
      <c r="R142" s="39"/>
      <c r="S142" s="39"/>
      <c r="T142" s="39"/>
      <c r="U142" s="39"/>
      <c r="V142" s="39"/>
      <c r="W142" s="96"/>
      <c r="X142" s="39"/>
      <c r="Y142" s="39"/>
      <c r="Z142" s="39"/>
    </row>
    <row r="143" spans="18:26" ht="12.75" x14ac:dyDescent="0.2">
      <c r="R143" s="39"/>
      <c r="S143" s="39"/>
      <c r="T143" s="39"/>
      <c r="U143" s="39"/>
      <c r="V143" s="39"/>
      <c r="W143" s="96"/>
      <c r="X143" s="39"/>
      <c r="Y143" s="39"/>
      <c r="Z143" s="39"/>
    </row>
    <row r="144" spans="18:26" ht="12.75" x14ac:dyDescent="0.2">
      <c r="R144" s="39"/>
      <c r="S144" s="39"/>
      <c r="T144" s="39"/>
      <c r="U144" s="39"/>
      <c r="V144" s="39"/>
      <c r="W144" s="96"/>
      <c r="X144" s="39"/>
      <c r="Y144" s="39"/>
      <c r="Z144" s="39"/>
    </row>
    <row r="145" spans="18:26" ht="12.75" x14ac:dyDescent="0.2">
      <c r="R145" s="39"/>
      <c r="S145" s="39"/>
      <c r="T145" s="39"/>
      <c r="U145" s="39"/>
      <c r="V145" s="39"/>
      <c r="W145" s="96"/>
      <c r="X145" s="39"/>
      <c r="Y145" s="39"/>
      <c r="Z145" s="39"/>
    </row>
    <row r="146" spans="18:26" ht="12.75" x14ac:dyDescent="0.2">
      <c r="R146" s="39"/>
      <c r="S146" s="39"/>
      <c r="T146" s="39"/>
      <c r="U146" s="39"/>
      <c r="V146" s="39"/>
      <c r="W146" s="96"/>
      <c r="X146" s="39"/>
      <c r="Y146" s="39"/>
      <c r="Z146" s="39"/>
    </row>
    <row r="147" spans="18:26" ht="12.75" x14ac:dyDescent="0.2">
      <c r="R147" s="39"/>
      <c r="S147" s="39"/>
      <c r="T147" s="39"/>
      <c r="U147" s="39"/>
      <c r="V147" s="39"/>
      <c r="W147" s="96"/>
      <c r="X147" s="39"/>
      <c r="Y147" s="39"/>
      <c r="Z147" s="39"/>
    </row>
    <row r="148" spans="18:26" ht="12.75" x14ac:dyDescent="0.2">
      <c r="R148" s="39"/>
      <c r="S148" s="39"/>
      <c r="T148" s="39"/>
      <c r="U148" s="39"/>
      <c r="V148" s="39"/>
      <c r="W148" s="96"/>
      <c r="X148" s="39"/>
      <c r="Y148" s="39"/>
      <c r="Z148" s="39"/>
    </row>
    <row r="149" spans="18:26" ht="12.75" x14ac:dyDescent="0.2">
      <c r="R149" s="39"/>
      <c r="S149" s="39"/>
      <c r="T149" s="39"/>
      <c r="U149" s="39"/>
      <c r="V149" s="39"/>
      <c r="W149" s="96"/>
      <c r="X149" s="39"/>
      <c r="Y149" s="39"/>
      <c r="Z149" s="39"/>
    </row>
    <row r="150" spans="18:26" ht="12.75" x14ac:dyDescent="0.2">
      <c r="R150" s="39"/>
      <c r="S150" s="39"/>
      <c r="T150" s="39"/>
      <c r="U150" s="39"/>
      <c r="V150" s="39"/>
      <c r="W150" s="96"/>
      <c r="X150" s="39"/>
      <c r="Y150" s="39"/>
      <c r="Z150" s="39"/>
    </row>
    <row r="151" spans="18:26" ht="12.75" x14ac:dyDescent="0.2">
      <c r="R151" s="39"/>
      <c r="S151" s="39"/>
      <c r="T151" s="39"/>
      <c r="U151" s="39"/>
      <c r="V151" s="39"/>
      <c r="W151" s="96"/>
      <c r="X151" s="39"/>
      <c r="Y151" s="39"/>
      <c r="Z151" s="39"/>
    </row>
    <row r="152" spans="18:26" ht="12.75" x14ac:dyDescent="0.2">
      <c r="R152" s="39"/>
      <c r="S152" s="39"/>
      <c r="T152" s="39"/>
      <c r="U152" s="39"/>
      <c r="V152" s="39"/>
      <c r="W152" s="96"/>
      <c r="X152" s="39"/>
      <c r="Y152" s="39"/>
      <c r="Z152" s="39"/>
    </row>
    <row r="153" spans="18:26" ht="12.75" x14ac:dyDescent="0.2">
      <c r="R153" s="39"/>
      <c r="S153" s="39"/>
      <c r="T153" s="39"/>
      <c r="U153" s="39"/>
      <c r="V153" s="39"/>
      <c r="W153" s="96"/>
      <c r="X153" s="39"/>
      <c r="Y153" s="39"/>
      <c r="Z153" s="39"/>
    </row>
    <row r="154" spans="18:26" ht="12.75" x14ac:dyDescent="0.2">
      <c r="R154" s="39"/>
      <c r="S154" s="39"/>
      <c r="T154" s="39"/>
      <c r="U154" s="39"/>
      <c r="V154" s="39"/>
      <c r="W154" s="96"/>
      <c r="X154" s="39"/>
      <c r="Y154" s="39"/>
      <c r="Z154" s="39"/>
    </row>
    <row r="155" spans="18:26" ht="12.75" x14ac:dyDescent="0.2">
      <c r="R155" s="39"/>
      <c r="S155" s="39"/>
      <c r="T155" s="39"/>
      <c r="U155" s="39"/>
      <c r="V155" s="39"/>
      <c r="W155" s="96"/>
      <c r="X155" s="39"/>
      <c r="Y155" s="39"/>
      <c r="Z155" s="39"/>
    </row>
    <row r="156" spans="18:26" ht="12.75" x14ac:dyDescent="0.2">
      <c r="R156" s="39"/>
      <c r="S156" s="39"/>
      <c r="T156" s="39"/>
      <c r="U156" s="39"/>
      <c r="V156" s="39"/>
      <c r="W156" s="96"/>
      <c r="X156" s="39"/>
      <c r="Y156" s="39"/>
      <c r="Z156" s="39"/>
    </row>
    <row r="157" spans="18:26" ht="12.75" x14ac:dyDescent="0.2">
      <c r="R157" s="39"/>
      <c r="S157" s="39"/>
      <c r="T157" s="39"/>
      <c r="U157" s="39"/>
      <c r="V157" s="39"/>
      <c r="W157" s="96"/>
      <c r="X157" s="39"/>
      <c r="Y157" s="39"/>
      <c r="Z157" s="39"/>
    </row>
    <row r="158" spans="18:26" ht="12.75" x14ac:dyDescent="0.2">
      <c r="R158" s="39"/>
      <c r="S158" s="39"/>
      <c r="T158" s="39"/>
      <c r="U158" s="39"/>
      <c r="V158" s="39"/>
      <c r="W158" s="96"/>
      <c r="X158" s="39"/>
      <c r="Y158" s="39"/>
      <c r="Z158" s="39"/>
    </row>
    <row r="159" spans="18:26" ht="12.75" x14ac:dyDescent="0.2">
      <c r="R159" s="39"/>
      <c r="S159" s="39"/>
      <c r="T159" s="39"/>
      <c r="U159" s="39"/>
      <c r="V159" s="39"/>
      <c r="W159" s="96"/>
      <c r="X159" s="39"/>
      <c r="Y159" s="39"/>
      <c r="Z159" s="39"/>
    </row>
    <row r="160" spans="18:26" ht="12.75" x14ac:dyDescent="0.2">
      <c r="R160" s="39"/>
      <c r="S160" s="39"/>
      <c r="T160" s="39"/>
      <c r="U160" s="39"/>
      <c r="V160" s="39"/>
      <c r="W160" s="96"/>
      <c r="X160" s="39"/>
      <c r="Y160" s="39"/>
      <c r="Z160" s="39"/>
    </row>
    <row r="161" spans="18:26" ht="12.75" x14ac:dyDescent="0.2">
      <c r="R161" s="39"/>
      <c r="S161" s="39"/>
      <c r="T161" s="39"/>
      <c r="U161" s="39"/>
      <c r="V161" s="39"/>
      <c r="W161" s="96"/>
      <c r="X161" s="39"/>
      <c r="Y161" s="39"/>
      <c r="Z161" s="39"/>
    </row>
    <row r="162" spans="18:26" ht="12.75" x14ac:dyDescent="0.2">
      <c r="R162" s="39"/>
      <c r="S162" s="39"/>
      <c r="T162" s="39"/>
      <c r="U162" s="39"/>
      <c r="V162" s="39"/>
      <c r="W162" s="96"/>
      <c r="X162" s="39"/>
      <c r="Y162" s="39"/>
      <c r="Z162" s="39"/>
    </row>
    <row r="163" spans="18:26" ht="12.75" x14ac:dyDescent="0.2">
      <c r="R163" s="39"/>
      <c r="S163" s="39"/>
      <c r="T163" s="39"/>
      <c r="U163" s="39"/>
      <c r="V163" s="39"/>
      <c r="W163" s="96"/>
      <c r="X163" s="39"/>
      <c r="Y163" s="39"/>
      <c r="Z163" s="39"/>
    </row>
    <row r="164" spans="18:26" ht="12.75" x14ac:dyDescent="0.2">
      <c r="R164" s="39"/>
      <c r="S164" s="39"/>
      <c r="T164" s="39"/>
      <c r="U164" s="39"/>
      <c r="V164" s="39"/>
      <c r="W164" s="96"/>
      <c r="X164" s="39"/>
      <c r="Y164" s="39"/>
      <c r="Z164" s="39"/>
    </row>
    <row r="165" spans="18:26" ht="12.75" x14ac:dyDescent="0.2">
      <c r="R165" s="39"/>
      <c r="S165" s="39"/>
      <c r="T165" s="39"/>
      <c r="U165" s="39"/>
      <c r="V165" s="39"/>
      <c r="W165" s="96"/>
      <c r="X165" s="39"/>
      <c r="Y165" s="39"/>
      <c r="Z165" s="39"/>
    </row>
    <row r="166" spans="18:26" ht="12.75" x14ac:dyDescent="0.2">
      <c r="R166" s="39"/>
      <c r="S166" s="39"/>
      <c r="T166" s="39"/>
      <c r="U166" s="39"/>
      <c r="V166" s="39"/>
      <c r="W166" s="96"/>
      <c r="X166" s="39"/>
      <c r="Y166" s="39"/>
      <c r="Z166" s="39"/>
    </row>
    <row r="167" spans="18:26" ht="12.75" x14ac:dyDescent="0.2">
      <c r="R167" s="39"/>
      <c r="S167" s="39"/>
      <c r="T167" s="39"/>
      <c r="U167" s="39"/>
      <c r="V167" s="39"/>
      <c r="W167" s="96"/>
      <c r="X167" s="39"/>
      <c r="Y167" s="39"/>
      <c r="Z167" s="39"/>
    </row>
    <row r="168" spans="18:26" ht="12.75" x14ac:dyDescent="0.2">
      <c r="R168" s="39"/>
      <c r="S168" s="39"/>
      <c r="T168" s="39"/>
      <c r="U168" s="39"/>
      <c r="V168" s="39"/>
      <c r="W168" s="96"/>
      <c r="X168" s="39"/>
      <c r="Y168" s="39"/>
      <c r="Z168" s="39"/>
    </row>
    <row r="169" spans="18:26" ht="12.75" x14ac:dyDescent="0.2">
      <c r="R169" s="39"/>
      <c r="S169" s="39"/>
      <c r="T169" s="39"/>
      <c r="U169" s="39"/>
      <c r="V169" s="39"/>
      <c r="W169" s="96"/>
      <c r="X169" s="39"/>
      <c r="Y169" s="39"/>
      <c r="Z169" s="39"/>
    </row>
    <row r="170" spans="18:26" ht="12.75" x14ac:dyDescent="0.2">
      <c r="R170" s="39"/>
      <c r="S170" s="39"/>
      <c r="T170" s="39"/>
      <c r="U170" s="39"/>
      <c r="V170" s="39"/>
      <c r="W170" s="96"/>
      <c r="X170" s="39"/>
      <c r="Y170" s="39"/>
      <c r="Z170" s="39"/>
    </row>
    <row r="171" spans="18:26" ht="12.75" x14ac:dyDescent="0.2">
      <c r="R171" s="39"/>
      <c r="S171" s="39"/>
      <c r="T171" s="39"/>
      <c r="U171" s="39"/>
      <c r="V171" s="39"/>
      <c r="W171" s="96"/>
      <c r="X171" s="39"/>
      <c r="Y171" s="39"/>
      <c r="Z171" s="39"/>
    </row>
    <row r="172" spans="18:26" ht="12.75" x14ac:dyDescent="0.2">
      <c r="R172" s="39"/>
      <c r="S172" s="39"/>
      <c r="T172" s="39"/>
      <c r="U172" s="39"/>
      <c r="V172" s="39"/>
      <c r="W172" s="96"/>
      <c r="X172" s="39"/>
      <c r="Y172" s="39"/>
      <c r="Z172" s="39"/>
    </row>
    <row r="173" spans="18:26" ht="12.75" x14ac:dyDescent="0.2">
      <c r="R173" s="39"/>
      <c r="S173" s="39"/>
      <c r="T173" s="39"/>
      <c r="U173" s="39"/>
      <c r="V173" s="39"/>
      <c r="W173" s="96"/>
      <c r="X173" s="39"/>
      <c r="Y173" s="39"/>
      <c r="Z173" s="39"/>
    </row>
    <row r="174" spans="18:26" ht="12.75" x14ac:dyDescent="0.2">
      <c r="R174" s="39"/>
      <c r="S174" s="39"/>
      <c r="T174" s="39"/>
      <c r="U174" s="39"/>
      <c r="V174" s="39"/>
      <c r="W174" s="96"/>
      <c r="X174" s="39"/>
      <c r="Y174" s="39"/>
      <c r="Z174" s="39"/>
    </row>
    <row r="175" spans="18:26" ht="12.75" x14ac:dyDescent="0.2">
      <c r="R175" s="39"/>
      <c r="S175" s="39"/>
      <c r="T175" s="39"/>
      <c r="U175" s="39"/>
      <c r="V175" s="39"/>
      <c r="W175" s="96"/>
      <c r="X175" s="39"/>
      <c r="Y175" s="39"/>
      <c r="Z175" s="39"/>
    </row>
    <row r="176" spans="18:26" ht="12.75" x14ac:dyDescent="0.2">
      <c r="R176" s="39"/>
      <c r="S176" s="39"/>
      <c r="T176" s="39"/>
      <c r="U176" s="39"/>
      <c r="V176" s="39"/>
      <c r="W176" s="96"/>
      <c r="X176" s="39"/>
      <c r="Y176" s="39"/>
      <c r="Z176" s="39"/>
    </row>
    <row r="177" spans="18:26" ht="12.75" x14ac:dyDescent="0.2">
      <c r="R177" s="39"/>
      <c r="S177" s="39"/>
      <c r="T177" s="39"/>
      <c r="U177" s="39"/>
      <c r="V177" s="39"/>
      <c r="W177" s="96"/>
      <c r="X177" s="39"/>
      <c r="Y177" s="39"/>
      <c r="Z177" s="39"/>
    </row>
    <row r="178" spans="18:26" ht="12.75" x14ac:dyDescent="0.2">
      <c r="R178" s="39"/>
      <c r="S178" s="39"/>
      <c r="T178" s="39"/>
      <c r="U178" s="39"/>
      <c r="V178" s="39"/>
      <c r="W178" s="96"/>
      <c r="X178" s="39"/>
      <c r="Y178" s="39"/>
      <c r="Z178" s="39"/>
    </row>
    <row r="179" spans="18:26" ht="12.75" x14ac:dyDescent="0.2">
      <c r="R179" s="39"/>
      <c r="S179" s="39"/>
      <c r="T179" s="39"/>
      <c r="U179" s="39"/>
      <c r="V179" s="39"/>
      <c r="W179" s="96"/>
      <c r="X179" s="39"/>
      <c r="Y179" s="39"/>
      <c r="Z179" s="39"/>
    </row>
    <row r="180" spans="18:26" ht="12.75" x14ac:dyDescent="0.2">
      <c r="R180" s="39"/>
      <c r="S180" s="39"/>
      <c r="T180" s="39"/>
      <c r="U180" s="39"/>
      <c r="V180" s="39"/>
      <c r="W180" s="96"/>
      <c r="X180" s="39"/>
      <c r="Y180" s="39"/>
      <c r="Z180" s="39"/>
    </row>
    <row r="181" spans="18:26" ht="12.75" x14ac:dyDescent="0.2">
      <c r="R181" s="39"/>
      <c r="S181" s="39"/>
      <c r="T181" s="39"/>
      <c r="U181" s="39"/>
      <c r="V181" s="39"/>
      <c r="W181" s="96"/>
      <c r="X181" s="39"/>
      <c r="Y181" s="39"/>
      <c r="Z181" s="39"/>
    </row>
    <row r="182" spans="18:26" ht="12.75" x14ac:dyDescent="0.2">
      <c r="R182" s="39"/>
      <c r="S182" s="39"/>
      <c r="T182" s="39"/>
      <c r="U182" s="39"/>
      <c r="V182" s="39"/>
      <c r="W182" s="96"/>
      <c r="X182" s="39"/>
      <c r="Y182" s="39"/>
      <c r="Z182" s="39"/>
    </row>
    <row r="183" spans="18:26" ht="12.75" x14ac:dyDescent="0.2">
      <c r="R183" s="39"/>
      <c r="S183" s="39"/>
      <c r="T183" s="39"/>
      <c r="U183" s="39"/>
      <c r="V183" s="39"/>
      <c r="W183" s="96"/>
      <c r="X183" s="39"/>
      <c r="Y183" s="39"/>
      <c r="Z183" s="39"/>
    </row>
    <row r="184" spans="18:26" ht="12.75" x14ac:dyDescent="0.2">
      <c r="R184" s="39"/>
      <c r="S184" s="39"/>
      <c r="T184" s="39"/>
      <c r="U184" s="39"/>
      <c r="V184" s="39"/>
      <c r="W184" s="96"/>
      <c r="X184" s="39"/>
      <c r="Y184" s="39"/>
      <c r="Z184" s="39"/>
    </row>
    <row r="185" spans="18:26" ht="12.75" x14ac:dyDescent="0.2">
      <c r="R185" s="39"/>
      <c r="S185" s="39"/>
      <c r="T185" s="39"/>
      <c r="U185" s="39"/>
      <c r="V185" s="39"/>
      <c r="W185" s="96"/>
      <c r="X185" s="39"/>
      <c r="Y185" s="39"/>
      <c r="Z185" s="39"/>
    </row>
    <row r="186" spans="18:26" ht="12.75" x14ac:dyDescent="0.2">
      <c r="R186" s="39"/>
      <c r="S186" s="39"/>
      <c r="T186" s="39"/>
      <c r="U186" s="39"/>
      <c r="V186" s="39"/>
      <c r="W186" s="96"/>
      <c r="X186" s="39"/>
      <c r="Y186" s="39"/>
      <c r="Z186" s="39"/>
    </row>
    <row r="187" spans="18:26" ht="12.75" x14ac:dyDescent="0.2">
      <c r="R187" s="39"/>
      <c r="S187" s="39"/>
      <c r="T187" s="39"/>
      <c r="U187" s="39"/>
      <c r="V187" s="39"/>
      <c r="W187" s="96"/>
      <c r="X187" s="39"/>
      <c r="Y187" s="39"/>
      <c r="Z187" s="39"/>
    </row>
    <row r="188" spans="18:26" ht="12.75" x14ac:dyDescent="0.2">
      <c r="R188" s="39"/>
      <c r="S188" s="39"/>
      <c r="T188" s="39"/>
      <c r="U188" s="39"/>
      <c r="V188" s="39"/>
      <c r="W188" s="96"/>
      <c r="X188" s="39"/>
      <c r="Y188" s="39"/>
      <c r="Z188" s="39"/>
    </row>
    <row r="189" spans="18:26" ht="12.75" x14ac:dyDescent="0.2">
      <c r="R189" s="39"/>
      <c r="S189" s="39"/>
      <c r="T189" s="39"/>
      <c r="U189" s="39"/>
      <c r="V189" s="39"/>
      <c r="W189" s="96"/>
      <c r="X189" s="39"/>
      <c r="Y189" s="39"/>
      <c r="Z189" s="39"/>
    </row>
    <row r="190" spans="18:26" ht="12.75" x14ac:dyDescent="0.2">
      <c r="R190" s="39"/>
      <c r="S190" s="39"/>
      <c r="T190" s="39"/>
      <c r="U190" s="39"/>
      <c r="V190" s="39"/>
      <c r="W190" s="96"/>
      <c r="X190" s="39"/>
      <c r="Y190" s="39"/>
      <c r="Z190" s="39"/>
    </row>
    <row r="191" spans="18:26" ht="12.75" x14ac:dyDescent="0.2">
      <c r="R191" s="39"/>
      <c r="S191" s="39"/>
      <c r="T191" s="39"/>
      <c r="U191" s="39"/>
      <c r="V191" s="39"/>
      <c r="W191" s="96"/>
      <c r="X191" s="39"/>
      <c r="Y191" s="39"/>
      <c r="Z191" s="39"/>
    </row>
    <row r="192" spans="18:26" ht="12.75" x14ac:dyDescent="0.2">
      <c r="R192" s="39"/>
      <c r="S192" s="39"/>
      <c r="T192" s="39"/>
      <c r="U192" s="39"/>
      <c r="V192" s="39"/>
      <c r="W192" s="96"/>
      <c r="X192" s="39"/>
      <c r="Y192" s="39"/>
      <c r="Z192" s="39"/>
    </row>
    <row r="193" spans="18:26" ht="12.75" x14ac:dyDescent="0.2">
      <c r="R193" s="39"/>
      <c r="S193" s="39"/>
      <c r="T193" s="39"/>
      <c r="U193" s="39"/>
      <c r="V193" s="39"/>
      <c r="W193" s="96"/>
      <c r="X193" s="39"/>
      <c r="Y193" s="39"/>
      <c r="Z193" s="39"/>
    </row>
    <row r="194" spans="18:26" ht="12.75" x14ac:dyDescent="0.2">
      <c r="R194" s="39"/>
      <c r="S194" s="39"/>
      <c r="T194" s="39"/>
      <c r="U194" s="39"/>
      <c r="V194" s="39"/>
      <c r="W194" s="96"/>
      <c r="X194" s="39"/>
      <c r="Y194" s="39"/>
      <c r="Z194" s="39"/>
    </row>
    <row r="195" spans="18:26" ht="12.75" x14ac:dyDescent="0.2">
      <c r="R195" s="39"/>
      <c r="S195" s="39"/>
      <c r="T195" s="39"/>
      <c r="U195" s="39"/>
      <c r="V195" s="39"/>
      <c r="W195" s="96"/>
      <c r="X195" s="39"/>
      <c r="Y195" s="39"/>
      <c r="Z195" s="39"/>
    </row>
    <row r="196" spans="18:26" ht="12.75" x14ac:dyDescent="0.2">
      <c r="R196" s="39"/>
      <c r="S196" s="39"/>
      <c r="T196" s="39"/>
      <c r="U196" s="39"/>
      <c r="V196" s="39"/>
      <c r="W196" s="96"/>
      <c r="X196" s="39"/>
      <c r="Y196" s="39"/>
      <c r="Z196" s="39"/>
    </row>
    <row r="197" spans="18:26" ht="12.75" x14ac:dyDescent="0.2">
      <c r="R197" s="39"/>
      <c r="S197" s="39"/>
      <c r="T197" s="39"/>
      <c r="U197" s="39"/>
      <c r="V197" s="39"/>
      <c r="W197" s="96"/>
      <c r="X197" s="39"/>
      <c r="Y197" s="39"/>
      <c r="Z197" s="39"/>
    </row>
    <row r="198" spans="18:26" ht="12.75" x14ac:dyDescent="0.2">
      <c r="R198" s="39"/>
      <c r="S198" s="39"/>
      <c r="T198" s="39"/>
      <c r="U198" s="39"/>
      <c r="V198" s="39"/>
      <c r="W198" s="96"/>
      <c r="X198" s="39"/>
      <c r="Y198" s="39"/>
      <c r="Z198" s="39"/>
    </row>
    <row r="199" spans="18:26" ht="12.75" x14ac:dyDescent="0.2">
      <c r="R199" s="39"/>
      <c r="S199" s="39"/>
      <c r="T199" s="39"/>
      <c r="U199" s="39"/>
      <c r="V199" s="39"/>
      <c r="W199" s="96"/>
      <c r="X199" s="39"/>
      <c r="Y199" s="39"/>
      <c r="Z199" s="39"/>
    </row>
    <row r="200" spans="18:26" ht="12.75" x14ac:dyDescent="0.2">
      <c r="R200" s="39"/>
      <c r="S200" s="39"/>
      <c r="T200" s="39"/>
      <c r="U200" s="39"/>
      <c r="V200" s="39"/>
      <c r="W200" s="96"/>
      <c r="X200" s="39"/>
      <c r="Y200" s="39"/>
      <c r="Z200" s="39"/>
    </row>
    <row r="201" spans="18:26" ht="12.75" x14ac:dyDescent="0.2">
      <c r="R201" s="39"/>
      <c r="S201" s="39"/>
      <c r="T201" s="39"/>
      <c r="U201" s="39"/>
      <c r="V201" s="39"/>
      <c r="W201" s="96"/>
      <c r="X201" s="39"/>
      <c r="Y201" s="39"/>
      <c r="Z201" s="39"/>
    </row>
    <row r="202" spans="18:26" ht="12.75" x14ac:dyDescent="0.2">
      <c r="R202" s="39"/>
      <c r="S202" s="39"/>
      <c r="T202" s="39"/>
      <c r="U202" s="39"/>
      <c r="V202" s="39"/>
      <c r="W202" s="96"/>
      <c r="X202" s="39"/>
      <c r="Y202" s="39"/>
      <c r="Z202" s="39"/>
    </row>
    <row r="203" spans="18:26" ht="12.75" x14ac:dyDescent="0.2">
      <c r="R203" s="39"/>
      <c r="S203" s="39"/>
      <c r="T203" s="39"/>
      <c r="U203" s="39"/>
      <c r="V203" s="39"/>
      <c r="W203" s="96"/>
      <c r="X203" s="39"/>
      <c r="Y203" s="39"/>
      <c r="Z203" s="39"/>
    </row>
    <row r="204" spans="18:26" ht="12.75" x14ac:dyDescent="0.2">
      <c r="R204" s="39"/>
      <c r="S204" s="39"/>
      <c r="T204" s="39"/>
      <c r="U204" s="39"/>
      <c r="V204" s="39"/>
      <c r="W204" s="96"/>
      <c r="X204" s="39"/>
      <c r="Y204" s="39"/>
      <c r="Z204" s="39"/>
    </row>
    <row r="205" spans="18:26" ht="12.75" x14ac:dyDescent="0.2">
      <c r="R205" s="39"/>
      <c r="S205" s="39"/>
      <c r="T205" s="39"/>
      <c r="U205" s="39"/>
      <c r="V205" s="39"/>
      <c r="W205" s="96"/>
      <c r="X205" s="39"/>
      <c r="Y205" s="39"/>
      <c r="Z205" s="39"/>
    </row>
    <row r="206" spans="18:26" ht="12.75" x14ac:dyDescent="0.2">
      <c r="R206" s="39"/>
      <c r="S206" s="39"/>
      <c r="T206" s="39"/>
      <c r="U206" s="39"/>
      <c r="V206" s="39"/>
      <c r="W206" s="96"/>
      <c r="X206" s="39"/>
      <c r="Y206" s="39"/>
      <c r="Z206" s="39"/>
    </row>
    <row r="207" spans="18:26" ht="12.75" x14ac:dyDescent="0.2">
      <c r="R207" s="39"/>
      <c r="S207" s="39"/>
      <c r="T207" s="39"/>
      <c r="U207" s="39"/>
      <c r="V207" s="39"/>
      <c r="W207" s="96"/>
      <c r="X207" s="39"/>
      <c r="Y207" s="39"/>
      <c r="Z207" s="39"/>
    </row>
    <row r="208" spans="18:26" ht="12.75" x14ac:dyDescent="0.2">
      <c r="R208" s="39"/>
      <c r="S208" s="39"/>
      <c r="T208" s="39"/>
      <c r="U208" s="39"/>
      <c r="V208" s="39"/>
      <c r="W208" s="96"/>
      <c r="X208" s="39"/>
      <c r="Y208" s="39"/>
      <c r="Z208" s="39"/>
    </row>
    <row r="209" spans="18:26" ht="12.75" x14ac:dyDescent="0.2">
      <c r="R209" s="39"/>
      <c r="S209" s="39"/>
      <c r="T209" s="39"/>
      <c r="U209" s="39"/>
      <c r="V209" s="39"/>
      <c r="W209" s="96"/>
      <c r="X209" s="39"/>
      <c r="Y209" s="39"/>
      <c r="Z209" s="39"/>
    </row>
    <row r="210" spans="18:26" ht="12.75" x14ac:dyDescent="0.2">
      <c r="R210" s="39"/>
      <c r="S210" s="39"/>
      <c r="T210" s="39"/>
      <c r="U210" s="39"/>
      <c r="V210" s="39"/>
      <c r="W210" s="96"/>
      <c r="X210" s="39"/>
      <c r="Y210" s="39"/>
      <c r="Z210" s="39"/>
    </row>
    <row r="211" spans="18:26" ht="12.75" x14ac:dyDescent="0.2">
      <c r="R211" s="39"/>
      <c r="S211" s="39"/>
      <c r="T211" s="39"/>
      <c r="U211" s="39"/>
      <c r="V211" s="39"/>
      <c r="W211" s="96"/>
      <c r="X211" s="39"/>
      <c r="Y211" s="39"/>
      <c r="Z211" s="39"/>
    </row>
    <row r="212" spans="18:26" ht="12.75" x14ac:dyDescent="0.2">
      <c r="R212" s="39"/>
      <c r="S212" s="39"/>
      <c r="T212" s="39"/>
      <c r="U212" s="39"/>
      <c r="V212" s="39"/>
      <c r="W212" s="96"/>
      <c r="X212" s="39"/>
      <c r="Y212" s="39"/>
      <c r="Z212" s="39"/>
    </row>
    <row r="213" spans="18:26" ht="12.75" x14ac:dyDescent="0.2">
      <c r="R213" s="39"/>
      <c r="S213" s="39"/>
      <c r="T213" s="39"/>
      <c r="U213" s="39"/>
      <c r="V213" s="39"/>
      <c r="W213" s="96"/>
      <c r="X213" s="39"/>
      <c r="Y213" s="39"/>
      <c r="Z213" s="39"/>
    </row>
    <row r="214" spans="18:26" ht="12.75" x14ac:dyDescent="0.2">
      <c r="R214" s="39"/>
      <c r="S214" s="39"/>
      <c r="T214" s="39"/>
      <c r="U214" s="39"/>
      <c r="V214" s="39"/>
      <c r="W214" s="96"/>
      <c r="X214" s="39"/>
      <c r="Y214" s="39"/>
      <c r="Z214" s="39"/>
    </row>
    <row r="215" spans="18:26" ht="12.75" x14ac:dyDescent="0.2">
      <c r="R215" s="39"/>
      <c r="S215" s="39"/>
      <c r="T215" s="39"/>
      <c r="U215" s="39"/>
      <c r="V215" s="39"/>
      <c r="W215" s="96"/>
      <c r="X215" s="39"/>
      <c r="Y215" s="39"/>
      <c r="Z215" s="39"/>
    </row>
    <row r="216" spans="18:26" ht="12.75" x14ac:dyDescent="0.2">
      <c r="R216" s="39"/>
      <c r="S216" s="39"/>
      <c r="T216" s="39"/>
      <c r="U216" s="39"/>
      <c r="V216" s="39"/>
      <c r="W216" s="96"/>
      <c r="X216" s="39"/>
      <c r="Y216" s="39"/>
      <c r="Z216" s="39"/>
    </row>
    <row r="217" spans="18:26" ht="12.75" x14ac:dyDescent="0.2">
      <c r="R217" s="39"/>
      <c r="S217" s="39"/>
      <c r="T217" s="39"/>
      <c r="U217" s="39"/>
      <c r="V217" s="39"/>
      <c r="W217" s="96"/>
      <c r="X217" s="39"/>
      <c r="Y217" s="39"/>
      <c r="Z217" s="39"/>
    </row>
    <row r="218" spans="18:26" ht="12.75" x14ac:dyDescent="0.2">
      <c r="R218" s="39"/>
      <c r="S218" s="39"/>
      <c r="T218" s="39"/>
      <c r="U218" s="39"/>
      <c r="V218" s="39"/>
      <c r="W218" s="96"/>
      <c r="X218" s="39"/>
      <c r="Y218" s="39"/>
      <c r="Z218" s="39"/>
    </row>
    <row r="219" spans="18:26" ht="12.75" x14ac:dyDescent="0.2">
      <c r="R219" s="39"/>
      <c r="S219" s="39"/>
      <c r="T219" s="39"/>
      <c r="U219" s="39"/>
      <c r="V219" s="39"/>
      <c r="W219" s="96"/>
      <c r="X219" s="39"/>
      <c r="Y219" s="39"/>
      <c r="Z219" s="39"/>
    </row>
    <row r="220" spans="18:26" ht="12.75" x14ac:dyDescent="0.2">
      <c r="R220" s="39"/>
      <c r="S220" s="39"/>
      <c r="T220" s="39"/>
      <c r="U220" s="39"/>
      <c r="V220" s="39"/>
      <c r="W220" s="96"/>
      <c r="X220" s="39"/>
      <c r="Y220" s="39"/>
      <c r="Z220" s="39"/>
    </row>
    <row r="221" spans="18:26" ht="12.75" x14ac:dyDescent="0.2">
      <c r="R221" s="39"/>
      <c r="S221" s="39"/>
      <c r="T221" s="39"/>
      <c r="U221" s="39"/>
      <c r="V221" s="39"/>
      <c r="W221" s="96"/>
      <c r="X221" s="39"/>
      <c r="Y221" s="39"/>
      <c r="Z221" s="39"/>
    </row>
    <row r="222" spans="18:26" ht="12.75" x14ac:dyDescent="0.2">
      <c r="R222" s="39"/>
      <c r="S222" s="39"/>
      <c r="T222" s="39"/>
      <c r="U222" s="39"/>
      <c r="V222" s="39"/>
      <c r="W222" s="96"/>
      <c r="X222" s="39"/>
      <c r="Y222" s="39"/>
      <c r="Z222" s="39"/>
    </row>
    <row r="223" spans="18:26" ht="12.75" x14ac:dyDescent="0.2">
      <c r="R223" s="39"/>
      <c r="S223" s="39"/>
      <c r="T223" s="39"/>
      <c r="U223" s="39"/>
      <c r="V223" s="39"/>
      <c r="W223" s="96"/>
      <c r="X223" s="39"/>
      <c r="Y223" s="39"/>
      <c r="Z223" s="39"/>
    </row>
    <row r="224" spans="18:26" ht="12.75" x14ac:dyDescent="0.2">
      <c r="R224" s="39"/>
      <c r="S224" s="39"/>
      <c r="T224" s="39"/>
      <c r="U224" s="39"/>
      <c r="V224" s="39"/>
      <c r="W224" s="96"/>
      <c r="X224" s="39"/>
      <c r="Y224" s="39"/>
      <c r="Z224" s="39"/>
    </row>
    <row r="225" spans="18:26" ht="12.75" x14ac:dyDescent="0.2">
      <c r="R225" s="39"/>
      <c r="S225" s="39"/>
      <c r="T225" s="39"/>
      <c r="U225" s="39"/>
      <c r="V225" s="39"/>
      <c r="W225" s="96"/>
      <c r="X225" s="39"/>
      <c r="Y225" s="39"/>
      <c r="Z225" s="39"/>
    </row>
    <row r="226" spans="18:26" ht="12.75" x14ac:dyDescent="0.2">
      <c r="R226" s="39"/>
      <c r="S226" s="39"/>
      <c r="T226" s="39"/>
      <c r="U226" s="39"/>
      <c r="V226" s="39"/>
      <c r="W226" s="96"/>
      <c r="X226" s="39"/>
      <c r="Y226" s="39"/>
      <c r="Z226" s="39"/>
    </row>
    <row r="227" spans="18:26" ht="12.75" x14ac:dyDescent="0.2">
      <c r="R227" s="39"/>
      <c r="S227" s="39"/>
      <c r="T227" s="39"/>
      <c r="U227" s="39"/>
      <c r="V227" s="39"/>
      <c r="W227" s="96"/>
      <c r="X227" s="39"/>
      <c r="Y227" s="39"/>
      <c r="Z227" s="39"/>
    </row>
    <row r="228" spans="18:26" ht="12.75" x14ac:dyDescent="0.2">
      <c r="R228" s="39"/>
      <c r="S228" s="39"/>
      <c r="T228" s="39"/>
      <c r="U228" s="39"/>
      <c r="V228" s="39"/>
      <c r="W228" s="96"/>
      <c r="X228" s="39"/>
      <c r="Y228" s="39"/>
      <c r="Z228" s="39"/>
    </row>
    <row r="229" spans="18:26" ht="12.75" x14ac:dyDescent="0.2">
      <c r="R229" s="39"/>
      <c r="S229" s="39"/>
      <c r="T229" s="39"/>
      <c r="U229" s="39"/>
      <c r="V229" s="39"/>
      <c r="W229" s="96"/>
      <c r="X229" s="39"/>
      <c r="Y229" s="39"/>
      <c r="Z229" s="39"/>
    </row>
    <row r="230" spans="18:26" ht="12.75" x14ac:dyDescent="0.2">
      <c r="R230" s="39"/>
      <c r="S230" s="39"/>
      <c r="T230" s="39"/>
      <c r="U230" s="39"/>
      <c r="V230" s="39"/>
      <c r="W230" s="96"/>
      <c r="X230" s="39"/>
      <c r="Y230" s="39"/>
      <c r="Z230" s="39"/>
    </row>
    <row r="231" spans="18:26" ht="12.75" x14ac:dyDescent="0.2">
      <c r="R231" s="39"/>
      <c r="S231" s="39"/>
      <c r="T231" s="39"/>
      <c r="U231" s="39"/>
      <c r="V231" s="39"/>
      <c r="W231" s="96"/>
      <c r="X231" s="39"/>
      <c r="Y231" s="39"/>
      <c r="Z231" s="39"/>
    </row>
    <row r="232" spans="18:26" ht="12.75" x14ac:dyDescent="0.2">
      <c r="R232" s="39"/>
      <c r="S232" s="39"/>
      <c r="T232" s="39"/>
      <c r="U232" s="39"/>
      <c r="V232" s="39"/>
      <c r="W232" s="96"/>
      <c r="X232" s="39"/>
      <c r="Y232" s="39"/>
      <c r="Z232" s="39"/>
    </row>
    <row r="233" spans="18:26" ht="12.75" x14ac:dyDescent="0.2">
      <c r="R233" s="39"/>
      <c r="S233" s="39"/>
      <c r="T233" s="39"/>
      <c r="U233" s="39"/>
      <c r="V233" s="39"/>
      <c r="W233" s="96"/>
      <c r="X233" s="39"/>
      <c r="Y233" s="39"/>
      <c r="Z233" s="39"/>
    </row>
    <row r="234" spans="18:26" ht="12.75" x14ac:dyDescent="0.2">
      <c r="R234" s="39"/>
      <c r="S234" s="39"/>
      <c r="T234" s="39"/>
      <c r="U234" s="39"/>
      <c r="V234" s="39"/>
      <c r="W234" s="96"/>
      <c r="X234" s="39"/>
      <c r="Y234" s="39"/>
      <c r="Z234" s="39"/>
    </row>
    <row r="235" spans="18:26" ht="12.75" x14ac:dyDescent="0.2">
      <c r="R235" s="39"/>
      <c r="S235" s="39"/>
      <c r="T235" s="39"/>
      <c r="U235" s="39"/>
      <c r="V235" s="39"/>
      <c r="W235" s="96"/>
      <c r="X235" s="39"/>
      <c r="Y235" s="39"/>
      <c r="Z235" s="39"/>
    </row>
    <row r="236" spans="18:26" ht="12.75" x14ac:dyDescent="0.2">
      <c r="R236" s="39"/>
      <c r="S236" s="39"/>
      <c r="T236" s="39"/>
      <c r="U236" s="39"/>
      <c r="V236" s="39"/>
      <c r="W236" s="96"/>
      <c r="X236" s="39"/>
      <c r="Y236" s="39"/>
      <c r="Z236" s="39"/>
    </row>
    <row r="237" spans="18:26" ht="12.75" x14ac:dyDescent="0.2">
      <c r="R237" s="39"/>
      <c r="S237" s="39"/>
      <c r="T237" s="39"/>
      <c r="U237" s="39"/>
      <c r="V237" s="39"/>
      <c r="W237" s="96"/>
      <c r="X237" s="39"/>
      <c r="Y237" s="39"/>
      <c r="Z237" s="39"/>
    </row>
    <row r="238" spans="18:26" ht="12.75" x14ac:dyDescent="0.2">
      <c r="R238" s="39"/>
      <c r="S238" s="39"/>
      <c r="T238" s="39"/>
      <c r="U238" s="39"/>
      <c r="V238" s="39"/>
      <c r="W238" s="96"/>
      <c r="X238" s="39"/>
      <c r="Y238" s="39"/>
      <c r="Z238" s="39"/>
    </row>
    <row r="239" spans="18:26" ht="12.75" x14ac:dyDescent="0.2">
      <c r="R239" s="39"/>
      <c r="S239" s="39"/>
      <c r="T239" s="39"/>
      <c r="U239" s="39"/>
      <c r="V239" s="39"/>
      <c r="W239" s="96"/>
      <c r="X239" s="39"/>
      <c r="Y239" s="39"/>
      <c r="Z239" s="39"/>
    </row>
    <row r="240" spans="18:26" ht="12.75" x14ac:dyDescent="0.2">
      <c r="R240" s="39"/>
      <c r="S240" s="39"/>
      <c r="T240" s="39"/>
      <c r="U240" s="39"/>
      <c r="V240" s="39"/>
      <c r="W240" s="96"/>
      <c r="X240" s="39"/>
      <c r="Y240" s="39"/>
      <c r="Z240" s="39"/>
    </row>
    <row r="241" spans="18:26" ht="12.75" x14ac:dyDescent="0.2">
      <c r="R241" s="39"/>
      <c r="S241" s="39"/>
      <c r="T241" s="39"/>
      <c r="U241" s="39"/>
      <c r="V241" s="39"/>
      <c r="W241" s="96"/>
      <c r="X241" s="39"/>
      <c r="Y241" s="39"/>
      <c r="Z241" s="39"/>
    </row>
    <row r="242" spans="18:26" ht="12.75" x14ac:dyDescent="0.2">
      <c r="R242" s="39"/>
      <c r="S242" s="39"/>
      <c r="T242" s="39"/>
      <c r="U242" s="39"/>
      <c r="V242" s="39"/>
      <c r="W242" s="96"/>
      <c r="X242" s="39"/>
      <c r="Y242" s="39"/>
      <c r="Z242" s="39"/>
    </row>
    <row r="243" spans="18:26" ht="12.75" x14ac:dyDescent="0.2">
      <c r="R243" s="39"/>
      <c r="S243" s="39"/>
      <c r="T243" s="39"/>
      <c r="U243" s="39"/>
      <c r="V243" s="39"/>
      <c r="W243" s="96"/>
      <c r="X243" s="39"/>
      <c r="Y243" s="39"/>
      <c r="Z243" s="39"/>
    </row>
    <row r="244" spans="18:26" ht="12.75" x14ac:dyDescent="0.2">
      <c r="R244" s="39"/>
      <c r="S244" s="39"/>
      <c r="T244" s="39"/>
      <c r="U244" s="39"/>
      <c r="V244" s="39"/>
      <c r="W244" s="96"/>
      <c r="X244" s="39"/>
      <c r="Y244" s="39"/>
      <c r="Z244" s="39"/>
    </row>
    <row r="245" spans="18:26" ht="12.75" x14ac:dyDescent="0.2">
      <c r="R245" s="39"/>
      <c r="S245" s="39"/>
      <c r="T245" s="39"/>
      <c r="U245" s="39"/>
      <c r="V245" s="39"/>
      <c r="W245" s="96"/>
      <c r="X245" s="39"/>
      <c r="Y245" s="39"/>
      <c r="Z245" s="39"/>
    </row>
    <row r="246" spans="18:26" ht="12.75" x14ac:dyDescent="0.2">
      <c r="R246" s="39"/>
      <c r="S246" s="39"/>
      <c r="T246" s="39"/>
      <c r="U246" s="39"/>
      <c r="V246" s="39"/>
      <c r="W246" s="96"/>
      <c r="X246" s="39"/>
      <c r="Y246" s="39"/>
      <c r="Z246" s="39"/>
    </row>
    <row r="247" spans="18:26" ht="12.75" x14ac:dyDescent="0.2">
      <c r="R247" s="39"/>
      <c r="S247" s="39"/>
      <c r="T247" s="39"/>
      <c r="U247" s="39"/>
      <c r="V247" s="39"/>
      <c r="W247" s="96"/>
      <c r="X247" s="39"/>
      <c r="Y247" s="39"/>
      <c r="Z247" s="39"/>
    </row>
    <row r="248" spans="18:26" ht="12.75" x14ac:dyDescent="0.2">
      <c r="R248" s="39"/>
      <c r="S248" s="39"/>
      <c r="T248" s="39"/>
      <c r="U248" s="39"/>
      <c r="V248" s="39"/>
      <c r="W248" s="96"/>
      <c r="X248" s="39"/>
      <c r="Y248" s="39"/>
      <c r="Z248" s="39"/>
    </row>
    <row r="249" spans="18:26" ht="12.75" x14ac:dyDescent="0.2">
      <c r="R249" s="39"/>
      <c r="S249" s="39"/>
      <c r="T249" s="39"/>
      <c r="U249" s="39"/>
      <c r="V249" s="39"/>
      <c r="W249" s="96"/>
      <c r="X249" s="39"/>
      <c r="Y249" s="39"/>
      <c r="Z249" s="39"/>
    </row>
    <row r="250" spans="18:26" ht="12.75" x14ac:dyDescent="0.2">
      <c r="R250" s="39"/>
      <c r="S250" s="39"/>
      <c r="T250" s="39"/>
      <c r="U250" s="39"/>
      <c r="V250" s="39"/>
      <c r="W250" s="96"/>
      <c r="X250" s="39"/>
      <c r="Y250" s="39"/>
      <c r="Z250" s="39"/>
    </row>
    <row r="251" spans="18:26" ht="12.75" x14ac:dyDescent="0.2">
      <c r="R251" s="39"/>
      <c r="S251" s="39"/>
      <c r="T251" s="39"/>
      <c r="U251" s="39"/>
      <c r="V251" s="39"/>
      <c r="W251" s="96"/>
      <c r="X251" s="39"/>
      <c r="Y251" s="39"/>
      <c r="Z251" s="39"/>
    </row>
    <row r="252" spans="18:26" ht="12.75" x14ac:dyDescent="0.2">
      <c r="R252" s="39"/>
      <c r="S252" s="39"/>
      <c r="T252" s="39"/>
      <c r="U252" s="39"/>
      <c r="V252" s="39"/>
      <c r="W252" s="96"/>
      <c r="X252" s="39"/>
      <c r="Y252" s="39"/>
      <c r="Z252" s="39"/>
    </row>
    <row r="253" spans="18:26" ht="12.75" x14ac:dyDescent="0.2">
      <c r="R253" s="39"/>
      <c r="S253" s="39"/>
      <c r="T253" s="39"/>
      <c r="U253" s="39"/>
      <c r="V253" s="39"/>
      <c r="W253" s="96"/>
      <c r="X253" s="39"/>
      <c r="Y253" s="39"/>
      <c r="Z253" s="39"/>
    </row>
    <row r="254" spans="18:26" ht="12.75" x14ac:dyDescent="0.2">
      <c r="R254" s="39"/>
      <c r="S254" s="39"/>
      <c r="T254" s="39"/>
      <c r="U254" s="39"/>
      <c r="V254" s="39"/>
      <c r="W254" s="96"/>
      <c r="X254" s="39"/>
      <c r="Y254" s="39"/>
      <c r="Z254" s="39"/>
    </row>
    <row r="255" spans="18:26" ht="12.75" x14ac:dyDescent="0.2">
      <c r="R255" s="39"/>
      <c r="S255" s="39"/>
      <c r="T255" s="39"/>
      <c r="U255" s="39"/>
      <c r="V255" s="39"/>
      <c r="W255" s="96"/>
      <c r="X255" s="39"/>
      <c r="Y255" s="39"/>
      <c r="Z255" s="39"/>
    </row>
    <row r="256" spans="18:26" ht="12.75" x14ac:dyDescent="0.2">
      <c r="R256" s="39"/>
      <c r="S256" s="39"/>
      <c r="T256" s="39"/>
      <c r="U256" s="39"/>
      <c r="V256" s="39"/>
      <c r="W256" s="96"/>
      <c r="X256" s="39"/>
      <c r="Y256" s="39"/>
      <c r="Z256" s="39"/>
    </row>
    <row r="257" spans="18:26" ht="12.75" x14ac:dyDescent="0.2">
      <c r="R257" s="39"/>
      <c r="S257" s="39"/>
      <c r="T257" s="39"/>
      <c r="U257" s="39"/>
      <c r="V257" s="39"/>
      <c r="W257" s="96"/>
      <c r="X257" s="39"/>
      <c r="Y257" s="39"/>
      <c r="Z257" s="39"/>
    </row>
    <row r="258" spans="18:26" ht="12.75" x14ac:dyDescent="0.2">
      <c r="R258" s="39"/>
      <c r="S258" s="39"/>
      <c r="T258" s="39"/>
      <c r="U258" s="39"/>
      <c r="V258" s="39"/>
      <c r="W258" s="96"/>
      <c r="X258" s="39"/>
      <c r="Y258" s="39"/>
      <c r="Z258" s="39"/>
    </row>
    <row r="259" spans="18:26" ht="12.75" x14ac:dyDescent="0.2">
      <c r="R259" s="39"/>
      <c r="S259" s="39"/>
      <c r="T259" s="39"/>
      <c r="U259" s="39"/>
      <c r="V259" s="39"/>
      <c r="W259" s="96"/>
      <c r="X259" s="39"/>
      <c r="Y259" s="39"/>
      <c r="Z259" s="39"/>
    </row>
    <row r="260" spans="18:26" ht="12.75" x14ac:dyDescent="0.2">
      <c r="R260" s="39"/>
      <c r="S260" s="39"/>
      <c r="T260" s="39"/>
      <c r="U260" s="39"/>
      <c r="V260" s="39"/>
      <c r="W260" s="96"/>
      <c r="X260" s="39"/>
      <c r="Y260" s="39"/>
      <c r="Z260" s="39"/>
    </row>
    <row r="261" spans="18:26" ht="12.75" x14ac:dyDescent="0.2">
      <c r="R261" s="39"/>
      <c r="S261" s="39"/>
      <c r="T261" s="39"/>
      <c r="U261" s="39"/>
      <c r="V261" s="39"/>
      <c r="W261" s="96"/>
      <c r="X261" s="39"/>
      <c r="Y261" s="39"/>
      <c r="Z261" s="39"/>
    </row>
    <row r="262" spans="18:26" ht="12.75" x14ac:dyDescent="0.2">
      <c r="R262" s="39"/>
      <c r="S262" s="39"/>
      <c r="T262" s="39"/>
      <c r="U262" s="39"/>
      <c r="V262" s="39"/>
      <c r="W262" s="96"/>
      <c r="X262" s="39"/>
      <c r="Y262" s="39"/>
      <c r="Z262" s="39"/>
    </row>
    <row r="263" spans="18:26" ht="12.75" x14ac:dyDescent="0.2">
      <c r="R263" s="39"/>
      <c r="S263" s="39"/>
      <c r="T263" s="39"/>
      <c r="U263" s="39"/>
      <c r="V263" s="39"/>
      <c r="W263" s="96"/>
      <c r="X263" s="39"/>
      <c r="Y263" s="39"/>
      <c r="Z263" s="39"/>
    </row>
    <row r="264" spans="18:26" ht="12.75" x14ac:dyDescent="0.2">
      <c r="R264" s="39"/>
      <c r="S264" s="39"/>
      <c r="T264" s="39"/>
      <c r="U264" s="39"/>
      <c r="V264" s="39"/>
      <c r="W264" s="96"/>
      <c r="X264" s="39"/>
      <c r="Y264" s="39"/>
      <c r="Z264" s="39"/>
    </row>
    <row r="265" spans="18:26" ht="12.75" x14ac:dyDescent="0.2">
      <c r="R265" s="39"/>
      <c r="S265" s="39"/>
      <c r="T265" s="39"/>
      <c r="U265" s="39"/>
      <c r="V265" s="39"/>
      <c r="W265" s="96"/>
      <c r="X265" s="39"/>
      <c r="Y265" s="39"/>
      <c r="Z265" s="39"/>
    </row>
    <row r="266" spans="18:26" ht="12.75" x14ac:dyDescent="0.2">
      <c r="R266" s="39"/>
      <c r="S266" s="39"/>
      <c r="T266" s="39"/>
      <c r="U266" s="39"/>
      <c r="V266" s="39"/>
      <c r="W266" s="96"/>
      <c r="X266" s="39"/>
      <c r="Y266" s="39"/>
      <c r="Z266" s="39"/>
    </row>
    <row r="267" spans="18:26" ht="12.75" x14ac:dyDescent="0.2">
      <c r="R267" s="39"/>
      <c r="S267" s="39"/>
      <c r="T267" s="39"/>
      <c r="U267" s="39"/>
      <c r="V267" s="39"/>
      <c r="W267" s="96"/>
      <c r="X267" s="39"/>
      <c r="Y267" s="39"/>
      <c r="Z267" s="39"/>
    </row>
    <row r="268" spans="18:26" ht="12.75" x14ac:dyDescent="0.2">
      <c r="R268" s="39"/>
      <c r="S268" s="39"/>
      <c r="T268" s="39"/>
      <c r="U268" s="39"/>
      <c r="V268" s="39"/>
      <c r="W268" s="96"/>
      <c r="X268" s="39"/>
      <c r="Y268" s="39"/>
      <c r="Z268" s="39"/>
    </row>
    <row r="269" spans="18:26" ht="12.75" x14ac:dyDescent="0.2">
      <c r="R269" s="39"/>
      <c r="S269" s="39"/>
      <c r="T269" s="39"/>
      <c r="U269" s="39"/>
      <c r="V269" s="39"/>
      <c r="W269" s="96"/>
      <c r="X269" s="39"/>
      <c r="Y269" s="39"/>
      <c r="Z269" s="39"/>
    </row>
    <row r="270" spans="18:26" ht="12.75" x14ac:dyDescent="0.2">
      <c r="R270" s="39"/>
      <c r="S270" s="39"/>
      <c r="T270" s="39"/>
      <c r="U270" s="39"/>
      <c r="V270" s="39"/>
      <c r="W270" s="96"/>
      <c r="X270" s="39"/>
      <c r="Y270" s="39"/>
      <c r="Z270" s="39"/>
    </row>
    <row r="271" spans="18:26" ht="12.75" x14ac:dyDescent="0.2">
      <c r="R271" s="39"/>
      <c r="S271" s="39"/>
      <c r="T271" s="39"/>
      <c r="U271" s="39"/>
      <c r="V271" s="39"/>
      <c r="W271" s="96"/>
      <c r="X271" s="39"/>
      <c r="Y271" s="39"/>
      <c r="Z271" s="39"/>
    </row>
    <row r="272" spans="18:26" ht="12.75" x14ac:dyDescent="0.2">
      <c r="R272" s="39"/>
      <c r="S272" s="39"/>
      <c r="T272" s="39"/>
      <c r="U272" s="39"/>
      <c r="V272" s="39"/>
      <c r="W272" s="96"/>
      <c r="X272" s="39"/>
      <c r="Y272" s="39"/>
      <c r="Z272" s="39"/>
    </row>
    <row r="273" spans="18:26" ht="12.75" x14ac:dyDescent="0.2">
      <c r="R273" s="39"/>
      <c r="S273" s="39"/>
      <c r="T273" s="39"/>
      <c r="U273" s="39"/>
      <c r="V273" s="39"/>
      <c r="W273" s="96"/>
      <c r="X273" s="39"/>
      <c r="Y273" s="39"/>
      <c r="Z273" s="39"/>
    </row>
    <row r="274" spans="18:26" ht="12.75" x14ac:dyDescent="0.2">
      <c r="R274" s="39"/>
      <c r="S274" s="39"/>
      <c r="T274" s="39"/>
      <c r="U274" s="39"/>
      <c r="V274" s="39"/>
      <c r="W274" s="96"/>
      <c r="X274" s="39"/>
      <c r="Y274" s="39"/>
      <c r="Z274" s="39"/>
    </row>
    <row r="275" spans="18:26" ht="12.75" x14ac:dyDescent="0.2">
      <c r="R275" s="39"/>
      <c r="S275" s="39"/>
      <c r="T275" s="39"/>
      <c r="U275" s="39"/>
      <c r="V275" s="39"/>
      <c r="W275" s="96"/>
      <c r="X275" s="39"/>
      <c r="Y275" s="39"/>
      <c r="Z275" s="39"/>
    </row>
    <row r="276" spans="18:26" ht="12.75" x14ac:dyDescent="0.2">
      <c r="R276" s="39"/>
      <c r="S276" s="39"/>
      <c r="T276" s="39"/>
      <c r="U276" s="39"/>
      <c r="V276" s="39"/>
      <c r="W276" s="96"/>
      <c r="X276" s="39"/>
      <c r="Y276" s="39"/>
      <c r="Z276" s="39"/>
    </row>
    <row r="277" spans="18:26" ht="12.75" x14ac:dyDescent="0.2">
      <c r="R277" s="39"/>
      <c r="S277" s="39"/>
      <c r="T277" s="39"/>
      <c r="U277" s="39"/>
      <c r="V277" s="39"/>
      <c r="W277" s="96"/>
      <c r="X277" s="39"/>
      <c r="Y277" s="39"/>
      <c r="Z277" s="39"/>
    </row>
    <row r="278" spans="18:26" ht="12.75" x14ac:dyDescent="0.2">
      <c r="R278" s="39"/>
      <c r="S278" s="39"/>
      <c r="T278" s="39"/>
      <c r="U278" s="39"/>
      <c r="V278" s="39"/>
      <c r="W278" s="96"/>
      <c r="X278" s="39"/>
      <c r="Y278" s="39"/>
      <c r="Z278" s="39"/>
    </row>
    <row r="279" spans="18:26" ht="12.75" x14ac:dyDescent="0.2">
      <c r="R279" s="39"/>
      <c r="S279" s="39"/>
      <c r="T279" s="39"/>
      <c r="U279" s="39"/>
      <c r="V279" s="39"/>
      <c r="W279" s="96"/>
      <c r="X279" s="39"/>
      <c r="Y279" s="39"/>
      <c r="Z279" s="39"/>
    </row>
    <row r="280" spans="18:26" ht="12.75" x14ac:dyDescent="0.2">
      <c r="R280" s="39"/>
      <c r="S280" s="39"/>
      <c r="T280" s="39"/>
      <c r="U280" s="39"/>
      <c r="V280" s="39"/>
      <c r="W280" s="96"/>
      <c r="X280" s="39"/>
      <c r="Y280" s="39"/>
      <c r="Z280" s="39"/>
    </row>
    <row r="281" spans="18:26" ht="12.75" x14ac:dyDescent="0.2">
      <c r="R281" s="39"/>
      <c r="S281" s="39"/>
      <c r="T281" s="39"/>
      <c r="U281" s="39"/>
      <c r="V281" s="39"/>
      <c r="W281" s="96"/>
      <c r="X281" s="39"/>
      <c r="Y281" s="39"/>
      <c r="Z281" s="39"/>
    </row>
    <row r="282" spans="18:26" ht="12.75" x14ac:dyDescent="0.2">
      <c r="R282" s="39"/>
      <c r="S282" s="39"/>
      <c r="T282" s="39"/>
      <c r="U282" s="39"/>
      <c r="V282" s="39"/>
      <c r="W282" s="96"/>
      <c r="X282" s="39"/>
      <c r="Y282" s="39"/>
      <c r="Z282" s="39"/>
    </row>
    <row r="283" spans="18:26" ht="12.75" x14ac:dyDescent="0.2">
      <c r="R283" s="39"/>
      <c r="S283" s="39"/>
      <c r="T283" s="39"/>
      <c r="U283" s="39"/>
      <c r="V283" s="39"/>
      <c r="W283" s="96"/>
      <c r="X283" s="39"/>
      <c r="Y283" s="39"/>
      <c r="Z283" s="39"/>
    </row>
    <row r="284" spans="18:26" ht="12.75" x14ac:dyDescent="0.2">
      <c r="R284" s="39"/>
      <c r="S284" s="39"/>
      <c r="T284" s="39"/>
      <c r="U284" s="39"/>
      <c r="V284" s="39"/>
      <c r="W284" s="96"/>
      <c r="X284" s="39"/>
      <c r="Y284" s="39"/>
      <c r="Z284" s="39"/>
    </row>
    <row r="285" spans="18:26" ht="12.75" x14ac:dyDescent="0.2">
      <c r="R285" s="39"/>
      <c r="S285" s="39"/>
      <c r="T285" s="39"/>
      <c r="U285" s="39"/>
      <c r="V285" s="39"/>
      <c r="W285" s="96"/>
      <c r="X285" s="39"/>
      <c r="Y285" s="39"/>
      <c r="Z285" s="39"/>
    </row>
    <row r="286" spans="18:26" ht="12.75" x14ac:dyDescent="0.2">
      <c r="R286" s="39"/>
      <c r="S286" s="39"/>
      <c r="T286" s="39"/>
      <c r="U286" s="39"/>
      <c r="V286" s="39"/>
      <c r="W286" s="96"/>
      <c r="X286" s="39"/>
      <c r="Y286" s="39"/>
      <c r="Z286" s="39"/>
    </row>
    <row r="287" spans="18:26" ht="12.75" x14ac:dyDescent="0.2">
      <c r="R287" s="39"/>
      <c r="S287" s="39"/>
      <c r="T287" s="39"/>
      <c r="U287" s="39"/>
      <c r="V287" s="39"/>
      <c r="W287" s="96"/>
      <c r="X287" s="39"/>
      <c r="Y287" s="39"/>
      <c r="Z287" s="39"/>
    </row>
    <row r="288" spans="18:26" ht="12.75" x14ac:dyDescent="0.2">
      <c r="R288" s="39"/>
      <c r="S288" s="39"/>
      <c r="T288" s="39"/>
      <c r="U288" s="39"/>
      <c r="V288" s="39"/>
      <c r="W288" s="96"/>
      <c r="X288" s="39"/>
      <c r="Y288" s="39"/>
      <c r="Z288" s="39"/>
    </row>
    <row r="289" spans="18:26" ht="12.75" x14ac:dyDescent="0.2">
      <c r="R289" s="39"/>
      <c r="S289" s="39"/>
      <c r="T289" s="39"/>
      <c r="U289" s="39"/>
      <c r="V289" s="39"/>
      <c r="W289" s="96"/>
      <c r="X289" s="39"/>
      <c r="Y289" s="39"/>
      <c r="Z289" s="39"/>
    </row>
    <row r="290" spans="18:26" ht="12.75" x14ac:dyDescent="0.2">
      <c r="R290" s="39"/>
      <c r="S290" s="39"/>
      <c r="T290" s="39"/>
      <c r="U290" s="39"/>
      <c r="V290" s="39"/>
      <c r="W290" s="96"/>
      <c r="X290" s="39"/>
      <c r="Y290" s="39"/>
      <c r="Z290" s="39"/>
    </row>
    <row r="291" spans="18:26" ht="12.75" x14ac:dyDescent="0.2">
      <c r="R291" s="39"/>
      <c r="S291" s="39"/>
      <c r="T291" s="39"/>
      <c r="U291" s="39"/>
      <c r="V291" s="39"/>
      <c r="W291" s="96"/>
      <c r="X291" s="39"/>
      <c r="Y291" s="39"/>
      <c r="Z291" s="39"/>
    </row>
    <row r="292" spans="18:26" ht="12.75" x14ac:dyDescent="0.2">
      <c r="R292" s="39"/>
      <c r="S292" s="39"/>
      <c r="T292" s="39"/>
      <c r="U292" s="39"/>
      <c r="V292" s="39"/>
      <c r="W292" s="96"/>
      <c r="X292" s="39"/>
      <c r="Y292" s="39"/>
      <c r="Z292" s="39"/>
    </row>
    <row r="293" spans="18:26" ht="12.75" x14ac:dyDescent="0.2">
      <c r="R293" s="39"/>
      <c r="S293" s="39"/>
      <c r="T293" s="39"/>
      <c r="U293" s="39"/>
      <c r="V293" s="39"/>
      <c r="W293" s="96"/>
      <c r="X293" s="39"/>
      <c r="Y293" s="39"/>
      <c r="Z293" s="39"/>
    </row>
    <row r="294" spans="18:26" ht="12.75" x14ac:dyDescent="0.2">
      <c r="R294" s="39"/>
      <c r="S294" s="39"/>
      <c r="T294" s="39"/>
      <c r="U294" s="39"/>
      <c r="V294" s="39"/>
      <c r="W294" s="96"/>
      <c r="X294" s="39"/>
      <c r="Y294" s="39"/>
      <c r="Z294" s="39"/>
    </row>
    <row r="295" spans="18:26" ht="12.75" x14ac:dyDescent="0.2">
      <c r="R295" s="39"/>
      <c r="S295" s="39"/>
      <c r="T295" s="39"/>
      <c r="U295" s="39"/>
      <c r="V295" s="39"/>
      <c r="W295" s="96"/>
      <c r="X295" s="39"/>
      <c r="Y295" s="39"/>
      <c r="Z295" s="39"/>
    </row>
    <row r="296" spans="18:26" ht="12.75" x14ac:dyDescent="0.2">
      <c r="R296" s="39"/>
      <c r="S296" s="39"/>
      <c r="T296" s="39"/>
      <c r="U296" s="39"/>
      <c r="V296" s="39"/>
      <c r="W296" s="96"/>
      <c r="X296" s="39"/>
      <c r="Y296" s="39"/>
      <c r="Z296" s="39"/>
    </row>
    <row r="297" spans="18:26" ht="12.75" x14ac:dyDescent="0.2">
      <c r="R297" s="39"/>
      <c r="S297" s="39"/>
      <c r="T297" s="39"/>
      <c r="U297" s="39"/>
      <c r="V297" s="39"/>
      <c r="W297" s="96"/>
      <c r="X297" s="39"/>
      <c r="Y297" s="39"/>
      <c r="Z297" s="39"/>
    </row>
    <row r="298" spans="18:26" ht="12.75" x14ac:dyDescent="0.2">
      <c r="R298" s="39"/>
      <c r="S298" s="39"/>
      <c r="T298" s="39"/>
      <c r="U298" s="39"/>
      <c r="V298" s="39"/>
      <c r="W298" s="96"/>
      <c r="X298" s="39"/>
      <c r="Y298" s="39"/>
      <c r="Z298" s="39"/>
    </row>
    <row r="299" spans="18:26" ht="12.75" x14ac:dyDescent="0.2">
      <c r="R299" s="39"/>
      <c r="S299" s="39"/>
      <c r="T299" s="39"/>
      <c r="U299" s="39"/>
      <c r="V299" s="39"/>
      <c r="W299" s="96"/>
      <c r="X299" s="39"/>
      <c r="Y299" s="39"/>
      <c r="Z299" s="39"/>
    </row>
    <row r="300" spans="18:26" ht="12.75" x14ac:dyDescent="0.2">
      <c r="R300" s="39"/>
      <c r="S300" s="39"/>
      <c r="T300" s="39"/>
      <c r="U300" s="39"/>
      <c r="V300" s="39"/>
      <c r="W300" s="96"/>
      <c r="X300" s="39"/>
      <c r="Y300" s="39"/>
      <c r="Z300" s="39"/>
    </row>
    <row r="301" spans="18:26" ht="12.75" x14ac:dyDescent="0.2">
      <c r="R301" s="39"/>
      <c r="S301" s="39"/>
      <c r="T301" s="39"/>
      <c r="U301" s="39"/>
      <c r="V301" s="39"/>
      <c r="W301" s="96"/>
      <c r="X301" s="39"/>
      <c r="Y301" s="39"/>
      <c r="Z301" s="39"/>
    </row>
    <row r="302" spans="18:26" ht="12.75" x14ac:dyDescent="0.2">
      <c r="R302" s="39"/>
      <c r="S302" s="39"/>
      <c r="T302" s="39"/>
      <c r="U302" s="39"/>
      <c r="V302" s="39"/>
      <c r="W302" s="96"/>
      <c r="X302" s="39"/>
      <c r="Y302" s="39"/>
      <c r="Z302" s="39"/>
    </row>
    <row r="303" spans="18:26" ht="12.75" x14ac:dyDescent="0.2">
      <c r="R303" s="39"/>
      <c r="S303" s="39"/>
      <c r="T303" s="39"/>
      <c r="U303" s="39"/>
      <c r="V303" s="39"/>
      <c r="W303" s="96"/>
      <c r="X303" s="39"/>
      <c r="Y303" s="39"/>
      <c r="Z303" s="39"/>
    </row>
    <row r="304" spans="18:26" ht="12.75" x14ac:dyDescent="0.2">
      <c r="R304" s="39"/>
      <c r="S304" s="39"/>
      <c r="T304" s="39"/>
      <c r="U304" s="39"/>
      <c r="V304" s="39"/>
      <c r="W304" s="96"/>
      <c r="X304" s="39"/>
      <c r="Y304" s="39"/>
      <c r="Z304" s="39"/>
    </row>
    <row r="305" spans="18:26" ht="12.75" x14ac:dyDescent="0.2">
      <c r="R305" s="39"/>
      <c r="S305" s="39"/>
      <c r="T305" s="39"/>
      <c r="U305" s="39"/>
      <c r="V305" s="39"/>
      <c r="W305" s="96"/>
      <c r="X305" s="39"/>
      <c r="Y305" s="39"/>
      <c r="Z305" s="39"/>
    </row>
    <row r="306" spans="18:26" ht="12.75" x14ac:dyDescent="0.2">
      <c r="R306" s="39"/>
      <c r="S306" s="39"/>
      <c r="T306" s="39"/>
      <c r="U306" s="39"/>
      <c r="V306" s="39"/>
      <c r="W306" s="96"/>
      <c r="X306" s="39"/>
      <c r="Y306" s="39"/>
      <c r="Z306" s="39"/>
    </row>
    <row r="307" spans="18:26" ht="12.75" x14ac:dyDescent="0.2">
      <c r="R307" s="39"/>
      <c r="S307" s="39"/>
      <c r="T307" s="39"/>
      <c r="U307" s="39"/>
      <c r="V307" s="39"/>
      <c r="W307" s="96"/>
      <c r="X307" s="39"/>
      <c r="Y307" s="39"/>
      <c r="Z307" s="39"/>
    </row>
    <row r="308" spans="18:26" ht="12.75" x14ac:dyDescent="0.2">
      <c r="R308" s="39"/>
      <c r="S308" s="39"/>
      <c r="T308" s="39"/>
      <c r="U308" s="39"/>
      <c r="V308" s="39"/>
      <c r="W308" s="96"/>
      <c r="X308" s="39"/>
      <c r="Y308" s="39"/>
      <c r="Z308" s="39"/>
    </row>
    <row r="309" spans="18:26" ht="12.75" x14ac:dyDescent="0.2">
      <c r="R309" s="39"/>
      <c r="S309" s="39"/>
      <c r="T309" s="39"/>
      <c r="U309" s="39"/>
      <c r="V309" s="39"/>
      <c r="W309" s="96"/>
      <c r="X309" s="39"/>
      <c r="Y309" s="39"/>
      <c r="Z309" s="39"/>
    </row>
    <row r="310" spans="18:26" ht="12.75" x14ac:dyDescent="0.2">
      <c r="R310" s="39"/>
      <c r="S310" s="39"/>
      <c r="T310" s="39"/>
      <c r="U310" s="39"/>
      <c r="V310" s="39"/>
      <c r="W310" s="96"/>
      <c r="X310" s="39"/>
      <c r="Y310" s="39"/>
      <c r="Z310" s="39"/>
    </row>
    <row r="311" spans="18:26" ht="12.75" x14ac:dyDescent="0.2">
      <c r="R311" s="39"/>
      <c r="S311" s="39"/>
      <c r="T311" s="39"/>
      <c r="U311" s="39"/>
      <c r="V311" s="39"/>
      <c r="W311" s="96"/>
      <c r="X311" s="39"/>
      <c r="Y311" s="39"/>
      <c r="Z311" s="39"/>
    </row>
    <row r="312" spans="18:26" ht="12.75" x14ac:dyDescent="0.2">
      <c r="R312" s="39"/>
      <c r="S312" s="39"/>
      <c r="T312" s="39"/>
      <c r="U312" s="39"/>
      <c r="V312" s="39"/>
      <c r="W312" s="96"/>
      <c r="X312" s="39"/>
      <c r="Y312" s="39"/>
      <c r="Z312" s="39"/>
    </row>
    <row r="313" spans="18:26" ht="12.75" x14ac:dyDescent="0.2">
      <c r="R313" s="39"/>
      <c r="S313" s="39"/>
      <c r="T313" s="39"/>
      <c r="U313" s="39"/>
      <c r="V313" s="39"/>
      <c r="W313" s="96"/>
      <c r="X313" s="39"/>
      <c r="Y313" s="39"/>
      <c r="Z313" s="39"/>
    </row>
    <row r="314" spans="18:26" ht="12.75" x14ac:dyDescent="0.2">
      <c r="R314" s="39"/>
      <c r="S314" s="39"/>
      <c r="T314" s="39"/>
      <c r="U314" s="39"/>
      <c r="V314" s="39"/>
      <c r="W314" s="96"/>
      <c r="X314" s="39"/>
      <c r="Y314" s="39"/>
      <c r="Z314" s="39"/>
    </row>
    <row r="315" spans="18:26" ht="12.75" x14ac:dyDescent="0.2">
      <c r="R315" s="39"/>
      <c r="S315" s="39"/>
      <c r="T315" s="39"/>
      <c r="U315" s="39"/>
      <c r="V315" s="39"/>
      <c r="W315" s="96"/>
      <c r="X315" s="39"/>
      <c r="Y315" s="39"/>
      <c r="Z315" s="39"/>
    </row>
    <row r="316" spans="18:26" ht="12.75" x14ac:dyDescent="0.2">
      <c r="R316" s="39"/>
      <c r="S316" s="39"/>
      <c r="T316" s="39"/>
      <c r="U316" s="39"/>
      <c r="V316" s="39"/>
      <c r="W316" s="96"/>
      <c r="X316" s="39"/>
      <c r="Y316" s="39"/>
      <c r="Z316" s="39"/>
    </row>
    <row r="317" spans="18:26" ht="12.75" x14ac:dyDescent="0.2">
      <c r="R317" s="39"/>
      <c r="S317" s="39"/>
      <c r="T317" s="39"/>
      <c r="U317" s="39"/>
      <c r="V317" s="39"/>
      <c r="W317" s="96"/>
      <c r="X317" s="39"/>
      <c r="Y317" s="39"/>
      <c r="Z317" s="39"/>
    </row>
    <row r="318" spans="18:26" ht="12.75" x14ac:dyDescent="0.2">
      <c r="R318" s="39"/>
      <c r="S318" s="39"/>
      <c r="T318" s="39"/>
      <c r="U318" s="39"/>
      <c r="V318" s="39"/>
      <c r="W318" s="96"/>
      <c r="X318" s="39"/>
      <c r="Y318" s="39"/>
      <c r="Z318" s="39"/>
    </row>
    <row r="319" spans="18:26" ht="12.75" x14ac:dyDescent="0.2">
      <c r="R319" s="39"/>
      <c r="S319" s="39"/>
      <c r="T319" s="39"/>
      <c r="U319" s="39"/>
      <c r="V319" s="39"/>
      <c r="W319" s="96"/>
      <c r="X319" s="39"/>
      <c r="Y319" s="39"/>
      <c r="Z319" s="39"/>
    </row>
    <row r="320" spans="18:26" ht="12.75" x14ac:dyDescent="0.2">
      <c r="R320" s="39"/>
      <c r="S320" s="39"/>
      <c r="T320" s="39"/>
      <c r="U320" s="39"/>
      <c r="V320" s="39"/>
      <c r="W320" s="96"/>
      <c r="X320" s="39"/>
      <c r="Y320" s="39"/>
      <c r="Z320" s="39"/>
    </row>
    <row r="321" spans="18:26" ht="12.75" x14ac:dyDescent="0.2">
      <c r="R321" s="39"/>
      <c r="S321" s="39"/>
      <c r="T321" s="39"/>
      <c r="U321" s="39"/>
      <c r="V321" s="39"/>
      <c r="W321" s="96"/>
      <c r="X321" s="39"/>
      <c r="Y321" s="39"/>
      <c r="Z321" s="39"/>
    </row>
    <row r="322" spans="18:26" ht="12.75" x14ac:dyDescent="0.2">
      <c r="R322" s="39"/>
      <c r="S322" s="39"/>
      <c r="T322" s="39"/>
      <c r="U322" s="39"/>
      <c r="V322" s="39"/>
      <c r="W322" s="96"/>
      <c r="X322" s="39"/>
      <c r="Y322" s="39"/>
      <c r="Z322" s="39"/>
    </row>
    <row r="323" spans="18:26" ht="12.75" x14ac:dyDescent="0.2">
      <c r="R323" s="39"/>
      <c r="S323" s="39"/>
      <c r="T323" s="39"/>
      <c r="U323" s="39"/>
      <c r="V323" s="39"/>
      <c r="W323" s="96"/>
      <c r="X323" s="39"/>
      <c r="Y323" s="39"/>
      <c r="Z323" s="39"/>
    </row>
    <row r="324" spans="18:26" ht="12.75" x14ac:dyDescent="0.2">
      <c r="R324" s="39"/>
      <c r="S324" s="39"/>
      <c r="T324" s="39"/>
      <c r="U324" s="39"/>
      <c r="V324" s="39"/>
      <c r="W324" s="96"/>
      <c r="X324" s="39"/>
      <c r="Y324" s="39"/>
      <c r="Z324" s="39"/>
    </row>
    <row r="325" spans="18:26" ht="12.75" x14ac:dyDescent="0.2">
      <c r="R325" s="39"/>
      <c r="S325" s="39"/>
      <c r="T325" s="39"/>
      <c r="U325" s="39"/>
      <c r="V325" s="39"/>
      <c r="W325" s="96"/>
      <c r="X325" s="39"/>
      <c r="Y325" s="39"/>
      <c r="Z325" s="39"/>
    </row>
    <row r="326" spans="18:26" ht="12.75" x14ac:dyDescent="0.2">
      <c r="R326" s="39"/>
      <c r="S326" s="39"/>
      <c r="T326" s="39"/>
      <c r="U326" s="39"/>
      <c r="V326" s="39"/>
      <c r="W326" s="96"/>
      <c r="X326" s="39"/>
      <c r="Y326" s="39"/>
      <c r="Z326" s="39"/>
    </row>
    <row r="327" spans="18:26" ht="12.75" x14ac:dyDescent="0.2">
      <c r="R327" s="39"/>
      <c r="S327" s="39"/>
      <c r="T327" s="39"/>
      <c r="U327" s="39"/>
      <c r="V327" s="39"/>
      <c r="W327" s="96"/>
      <c r="X327" s="39"/>
      <c r="Y327" s="39"/>
      <c r="Z327" s="39"/>
    </row>
    <row r="328" spans="18:26" ht="12.75" x14ac:dyDescent="0.2">
      <c r="R328" s="39"/>
      <c r="S328" s="39"/>
      <c r="T328" s="39"/>
      <c r="U328" s="39"/>
      <c r="V328" s="39"/>
      <c r="W328" s="96"/>
      <c r="X328" s="39"/>
      <c r="Y328" s="39"/>
      <c r="Z328" s="39"/>
    </row>
    <row r="329" spans="18:26" ht="12.75" x14ac:dyDescent="0.2">
      <c r="R329" s="39"/>
      <c r="S329" s="39"/>
      <c r="T329" s="39"/>
      <c r="U329" s="39"/>
      <c r="V329" s="39"/>
      <c r="W329" s="96"/>
      <c r="X329" s="39"/>
      <c r="Y329" s="39"/>
      <c r="Z329" s="39"/>
    </row>
    <row r="330" spans="18:26" ht="12.75" x14ac:dyDescent="0.2">
      <c r="R330" s="39"/>
      <c r="S330" s="39"/>
      <c r="T330" s="39"/>
      <c r="U330" s="39"/>
      <c r="V330" s="39"/>
      <c r="W330" s="96"/>
      <c r="X330" s="39"/>
      <c r="Y330" s="39"/>
      <c r="Z330" s="39"/>
    </row>
    <row r="331" spans="18:26" ht="12.75" x14ac:dyDescent="0.2">
      <c r="R331" s="39"/>
      <c r="S331" s="39"/>
      <c r="T331" s="39"/>
      <c r="U331" s="39"/>
      <c r="V331" s="39"/>
      <c r="W331" s="96"/>
      <c r="X331" s="39"/>
      <c r="Y331" s="39"/>
      <c r="Z331" s="39"/>
    </row>
    <row r="332" spans="18:26" ht="12.75" x14ac:dyDescent="0.2">
      <c r="R332" s="39"/>
      <c r="S332" s="39"/>
      <c r="T332" s="39"/>
      <c r="U332" s="39"/>
      <c r="V332" s="39"/>
      <c r="W332" s="96"/>
      <c r="X332" s="39"/>
      <c r="Y332" s="39"/>
      <c r="Z332" s="39"/>
    </row>
    <row r="333" spans="18:26" ht="12.75" x14ac:dyDescent="0.2">
      <c r="R333" s="39"/>
      <c r="S333" s="39"/>
      <c r="T333" s="39"/>
      <c r="U333" s="39"/>
      <c r="V333" s="39"/>
      <c r="W333" s="96"/>
      <c r="X333" s="39"/>
      <c r="Y333" s="39"/>
      <c r="Z333" s="39"/>
    </row>
    <row r="334" spans="18:26" ht="12.75" x14ac:dyDescent="0.2">
      <c r="R334" s="39"/>
      <c r="S334" s="39"/>
      <c r="T334" s="39"/>
      <c r="U334" s="39"/>
      <c r="V334" s="39"/>
      <c r="W334" s="96"/>
      <c r="X334" s="39"/>
      <c r="Y334" s="39"/>
      <c r="Z334" s="39"/>
    </row>
    <row r="335" spans="18:26" ht="12.75" x14ac:dyDescent="0.2">
      <c r="R335" s="39"/>
      <c r="S335" s="39"/>
      <c r="T335" s="39"/>
      <c r="U335" s="39"/>
      <c r="V335" s="39"/>
      <c r="W335" s="96"/>
      <c r="X335" s="39"/>
      <c r="Y335" s="39"/>
      <c r="Z335" s="39"/>
    </row>
    <row r="336" spans="18:26" ht="12.75" x14ac:dyDescent="0.2">
      <c r="R336" s="39"/>
      <c r="S336" s="39"/>
      <c r="T336" s="39"/>
      <c r="U336" s="39"/>
      <c r="V336" s="39"/>
      <c r="W336" s="96"/>
      <c r="X336" s="39"/>
      <c r="Y336" s="39"/>
      <c r="Z336" s="39"/>
    </row>
    <row r="337" spans="18:26" ht="12.75" x14ac:dyDescent="0.2">
      <c r="R337" s="39"/>
      <c r="S337" s="39"/>
      <c r="T337" s="39"/>
      <c r="U337" s="39"/>
      <c r="V337" s="39"/>
      <c r="W337" s="96"/>
      <c r="X337" s="39"/>
      <c r="Y337" s="39"/>
      <c r="Z337" s="39"/>
    </row>
    <row r="338" spans="18:26" ht="12.75" x14ac:dyDescent="0.2">
      <c r="R338" s="39"/>
      <c r="S338" s="39"/>
      <c r="T338" s="39"/>
      <c r="U338" s="39"/>
      <c r="V338" s="39"/>
      <c r="W338" s="96"/>
      <c r="X338" s="39"/>
      <c r="Y338" s="39"/>
      <c r="Z338" s="39"/>
    </row>
    <row r="339" spans="18:26" ht="12.75" x14ac:dyDescent="0.2">
      <c r="R339" s="39"/>
      <c r="S339" s="39"/>
      <c r="T339" s="39"/>
      <c r="U339" s="39"/>
      <c r="V339" s="39"/>
      <c r="W339" s="96"/>
      <c r="X339" s="39"/>
      <c r="Y339" s="39"/>
      <c r="Z339" s="39"/>
    </row>
    <row r="340" spans="18:26" ht="12.75" x14ac:dyDescent="0.2">
      <c r="R340" s="39"/>
      <c r="S340" s="39"/>
      <c r="T340" s="39"/>
      <c r="U340" s="39"/>
      <c r="V340" s="39"/>
      <c r="W340" s="96"/>
      <c r="X340" s="39"/>
      <c r="Y340" s="39"/>
      <c r="Z340" s="39"/>
    </row>
    <row r="341" spans="18:26" ht="12.75" x14ac:dyDescent="0.2">
      <c r="R341" s="39"/>
      <c r="S341" s="39"/>
      <c r="T341" s="39"/>
      <c r="U341" s="39"/>
      <c r="V341" s="39"/>
      <c r="W341" s="96"/>
      <c r="X341" s="39"/>
      <c r="Y341" s="39"/>
      <c r="Z341" s="39"/>
    </row>
    <row r="342" spans="18:26" ht="12.75" x14ac:dyDescent="0.2">
      <c r="R342" s="39"/>
      <c r="S342" s="39"/>
      <c r="T342" s="39"/>
      <c r="U342" s="39"/>
      <c r="V342" s="39"/>
      <c r="W342" s="96"/>
      <c r="X342" s="39"/>
      <c r="Y342" s="39"/>
      <c r="Z342" s="39"/>
    </row>
    <row r="343" spans="18:26" ht="12.75" x14ac:dyDescent="0.2">
      <c r="R343" s="39"/>
      <c r="S343" s="39"/>
      <c r="T343" s="39"/>
      <c r="U343" s="39"/>
      <c r="V343" s="39"/>
      <c r="W343" s="96"/>
      <c r="X343" s="39"/>
      <c r="Y343" s="39"/>
      <c r="Z343" s="39"/>
    </row>
    <row r="344" spans="18:26" ht="12.75" x14ac:dyDescent="0.2">
      <c r="R344" s="39"/>
      <c r="S344" s="39"/>
      <c r="T344" s="39"/>
      <c r="U344" s="39"/>
      <c r="V344" s="39"/>
      <c r="W344" s="96"/>
      <c r="X344" s="39"/>
      <c r="Y344" s="39"/>
      <c r="Z344" s="39"/>
    </row>
    <row r="345" spans="18:26" ht="12.75" x14ac:dyDescent="0.2">
      <c r="R345" s="39"/>
      <c r="S345" s="39"/>
      <c r="T345" s="39"/>
      <c r="U345" s="39"/>
      <c r="V345" s="39"/>
      <c r="W345" s="96"/>
      <c r="X345" s="39"/>
      <c r="Y345" s="39"/>
      <c r="Z345" s="39"/>
    </row>
    <row r="346" spans="18:26" ht="12.75" x14ac:dyDescent="0.2">
      <c r="R346" s="39"/>
      <c r="S346" s="39"/>
      <c r="T346" s="39"/>
      <c r="U346" s="39"/>
      <c r="V346" s="39"/>
      <c r="W346" s="96"/>
      <c r="X346" s="39"/>
      <c r="Y346" s="39"/>
      <c r="Z346" s="39"/>
    </row>
    <row r="347" spans="18:26" ht="12.75" x14ac:dyDescent="0.2">
      <c r="R347" s="39"/>
      <c r="S347" s="39"/>
      <c r="T347" s="39"/>
      <c r="U347" s="39"/>
      <c r="V347" s="39"/>
      <c r="W347" s="96"/>
      <c r="X347" s="39"/>
      <c r="Y347" s="39"/>
      <c r="Z347" s="39"/>
    </row>
    <row r="348" spans="18:26" ht="12.75" x14ac:dyDescent="0.2">
      <c r="R348" s="39"/>
      <c r="S348" s="39"/>
      <c r="T348" s="39"/>
      <c r="U348" s="39"/>
      <c r="V348" s="39"/>
      <c r="W348" s="96"/>
      <c r="X348" s="39"/>
      <c r="Y348" s="39"/>
      <c r="Z348" s="39"/>
    </row>
    <row r="349" spans="18:26" ht="12.75" x14ac:dyDescent="0.2">
      <c r="R349" s="39"/>
      <c r="S349" s="39"/>
      <c r="T349" s="39"/>
      <c r="U349" s="39"/>
      <c r="V349" s="39"/>
      <c r="W349" s="96"/>
      <c r="X349" s="39"/>
      <c r="Y349" s="39"/>
      <c r="Z349" s="39"/>
    </row>
    <row r="350" spans="18:26" ht="12.75" x14ac:dyDescent="0.2">
      <c r="R350" s="39"/>
      <c r="S350" s="39"/>
      <c r="T350" s="39"/>
      <c r="U350" s="39"/>
      <c r="V350" s="39"/>
      <c r="W350" s="96"/>
      <c r="X350" s="39"/>
      <c r="Y350" s="39"/>
      <c r="Z350" s="39"/>
    </row>
    <row r="351" spans="18:26" ht="12.75" x14ac:dyDescent="0.2">
      <c r="R351" s="39"/>
      <c r="S351" s="39"/>
      <c r="T351" s="39"/>
      <c r="U351" s="39"/>
      <c r="V351" s="39"/>
      <c r="W351" s="96"/>
      <c r="X351" s="39"/>
      <c r="Y351" s="39"/>
      <c r="Z351" s="39"/>
    </row>
    <row r="352" spans="18:26" ht="12.75" x14ac:dyDescent="0.2">
      <c r="R352" s="39"/>
      <c r="S352" s="39"/>
      <c r="T352" s="39"/>
      <c r="U352" s="39"/>
      <c r="V352" s="39"/>
      <c r="W352" s="96"/>
      <c r="X352" s="39"/>
      <c r="Y352" s="39"/>
      <c r="Z352" s="39"/>
    </row>
    <row r="353" spans="18:26" ht="12.75" x14ac:dyDescent="0.2">
      <c r="R353" s="39"/>
      <c r="S353" s="39"/>
      <c r="T353" s="39"/>
      <c r="U353" s="39"/>
      <c r="V353" s="39"/>
      <c r="W353" s="96"/>
      <c r="X353" s="39"/>
      <c r="Y353" s="39"/>
      <c r="Z353" s="39"/>
    </row>
    <row r="354" spans="18:26" ht="12.75" x14ac:dyDescent="0.2">
      <c r="R354" s="39"/>
      <c r="S354" s="39"/>
      <c r="T354" s="39"/>
      <c r="U354" s="39"/>
      <c r="V354" s="39"/>
      <c r="W354" s="96"/>
      <c r="X354" s="39"/>
      <c r="Y354" s="39"/>
      <c r="Z354" s="39"/>
    </row>
    <row r="355" spans="18:26" ht="12.75" x14ac:dyDescent="0.2">
      <c r="R355" s="39"/>
      <c r="S355" s="39"/>
      <c r="T355" s="39"/>
      <c r="U355" s="39"/>
      <c r="V355" s="39"/>
      <c r="W355" s="96"/>
      <c r="X355" s="39"/>
      <c r="Y355" s="39"/>
      <c r="Z355" s="39"/>
    </row>
    <row r="356" spans="18:26" ht="12.75" x14ac:dyDescent="0.2">
      <c r="R356" s="39"/>
      <c r="S356" s="39"/>
      <c r="T356" s="39"/>
      <c r="U356" s="39"/>
      <c r="V356" s="39"/>
      <c r="W356" s="96"/>
      <c r="X356" s="39"/>
      <c r="Y356" s="39"/>
      <c r="Z356" s="39"/>
    </row>
    <row r="357" spans="18:26" ht="12.75" x14ac:dyDescent="0.2">
      <c r="R357" s="39"/>
      <c r="S357" s="39"/>
      <c r="T357" s="39"/>
      <c r="U357" s="39"/>
      <c r="V357" s="39"/>
      <c r="W357" s="96"/>
      <c r="X357" s="39"/>
      <c r="Y357" s="39"/>
      <c r="Z357" s="39"/>
    </row>
    <row r="358" spans="18:26" ht="12.75" x14ac:dyDescent="0.2">
      <c r="R358" s="39"/>
      <c r="S358" s="39"/>
      <c r="T358" s="39"/>
      <c r="U358" s="39"/>
      <c r="V358" s="39"/>
      <c r="W358" s="96"/>
      <c r="X358" s="39"/>
      <c r="Y358" s="39"/>
      <c r="Z358" s="39"/>
    </row>
    <row r="359" spans="18:26" ht="12.75" x14ac:dyDescent="0.2">
      <c r="R359" s="39"/>
      <c r="S359" s="39"/>
      <c r="T359" s="39"/>
      <c r="U359" s="39"/>
      <c r="V359" s="39"/>
      <c r="W359" s="96"/>
      <c r="X359" s="39"/>
      <c r="Y359" s="39"/>
      <c r="Z359" s="39"/>
    </row>
    <row r="360" spans="18:26" ht="12.75" x14ac:dyDescent="0.2">
      <c r="R360" s="39"/>
      <c r="S360" s="39"/>
      <c r="T360" s="39"/>
      <c r="U360" s="39"/>
      <c r="V360" s="39"/>
      <c r="W360" s="96"/>
      <c r="X360" s="39"/>
      <c r="Y360" s="39"/>
      <c r="Z360" s="39"/>
    </row>
    <row r="361" spans="18:26" ht="12.75" x14ac:dyDescent="0.2">
      <c r="R361" s="39"/>
      <c r="S361" s="39"/>
      <c r="T361" s="39"/>
      <c r="U361" s="39"/>
      <c r="V361" s="39"/>
      <c r="W361" s="96"/>
      <c r="X361" s="39"/>
      <c r="Y361" s="39"/>
      <c r="Z361" s="39"/>
    </row>
    <row r="362" spans="18:26" ht="12.75" x14ac:dyDescent="0.2">
      <c r="R362" s="39"/>
      <c r="S362" s="39"/>
      <c r="T362" s="39"/>
      <c r="U362" s="39"/>
      <c r="V362" s="39"/>
      <c r="W362" s="96"/>
      <c r="X362" s="39"/>
      <c r="Y362" s="39"/>
      <c r="Z362" s="39"/>
    </row>
    <row r="363" spans="18:26" ht="12.75" x14ac:dyDescent="0.2">
      <c r="R363" s="39"/>
      <c r="S363" s="39"/>
      <c r="T363" s="39"/>
      <c r="U363" s="39"/>
      <c r="V363" s="39"/>
      <c r="W363" s="96"/>
      <c r="X363" s="39"/>
      <c r="Y363" s="39"/>
      <c r="Z363" s="39"/>
    </row>
    <row r="364" spans="18:26" ht="12.75" x14ac:dyDescent="0.2">
      <c r="R364" s="39"/>
      <c r="S364" s="39"/>
      <c r="T364" s="39"/>
      <c r="U364" s="39"/>
      <c r="V364" s="39"/>
      <c r="W364" s="96"/>
      <c r="X364" s="39"/>
      <c r="Y364" s="39"/>
      <c r="Z364" s="39"/>
    </row>
    <row r="365" spans="18:26" ht="12.75" x14ac:dyDescent="0.2">
      <c r="R365" s="39"/>
      <c r="S365" s="39"/>
      <c r="T365" s="39"/>
      <c r="U365" s="39"/>
      <c r="V365" s="39"/>
      <c r="W365" s="96"/>
      <c r="X365" s="39"/>
      <c r="Y365" s="39"/>
      <c r="Z365" s="39"/>
    </row>
    <row r="366" spans="18:26" ht="12.75" x14ac:dyDescent="0.2">
      <c r="R366" s="39"/>
      <c r="S366" s="39"/>
      <c r="T366" s="39"/>
      <c r="U366" s="39"/>
      <c r="V366" s="39"/>
      <c r="W366" s="96"/>
      <c r="X366" s="39"/>
      <c r="Y366" s="39"/>
      <c r="Z366" s="39"/>
    </row>
    <row r="367" spans="18:26" ht="12.75" x14ac:dyDescent="0.2">
      <c r="R367" s="39"/>
      <c r="S367" s="39"/>
      <c r="T367" s="39"/>
      <c r="U367" s="39"/>
      <c r="V367" s="39"/>
      <c r="W367" s="96"/>
      <c r="X367" s="39"/>
      <c r="Y367" s="39"/>
      <c r="Z367" s="39"/>
    </row>
    <row r="368" spans="18:26" ht="12.75" x14ac:dyDescent="0.2">
      <c r="R368" s="39"/>
      <c r="S368" s="39"/>
      <c r="T368" s="39"/>
      <c r="U368" s="39"/>
      <c r="V368" s="39"/>
      <c r="W368" s="96"/>
      <c r="X368" s="39"/>
      <c r="Y368" s="39"/>
      <c r="Z368" s="39"/>
    </row>
    <row r="369" spans="18:26" ht="12.75" x14ac:dyDescent="0.2">
      <c r="R369" s="39"/>
      <c r="S369" s="39"/>
      <c r="T369" s="39"/>
      <c r="U369" s="39"/>
      <c r="V369" s="39"/>
      <c r="W369" s="96"/>
      <c r="X369" s="39"/>
      <c r="Y369" s="39"/>
      <c r="Z369" s="39"/>
    </row>
    <row r="370" spans="18:26" ht="12.75" x14ac:dyDescent="0.2">
      <c r="R370" s="39"/>
      <c r="S370" s="39"/>
      <c r="T370" s="39"/>
      <c r="U370" s="39"/>
      <c r="V370" s="39"/>
      <c r="W370" s="96"/>
      <c r="X370" s="39"/>
      <c r="Y370" s="39"/>
      <c r="Z370" s="39"/>
    </row>
    <row r="371" spans="18:26" ht="12.75" x14ac:dyDescent="0.2">
      <c r="R371" s="39"/>
      <c r="S371" s="39"/>
      <c r="T371" s="39"/>
      <c r="U371" s="39"/>
      <c r="V371" s="39"/>
      <c r="W371" s="96"/>
      <c r="X371" s="39"/>
      <c r="Y371" s="39"/>
      <c r="Z371" s="39"/>
    </row>
    <row r="372" spans="18:26" ht="12.75" x14ac:dyDescent="0.2">
      <c r="R372" s="39"/>
      <c r="S372" s="39"/>
      <c r="T372" s="39"/>
      <c r="U372" s="39"/>
      <c r="V372" s="39"/>
      <c r="W372" s="96"/>
      <c r="X372" s="39"/>
      <c r="Y372" s="39"/>
      <c r="Z372" s="39"/>
    </row>
    <row r="373" spans="18:26" ht="12.75" x14ac:dyDescent="0.2">
      <c r="R373" s="39"/>
      <c r="S373" s="39"/>
      <c r="T373" s="39"/>
      <c r="U373" s="39"/>
      <c r="V373" s="39"/>
      <c r="W373" s="96"/>
      <c r="X373" s="39"/>
      <c r="Y373" s="39"/>
      <c r="Z373" s="39"/>
    </row>
    <row r="374" spans="18:26" ht="12.75" x14ac:dyDescent="0.2">
      <c r="R374" s="39"/>
      <c r="S374" s="39"/>
      <c r="T374" s="39"/>
      <c r="U374" s="39"/>
      <c r="V374" s="39"/>
      <c r="W374" s="96"/>
      <c r="X374" s="39"/>
      <c r="Y374" s="39"/>
      <c r="Z374" s="39"/>
    </row>
    <row r="375" spans="18:26" ht="12.75" x14ac:dyDescent="0.2">
      <c r="R375" s="39"/>
      <c r="S375" s="39"/>
      <c r="T375" s="39"/>
      <c r="U375" s="39"/>
      <c r="V375" s="39"/>
      <c r="W375" s="96"/>
      <c r="X375" s="39"/>
      <c r="Y375" s="39"/>
      <c r="Z375" s="39"/>
    </row>
    <row r="376" spans="18:26" ht="12.75" x14ac:dyDescent="0.2">
      <c r="R376" s="39"/>
      <c r="S376" s="39"/>
      <c r="T376" s="39"/>
      <c r="U376" s="39"/>
      <c r="V376" s="39"/>
      <c r="W376" s="96"/>
      <c r="X376" s="39"/>
      <c r="Y376" s="39"/>
      <c r="Z376" s="39"/>
    </row>
    <row r="377" spans="18:26" ht="12.75" x14ac:dyDescent="0.2">
      <c r="R377" s="39"/>
      <c r="S377" s="39"/>
      <c r="T377" s="39"/>
      <c r="U377" s="39"/>
      <c r="V377" s="39"/>
      <c r="W377" s="96"/>
      <c r="X377" s="39"/>
      <c r="Y377" s="39"/>
      <c r="Z377" s="39"/>
    </row>
    <row r="378" spans="18:26" ht="12.75" x14ac:dyDescent="0.2">
      <c r="R378" s="39"/>
      <c r="S378" s="39"/>
      <c r="T378" s="39"/>
      <c r="U378" s="39"/>
      <c r="V378" s="39"/>
      <c r="W378" s="96"/>
      <c r="X378" s="39"/>
      <c r="Y378" s="39"/>
      <c r="Z378" s="39"/>
    </row>
    <row r="379" spans="18:26" ht="12.75" x14ac:dyDescent="0.2">
      <c r="R379" s="39"/>
      <c r="S379" s="39"/>
      <c r="T379" s="39"/>
      <c r="U379" s="39"/>
      <c r="V379" s="39"/>
      <c r="W379" s="96"/>
      <c r="X379" s="39"/>
      <c r="Y379" s="39"/>
      <c r="Z379" s="39"/>
    </row>
    <row r="380" spans="18:26" ht="12.75" x14ac:dyDescent="0.2">
      <c r="R380" s="39"/>
      <c r="S380" s="39"/>
      <c r="T380" s="39"/>
      <c r="U380" s="39"/>
      <c r="V380" s="39"/>
      <c r="W380" s="96"/>
      <c r="X380" s="39"/>
      <c r="Y380" s="39"/>
      <c r="Z380" s="39"/>
    </row>
    <row r="381" spans="18:26" ht="12.75" x14ac:dyDescent="0.2">
      <c r="R381" s="39"/>
      <c r="S381" s="39"/>
      <c r="T381" s="39"/>
      <c r="U381" s="39"/>
      <c r="V381" s="39"/>
      <c r="W381" s="96"/>
      <c r="X381" s="39"/>
      <c r="Y381" s="39"/>
      <c r="Z381" s="39"/>
    </row>
    <row r="382" spans="18:26" ht="12.75" x14ac:dyDescent="0.2">
      <c r="R382" s="39"/>
      <c r="S382" s="39"/>
      <c r="T382" s="39"/>
      <c r="U382" s="39"/>
      <c r="V382" s="39"/>
      <c r="W382" s="96"/>
      <c r="X382" s="39"/>
      <c r="Y382" s="39"/>
      <c r="Z382" s="39"/>
    </row>
    <row r="383" spans="18:26" ht="12.75" x14ac:dyDescent="0.2">
      <c r="R383" s="39"/>
      <c r="S383" s="39"/>
      <c r="T383" s="39"/>
      <c r="U383" s="39"/>
      <c r="V383" s="39"/>
      <c r="W383" s="96"/>
      <c r="X383" s="39"/>
      <c r="Y383" s="39"/>
      <c r="Z383" s="39"/>
    </row>
    <row r="384" spans="18:26" ht="12.75" x14ac:dyDescent="0.2">
      <c r="R384" s="39"/>
      <c r="S384" s="39"/>
      <c r="T384" s="39"/>
      <c r="U384" s="39"/>
      <c r="V384" s="39"/>
      <c r="W384" s="96"/>
      <c r="X384" s="39"/>
      <c r="Y384" s="39"/>
      <c r="Z384" s="39"/>
    </row>
    <row r="385" spans="18:26" ht="12.75" x14ac:dyDescent="0.2">
      <c r="R385" s="39"/>
      <c r="S385" s="39"/>
      <c r="T385" s="39"/>
      <c r="U385" s="39"/>
      <c r="V385" s="39"/>
      <c r="W385" s="96"/>
      <c r="X385" s="39"/>
      <c r="Y385" s="39"/>
      <c r="Z385" s="39"/>
    </row>
    <row r="386" spans="18:26" ht="12.75" x14ac:dyDescent="0.2">
      <c r="R386" s="39"/>
      <c r="S386" s="39"/>
      <c r="T386" s="39"/>
      <c r="U386" s="39"/>
      <c r="V386" s="39"/>
      <c r="W386" s="96"/>
      <c r="X386" s="39"/>
      <c r="Y386" s="39"/>
      <c r="Z386" s="39"/>
    </row>
    <row r="387" spans="18:26" ht="12.75" x14ac:dyDescent="0.2">
      <c r="R387" s="39"/>
      <c r="S387" s="39"/>
      <c r="T387" s="39"/>
      <c r="U387" s="39"/>
      <c r="V387" s="39"/>
      <c r="W387" s="96"/>
      <c r="X387" s="39"/>
      <c r="Y387" s="39"/>
      <c r="Z387" s="39"/>
    </row>
    <row r="388" spans="18:26" ht="12.75" x14ac:dyDescent="0.2">
      <c r="R388" s="39"/>
      <c r="S388" s="39"/>
      <c r="T388" s="39"/>
      <c r="U388" s="39"/>
      <c r="V388" s="39"/>
      <c r="W388" s="96"/>
      <c r="X388" s="39"/>
      <c r="Y388" s="39"/>
      <c r="Z388" s="39"/>
    </row>
    <row r="389" spans="18:26" ht="12.75" x14ac:dyDescent="0.2">
      <c r="R389" s="39"/>
      <c r="S389" s="39"/>
      <c r="T389" s="39"/>
      <c r="U389" s="39"/>
      <c r="V389" s="39"/>
      <c r="W389" s="96"/>
      <c r="X389" s="39"/>
      <c r="Y389" s="39"/>
      <c r="Z389" s="39"/>
    </row>
    <row r="390" spans="18:26" ht="12.75" x14ac:dyDescent="0.2">
      <c r="R390" s="39"/>
      <c r="S390" s="39"/>
      <c r="T390" s="39"/>
      <c r="U390" s="39"/>
      <c r="V390" s="39"/>
      <c r="W390" s="96"/>
      <c r="X390" s="39"/>
      <c r="Y390" s="39"/>
      <c r="Z390" s="39"/>
    </row>
    <row r="391" spans="18:26" ht="12.75" x14ac:dyDescent="0.2">
      <c r="R391" s="39"/>
      <c r="S391" s="39"/>
      <c r="T391" s="39"/>
      <c r="U391" s="39"/>
      <c r="V391" s="39"/>
      <c r="W391" s="96"/>
      <c r="X391" s="39"/>
      <c r="Y391" s="39"/>
      <c r="Z391" s="39"/>
    </row>
    <row r="392" spans="18:26" ht="12.75" x14ac:dyDescent="0.2">
      <c r="R392" s="39"/>
      <c r="S392" s="39"/>
      <c r="T392" s="39"/>
      <c r="U392" s="39"/>
      <c r="V392" s="39"/>
      <c r="W392" s="96"/>
      <c r="X392" s="39"/>
      <c r="Y392" s="39"/>
      <c r="Z392" s="39"/>
    </row>
    <row r="393" spans="18:26" ht="12.75" x14ac:dyDescent="0.2">
      <c r="R393" s="39"/>
      <c r="S393" s="39"/>
      <c r="T393" s="39"/>
      <c r="U393" s="39"/>
      <c r="V393" s="39"/>
      <c r="W393" s="96"/>
      <c r="X393" s="39"/>
      <c r="Y393" s="39"/>
      <c r="Z393" s="39"/>
    </row>
    <row r="394" spans="18:26" ht="12.75" x14ac:dyDescent="0.2">
      <c r="R394" s="39"/>
      <c r="S394" s="39"/>
      <c r="T394" s="39"/>
      <c r="U394" s="39"/>
      <c r="V394" s="39"/>
      <c r="W394" s="96"/>
      <c r="X394" s="39"/>
      <c r="Y394" s="39"/>
      <c r="Z394" s="39"/>
    </row>
    <row r="395" spans="18:26" ht="12.75" x14ac:dyDescent="0.2">
      <c r="R395" s="39"/>
      <c r="S395" s="39"/>
      <c r="T395" s="39"/>
      <c r="U395" s="39"/>
      <c r="V395" s="39"/>
      <c r="W395" s="96"/>
      <c r="X395" s="39"/>
      <c r="Y395" s="39"/>
      <c r="Z395" s="39"/>
    </row>
    <row r="396" spans="18:26" ht="12.75" x14ac:dyDescent="0.2">
      <c r="R396" s="39"/>
      <c r="S396" s="39"/>
      <c r="T396" s="39"/>
      <c r="U396" s="39"/>
      <c r="V396" s="39"/>
      <c r="W396" s="96"/>
      <c r="X396" s="39"/>
      <c r="Y396" s="39"/>
      <c r="Z396" s="39"/>
    </row>
    <row r="397" spans="18:26" ht="12.75" x14ac:dyDescent="0.2">
      <c r="R397" s="39"/>
      <c r="S397" s="39"/>
      <c r="T397" s="39"/>
      <c r="U397" s="39"/>
      <c r="V397" s="39"/>
      <c r="W397" s="96"/>
      <c r="X397" s="39"/>
      <c r="Y397" s="39"/>
      <c r="Z397" s="39"/>
    </row>
    <row r="398" spans="18:26" ht="12.75" x14ac:dyDescent="0.2">
      <c r="R398" s="39"/>
      <c r="S398" s="39"/>
      <c r="T398" s="39"/>
      <c r="U398" s="39"/>
      <c r="V398" s="39"/>
      <c r="W398" s="96"/>
      <c r="X398" s="39"/>
      <c r="Y398" s="39"/>
      <c r="Z398" s="39"/>
    </row>
    <row r="399" spans="18:26" ht="12.75" x14ac:dyDescent="0.2">
      <c r="R399" s="39"/>
      <c r="S399" s="39"/>
      <c r="T399" s="39"/>
      <c r="U399" s="39"/>
      <c r="V399" s="39"/>
      <c r="W399" s="96"/>
      <c r="X399" s="39"/>
      <c r="Y399" s="39"/>
      <c r="Z399" s="39"/>
    </row>
    <row r="400" spans="18:26" ht="12.75" x14ac:dyDescent="0.2">
      <c r="R400" s="39"/>
      <c r="S400" s="39"/>
      <c r="T400" s="39"/>
      <c r="U400" s="39"/>
      <c r="V400" s="39"/>
      <c r="W400" s="96"/>
      <c r="X400" s="39"/>
      <c r="Y400" s="39"/>
      <c r="Z400" s="39"/>
    </row>
    <row r="401" spans="18:26" ht="12.75" x14ac:dyDescent="0.2">
      <c r="R401" s="39"/>
      <c r="S401" s="39"/>
      <c r="T401" s="39"/>
      <c r="U401" s="39"/>
      <c r="V401" s="39"/>
      <c r="W401" s="96"/>
      <c r="X401" s="39"/>
      <c r="Y401" s="39"/>
      <c r="Z401" s="39"/>
    </row>
    <row r="402" spans="18:26" ht="12.75" x14ac:dyDescent="0.2">
      <c r="R402" s="39"/>
      <c r="S402" s="39"/>
      <c r="T402" s="39"/>
      <c r="U402" s="39"/>
      <c r="V402" s="39"/>
      <c r="W402" s="96"/>
      <c r="X402" s="39"/>
      <c r="Y402" s="39"/>
      <c r="Z402" s="39"/>
    </row>
    <row r="403" spans="18:26" ht="12.75" x14ac:dyDescent="0.2">
      <c r="R403" s="39"/>
      <c r="S403" s="39"/>
      <c r="T403" s="39"/>
      <c r="U403" s="39"/>
      <c r="V403" s="39"/>
      <c r="W403" s="96"/>
      <c r="X403" s="39"/>
      <c r="Y403" s="39"/>
      <c r="Z403" s="39"/>
    </row>
    <row r="404" spans="18:26" ht="12.75" x14ac:dyDescent="0.2">
      <c r="R404" s="39"/>
      <c r="S404" s="39"/>
      <c r="T404" s="39"/>
      <c r="U404" s="39"/>
      <c r="V404" s="39"/>
      <c r="W404" s="96"/>
      <c r="X404" s="39"/>
      <c r="Y404" s="39"/>
      <c r="Z404" s="39"/>
    </row>
    <row r="405" spans="18:26" ht="12.75" x14ac:dyDescent="0.2">
      <c r="R405" s="39"/>
      <c r="S405" s="39"/>
      <c r="T405" s="39"/>
      <c r="U405" s="39"/>
      <c r="V405" s="39"/>
      <c r="W405" s="96"/>
      <c r="X405" s="39"/>
      <c r="Y405" s="39"/>
      <c r="Z405" s="39"/>
    </row>
    <row r="406" spans="18:26" ht="12.75" x14ac:dyDescent="0.2">
      <c r="R406" s="39"/>
      <c r="S406" s="39"/>
      <c r="T406" s="39"/>
      <c r="U406" s="39"/>
      <c r="V406" s="39"/>
      <c r="W406" s="96"/>
      <c r="X406" s="39"/>
      <c r="Y406" s="39"/>
      <c r="Z406" s="39"/>
    </row>
    <row r="407" spans="18:26" ht="12.75" x14ac:dyDescent="0.2">
      <c r="R407" s="39"/>
      <c r="S407" s="39"/>
      <c r="T407" s="39"/>
      <c r="U407" s="39"/>
      <c r="V407" s="39"/>
      <c r="W407" s="96"/>
      <c r="X407" s="39"/>
      <c r="Y407" s="39"/>
      <c r="Z407" s="39"/>
    </row>
    <row r="408" spans="18:26" ht="12.75" x14ac:dyDescent="0.2">
      <c r="R408" s="39"/>
      <c r="S408" s="39"/>
      <c r="T408" s="39"/>
      <c r="U408" s="39"/>
      <c r="V408" s="39"/>
      <c r="W408" s="96"/>
      <c r="X408" s="39"/>
      <c r="Y408" s="39"/>
      <c r="Z408" s="39"/>
    </row>
    <row r="409" spans="18:26" ht="12.75" x14ac:dyDescent="0.2">
      <c r="R409" s="39"/>
      <c r="S409" s="39"/>
      <c r="T409" s="39"/>
      <c r="U409" s="39"/>
      <c r="V409" s="39"/>
      <c r="W409" s="96"/>
      <c r="X409" s="39"/>
      <c r="Y409" s="39"/>
      <c r="Z409" s="39"/>
    </row>
    <row r="410" spans="18:26" ht="12.75" x14ac:dyDescent="0.2">
      <c r="R410" s="39"/>
      <c r="S410" s="39"/>
      <c r="T410" s="39"/>
      <c r="U410" s="39"/>
      <c r="V410" s="39"/>
      <c r="W410" s="96"/>
      <c r="X410" s="39"/>
      <c r="Y410" s="39"/>
      <c r="Z410" s="39"/>
    </row>
    <row r="411" spans="18:26" ht="12.75" x14ac:dyDescent="0.2">
      <c r="R411" s="39"/>
      <c r="S411" s="39"/>
      <c r="T411" s="39"/>
      <c r="U411" s="39"/>
      <c r="V411" s="39"/>
      <c r="W411" s="96"/>
      <c r="X411" s="39"/>
      <c r="Y411" s="39"/>
      <c r="Z411" s="39"/>
    </row>
    <row r="412" spans="18:26" ht="12.75" x14ac:dyDescent="0.2">
      <c r="R412" s="39"/>
      <c r="S412" s="39"/>
      <c r="T412" s="39"/>
      <c r="U412" s="39"/>
      <c r="V412" s="39"/>
      <c r="W412" s="96"/>
      <c r="X412" s="39"/>
      <c r="Y412" s="39"/>
      <c r="Z412" s="39"/>
    </row>
    <row r="413" spans="18:26" ht="12.75" x14ac:dyDescent="0.2">
      <c r="R413" s="39"/>
      <c r="S413" s="39"/>
      <c r="T413" s="39"/>
      <c r="U413" s="39"/>
      <c r="V413" s="39"/>
      <c r="W413" s="96"/>
      <c r="X413" s="39"/>
      <c r="Y413" s="39"/>
      <c r="Z413" s="39"/>
    </row>
    <row r="414" spans="18:26" ht="12.75" x14ac:dyDescent="0.2">
      <c r="R414" s="39"/>
      <c r="S414" s="39"/>
      <c r="T414" s="39"/>
      <c r="U414" s="39"/>
      <c r="V414" s="39"/>
      <c r="W414" s="96"/>
      <c r="X414" s="39"/>
      <c r="Y414" s="39"/>
      <c r="Z414" s="39"/>
    </row>
    <row r="415" spans="18:26" ht="12.75" x14ac:dyDescent="0.2">
      <c r="R415" s="39"/>
      <c r="S415" s="39"/>
      <c r="T415" s="39"/>
      <c r="U415" s="39"/>
      <c r="V415" s="39"/>
      <c r="W415" s="96"/>
      <c r="X415" s="39"/>
      <c r="Y415" s="39"/>
      <c r="Z415" s="39"/>
    </row>
    <row r="416" spans="18:26" ht="12.75" x14ac:dyDescent="0.2">
      <c r="R416" s="39"/>
      <c r="S416" s="39"/>
      <c r="T416" s="39"/>
      <c r="U416" s="39"/>
      <c r="V416" s="39"/>
      <c r="W416" s="96"/>
      <c r="X416" s="39"/>
      <c r="Y416" s="39"/>
      <c r="Z416" s="39"/>
    </row>
    <row r="417" spans="18:26" ht="12.75" x14ac:dyDescent="0.2">
      <c r="R417" s="39"/>
      <c r="S417" s="39"/>
      <c r="T417" s="39"/>
      <c r="U417" s="39"/>
      <c r="V417" s="39"/>
      <c r="W417" s="96"/>
      <c r="X417" s="39"/>
      <c r="Y417" s="39"/>
      <c r="Z417" s="39"/>
    </row>
    <row r="418" spans="18:26" ht="12.75" x14ac:dyDescent="0.2">
      <c r="R418" s="39"/>
      <c r="S418" s="39"/>
      <c r="T418" s="39"/>
      <c r="U418" s="39"/>
      <c r="V418" s="39"/>
      <c r="W418" s="96"/>
      <c r="X418" s="39"/>
      <c r="Y418" s="39"/>
      <c r="Z418" s="39"/>
    </row>
    <row r="419" spans="18:26" ht="12.75" x14ac:dyDescent="0.2">
      <c r="R419" s="39"/>
      <c r="S419" s="39"/>
      <c r="T419" s="39"/>
      <c r="U419" s="39"/>
      <c r="V419" s="39"/>
      <c r="W419" s="96"/>
      <c r="X419" s="39"/>
      <c r="Y419" s="39"/>
      <c r="Z419" s="39"/>
    </row>
    <row r="420" spans="18:26" ht="12.75" x14ac:dyDescent="0.2">
      <c r="R420" s="39"/>
      <c r="S420" s="39"/>
      <c r="T420" s="39"/>
      <c r="U420" s="39"/>
      <c r="V420" s="39"/>
      <c r="W420" s="96"/>
      <c r="X420" s="39"/>
      <c r="Y420" s="39"/>
      <c r="Z420" s="39"/>
    </row>
    <row r="421" spans="18:26" ht="12.75" x14ac:dyDescent="0.2">
      <c r="R421" s="39"/>
      <c r="S421" s="39"/>
      <c r="T421" s="39"/>
      <c r="U421" s="39"/>
      <c r="V421" s="39"/>
      <c r="W421" s="96"/>
      <c r="X421" s="39"/>
      <c r="Y421" s="39"/>
      <c r="Z421" s="39"/>
    </row>
    <row r="422" spans="18:26" ht="12.75" x14ac:dyDescent="0.2">
      <c r="R422" s="39"/>
      <c r="S422" s="39"/>
      <c r="T422" s="39"/>
      <c r="U422" s="39"/>
      <c r="V422" s="39"/>
      <c r="W422" s="96"/>
      <c r="X422" s="39"/>
      <c r="Y422" s="39"/>
      <c r="Z422" s="39"/>
    </row>
    <row r="423" spans="18:26" ht="12.75" x14ac:dyDescent="0.2">
      <c r="R423" s="39"/>
      <c r="S423" s="39"/>
      <c r="T423" s="39"/>
      <c r="U423" s="39"/>
      <c r="V423" s="39"/>
      <c r="W423" s="96"/>
      <c r="X423" s="39"/>
      <c r="Y423" s="39"/>
      <c r="Z423" s="39"/>
    </row>
    <row r="424" spans="18:26" ht="12.75" x14ac:dyDescent="0.2">
      <c r="R424" s="39"/>
      <c r="S424" s="39"/>
      <c r="T424" s="39"/>
      <c r="U424" s="39"/>
      <c r="V424" s="39"/>
      <c r="W424" s="96"/>
      <c r="X424" s="39"/>
      <c r="Y424" s="39"/>
      <c r="Z424" s="39"/>
    </row>
    <row r="425" spans="18:26" ht="12.75" x14ac:dyDescent="0.2">
      <c r="R425" s="39"/>
      <c r="S425" s="39"/>
      <c r="T425" s="39"/>
      <c r="U425" s="39"/>
      <c r="V425" s="39"/>
      <c r="W425" s="96"/>
      <c r="X425" s="39"/>
      <c r="Y425" s="39"/>
      <c r="Z425" s="39"/>
    </row>
    <row r="426" spans="18:26" ht="12.75" x14ac:dyDescent="0.2">
      <c r="R426" s="39"/>
      <c r="S426" s="39"/>
      <c r="T426" s="39"/>
      <c r="U426" s="39"/>
      <c r="V426" s="39"/>
      <c r="W426" s="96"/>
      <c r="X426" s="39"/>
      <c r="Y426" s="39"/>
      <c r="Z426" s="39"/>
    </row>
    <row r="427" spans="18:26" ht="12.75" x14ac:dyDescent="0.2">
      <c r="R427" s="39"/>
      <c r="S427" s="39"/>
      <c r="T427" s="39"/>
      <c r="U427" s="39"/>
      <c r="V427" s="39"/>
      <c r="W427" s="96"/>
      <c r="X427" s="39"/>
      <c r="Y427" s="39"/>
      <c r="Z427" s="39"/>
    </row>
    <row r="428" spans="18:26" ht="12.75" x14ac:dyDescent="0.2">
      <c r="R428" s="39"/>
      <c r="S428" s="39"/>
      <c r="T428" s="39"/>
      <c r="U428" s="39"/>
      <c r="V428" s="39"/>
      <c r="W428" s="96"/>
      <c r="X428" s="39"/>
      <c r="Y428" s="39"/>
      <c r="Z428" s="39"/>
    </row>
    <row r="429" spans="18:26" ht="12.75" x14ac:dyDescent="0.2">
      <c r="R429" s="39"/>
      <c r="S429" s="39"/>
      <c r="T429" s="39"/>
      <c r="U429" s="39"/>
      <c r="V429" s="39"/>
      <c r="W429" s="96"/>
      <c r="X429" s="39"/>
      <c r="Y429" s="39"/>
      <c r="Z429" s="39"/>
    </row>
    <row r="430" spans="18:26" ht="12.75" x14ac:dyDescent="0.2">
      <c r="R430" s="39"/>
      <c r="S430" s="39"/>
      <c r="T430" s="39"/>
      <c r="U430" s="39"/>
      <c r="V430" s="39"/>
      <c r="W430" s="96"/>
      <c r="X430" s="39"/>
      <c r="Y430" s="39"/>
      <c r="Z430" s="39"/>
    </row>
    <row r="431" spans="18:26" ht="12.75" x14ac:dyDescent="0.2">
      <c r="R431" s="39"/>
      <c r="S431" s="39"/>
      <c r="T431" s="39"/>
      <c r="U431" s="39"/>
      <c r="V431" s="39"/>
      <c r="W431" s="96"/>
      <c r="X431" s="39"/>
      <c r="Y431" s="39"/>
      <c r="Z431" s="39"/>
    </row>
    <row r="432" spans="18:26" ht="12.75" x14ac:dyDescent="0.2">
      <c r="R432" s="39"/>
      <c r="S432" s="39"/>
      <c r="T432" s="39"/>
      <c r="U432" s="39"/>
      <c r="V432" s="39"/>
      <c r="W432" s="96"/>
      <c r="X432" s="39"/>
      <c r="Y432" s="39"/>
      <c r="Z432" s="39"/>
    </row>
    <row r="433" spans="18:26" ht="12.75" x14ac:dyDescent="0.2">
      <c r="R433" s="39"/>
      <c r="S433" s="39"/>
      <c r="T433" s="39"/>
      <c r="U433" s="39"/>
      <c r="V433" s="39"/>
      <c r="W433" s="96"/>
      <c r="X433" s="39"/>
      <c r="Y433" s="39"/>
      <c r="Z433" s="39"/>
    </row>
    <row r="434" spans="18:26" ht="12.75" x14ac:dyDescent="0.2">
      <c r="R434" s="39"/>
      <c r="S434" s="39"/>
      <c r="T434" s="39"/>
      <c r="U434" s="39"/>
      <c r="V434" s="39"/>
      <c r="W434" s="96"/>
      <c r="X434" s="39"/>
      <c r="Y434" s="39"/>
      <c r="Z434" s="39"/>
    </row>
    <row r="435" spans="18:26" ht="12.75" x14ac:dyDescent="0.2">
      <c r="R435" s="39"/>
      <c r="S435" s="39"/>
      <c r="T435" s="39"/>
      <c r="U435" s="39"/>
      <c r="V435" s="39"/>
      <c r="W435" s="96"/>
      <c r="X435" s="39"/>
      <c r="Y435" s="39"/>
      <c r="Z435" s="39"/>
    </row>
    <row r="436" spans="18:26" ht="12.75" x14ac:dyDescent="0.2">
      <c r="R436" s="39"/>
      <c r="S436" s="39"/>
      <c r="T436" s="39"/>
      <c r="U436" s="39"/>
      <c r="V436" s="39"/>
      <c r="W436" s="96"/>
      <c r="X436" s="39"/>
      <c r="Y436" s="39"/>
      <c r="Z436" s="39"/>
    </row>
    <row r="437" spans="18:26" ht="12.75" x14ac:dyDescent="0.2">
      <c r="R437" s="39"/>
      <c r="S437" s="39"/>
      <c r="T437" s="39"/>
      <c r="U437" s="39"/>
      <c r="V437" s="39"/>
      <c r="W437" s="96"/>
      <c r="X437" s="39"/>
      <c r="Y437" s="39"/>
      <c r="Z437" s="39"/>
    </row>
    <row r="438" spans="18:26" ht="12.75" x14ac:dyDescent="0.2">
      <c r="R438" s="39"/>
      <c r="S438" s="39"/>
      <c r="T438" s="39"/>
      <c r="U438" s="39"/>
      <c r="V438" s="39"/>
      <c r="W438" s="96"/>
      <c r="X438" s="39"/>
      <c r="Y438" s="39"/>
      <c r="Z438" s="39"/>
    </row>
    <row r="439" spans="18:26" ht="12.75" x14ac:dyDescent="0.2">
      <c r="R439" s="39"/>
      <c r="S439" s="39"/>
      <c r="T439" s="39"/>
      <c r="U439" s="39"/>
      <c r="V439" s="39"/>
      <c r="W439" s="96"/>
      <c r="X439" s="39"/>
      <c r="Y439" s="39"/>
      <c r="Z439" s="39"/>
    </row>
    <row r="440" spans="18:26" ht="12.75" x14ac:dyDescent="0.2">
      <c r="R440" s="39"/>
      <c r="S440" s="39"/>
      <c r="T440" s="39"/>
      <c r="U440" s="39"/>
      <c r="V440" s="39"/>
      <c r="W440" s="96"/>
      <c r="X440" s="39"/>
      <c r="Y440" s="39"/>
      <c r="Z440" s="39"/>
    </row>
    <row r="441" spans="18:26" ht="12.75" x14ac:dyDescent="0.2">
      <c r="R441" s="39"/>
      <c r="S441" s="39"/>
      <c r="T441" s="39"/>
      <c r="U441" s="39"/>
      <c r="V441" s="39"/>
      <c r="W441" s="96"/>
      <c r="X441" s="39"/>
      <c r="Y441" s="39"/>
      <c r="Z441" s="39"/>
    </row>
    <row r="442" spans="18:26" ht="12.75" x14ac:dyDescent="0.2">
      <c r="R442" s="39"/>
      <c r="S442" s="39"/>
      <c r="T442" s="39"/>
      <c r="U442" s="39"/>
      <c r="V442" s="39"/>
      <c r="W442" s="96"/>
      <c r="X442" s="39"/>
      <c r="Y442" s="39"/>
      <c r="Z442" s="39"/>
    </row>
    <row r="443" spans="18:26" ht="12.75" x14ac:dyDescent="0.2">
      <c r="R443" s="39"/>
      <c r="S443" s="39"/>
      <c r="T443" s="39"/>
      <c r="U443" s="39"/>
      <c r="V443" s="39"/>
      <c r="W443" s="96"/>
      <c r="X443" s="39"/>
      <c r="Y443" s="39"/>
      <c r="Z443" s="39"/>
    </row>
    <row r="444" spans="18:26" ht="12.75" x14ac:dyDescent="0.2">
      <c r="R444" s="39"/>
      <c r="S444" s="39"/>
      <c r="T444" s="39"/>
      <c r="U444" s="39"/>
      <c r="V444" s="39"/>
      <c r="W444" s="96"/>
      <c r="X444" s="39"/>
      <c r="Y444" s="39"/>
      <c r="Z444" s="39"/>
    </row>
    <row r="445" spans="18:26" ht="12.75" x14ac:dyDescent="0.2">
      <c r="R445" s="39"/>
      <c r="S445" s="39"/>
      <c r="T445" s="39"/>
      <c r="U445" s="39"/>
      <c r="V445" s="39"/>
      <c r="W445" s="96"/>
      <c r="X445" s="39"/>
      <c r="Y445" s="39"/>
      <c r="Z445" s="39"/>
    </row>
    <row r="446" spans="18:26" ht="12.75" x14ac:dyDescent="0.2">
      <c r="R446" s="39"/>
      <c r="S446" s="39"/>
      <c r="T446" s="39"/>
      <c r="U446" s="39"/>
      <c r="V446" s="39"/>
      <c r="W446" s="96"/>
      <c r="X446" s="39"/>
      <c r="Y446" s="39"/>
      <c r="Z446" s="39"/>
    </row>
    <row r="447" spans="18:26" ht="12.75" x14ac:dyDescent="0.2">
      <c r="R447" s="39"/>
      <c r="S447" s="39"/>
      <c r="T447" s="39"/>
      <c r="U447" s="39"/>
      <c r="V447" s="39"/>
      <c r="W447" s="96"/>
      <c r="X447" s="39"/>
      <c r="Y447" s="39"/>
      <c r="Z447" s="39"/>
    </row>
    <row r="448" spans="18:26" ht="12.75" x14ac:dyDescent="0.2">
      <c r="R448" s="39"/>
      <c r="S448" s="39"/>
      <c r="T448" s="39"/>
      <c r="U448" s="39"/>
      <c r="V448" s="39"/>
      <c r="W448" s="96"/>
      <c r="X448" s="39"/>
      <c r="Y448" s="39"/>
      <c r="Z448" s="39"/>
    </row>
    <row r="449" spans="18:26" ht="12.75" x14ac:dyDescent="0.2">
      <c r="R449" s="39"/>
      <c r="S449" s="39"/>
      <c r="T449" s="39"/>
      <c r="U449" s="39"/>
      <c r="V449" s="39"/>
      <c r="W449" s="96"/>
      <c r="X449" s="39"/>
      <c r="Y449" s="39"/>
      <c r="Z449" s="39"/>
    </row>
    <row r="450" spans="18:26" ht="12.75" x14ac:dyDescent="0.2">
      <c r="R450" s="39"/>
      <c r="S450" s="39"/>
      <c r="T450" s="39"/>
      <c r="U450" s="39"/>
      <c r="V450" s="39"/>
      <c r="W450" s="96"/>
      <c r="X450" s="39"/>
      <c r="Y450" s="39"/>
      <c r="Z450" s="39"/>
    </row>
    <row r="451" spans="18:26" ht="12.75" x14ac:dyDescent="0.2">
      <c r="R451" s="39"/>
      <c r="S451" s="39"/>
      <c r="T451" s="39"/>
      <c r="U451" s="39"/>
      <c r="V451" s="39"/>
      <c r="W451" s="96"/>
      <c r="X451" s="39"/>
      <c r="Y451" s="39"/>
      <c r="Z451" s="39"/>
    </row>
    <row r="452" spans="18:26" ht="12.75" x14ac:dyDescent="0.2">
      <c r="R452" s="39"/>
      <c r="S452" s="39"/>
      <c r="T452" s="39"/>
      <c r="U452" s="39"/>
      <c r="V452" s="39"/>
      <c r="W452" s="96"/>
      <c r="X452" s="39"/>
      <c r="Y452" s="39"/>
      <c r="Z452" s="39"/>
    </row>
    <row r="453" spans="18:26" ht="12.75" x14ac:dyDescent="0.2">
      <c r="R453" s="39"/>
      <c r="S453" s="39"/>
      <c r="T453" s="39"/>
      <c r="U453" s="39"/>
      <c r="V453" s="39"/>
      <c r="W453" s="96"/>
      <c r="X453" s="39"/>
      <c r="Y453" s="39"/>
      <c r="Z453" s="39"/>
    </row>
    <row r="454" spans="18:26" ht="12.75" x14ac:dyDescent="0.2">
      <c r="R454" s="39"/>
      <c r="S454" s="39"/>
      <c r="T454" s="39"/>
      <c r="U454" s="39"/>
      <c r="V454" s="39"/>
      <c r="W454" s="96"/>
      <c r="X454" s="39"/>
      <c r="Y454" s="39"/>
      <c r="Z454" s="39"/>
    </row>
    <row r="455" spans="18:26" ht="12.75" x14ac:dyDescent="0.2">
      <c r="R455" s="39"/>
      <c r="S455" s="39"/>
      <c r="T455" s="39"/>
      <c r="U455" s="39"/>
      <c r="V455" s="39"/>
      <c r="W455" s="96"/>
      <c r="X455" s="39"/>
      <c r="Y455" s="39"/>
      <c r="Z455" s="39"/>
    </row>
    <row r="456" spans="18:26" ht="12.75" x14ac:dyDescent="0.2">
      <c r="R456" s="39"/>
      <c r="S456" s="39"/>
      <c r="T456" s="39"/>
      <c r="U456" s="39"/>
      <c r="V456" s="39"/>
      <c r="W456" s="96"/>
      <c r="X456" s="39"/>
      <c r="Y456" s="39"/>
      <c r="Z456" s="39"/>
    </row>
    <row r="457" spans="18:26" ht="12.75" x14ac:dyDescent="0.2">
      <c r="R457" s="39"/>
      <c r="S457" s="39"/>
      <c r="T457" s="39"/>
      <c r="U457" s="39"/>
      <c r="V457" s="39"/>
      <c r="W457" s="96"/>
      <c r="X457" s="39"/>
      <c r="Y457" s="39"/>
      <c r="Z457" s="39"/>
    </row>
    <row r="458" spans="18:26" ht="12.75" x14ac:dyDescent="0.2">
      <c r="R458" s="39"/>
      <c r="S458" s="39"/>
      <c r="T458" s="39"/>
      <c r="U458" s="39"/>
      <c r="V458" s="39"/>
      <c r="W458" s="96"/>
      <c r="X458" s="39"/>
      <c r="Y458" s="39"/>
      <c r="Z458" s="39"/>
    </row>
    <row r="459" spans="18:26" ht="12.75" x14ac:dyDescent="0.2">
      <c r="R459" s="39"/>
      <c r="S459" s="39"/>
      <c r="T459" s="39"/>
      <c r="U459" s="39"/>
      <c r="V459" s="39"/>
      <c r="W459" s="96"/>
      <c r="X459" s="39"/>
      <c r="Y459" s="39"/>
      <c r="Z459" s="39"/>
    </row>
    <row r="460" spans="18:26" ht="12.75" x14ac:dyDescent="0.2">
      <c r="R460" s="39"/>
      <c r="S460" s="39"/>
      <c r="T460" s="39"/>
      <c r="U460" s="39"/>
      <c r="V460" s="39"/>
      <c r="W460" s="96"/>
      <c r="X460" s="39"/>
      <c r="Y460" s="39"/>
      <c r="Z460" s="39"/>
    </row>
    <row r="461" spans="18:26" ht="12.75" x14ac:dyDescent="0.2">
      <c r="R461" s="39"/>
      <c r="S461" s="39"/>
      <c r="T461" s="39"/>
      <c r="U461" s="39"/>
      <c r="V461" s="39"/>
      <c r="W461" s="96"/>
      <c r="X461" s="39"/>
      <c r="Y461" s="39"/>
      <c r="Z461" s="39"/>
    </row>
    <row r="462" spans="18:26" ht="12.75" x14ac:dyDescent="0.2">
      <c r="R462" s="39"/>
      <c r="S462" s="39"/>
      <c r="T462" s="39"/>
      <c r="U462" s="39"/>
      <c r="V462" s="39"/>
      <c r="W462" s="96"/>
      <c r="X462" s="39"/>
      <c r="Y462" s="39"/>
      <c r="Z462" s="39"/>
    </row>
    <row r="463" spans="18:26" ht="12.75" x14ac:dyDescent="0.2">
      <c r="R463" s="39"/>
      <c r="S463" s="39"/>
      <c r="T463" s="39"/>
      <c r="U463" s="39"/>
      <c r="V463" s="39"/>
      <c r="W463" s="96"/>
      <c r="X463" s="39"/>
      <c r="Y463" s="39"/>
      <c r="Z463" s="39"/>
    </row>
    <row r="464" spans="18:26" ht="12.75" x14ac:dyDescent="0.2">
      <c r="R464" s="39"/>
      <c r="S464" s="39"/>
      <c r="T464" s="39"/>
      <c r="U464" s="39"/>
      <c r="V464" s="39"/>
      <c r="W464" s="96"/>
      <c r="X464" s="39"/>
      <c r="Y464" s="39"/>
      <c r="Z464" s="39"/>
    </row>
    <row r="465" spans="18:26" ht="12.75" x14ac:dyDescent="0.2">
      <c r="R465" s="39"/>
      <c r="S465" s="39"/>
      <c r="T465" s="39"/>
      <c r="U465" s="39"/>
      <c r="V465" s="39"/>
      <c r="W465" s="96"/>
      <c r="X465" s="39"/>
      <c r="Y465" s="39"/>
      <c r="Z465" s="39"/>
    </row>
    <row r="466" spans="18:26" ht="12.75" x14ac:dyDescent="0.2">
      <c r="R466" s="39"/>
      <c r="S466" s="39"/>
      <c r="T466" s="39"/>
      <c r="U466" s="39"/>
      <c r="V466" s="39"/>
      <c r="W466" s="96"/>
      <c r="X466" s="39"/>
      <c r="Y466" s="39"/>
      <c r="Z466" s="39"/>
    </row>
    <row r="467" spans="18:26" ht="12.75" x14ac:dyDescent="0.2">
      <c r="R467" s="39"/>
      <c r="S467" s="39"/>
      <c r="T467" s="39"/>
      <c r="U467" s="39"/>
      <c r="V467" s="39"/>
      <c r="W467" s="96"/>
      <c r="X467" s="39"/>
      <c r="Y467" s="39"/>
      <c r="Z467" s="39"/>
    </row>
    <row r="468" spans="18:26" ht="12.75" x14ac:dyDescent="0.2">
      <c r="R468" s="39"/>
      <c r="S468" s="39"/>
      <c r="T468" s="39"/>
      <c r="U468" s="39"/>
      <c r="V468" s="39"/>
      <c r="W468" s="96"/>
      <c r="X468" s="39"/>
      <c r="Y468" s="39"/>
      <c r="Z468" s="39"/>
    </row>
    <row r="469" spans="18:26" ht="12.75" x14ac:dyDescent="0.2">
      <c r="R469" s="39"/>
      <c r="S469" s="39"/>
      <c r="T469" s="39"/>
      <c r="U469" s="39"/>
      <c r="V469" s="39"/>
      <c r="W469" s="96"/>
      <c r="X469" s="39"/>
      <c r="Y469" s="39"/>
      <c r="Z469" s="39"/>
    </row>
    <row r="470" spans="18:26" ht="12.75" x14ac:dyDescent="0.2">
      <c r="R470" s="39"/>
      <c r="S470" s="39"/>
      <c r="T470" s="39"/>
      <c r="U470" s="39"/>
      <c r="V470" s="39"/>
      <c r="W470" s="96"/>
      <c r="X470" s="39"/>
      <c r="Y470" s="39"/>
      <c r="Z470" s="39"/>
    </row>
    <row r="471" spans="18:26" ht="12.75" x14ac:dyDescent="0.2">
      <c r="R471" s="39"/>
      <c r="S471" s="39"/>
      <c r="T471" s="39"/>
      <c r="U471" s="39"/>
      <c r="V471" s="39"/>
      <c r="W471" s="96"/>
      <c r="X471" s="39"/>
      <c r="Y471" s="39"/>
      <c r="Z471" s="39"/>
    </row>
    <row r="472" spans="18:26" ht="12.75" x14ac:dyDescent="0.2">
      <c r="R472" s="39"/>
      <c r="S472" s="39"/>
      <c r="T472" s="39"/>
      <c r="U472" s="39"/>
      <c r="V472" s="39"/>
      <c r="W472" s="96"/>
      <c r="X472" s="39"/>
      <c r="Y472" s="39"/>
      <c r="Z472" s="39"/>
    </row>
    <row r="473" spans="18:26" ht="12.75" x14ac:dyDescent="0.2">
      <c r="R473" s="39"/>
      <c r="S473" s="39"/>
      <c r="T473" s="39"/>
      <c r="U473" s="39"/>
      <c r="V473" s="39"/>
      <c r="W473" s="96"/>
      <c r="X473" s="39"/>
      <c r="Y473" s="39"/>
      <c r="Z473" s="39"/>
    </row>
    <row r="474" spans="18:26" ht="12.75" x14ac:dyDescent="0.2">
      <c r="R474" s="39"/>
      <c r="S474" s="39"/>
      <c r="T474" s="39"/>
      <c r="U474" s="39"/>
      <c r="V474" s="39"/>
      <c r="W474" s="96"/>
      <c r="X474" s="39"/>
      <c r="Y474" s="39"/>
      <c r="Z474" s="39"/>
    </row>
    <row r="475" spans="18:26" ht="12.75" x14ac:dyDescent="0.2">
      <c r="R475" s="39"/>
      <c r="S475" s="39"/>
      <c r="T475" s="39"/>
      <c r="U475" s="39"/>
      <c r="V475" s="39"/>
      <c r="W475" s="96"/>
      <c r="X475" s="39"/>
      <c r="Y475" s="39"/>
      <c r="Z475" s="39"/>
    </row>
    <row r="476" spans="18:26" ht="12.75" x14ac:dyDescent="0.2">
      <c r="R476" s="39"/>
      <c r="S476" s="39"/>
      <c r="T476" s="39"/>
      <c r="U476" s="39"/>
      <c r="V476" s="39"/>
      <c r="W476" s="96"/>
      <c r="X476" s="39"/>
      <c r="Y476" s="39"/>
      <c r="Z476" s="39"/>
    </row>
    <row r="477" spans="18:26" ht="12.75" x14ac:dyDescent="0.2">
      <c r="R477" s="39"/>
      <c r="S477" s="39"/>
      <c r="T477" s="39"/>
      <c r="U477" s="39"/>
      <c r="V477" s="39"/>
      <c r="W477" s="96"/>
      <c r="X477" s="39"/>
      <c r="Y477" s="39"/>
      <c r="Z477" s="39"/>
    </row>
    <row r="478" spans="18:26" ht="12.75" x14ac:dyDescent="0.2">
      <c r="R478" s="39"/>
      <c r="S478" s="39"/>
      <c r="T478" s="39"/>
      <c r="U478" s="39"/>
      <c r="V478" s="39"/>
      <c r="W478" s="96"/>
      <c r="X478" s="39"/>
      <c r="Y478" s="39"/>
      <c r="Z478" s="39"/>
    </row>
    <row r="479" spans="18:26" ht="12.75" x14ac:dyDescent="0.2">
      <c r="R479" s="39"/>
      <c r="S479" s="39"/>
      <c r="T479" s="39"/>
      <c r="U479" s="39"/>
      <c r="V479" s="39"/>
      <c r="W479" s="96"/>
      <c r="X479" s="39"/>
      <c r="Y479" s="39"/>
      <c r="Z479" s="39"/>
    </row>
    <row r="480" spans="18:26" ht="12.75" x14ac:dyDescent="0.2">
      <c r="R480" s="39"/>
      <c r="S480" s="39"/>
      <c r="T480" s="39"/>
      <c r="U480" s="39"/>
      <c r="V480" s="39"/>
      <c r="W480" s="96"/>
      <c r="X480" s="39"/>
      <c r="Y480" s="39"/>
      <c r="Z480" s="39"/>
    </row>
    <row r="481" spans="18:26" ht="12.75" x14ac:dyDescent="0.2">
      <c r="R481" s="39"/>
      <c r="S481" s="39"/>
      <c r="T481" s="39"/>
      <c r="U481" s="39"/>
      <c r="V481" s="39"/>
      <c r="W481" s="96"/>
      <c r="X481" s="39"/>
      <c r="Y481" s="39"/>
      <c r="Z481" s="39"/>
    </row>
    <row r="482" spans="18:26" ht="12.75" x14ac:dyDescent="0.2">
      <c r="R482" s="39"/>
      <c r="S482" s="39"/>
      <c r="T482" s="39"/>
      <c r="U482" s="39"/>
      <c r="V482" s="39"/>
      <c r="W482" s="96"/>
      <c r="X482" s="39"/>
      <c r="Y482" s="39"/>
      <c r="Z482" s="39"/>
    </row>
    <row r="483" spans="18:26" ht="12.75" x14ac:dyDescent="0.2">
      <c r="R483" s="39"/>
      <c r="S483" s="39"/>
      <c r="T483" s="39"/>
      <c r="U483" s="39"/>
      <c r="V483" s="39"/>
      <c r="W483" s="96"/>
      <c r="X483" s="39"/>
      <c r="Y483" s="39"/>
      <c r="Z483" s="39"/>
    </row>
    <row r="484" spans="18:26" ht="12.75" x14ac:dyDescent="0.2">
      <c r="R484" s="39"/>
      <c r="S484" s="39"/>
      <c r="T484" s="39"/>
      <c r="U484" s="39"/>
      <c r="V484" s="39"/>
      <c r="W484" s="96"/>
      <c r="X484" s="39"/>
      <c r="Y484" s="39"/>
      <c r="Z484" s="39"/>
    </row>
    <row r="485" spans="18:26" ht="12.75" x14ac:dyDescent="0.2">
      <c r="R485" s="39"/>
      <c r="S485" s="39"/>
      <c r="T485" s="39"/>
      <c r="U485" s="39"/>
      <c r="V485" s="39"/>
      <c r="W485" s="96"/>
      <c r="X485" s="39"/>
      <c r="Y485" s="39"/>
      <c r="Z485" s="39"/>
    </row>
    <row r="486" spans="18:26" ht="12.75" x14ac:dyDescent="0.2">
      <c r="R486" s="39"/>
      <c r="S486" s="39"/>
      <c r="T486" s="39"/>
      <c r="U486" s="39"/>
      <c r="V486" s="39"/>
      <c r="W486" s="96"/>
      <c r="X486" s="39"/>
      <c r="Y486" s="39"/>
      <c r="Z486" s="39"/>
    </row>
    <row r="487" spans="18:26" ht="12.75" x14ac:dyDescent="0.2">
      <c r="R487" s="39"/>
      <c r="S487" s="39"/>
      <c r="T487" s="39"/>
      <c r="U487" s="39"/>
      <c r="V487" s="39"/>
      <c r="W487" s="96"/>
      <c r="X487" s="39"/>
      <c r="Y487" s="39"/>
      <c r="Z487" s="39"/>
    </row>
    <row r="488" spans="18:26" ht="12.75" x14ac:dyDescent="0.2">
      <c r="R488" s="39"/>
      <c r="S488" s="39"/>
      <c r="T488" s="39"/>
      <c r="U488" s="39"/>
      <c r="V488" s="39"/>
      <c r="W488" s="96"/>
      <c r="X488" s="39"/>
      <c r="Y488" s="39"/>
      <c r="Z488" s="39"/>
    </row>
    <row r="489" spans="18:26" ht="12.75" x14ac:dyDescent="0.2">
      <c r="R489" s="39"/>
      <c r="S489" s="39"/>
      <c r="T489" s="39"/>
      <c r="U489" s="39"/>
      <c r="V489" s="39"/>
      <c r="W489" s="96"/>
      <c r="X489" s="39"/>
      <c r="Y489" s="39"/>
      <c r="Z489" s="39"/>
    </row>
    <row r="490" spans="18:26" ht="12.75" x14ac:dyDescent="0.2">
      <c r="R490" s="39"/>
      <c r="S490" s="39"/>
      <c r="T490" s="39"/>
      <c r="U490" s="39"/>
      <c r="V490" s="39"/>
      <c r="W490" s="96"/>
      <c r="X490" s="39"/>
      <c r="Y490" s="39"/>
      <c r="Z490" s="39"/>
    </row>
    <row r="491" spans="18:26" ht="12.75" x14ac:dyDescent="0.2">
      <c r="R491" s="39"/>
      <c r="S491" s="39"/>
      <c r="T491" s="39"/>
      <c r="U491" s="39"/>
      <c r="V491" s="39"/>
      <c r="W491" s="96"/>
      <c r="X491" s="39"/>
      <c r="Y491" s="39"/>
      <c r="Z491" s="39"/>
    </row>
    <row r="492" spans="18:26" ht="12.75" x14ac:dyDescent="0.2">
      <c r="R492" s="39"/>
      <c r="S492" s="39"/>
      <c r="T492" s="39"/>
      <c r="U492" s="39"/>
      <c r="V492" s="39"/>
      <c r="W492" s="96"/>
      <c r="X492" s="39"/>
      <c r="Y492" s="39"/>
      <c r="Z492" s="39"/>
    </row>
    <row r="493" spans="18:26" ht="12.75" x14ac:dyDescent="0.2">
      <c r="R493" s="39"/>
      <c r="S493" s="39"/>
      <c r="T493" s="39"/>
      <c r="U493" s="39"/>
      <c r="V493" s="39"/>
      <c r="W493" s="96"/>
      <c r="X493" s="39"/>
      <c r="Y493" s="39"/>
      <c r="Z493" s="39"/>
    </row>
    <row r="494" spans="18:26" ht="12.75" x14ac:dyDescent="0.2">
      <c r="R494" s="39"/>
      <c r="S494" s="39"/>
      <c r="T494" s="39"/>
      <c r="U494" s="39"/>
      <c r="V494" s="39"/>
      <c r="W494" s="96"/>
      <c r="X494" s="39"/>
      <c r="Y494" s="39"/>
      <c r="Z494" s="39"/>
    </row>
    <row r="495" spans="18:26" ht="12.75" x14ac:dyDescent="0.2">
      <c r="R495" s="39"/>
      <c r="S495" s="39"/>
      <c r="T495" s="39"/>
      <c r="U495" s="39"/>
      <c r="V495" s="39"/>
      <c r="W495" s="96"/>
      <c r="X495" s="39"/>
      <c r="Y495" s="39"/>
      <c r="Z495" s="39"/>
    </row>
    <row r="496" spans="18:26" ht="12.75" x14ac:dyDescent="0.2">
      <c r="R496" s="39"/>
      <c r="S496" s="39"/>
      <c r="T496" s="39"/>
      <c r="U496" s="39"/>
      <c r="V496" s="39"/>
      <c r="W496" s="96"/>
      <c r="X496" s="39"/>
      <c r="Y496" s="39"/>
      <c r="Z496" s="39"/>
    </row>
    <row r="497" spans="18:26" ht="12.75" x14ac:dyDescent="0.2">
      <c r="R497" s="39"/>
      <c r="S497" s="39"/>
      <c r="T497" s="39"/>
      <c r="U497" s="39"/>
      <c r="V497" s="39"/>
      <c r="W497" s="96"/>
      <c r="X497" s="39"/>
      <c r="Y497" s="39"/>
      <c r="Z497" s="39"/>
    </row>
    <row r="498" spans="18:26" ht="12.75" x14ac:dyDescent="0.2">
      <c r="R498" s="39"/>
      <c r="S498" s="39"/>
      <c r="T498" s="39"/>
      <c r="U498" s="39"/>
      <c r="V498" s="39"/>
      <c r="W498" s="96"/>
      <c r="X498" s="39"/>
      <c r="Y498" s="39"/>
      <c r="Z498" s="39"/>
    </row>
    <row r="499" spans="18:26" ht="12.75" x14ac:dyDescent="0.2">
      <c r="R499" s="39"/>
      <c r="S499" s="39"/>
      <c r="T499" s="39"/>
      <c r="U499" s="39"/>
      <c r="V499" s="39"/>
      <c r="W499" s="96"/>
      <c r="X499" s="39"/>
      <c r="Y499" s="39"/>
      <c r="Z499" s="39"/>
    </row>
    <row r="500" spans="18:26" ht="12.75" x14ac:dyDescent="0.2">
      <c r="R500" s="39"/>
      <c r="S500" s="39"/>
      <c r="T500" s="39"/>
      <c r="U500" s="39"/>
      <c r="V500" s="39"/>
      <c r="W500" s="96"/>
      <c r="X500" s="39"/>
      <c r="Y500" s="39"/>
      <c r="Z500" s="39"/>
    </row>
    <row r="501" spans="18:26" ht="12.75" x14ac:dyDescent="0.2">
      <c r="R501" s="39"/>
      <c r="S501" s="39"/>
      <c r="T501" s="39"/>
      <c r="U501" s="39"/>
      <c r="V501" s="39"/>
      <c r="W501" s="96"/>
      <c r="X501" s="39"/>
      <c r="Y501" s="39"/>
      <c r="Z501" s="39"/>
    </row>
    <row r="502" spans="18:26" ht="12.75" x14ac:dyDescent="0.2">
      <c r="R502" s="39"/>
      <c r="S502" s="39"/>
      <c r="T502" s="39"/>
      <c r="U502" s="39"/>
      <c r="V502" s="39"/>
      <c r="W502" s="96"/>
      <c r="X502" s="39"/>
      <c r="Y502" s="39"/>
      <c r="Z502" s="39"/>
    </row>
    <row r="503" spans="18:26" ht="12.75" x14ac:dyDescent="0.2">
      <c r="R503" s="39"/>
      <c r="S503" s="39"/>
      <c r="T503" s="39"/>
      <c r="U503" s="39"/>
      <c r="V503" s="39"/>
      <c r="W503" s="96"/>
      <c r="X503" s="39"/>
      <c r="Y503" s="39"/>
      <c r="Z503" s="39"/>
    </row>
    <row r="504" spans="18:26" ht="12.75" x14ac:dyDescent="0.2">
      <c r="R504" s="39"/>
      <c r="S504" s="39"/>
      <c r="T504" s="39"/>
      <c r="U504" s="39"/>
      <c r="V504" s="39"/>
      <c r="W504" s="96"/>
      <c r="X504" s="39"/>
      <c r="Y504" s="39"/>
      <c r="Z504" s="39"/>
    </row>
    <row r="505" spans="18:26" ht="12.75" x14ac:dyDescent="0.2">
      <c r="R505" s="39"/>
      <c r="S505" s="39"/>
      <c r="T505" s="39"/>
      <c r="U505" s="39"/>
      <c r="V505" s="39"/>
      <c r="W505" s="96"/>
      <c r="X505" s="39"/>
      <c r="Y505" s="39"/>
      <c r="Z505" s="39"/>
    </row>
    <row r="506" spans="18:26" ht="12.75" x14ac:dyDescent="0.2">
      <c r="R506" s="39"/>
      <c r="S506" s="39"/>
      <c r="T506" s="39"/>
      <c r="U506" s="39"/>
      <c r="V506" s="39"/>
      <c r="W506" s="96"/>
      <c r="X506" s="39"/>
      <c r="Y506" s="39"/>
      <c r="Z506" s="39"/>
    </row>
    <row r="507" spans="18:26" ht="12.75" x14ac:dyDescent="0.2">
      <c r="R507" s="39"/>
      <c r="S507" s="39"/>
      <c r="T507" s="39"/>
      <c r="U507" s="39"/>
      <c r="V507" s="39"/>
      <c r="W507" s="96"/>
      <c r="X507" s="39"/>
      <c r="Y507" s="39"/>
      <c r="Z507" s="39"/>
    </row>
    <row r="508" spans="18:26" ht="12.75" x14ac:dyDescent="0.2">
      <c r="R508" s="39"/>
      <c r="S508" s="39"/>
      <c r="T508" s="39"/>
      <c r="U508" s="39"/>
      <c r="V508" s="39"/>
      <c r="W508" s="96"/>
      <c r="X508" s="39"/>
      <c r="Y508" s="39"/>
      <c r="Z508" s="39"/>
    </row>
    <row r="509" spans="18:26" ht="12.75" x14ac:dyDescent="0.2">
      <c r="R509" s="39"/>
      <c r="S509" s="39"/>
      <c r="T509" s="39"/>
      <c r="U509" s="39"/>
      <c r="V509" s="39"/>
      <c r="W509" s="96"/>
      <c r="X509" s="39"/>
      <c r="Y509" s="39"/>
      <c r="Z509" s="39"/>
    </row>
    <row r="510" spans="18:26" ht="12.75" x14ac:dyDescent="0.2">
      <c r="R510" s="39"/>
      <c r="S510" s="39"/>
      <c r="T510" s="39"/>
      <c r="U510" s="39"/>
      <c r="V510" s="39"/>
      <c r="W510" s="96"/>
      <c r="X510" s="39"/>
      <c r="Y510" s="39"/>
      <c r="Z510" s="39"/>
    </row>
    <row r="511" spans="18:26" ht="12.75" x14ac:dyDescent="0.2">
      <c r="R511" s="39"/>
      <c r="S511" s="39"/>
      <c r="T511" s="39"/>
      <c r="U511" s="39"/>
      <c r="V511" s="39"/>
      <c r="W511" s="96"/>
      <c r="X511" s="39"/>
      <c r="Y511" s="39"/>
      <c r="Z511" s="39"/>
    </row>
    <row r="512" spans="18:26" ht="12.75" x14ac:dyDescent="0.2">
      <c r="R512" s="39"/>
      <c r="S512" s="39"/>
      <c r="T512" s="39"/>
      <c r="U512" s="39"/>
      <c r="V512" s="39"/>
      <c r="W512" s="96"/>
      <c r="X512" s="39"/>
      <c r="Y512" s="39"/>
      <c r="Z512" s="39"/>
    </row>
    <row r="513" spans="18:26" ht="12.75" x14ac:dyDescent="0.2">
      <c r="R513" s="39"/>
      <c r="S513" s="39"/>
      <c r="T513" s="39"/>
      <c r="U513" s="39"/>
      <c r="V513" s="39"/>
      <c r="W513" s="96"/>
      <c r="X513" s="39"/>
      <c r="Y513" s="39"/>
      <c r="Z513" s="39"/>
    </row>
    <row r="514" spans="18:26" ht="12.75" x14ac:dyDescent="0.2">
      <c r="R514" s="39"/>
      <c r="S514" s="39"/>
      <c r="T514" s="39"/>
      <c r="U514" s="39"/>
      <c r="V514" s="39"/>
      <c r="W514" s="96"/>
      <c r="X514" s="39"/>
      <c r="Y514" s="39"/>
      <c r="Z514" s="39"/>
    </row>
    <row r="515" spans="18:26" ht="12.75" x14ac:dyDescent="0.2">
      <c r="R515" s="39"/>
      <c r="S515" s="39"/>
      <c r="T515" s="39"/>
      <c r="U515" s="39"/>
      <c r="V515" s="39"/>
      <c r="W515" s="96"/>
      <c r="X515" s="39"/>
      <c r="Y515" s="39"/>
      <c r="Z515" s="39"/>
    </row>
    <row r="516" spans="18:26" ht="12.75" x14ac:dyDescent="0.2">
      <c r="R516" s="39"/>
      <c r="S516" s="39"/>
      <c r="T516" s="39"/>
      <c r="U516" s="39"/>
      <c r="V516" s="39"/>
      <c r="W516" s="96"/>
      <c r="X516" s="39"/>
      <c r="Y516" s="39"/>
      <c r="Z516" s="39"/>
    </row>
    <row r="517" spans="18:26" ht="12.75" x14ac:dyDescent="0.2">
      <c r="R517" s="39"/>
      <c r="S517" s="39"/>
      <c r="T517" s="39"/>
      <c r="U517" s="39"/>
      <c r="V517" s="39"/>
      <c r="W517" s="96"/>
      <c r="X517" s="39"/>
      <c r="Y517" s="39"/>
      <c r="Z517" s="39"/>
    </row>
    <row r="518" spans="18:26" ht="12.75" x14ac:dyDescent="0.2">
      <c r="R518" s="39"/>
      <c r="S518" s="39"/>
      <c r="T518" s="39"/>
      <c r="U518" s="39"/>
      <c r="V518" s="39"/>
      <c r="W518" s="96"/>
      <c r="X518" s="39"/>
      <c r="Y518" s="39"/>
      <c r="Z518" s="39"/>
    </row>
    <row r="519" spans="18:26" ht="12.75" x14ac:dyDescent="0.2">
      <c r="R519" s="39"/>
      <c r="S519" s="39"/>
      <c r="T519" s="39"/>
      <c r="U519" s="39"/>
      <c r="V519" s="39"/>
      <c r="W519" s="96"/>
      <c r="X519" s="39"/>
      <c r="Y519" s="39"/>
      <c r="Z519" s="39"/>
    </row>
    <row r="520" spans="18:26" ht="12.75" x14ac:dyDescent="0.2">
      <c r="R520" s="39"/>
      <c r="S520" s="39"/>
      <c r="T520" s="39"/>
      <c r="U520" s="39"/>
      <c r="V520" s="39"/>
      <c r="W520" s="96"/>
      <c r="X520" s="39"/>
      <c r="Y520" s="39"/>
      <c r="Z520" s="39"/>
    </row>
    <row r="521" spans="18:26" ht="12.75" x14ac:dyDescent="0.2">
      <c r="R521" s="39"/>
      <c r="S521" s="39"/>
      <c r="T521" s="39"/>
      <c r="U521" s="39"/>
      <c r="V521" s="39"/>
      <c r="W521" s="96"/>
      <c r="X521" s="39"/>
      <c r="Y521" s="39"/>
      <c r="Z521" s="39"/>
    </row>
    <row r="522" spans="18:26" ht="12.75" x14ac:dyDescent="0.2">
      <c r="R522" s="39"/>
      <c r="S522" s="39"/>
      <c r="T522" s="39"/>
      <c r="U522" s="39"/>
      <c r="V522" s="39"/>
      <c r="W522" s="96"/>
      <c r="X522" s="39"/>
      <c r="Y522" s="39"/>
      <c r="Z522" s="39"/>
    </row>
    <row r="523" spans="18:26" ht="12.75" x14ac:dyDescent="0.2">
      <c r="R523" s="39"/>
      <c r="S523" s="39"/>
      <c r="T523" s="39"/>
      <c r="U523" s="39"/>
      <c r="V523" s="39"/>
      <c r="W523" s="96"/>
      <c r="X523" s="39"/>
      <c r="Y523" s="39"/>
      <c r="Z523" s="39"/>
    </row>
    <row r="524" spans="18:26" ht="12.75" x14ac:dyDescent="0.2">
      <c r="R524" s="39"/>
      <c r="S524" s="39"/>
      <c r="T524" s="39"/>
      <c r="U524" s="39"/>
      <c r="V524" s="39"/>
      <c r="W524" s="96"/>
      <c r="X524" s="39"/>
      <c r="Y524" s="39"/>
      <c r="Z524" s="39"/>
    </row>
    <row r="525" spans="18:26" ht="12.75" x14ac:dyDescent="0.2">
      <c r="R525" s="39"/>
      <c r="S525" s="39"/>
      <c r="T525" s="39"/>
      <c r="U525" s="39"/>
      <c r="V525" s="39"/>
      <c r="W525" s="96"/>
      <c r="X525" s="39"/>
      <c r="Y525" s="39"/>
      <c r="Z525" s="39"/>
    </row>
    <row r="526" spans="18:26" ht="12.75" x14ac:dyDescent="0.2">
      <c r="R526" s="39"/>
      <c r="S526" s="39"/>
      <c r="T526" s="39"/>
      <c r="U526" s="39"/>
      <c r="V526" s="39"/>
      <c r="W526" s="96"/>
      <c r="X526" s="39"/>
      <c r="Y526" s="39"/>
      <c r="Z526" s="39"/>
    </row>
    <row r="527" spans="18:26" ht="12.75" x14ac:dyDescent="0.2">
      <c r="R527" s="39"/>
      <c r="S527" s="39"/>
      <c r="T527" s="39"/>
      <c r="U527" s="39"/>
      <c r="V527" s="39"/>
      <c r="W527" s="96"/>
      <c r="X527" s="39"/>
      <c r="Y527" s="39"/>
      <c r="Z527" s="39"/>
    </row>
    <row r="528" spans="18:26" ht="12.75" x14ac:dyDescent="0.2">
      <c r="R528" s="39"/>
      <c r="S528" s="39"/>
      <c r="T528" s="39"/>
      <c r="U528" s="39"/>
      <c r="V528" s="39"/>
      <c r="W528" s="96"/>
      <c r="X528" s="39"/>
      <c r="Y528" s="39"/>
      <c r="Z528" s="39"/>
    </row>
    <row r="529" spans="18:26" ht="12.75" x14ac:dyDescent="0.2">
      <c r="R529" s="39"/>
      <c r="S529" s="39"/>
      <c r="T529" s="39"/>
      <c r="U529" s="39"/>
      <c r="V529" s="39"/>
      <c r="W529" s="96"/>
      <c r="X529" s="39"/>
      <c r="Y529" s="39"/>
      <c r="Z529" s="39"/>
    </row>
    <row r="530" spans="18:26" ht="12.75" x14ac:dyDescent="0.2">
      <c r="R530" s="39"/>
      <c r="S530" s="39"/>
      <c r="T530" s="39"/>
      <c r="U530" s="39"/>
      <c r="V530" s="39"/>
      <c r="W530" s="96"/>
      <c r="X530" s="39"/>
      <c r="Y530" s="39"/>
      <c r="Z530" s="39"/>
    </row>
    <row r="531" spans="18:26" ht="12.75" x14ac:dyDescent="0.2">
      <c r="R531" s="39"/>
      <c r="S531" s="39"/>
      <c r="T531" s="39"/>
      <c r="U531" s="39"/>
      <c r="V531" s="39"/>
      <c r="W531" s="96"/>
      <c r="X531" s="39"/>
      <c r="Y531" s="39"/>
      <c r="Z531" s="39"/>
    </row>
    <row r="532" spans="18:26" ht="12.75" x14ac:dyDescent="0.2">
      <c r="R532" s="39"/>
      <c r="S532" s="39"/>
      <c r="T532" s="39"/>
      <c r="U532" s="39"/>
      <c r="V532" s="39"/>
      <c r="W532" s="96"/>
      <c r="X532" s="39"/>
      <c r="Y532" s="39"/>
      <c r="Z532" s="39"/>
    </row>
    <row r="533" spans="18:26" ht="12.75" x14ac:dyDescent="0.2">
      <c r="R533" s="39"/>
      <c r="S533" s="39"/>
      <c r="T533" s="39"/>
      <c r="U533" s="39"/>
      <c r="V533" s="39"/>
      <c r="W533" s="96"/>
      <c r="X533" s="39"/>
      <c r="Y533" s="39"/>
      <c r="Z533" s="39"/>
    </row>
    <row r="534" spans="18:26" ht="12.75" x14ac:dyDescent="0.2">
      <c r="R534" s="39"/>
      <c r="S534" s="39"/>
      <c r="T534" s="39"/>
      <c r="U534" s="39"/>
      <c r="V534" s="39"/>
      <c r="W534" s="96"/>
      <c r="X534" s="39"/>
      <c r="Y534" s="39"/>
      <c r="Z534" s="39"/>
    </row>
    <row r="535" spans="18:26" ht="12.75" x14ac:dyDescent="0.2">
      <c r="R535" s="39"/>
      <c r="S535" s="39"/>
      <c r="T535" s="39"/>
      <c r="U535" s="39"/>
      <c r="V535" s="39"/>
      <c r="W535" s="96"/>
      <c r="X535" s="39"/>
      <c r="Y535" s="39"/>
      <c r="Z535" s="39"/>
    </row>
    <row r="536" spans="18:26" ht="12.75" x14ac:dyDescent="0.2">
      <c r="R536" s="39"/>
      <c r="S536" s="39"/>
      <c r="T536" s="39"/>
      <c r="U536" s="39"/>
      <c r="V536" s="39"/>
      <c r="W536" s="96"/>
      <c r="X536" s="39"/>
      <c r="Y536" s="39"/>
      <c r="Z536" s="39"/>
    </row>
    <row r="537" spans="18:26" ht="12.75" x14ac:dyDescent="0.2">
      <c r="R537" s="39"/>
      <c r="S537" s="39"/>
      <c r="T537" s="39"/>
      <c r="U537" s="39"/>
      <c r="V537" s="39"/>
      <c r="W537" s="96"/>
      <c r="X537" s="39"/>
      <c r="Y537" s="39"/>
      <c r="Z537" s="39"/>
    </row>
    <row r="538" spans="18:26" ht="12.75" x14ac:dyDescent="0.2">
      <c r="R538" s="39"/>
      <c r="S538" s="39"/>
      <c r="T538" s="39"/>
      <c r="U538" s="39"/>
      <c r="V538" s="39"/>
      <c r="W538" s="96"/>
      <c r="X538" s="39"/>
      <c r="Y538" s="39"/>
      <c r="Z538" s="39"/>
    </row>
    <row r="539" spans="18:26" ht="12.75" x14ac:dyDescent="0.2">
      <c r="R539" s="39"/>
      <c r="S539" s="39"/>
      <c r="T539" s="39"/>
      <c r="U539" s="39"/>
      <c r="V539" s="39"/>
      <c r="W539" s="96"/>
      <c r="X539" s="39"/>
      <c r="Y539" s="39"/>
      <c r="Z539" s="39"/>
    </row>
    <row r="540" spans="18:26" ht="12.75" x14ac:dyDescent="0.2">
      <c r="R540" s="39"/>
      <c r="S540" s="39"/>
      <c r="T540" s="39"/>
      <c r="U540" s="39"/>
      <c r="V540" s="39"/>
      <c r="W540" s="96"/>
      <c r="X540" s="39"/>
      <c r="Y540" s="39"/>
      <c r="Z540" s="39"/>
    </row>
    <row r="541" spans="18:26" ht="12.75" x14ac:dyDescent="0.2">
      <c r="R541" s="39"/>
      <c r="S541" s="39"/>
      <c r="T541" s="39"/>
      <c r="U541" s="39"/>
      <c r="V541" s="39"/>
      <c r="W541" s="96"/>
      <c r="X541" s="39"/>
      <c r="Y541" s="39"/>
      <c r="Z541" s="39"/>
    </row>
    <row r="542" spans="18:26" ht="12.75" x14ac:dyDescent="0.2">
      <c r="R542" s="39"/>
      <c r="S542" s="39"/>
      <c r="T542" s="39"/>
      <c r="U542" s="39"/>
      <c r="V542" s="39"/>
      <c r="W542" s="96"/>
      <c r="X542" s="39"/>
      <c r="Y542" s="39"/>
      <c r="Z542" s="39"/>
    </row>
    <row r="543" spans="18:26" ht="12.75" x14ac:dyDescent="0.2">
      <c r="R543" s="39"/>
      <c r="S543" s="39"/>
      <c r="T543" s="39"/>
      <c r="U543" s="39"/>
      <c r="V543" s="39"/>
      <c r="W543" s="96"/>
      <c r="X543" s="39"/>
      <c r="Y543" s="39"/>
      <c r="Z543" s="39"/>
    </row>
    <row r="544" spans="18:26" ht="12.75" x14ac:dyDescent="0.2">
      <c r="R544" s="39"/>
      <c r="S544" s="39"/>
      <c r="T544" s="39"/>
      <c r="U544" s="39"/>
      <c r="V544" s="39"/>
      <c r="W544" s="96"/>
      <c r="X544" s="39"/>
      <c r="Y544" s="39"/>
      <c r="Z544" s="39"/>
    </row>
    <row r="545" spans="18:26" ht="12.75" x14ac:dyDescent="0.2">
      <c r="R545" s="39"/>
      <c r="S545" s="39"/>
      <c r="T545" s="39"/>
      <c r="U545" s="39"/>
      <c r="V545" s="39"/>
      <c r="W545" s="96"/>
      <c r="X545" s="39"/>
      <c r="Y545" s="39"/>
      <c r="Z545" s="39"/>
    </row>
    <row r="546" spans="18:26" ht="12.75" x14ac:dyDescent="0.2">
      <c r="R546" s="39"/>
      <c r="S546" s="39"/>
      <c r="T546" s="39"/>
      <c r="U546" s="39"/>
      <c r="V546" s="39"/>
      <c r="W546" s="96"/>
      <c r="X546" s="39"/>
      <c r="Y546" s="39"/>
      <c r="Z546" s="39"/>
    </row>
    <row r="547" spans="18:26" ht="12.75" x14ac:dyDescent="0.2">
      <c r="R547" s="39"/>
      <c r="S547" s="39"/>
      <c r="T547" s="39"/>
      <c r="U547" s="39"/>
      <c r="V547" s="39"/>
      <c r="W547" s="96"/>
      <c r="X547" s="39"/>
      <c r="Y547" s="39"/>
      <c r="Z547" s="39"/>
    </row>
    <row r="548" spans="18:26" ht="12.75" x14ac:dyDescent="0.2">
      <c r="R548" s="39"/>
      <c r="S548" s="39"/>
      <c r="T548" s="39"/>
      <c r="U548" s="39"/>
      <c r="V548" s="39"/>
      <c r="W548" s="96"/>
      <c r="X548" s="39"/>
      <c r="Y548" s="39"/>
      <c r="Z548" s="39"/>
    </row>
    <row r="549" spans="18:26" ht="12.75" x14ac:dyDescent="0.2">
      <c r="R549" s="39"/>
      <c r="S549" s="39"/>
      <c r="T549" s="39"/>
      <c r="U549" s="39"/>
      <c r="V549" s="39"/>
      <c r="W549" s="96"/>
      <c r="X549" s="39"/>
      <c r="Y549" s="39"/>
      <c r="Z549" s="39"/>
    </row>
    <row r="550" spans="18:26" ht="12.75" x14ac:dyDescent="0.2">
      <c r="R550" s="39"/>
      <c r="S550" s="39"/>
      <c r="T550" s="39"/>
      <c r="U550" s="39"/>
      <c r="V550" s="39"/>
      <c r="W550" s="96"/>
      <c r="X550" s="39"/>
      <c r="Y550" s="39"/>
      <c r="Z550" s="39"/>
    </row>
    <row r="551" spans="18:26" ht="12.75" x14ac:dyDescent="0.2">
      <c r="R551" s="39"/>
      <c r="S551" s="39"/>
      <c r="T551" s="39"/>
      <c r="U551" s="39"/>
      <c r="V551" s="39"/>
      <c r="W551" s="96"/>
      <c r="X551" s="39"/>
      <c r="Y551" s="39"/>
      <c r="Z551" s="39"/>
    </row>
    <row r="552" spans="18:26" ht="12.75" x14ac:dyDescent="0.2">
      <c r="R552" s="39"/>
      <c r="S552" s="39"/>
      <c r="T552" s="39"/>
      <c r="U552" s="39"/>
      <c r="V552" s="39"/>
      <c r="W552" s="96"/>
      <c r="X552" s="39"/>
      <c r="Y552" s="39"/>
      <c r="Z552" s="39"/>
    </row>
    <row r="553" spans="18:26" ht="12.75" x14ac:dyDescent="0.2">
      <c r="R553" s="39"/>
      <c r="S553" s="39"/>
      <c r="T553" s="39"/>
      <c r="U553" s="39"/>
      <c r="V553" s="39"/>
      <c r="W553" s="96"/>
      <c r="X553" s="39"/>
      <c r="Y553" s="39"/>
      <c r="Z553" s="39"/>
    </row>
    <row r="554" spans="18:26" ht="12.75" x14ac:dyDescent="0.2">
      <c r="R554" s="39"/>
      <c r="S554" s="39"/>
      <c r="T554" s="39"/>
      <c r="U554" s="39"/>
      <c r="V554" s="39"/>
      <c r="W554" s="96"/>
      <c r="X554" s="39"/>
      <c r="Y554" s="39"/>
      <c r="Z554" s="39"/>
    </row>
    <row r="555" spans="18:26" ht="12.75" x14ac:dyDescent="0.2">
      <c r="R555" s="39"/>
      <c r="S555" s="39"/>
      <c r="T555" s="39"/>
      <c r="U555" s="39"/>
      <c r="V555" s="39"/>
      <c r="W555" s="96"/>
      <c r="X555" s="39"/>
      <c r="Y555" s="39"/>
      <c r="Z555" s="39"/>
    </row>
    <row r="556" spans="18:26" ht="12.75" x14ac:dyDescent="0.2">
      <c r="R556" s="39"/>
      <c r="S556" s="39"/>
      <c r="T556" s="39"/>
      <c r="U556" s="39"/>
      <c r="V556" s="39"/>
      <c r="W556" s="96"/>
      <c r="X556" s="39"/>
      <c r="Y556" s="39"/>
      <c r="Z556" s="39"/>
    </row>
    <row r="557" spans="18:26" ht="12.75" x14ac:dyDescent="0.2">
      <c r="R557" s="39"/>
      <c r="S557" s="39"/>
      <c r="T557" s="39"/>
      <c r="U557" s="39"/>
      <c r="V557" s="39"/>
      <c r="W557" s="96"/>
      <c r="X557" s="39"/>
      <c r="Y557" s="39"/>
      <c r="Z557" s="39"/>
    </row>
    <row r="558" spans="18:26" ht="12.75" x14ac:dyDescent="0.2">
      <c r="R558" s="39"/>
      <c r="S558" s="39"/>
      <c r="T558" s="39"/>
      <c r="U558" s="39"/>
      <c r="V558" s="39"/>
      <c r="W558" s="96"/>
      <c r="X558" s="39"/>
      <c r="Y558" s="39"/>
      <c r="Z558" s="39"/>
    </row>
    <row r="559" spans="18:26" ht="12.75" x14ac:dyDescent="0.2">
      <c r="R559" s="39"/>
      <c r="S559" s="39"/>
      <c r="T559" s="39"/>
      <c r="U559" s="39"/>
      <c r="V559" s="39"/>
      <c r="W559" s="96"/>
      <c r="X559" s="39"/>
      <c r="Y559" s="39"/>
      <c r="Z559" s="39"/>
    </row>
    <row r="560" spans="18:26" ht="12.75" x14ac:dyDescent="0.2">
      <c r="R560" s="39"/>
      <c r="S560" s="39"/>
      <c r="T560" s="39"/>
      <c r="U560" s="39"/>
      <c r="V560" s="39"/>
      <c r="W560" s="96"/>
      <c r="X560" s="39"/>
      <c r="Y560" s="39"/>
      <c r="Z560" s="39"/>
    </row>
    <row r="561" spans="18:26" ht="12.75" x14ac:dyDescent="0.2">
      <c r="R561" s="39"/>
      <c r="S561" s="39"/>
      <c r="T561" s="39"/>
      <c r="U561" s="39"/>
      <c r="V561" s="39"/>
      <c r="W561" s="96"/>
      <c r="X561" s="39"/>
      <c r="Y561" s="39"/>
      <c r="Z561" s="39"/>
    </row>
    <row r="562" spans="18:26" ht="12.75" x14ac:dyDescent="0.2">
      <c r="R562" s="39"/>
      <c r="S562" s="39"/>
      <c r="T562" s="39"/>
      <c r="U562" s="39"/>
      <c r="V562" s="39"/>
      <c r="W562" s="96"/>
      <c r="X562" s="39"/>
      <c r="Y562" s="39"/>
      <c r="Z562" s="39"/>
    </row>
    <row r="563" spans="18:26" ht="12.75" x14ac:dyDescent="0.2">
      <c r="R563" s="39"/>
      <c r="S563" s="39"/>
      <c r="T563" s="39"/>
      <c r="U563" s="39"/>
      <c r="V563" s="39"/>
      <c r="W563" s="96"/>
      <c r="X563" s="39"/>
      <c r="Y563" s="39"/>
      <c r="Z563" s="39"/>
    </row>
    <row r="564" spans="18:26" ht="12.75" x14ac:dyDescent="0.2">
      <c r="R564" s="39"/>
      <c r="S564" s="39"/>
      <c r="T564" s="39"/>
      <c r="U564" s="39"/>
      <c r="V564" s="39"/>
      <c r="W564" s="96"/>
      <c r="X564" s="39"/>
      <c r="Y564" s="39"/>
      <c r="Z564" s="39"/>
    </row>
    <row r="565" spans="18:26" ht="12.75" x14ac:dyDescent="0.2">
      <c r="R565" s="39"/>
      <c r="S565" s="39"/>
      <c r="T565" s="39"/>
      <c r="U565" s="39"/>
      <c r="V565" s="39"/>
      <c r="W565" s="96"/>
      <c r="X565" s="39"/>
      <c r="Y565" s="39"/>
      <c r="Z565" s="39"/>
    </row>
    <row r="566" spans="18:26" ht="12.75" x14ac:dyDescent="0.2">
      <c r="R566" s="39"/>
      <c r="S566" s="39"/>
      <c r="T566" s="39"/>
      <c r="U566" s="39"/>
      <c r="V566" s="39"/>
      <c r="W566" s="96"/>
      <c r="X566" s="39"/>
      <c r="Y566" s="39"/>
      <c r="Z566" s="39"/>
    </row>
    <row r="567" spans="18:26" ht="12.75" x14ac:dyDescent="0.2">
      <c r="R567" s="39"/>
      <c r="S567" s="39"/>
      <c r="T567" s="39"/>
      <c r="U567" s="39"/>
      <c r="V567" s="39"/>
      <c r="W567" s="96"/>
      <c r="X567" s="39"/>
      <c r="Y567" s="39"/>
      <c r="Z567" s="39"/>
    </row>
    <row r="568" spans="18:26" ht="12.75" x14ac:dyDescent="0.2">
      <c r="R568" s="39"/>
      <c r="S568" s="39"/>
      <c r="T568" s="39"/>
      <c r="U568" s="39"/>
      <c r="V568" s="39"/>
      <c r="W568" s="96"/>
      <c r="X568" s="39"/>
      <c r="Y568" s="39"/>
      <c r="Z568" s="39"/>
    </row>
    <row r="569" spans="18:26" ht="12.75" x14ac:dyDescent="0.2">
      <c r="R569" s="39"/>
      <c r="S569" s="39"/>
      <c r="T569" s="39"/>
      <c r="U569" s="39"/>
      <c r="V569" s="39"/>
      <c r="W569" s="96"/>
      <c r="X569" s="39"/>
      <c r="Y569" s="39"/>
      <c r="Z569" s="39"/>
    </row>
    <row r="570" spans="18:26" ht="12.75" x14ac:dyDescent="0.2">
      <c r="R570" s="39"/>
      <c r="S570" s="39"/>
      <c r="T570" s="39"/>
      <c r="U570" s="39"/>
      <c r="V570" s="39"/>
      <c r="W570" s="96"/>
      <c r="X570" s="39"/>
      <c r="Y570" s="39"/>
      <c r="Z570" s="39"/>
    </row>
    <row r="571" spans="18:26" ht="12.75" x14ac:dyDescent="0.2">
      <c r="R571" s="39"/>
      <c r="S571" s="39"/>
      <c r="T571" s="39"/>
      <c r="U571" s="39"/>
      <c r="V571" s="39"/>
      <c r="W571" s="96"/>
      <c r="X571" s="39"/>
      <c r="Y571" s="39"/>
      <c r="Z571" s="39"/>
    </row>
    <row r="572" spans="18:26" ht="12.75" x14ac:dyDescent="0.2">
      <c r="R572" s="39"/>
      <c r="S572" s="39"/>
      <c r="T572" s="39"/>
      <c r="U572" s="39"/>
      <c r="V572" s="39"/>
      <c r="W572" s="96"/>
      <c r="X572" s="39"/>
      <c r="Y572" s="39"/>
      <c r="Z572" s="39"/>
    </row>
    <row r="573" spans="18:26" ht="12.75" x14ac:dyDescent="0.2">
      <c r="R573" s="39"/>
      <c r="S573" s="39"/>
      <c r="T573" s="39"/>
      <c r="U573" s="39"/>
      <c r="V573" s="39"/>
      <c r="W573" s="96"/>
      <c r="X573" s="39"/>
      <c r="Y573" s="39"/>
      <c r="Z573" s="39"/>
    </row>
    <row r="574" spans="18:26" ht="12.75" x14ac:dyDescent="0.2">
      <c r="R574" s="39"/>
      <c r="S574" s="39"/>
      <c r="T574" s="39"/>
      <c r="U574" s="39"/>
      <c r="V574" s="39"/>
      <c r="W574" s="96"/>
      <c r="X574" s="39"/>
      <c r="Y574" s="39"/>
      <c r="Z574" s="39"/>
    </row>
    <row r="575" spans="18:26" ht="12.75" x14ac:dyDescent="0.2">
      <c r="R575" s="39"/>
      <c r="S575" s="39"/>
      <c r="T575" s="39"/>
      <c r="U575" s="39"/>
      <c r="V575" s="39"/>
      <c r="W575" s="96"/>
      <c r="X575" s="39"/>
      <c r="Y575" s="39"/>
      <c r="Z575" s="39"/>
    </row>
    <row r="576" spans="18:26" ht="12.75" x14ac:dyDescent="0.2">
      <c r="R576" s="39"/>
      <c r="S576" s="39"/>
      <c r="T576" s="39"/>
      <c r="U576" s="39"/>
      <c r="V576" s="39"/>
      <c r="W576" s="96"/>
      <c r="X576" s="39"/>
      <c r="Y576" s="39"/>
      <c r="Z576" s="39"/>
    </row>
    <row r="577" spans="18:26" ht="12.75" x14ac:dyDescent="0.2">
      <c r="R577" s="39"/>
      <c r="S577" s="39"/>
      <c r="T577" s="39"/>
      <c r="U577" s="39"/>
      <c r="V577" s="39"/>
      <c r="W577" s="96"/>
      <c r="X577" s="39"/>
      <c r="Y577" s="39"/>
      <c r="Z577" s="39"/>
    </row>
    <row r="578" spans="18:26" ht="12.75" x14ac:dyDescent="0.2">
      <c r="R578" s="39"/>
      <c r="S578" s="39"/>
      <c r="T578" s="39"/>
      <c r="U578" s="39"/>
      <c r="V578" s="39"/>
      <c r="W578" s="96"/>
      <c r="X578" s="39"/>
      <c r="Y578" s="39"/>
      <c r="Z578" s="39"/>
    </row>
    <row r="579" spans="18:26" ht="12.75" x14ac:dyDescent="0.2">
      <c r="R579" s="39"/>
      <c r="S579" s="39"/>
      <c r="T579" s="39"/>
      <c r="U579" s="39"/>
      <c r="V579" s="39"/>
      <c r="W579" s="96"/>
      <c r="X579" s="39"/>
      <c r="Y579" s="39"/>
      <c r="Z579" s="39"/>
    </row>
    <row r="580" spans="18:26" ht="12.75" x14ac:dyDescent="0.2">
      <c r="R580" s="39"/>
      <c r="S580" s="39"/>
      <c r="T580" s="39"/>
      <c r="U580" s="39"/>
      <c r="V580" s="39"/>
      <c r="W580" s="96"/>
      <c r="X580" s="39"/>
      <c r="Y580" s="39"/>
      <c r="Z580" s="39"/>
    </row>
    <row r="581" spans="18:26" ht="12.75" x14ac:dyDescent="0.2">
      <c r="R581" s="39"/>
      <c r="S581" s="39"/>
      <c r="T581" s="39"/>
      <c r="U581" s="39"/>
      <c r="V581" s="39"/>
      <c r="W581" s="96"/>
      <c r="X581" s="39"/>
      <c r="Y581" s="39"/>
      <c r="Z581" s="39"/>
    </row>
    <row r="582" spans="18:26" ht="12.75" x14ac:dyDescent="0.2">
      <c r="R582" s="39"/>
      <c r="S582" s="39"/>
      <c r="T582" s="39"/>
      <c r="U582" s="39"/>
      <c r="V582" s="39"/>
      <c r="W582" s="96"/>
      <c r="X582" s="39"/>
      <c r="Y582" s="39"/>
      <c r="Z582" s="39"/>
    </row>
    <row r="583" spans="18:26" ht="12.75" x14ac:dyDescent="0.2">
      <c r="R583" s="39"/>
      <c r="S583" s="39"/>
      <c r="T583" s="39"/>
      <c r="U583" s="39"/>
      <c r="V583" s="39"/>
      <c r="W583" s="96"/>
      <c r="X583" s="39"/>
      <c r="Y583" s="39"/>
      <c r="Z583" s="39"/>
    </row>
    <row r="584" spans="18:26" ht="12.75" x14ac:dyDescent="0.2">
      <c r="R584" s="39"/>
      <c r="S584" s="39"/>
      <c r="T584" s="39"/>
      <c r="U584" s="39"/>
      <c r="V584" s="39"/>
      <c r="W584" s="96"/>
      <c r="X584" s="39"/>
      <c r="Y584" s="39"/>
      <c r="Z584" s="39"/>
    </row>
    <row r="585" spans="18:26" ht="12.75" x14ac:dyDescent="0.2">
      <c r="R585" s="39"/>
      <c r="S585" s="39"/>
      <c r="T585" s="39"/>
      <c r="U585" s="39"/>
      <c r="V585" s="39"/>
      <c r="W585" s="96"/>
      <c r="X585" s="39"/>
      <c r="Y585" s="39"/>
      <c r="Z585" s="39"/>
    </row>
    <row r="586" spans="18:26" ht="12.75" x14ac:dyDescent="0.2">
      <c r="R586" s="39"/>
      <c r="S586" s="39"/>
      <c r="T586" s="39"/>
      <c r="U586" s="39"/>
      <c r="V586" s="39"/>
      <c r="W586" s="96"/>
      <c r="X586" s="39"/>
      <c r="Y586" s="39"/>
      <c r="Z586" s="39"/>
    </row>
    <row r="587" spans="18:26" ht="12.75" x14ac:dyDescent="0.2">
      <c r="R587" s="39"/>
      <c r="S587" s="39"/>
      <c r="T587" s="39"/>
      <c r="U587" s="39"/>
      <c r="V587" s="39"/>
      <c r="W587" s="96"/>
      <c r="X587" s="39"/>
      <c r="Y587" s="39"/>
      <c r="Z587" s="39"/>
    </row>
    <row r="588" spans="18:26" ht="12.75" x14ac:dyDescent="0.2">
      <c r="R588" s="39"/>
      <c r="S588" s="39"/>
      <c r="T588" s="39"/>
      <c r="U588" s="39"/>
      <c r="V588" s="39"/>
      <c r="W588" s="96"/>
      <c r="X588" s="39"/>
      <c r="Y588" s="39"/>
      <c r="Z588" s="39"/>
    </row>
    <row r="589" spans="18:26" ht="12.75" x14ac:dyDescent="0.2">
      <c r="R589" s="39"/>
      <c r="S589" s="39"/>
      <c r="T589" s="39"/>
      <c r="U589" s="39"/>
      <c r="V589" s="39"/>
      <c r="W589" s="96"/>
      <c r="X589" s="39"/>
      <c r="Y589" s="39"/>
      <c r="Z589" s="39"/>
    </row>
    <row r="590" spans="18:26" ht="12.75" x14ac:dyDescent="0.2">
      <c r="R590" s="39"/>
      <c r="S590" s="39"/>
      <c r="T590" s="39"/>
      <c r="U590" s="39"/>
      <c r="V590" s="39"/>
      <c r="W590" s="96"/>
      <c r="X590" s="39"/>
      <c r="Y590" s="39"/>
      <c r="Z590" s="39"/>
    </row>
    <row r="591" spans="18:26" ht="12.75" x14ac:dyDescent="0.2">
      <c r="R591" s="39"/>
      <c r="S591" s="39"/>
      <c r="T591" s="39"/>
      <c r="U591" s="39"/>
      <c r="V591" s="39"/>
      <c r="W591" s="96"/>
      <c r="X591" s="39"/>
      <c r="Y591" s="39"/>
      <c r="Z591" s="39"/>
    </row>
    <row r="592" spans="18:26" ht="12.75" x14ac:dyDescent="0.2">
      <c r="R592" s="39"/>
      <c r="S592" s="39"/>
      <c r="T592" s="39"/>
      <c r="U592" s="39"/>
      <c r="V592" s="39"/>
      <c r="W592" s="96"/>
      <c r="X592" s="39"/>
      <c r="Y592" s="39"/>
      <c r="Z592" s="39"/>
    </row>
    <row r="593" spans="18:26" ht="12.75" x14ac:dyDescent="0.2">
      <c r="R593" s="39"/>
      <c r="S593" s="39"/>
      <c r="T593" s="39"/>
      <c r="U593" s="39"/>
      <c r="V593" s="39"/>
      <c r="W593" s="96"/>
      <c r="X593" s="39"/>
      <c r="Y593" s="39"/>
      <c r="Z593" s="39"/>
    </row>
    <row r="594" spans="18:26" ht="12.75" x14ac:dyDescent="0.2">
      <c r="R594" s="39"/>
      <c r="S594" s="39"/>
      <c r="T594" s="39"/>
      <c r="U594" s="39"/>
      <c r="V594" s="39"/>
      <c r="W594" s="96"/>
      <c r="X594" s="39"/>
      <c r="Y594" s="39"/>
      <c r="Z594" s="39"/>
    </row>
    <row r="595" spans="18:26" ht="12.75" x14ac:dyDescent="0.2">
      <c r="R595" s="39"/>
      <c r="S595" s="39"/>
      <c r="T595" s="39"/>
      <c r="U595" s="39"/>
      <c r="V595" s="39"/>
      <c r="W595" s="96"/>
      <c r="X595" s="39"/>
      <c r="Y595" s="39"/>
      <c r="Z595" s="39"/>
    </row>
    <row r="596" spans="18:26" ht="12.75" x14ac:dyDescent="0.2">
      <c r="R596" s="39"/>
      <c r="S596" s="39"/>
      <c r="T596" s="39"/>
      <c r="U596" s="39"/>
      <c r="V596" s="39"/>
      <c r="W596" s="96"/>
      <c r="X596" s="39"/>
      <c r="Y596" s="39"/>
      <c r="Z596" s="39"/>
    </row>
    <row r="597" spans="18:26" ht="12.75" x14ac:dyDescent="0.2">
      <c r="R597" s="39"/>
      <c r="S597" s="39"/>
      <c r="T597" s="39"/>
      <c r="U597" s="39"/>
      <c r="V597" s="39"/>
      <c r="W597" s="96"/>
      <c r="X597" s="39"/>
      <c r="Y597" s="39"/>
      <c r="Z597" s="39"/>
    </row>
    <row r="598" spans="18:26" ht="12.75" x14ac:dyDescent="0.2">
      <c r="R598" s="39"/>
      <c r="S598" s="39"/>
      <c r="T598" s="39"/>
      <c r="U598" s="39"/>
      <c r="V598" s="39"/>
      <c r="W598" s="96"/>
      <c r="X598" s="39"/>
      <c r="Y598" s="39"/>
      <c r="Z598" s="39"/>
    </row>
    <row r="599" spans="18:26" ht="12.75" x14ac:dyDescent="0.2">
      <c r="R599" s="39"/>
      <c r="S599" s="39"/>
      <c r="T599" s="39"/>
      <c r="U599" s="39"/>
      <c r="V599" s="39"/>
      <c r="W599" s="96"/>
      <c r="X599" s="39"/>
      <c r="Y599" s="39"/>
      <c r="Z599" s="39"/>
    </row>
    <row r="600" spans="18:26" ht="12.75" x14ac:dyDescent="0.2">
      <c r="R600" s="39"/>
      <c r="S600" s="39"/>
      <c r="T600" s="39"/>
      <c r="U600" s="39"/>
      <c r="V600" s="39"/>
      <c r="W600" s="96"/>
      <c r="X600" s="39"/>
      <c r="Y600" s="39"/>
      <c r="Z600" s="39"/>
    </row>
    <row r="601" spans="18:26" ht="12.75" x14ac:dyDescent="0.2">
      <c r="R601" s="39"/>
      <c r="S601" s="39"/>
      <c r="T601" s="39"/>
      <c r="U601" s="39"/>
      <c r="V601" s="39"/>
      <c r="W601" s="96"/>
      <c r="X601" s="39"/>
      <c r="Y601" s="39"/>
      <c r="Z601" s="39"/>
    </row>
    <row r="602" spans="18:26" ht="12.75" x14ac:dyDescent="0.2">
      <c r="R602" s="39"/>
      <c r="S602" s="39"/>
      <c r="T602" s="39"/>
      <c r="U602" s="39"/>
      <c r="V602" s="39"/>
      <c r="W602" s="96"/>
      <c r="X602" s="39"/>
      <c r="Y602" s="39"/>
      <c r="Z602" s="39"/>
    </row>
    <row r="603" spans="18:26" ht="12.75" x14ac:dyDescent="0.2">
      <c r="R603" s="39"/>
      <c r="S603" s="39"/>
      <c r="T603" s="39"/>
      <c r="U603" s="39"/>
      <c r="V603" s="39"/>
      <c r="W603" s="96"/>
      <c r="X603" s="39"/>
      <c r="Y603" s="39"/>
      <c r="Z603" s="39"/>
    </row>
    <row r="604" spans="18:26" ht="12.75" x14ac:dyDescent="0.2">
      <c r="R604" s="39"/>
      <c r="S604" s="39"/>
      <c r="T604" s="39"/>
      <c r="U604" s="39"/>
      <c r="V604" s="39"/>
      <c r="W604" s="96"/>
      <c r="X604" s="39"/>
      <c r="Y604" s="39"/>
      <c r="Z604" s="39"/>
    </row>
    <row r="605" spans="18:26" ht="12.75" x14ac:dyDescent="0.2">
      <c r="R605" s="39"/>
      <c r="S605" s="39"/>
      <c r="T605" s="39"/>
      <c r="U605" s="39"/>
      <c r="V605" s="39"/>
      <c r="W605" s="96"/>
      <c r="X605" s="39"/>
      <c r="Y605" s="39"/>
      <c r="Z605" s="39"/>
    </row>
    <row r="606" spans="18:26" ht="12.75" x14ac:dyDescent="0.2">
      <c r="R606" s="39"/>
      <c r="S606" s="39"/>
      <c r="T606" s="39"/>
      <c r="U606" s="39"/>
      <c r="V606" s="39"/>
      <c r="W606" s="96"/>
      <c r="X606" s="39"/>
      <c r="Y606" s="39"/>
      <c r="Z606" s="39"/>
    </row>
    <row r="607" spans="18:26" ht="12.75" x14ac:dyDescent="0.2">
      <c r="R607" s="39"/>
      <c r="S607" s="39"/>
      <c r="T607" s="39"/>
      <c r="U607" s="39"/>
      <c r="V607" s="39"/>
      <c r="W607" s="96"/>
      <c r="X607" s="39"/>
      <c r="Y607" s="39"/>
      <c r="Z607" s="39"/>
    </row>
    <row r="608" spans="18:26" ht="12.75" x14ac:dyDescent="0.2">
      <c r="R608" s="39"/>
      <c r="S608" s="39"/>
      <c r="T608" s="39"/>
      <c r="U608" s="39"/>
      <c r="V608" s="39"/>
      <c r="W608" s="96"/>
      <c r="X608" s="39"/>
      <c r="Y608" s="39"/>
      <c r="Z608" s="39"/>
    </row>
    <row r="609" spans="18:26" ht="12.75" x14ac:dyDescent="0.2">
      <c r="R609" s="39"/>
      <c r="S609" s="39"/>
      <c r="T609" s="39"/>
      <c r="U609" s="39"/>
      <c r="V609" s="39"/>
      <c r="W609" s="96"/>
      <c r="X609" s="39"/>
      <c r="Y609" s="39"/>
      <c r="Z609" s="39"/>
    </row>
    <row r="610" spans="18:26" ht="12.75" x14ac:dyDescent="0.2">
      <c r="R610" s="39"/>
      <c r="S610" s="39"/>
      <c r="T610" s="39"/>
      <c r="U610" s="39"/>
      <c r="V610" s="39"/>
      <c r="W610" s="96"/>
      <c r="X610" s="39"/>
      <c r="Y610" s="39"/>
      <c r="Z610" s="39"/>
    </row>
    <row r="611" spans="18:26" ht="12.75" x14ac:dyDescent="0.2">
      <c r="R611" s="39"/>
      <c r="S611" s="39"/>
      <c r="T611" s="39"/>
      <c r="U611" s="39"/>
      <c r="V611" s="39"/>
      <c r="W611" s="96"/>
      <c r="X611" s="39"/>
      <c r="Y611" s="39"/>
      <c r="Z611" s="39"/>
    </row>
    <row r="612" spans="18:26" ht="12.75" x14ac:dyDescent="0.2">
      <c r="R612" s="39"/>
      <c r="S612" s="39"/>
      <c r="T612" s="39"/>
      <c r="U612" s="39"/>
      <c r="V612" s="39"/>
      <c r="W612" s="96"/>
      <c r="X612" s="39"/>
      <c r="Y612" s="39"/>
      <c r="Z612" s="39"/>
    </row>
    <row r="613" spans="18:26" ht="12.75" x14ac:dyDescent="0.2">
      <c r="R613" s="39"/>
      <c r="S613" s="39"/>
      <c r="T613" s="39"/>
      <c r="U613" s="39"/>
      <c r="V613" s="39"/>
      <c r="W613" s="96"/>
      <c r="X613" s="39"/>
      <c r="Y613" s="39"/>
      <c r="Z613" s="39"/>
    </row>
    <row r="614" spans="18:26" ht="12.75" x14ac:dyDescent="0.2">
      <c r="R614" s="39"/>
      <c r="S614" s="39"/>
      <c r="T614" s="39"/>
      <c r="U614" s="39"/>
      <c r="V614" s="39"/>
      <c r="W614" s="96"/>
      <c r="X614" s="39"/>
      <c r="Y614" s="39"/>
      <c r="Z614" s="39"/>
    </row>
    <row r="615" spans="18:26" ht="12.75" x14ac:dyDescent="0.2">
      <c r="R615" s="39"/>
      <c r="S615" s="39"/>
      <c r="T615" s="39"/>
      <c r="U615" s="39"/>
      <c r="V615" s="39"/>
      <c r="W615" s="96"/>
      <c r="X615" s="39"/>
      <c r="Y615" s="39"/>
      <c r="Z615" s="39"/>
    </row>
    <row r="616" spans="18:26" ht="12.75" x14ac:dyDescent="0.2">
      <c r="R616" s="39"/>
      <c r="S616" s="39"/>
      <c r="T616" s="39"/>
      <c r="U616" s="39"/>
      <c r="V616" s="39"/>
      <c r="W616" s="96"/>
      <c r="X616" s="39"/>
      <c r="Y616" s="39"/>
      <c r="Z616" s="39"/>
    </row>
    <row r="617" spans="18:26" ht="12.75" x14ac:dyDescent="0.2">
      <c r="R617" s="39"/>
      <c r="S617" s="39"/>
      <c r="T617" s="39"/>
      <c r="U617" s="39"/>
      <c r="V617" s="39"/>
      <c r="W617" s="96"/>
      <c r="X617" s="39"/>
      <c r="Y617" s="39"/>
      <c r="Z617" s="39"/>
    </row>
    <row r="618" spans="18:26" ht="12.75" x14ac:dyDescent="0.2">
      <c r="R618" s="39"/>
      <c r="S618" s="39"/>
      <c r="T618" s="39"/>
      <c r="U618" s="39"/>
      <c r="V618" s="39"/>
      <c r="W618" s="96"/>
      <c r="X618" s="39"/>
      <c r="Y618" s="39"/>
      <c r="Z618" s="39"/>
    </row>
    <row r="619" spans="18:26" ht="12.75" x14ac:dyDescent="0.2">
      <c r="R619" s="39"/>
      <c r="S619" s="39"/>
      <c r="T619" s="39"/>
      <c r="U619" s="39"/>
      <c r="V619" s="39"/>
      <c r="W619" s="96"/>
      <c r="X619" s="39"/>
      <c r="Y619" s="39"/>
      <c r="Z619" s="39"/>
    </row>
    <row r="620" spans="18:26" ht="12.75" x14ac:dyDescent="0.2">
      <c r="R620" s="39"/>
      <c r="S620" s="39"/>
      <c r="T620" s="39"/>
      <c r="U620" s="39"/>
      <c r="V620" s="39"/>
      <c r="W620" s="96"/>
      <c r="X620" s="39"/>
      <c r="Y620" s="39"/>
      <c r="Z620" s="39"/>
    </row>
    <row r="621" spans="18:26" ht="12.75" x14ac:dyDescent="0.2">
      <c r="R621" s="39"/>
      <c r="S621" s="39"/>
      <c r="T621" s="39"/>
      <c r="U621" s="39"/>
      <c r="V621" s="39"/>
      <c r="W621" s="96"/>
      <c r="X621" s="39"/>
      <c r="Y621" s="39"/>
      <c r="Z621" s="39"/>
    </row>
    <row r="622" spans="18:26" ht="12.75" x14ac:dyDescent="0.2">
      <c r="R622" s="39"/>
      <c r="S622" s="39"/>
      <c r="T622" s="39"/>
      <c r="U622" s="39"/>
      <c r="V622" s="39"/>
      <c r="W622" s="96"/>
      <c r="X622" s="39"/>
      <c r="Y622" s="39"/>
      <c r="Z622" s="39"/>
    </row>
    <row r="623" spans="18:26" ht="12.75" x14ac:dyDescent="0.2">
      <c r="R623" s="39"/>
      <c r="S623" s="39"/>
      <c r="T623" s="39"/>
      <c r="U623" s="39"/>
      <c r="V623" s="39"/>
      <c r="W623" s="96"/>
      <c r="X623" s="39"/>
      <c r="Y623" s="39"/>
      <c r="Z623" s="39"/>
    </row>
    <row r="624" spans="18:26" ht="12.75" x14ac:dyDescent="0.2">
      <c r="R624" s="39"/>
      <c r="S624" s="39"/>
      <c r="T624" s="39"/>
      <c r="U624" s="39"/>
      <c r="V624" s="39"/>
      <c r="W624" s="96"/>
      <c r="X624" s="39"/>
      <c r="Y624" s="39"/>
      <c r="Z624" s="39"/>
    </row>
    <row r="625" spans="18:26" ht="12.75" x14ac:dyDescent="0.2">
      <c r="R625" s="39"/>
      <c r="S625" s="39"/>
      <c r="T625" s="39"/>
      <c r="U625" s="39"/>
      <c r="V625" s="39"/>
      <c r="W625" s="96"/>
      <c r="X625" s="39"/>
      <c r="Y625" s="39"/>
      <c r="Z625" s="39"/>
    </row>
    <row r="626" spans="18:26" ht="12.75" x14ac:dyDescent="0.2">
      <c r="R626" s="39"/>
      <c r="S626" s="39"/>
      <c r="T626" s="39"/>
      <c r="U626" s="39"/>
      <c r="V626" s="39"/>
      <c r="W626" s="96"/>
      <c r="X626" s="39"/>
      <c r="Y626" s="39"/>
      <c r="Z626" s="39"/>
    </row>
    <row r="627" spans="18:26" ht="12.75" x14ac:dyDescent="0.2">
      <c r="R627" s="39"/>
      <c r="S627" s="39"/>
      <c r="T627" s="39"/>
      <c r="U627" s="39"/>
      <c r="V627" s="39"/>
      <c r="W627" s="96"/>
      <c r="X627" s="39"/>
      <c r="Y627" s="39"/>
      <c r="Z627" s="39"/>
    </row>
    <row r="628" spans="18:26" ht="12.75" x14ac:dyDescent="0.2">
      <c r="R628" s="39"/>
      <c r="S628" s="39"/>
      <c r="T628" s="39"/>
      <c r="U628" s="39"/>
      <c r="V628" s="39"/>
      <c r="W628" s="96"/>
      <c r="X628" s="39"/>
      <c r="Y628" s="39"/>
      <c r="Z628" s="39"/>
    </row>
    <row r="629" spans="18:26" ht="12.75" x14ac:dyDescent="0.2">
      <c r="R629" s="39"/>
      <c r="S629" s="39"/>
      <c r="T629" s="39"/>
      <c r="U629" s="39"/>
      <c r="V629" s="39"/>
      <c r="W629" s="96"/>
      <c r="X629" s="39"/>
      <c r="Y629" s="39"/>
      <c r="Z629" s="39"/>
    </row>
    <row r="630" spans="18:26" ht="12.75" x14ac:dyDescent="0.2">
      <c r="R630" s="39"/>
      <c r="S630" s="39"/>
      <c r="T630" s="39"/>
      <c r="U630" s="39"/>
      <c r="V630" s="39"/>
      <c r="W630" s="96"/>
      <c r="X630" s="39"/>
      <c r="Y630" s="39"/>
      <c r="Z630" s="39"/>
    </row>
    <row r="631" spans="18:26" ht="12.75" x14ac:dyDescent="0.2">
      <c r="R631" s="39"/>
      <c r="S631" s="39"/>
      <c r="T631" s="39"/>
      <c r="U631" s="39"/>
      <c r="V631" s="39"/>
      <c r="W631" s="96"/>
      <c r="X631" s="39"/>
      <c r="Y631" s="39"/>
      <c r="Z631" s="39"/>
    </row>
    <row r="632" spans="18:26" ht="12.75" x14ac:dyDescent="0.2">
      <c r="R632" s="39"/>
      <c r="S632" s="39"/>
      <c r="T632" s="39"/>
      <c r="U632" s="39"/>
      <c r="V632" s="39"/>
      <c r="W632" s="96"/>
      <c r="X632" s="39"/>
      <c r="Y632" s="39"/>
      <c r="Z632" s="39"/>
    </row>
    <row r="633" spans="18:26" ht="12.75" x14ac:dyDescent="0.2">
      <c r="R633" s="39"/>
      <c r="S633" s="39"/>
      <c r="T633" s="39"/>
      <c r="U633" s="39"/>
      <c r="V633" s="39"/>
      <c r="W633" s="96"/>
      <c r="X633" s="39"/>
      <c r="Y633" s="39"/>
      <c r="Z633" s="39"/>
    </row>
    <row r="634" spans="18:26" ht="12.75" x14ac:dyDescent="0.2">
      <c r="R634" s="39"/>
      <c r="S634" s="39"/>
      <c r="T634" s="39"/>
      <c r="U634" s="39"/>
      <c r="V634" s="39"/>
      <c r="W634" s="96"/>
      <c r="X634" s="39"/>
      <c r="Y634" s="39"/>
      <c r="Z634" s="39"/>
    </row>
    <row r="635" spans="18:26" ht="12.75" x14ac:dyDescent="0.2">
      <c r="R635" s="39"/>
      <c r="S635" s="39"/>
      <c r="T635" s="39"/>
      <c r="U635" s="39"/>
      <c r="V635" s="39"/>
      <c r="W635" s="96"/>
      <c r="X635" s="39"/>
      <c r="Y635" s="39"/>
      <c r="Z635" s="39"/>
    </row>
    <row r="636" spans="18:26" ht="12.75" x14ac:dyDescent="0.2">
      <c r="R636" s="39"/>
      <c r="S636" s="39"/>
      <c r="T636" s="39"/>
      <c r="U636" s="39"/>
      <c r="V636" s="39"/>
      <c r="W636" s="96"/>
      <c r="X636" s="39"/>
      <c r="Y636" s="39"/>
      <c r="Z636" s="39"/>
    </row>
    <row r="637" spans="18:26" ht="12.75" x14ac:dyDescent="0.2">
      <c r="R637" s="39"/>
      <c r="S637" s="39"/>
      <c r="T637" s="39"/>
      <c r="U637" s="39"/>
      <c r="V637" s="39"/>
      <c r="W637" s="96"/>
      <c r="X637" s="39"/>
      <c r="Y637" s="39"/>
      <c r="Z637" s="39"/>
    </row>
    <row r="638" spans="18:26" ht="12.75" x14ac:dyDescent="0.2">
      <c r="R638" s="39"/>
      <c r="S638" s="39"/>
      <c r="T638" s="39"/>
      <c r="U638" s="39"/>
      <c r="V638" s="39"/>
      <c r="W638" s="96"/>
      <c r="X638" s="39"/>
      <c r="Y638" s="39"/>
      <c r="Z638" s="39"/>
    </row>
    <row r="639" spans="18:26" ht="12.75" x14ac:dyDescent="0.2">
      <c r="R639" s="39"/>
      <c r="S639" s="39"/>
      <c r="T639" s="39"/>
      <c r="U639" s="39"/>
      <c r="V639" s="39"/>
      <c r="W639" s="96"/>
      <c r="X639" s="39"/>
      <c r="Y639" s="39"/>
      <c r="Z639" s="39"/>
    </row>
    <row r="640" spans="18:26" ht="12.75" x14ac:dyDescent="0.2">
      <c r="R640" s="39"/>
      <c r="S640" s="39"/>
      <c r="T640" s="39"/>
      <c r="U640" s="39"/>
      <c r="V640" s="39"/>
      <c r="W640" s="96"/>
      <c r="X640" s="39"/>
      <c r="Y640" s="39"/>
      <c r="Z640" s="39"/>
    </row>
    <row r="641" spans="18:26" ht="12.75" x14ac:dyDescent="0.2">
      <c r="R641" s="39"/>
      <c r="S641" s="39"/>
      <c r="T641" s="39"/>
      <c r="U641" s="39"/>
      <c r="V641" s="39"/>
      <c r="W641" s="96"/>
      <c r="X641" s="39"/>
      <c r="Y641" s="39"/>
      <c r="Z641" s="39"/>
    </row>
    <row r="642" spans="18:26" ht="12.75" x14ac:dyDescent="0.2">
      <c r="R642" s="39"/>
      <c r="S642" s="39"/>
      <c r="T642" s="39"/>
      <c r="U642" s="39"/>
      <c r="V642" s="39"/>
      <c r="W642" s="96"/>
      <c r="X642" s="39"/>
      <c r="Y642" s="39"/>
      <c r="Z642" s="39"/>
    </row>
    <row r="643" spans="18:26" ht="12.75" x14ac:dyDescent="0.2">
      <c r="R643" s="39"/>
      <c r="S643" s="39"/>
      <c r="T643" s="39"/>
      <c r="U643" s="39"/>
      <c r="V643" s="39"/>
      <c r="W643" s="96"/>
      <c r="X643" s="39"/>
      <c r="Y643" s="39"/>
      <c r="Z643" s="39"/>
    </row>
    <row r="644" spans="18:26" ht="12.75" x14ac:dyDescent="0.2">
      <c r="R644" s="39"/>
      <c r="S644" s="39"/>
      <c r="T644" s="39"/>
      <c r="U644" s="39"/>
      <c r="V644" s="39"/>
      <c r="W644" s="96"/>
      <c r="X644" s="39"/>
      <c r="Y644" s="39"/>
      <c r="Z644" s="39"/>
    </row>
    <row r="645" spans="18:26" ht="12.75" x14ac:dyDescent="0.2">
      <c r="R645" s="39"/>
      <c r="S645" s="39"/>
      <c r="T645" s="39"/>
      <c r="U645" s="39"/>
      <c r="V645" s="39"/>
      <c r="W645" s="96"/>
      <c r="X645" s="39"/>
      <c r="Y645" s="39"/>
      <c r="Z645" s="39"/>
    </row>
    <row r="646" spans="18:26" ht="12.75" x14ac:dyDescent="0.2">
      <c r="R646" s="39"/>
      <c r="S646" s="39"/>
      <c r="T646" s="39"/>
      <c r="U646" s="39"/>
      <c r="V646" s="39"/>
      <c r="W646" s="96"/>
      <c r="X646" s="39"/>
      <c r="Y646" s="39"/>
      <c r="Z646" s="39"/>
    </row>
    <row r="647" spans="18:26" ht="12.75" x14ac:dyDescent="0.2">
      <c r="R647" s="39"/>
      <c r="S647" s="39"/>
      <c r="T647" s="39"/>
      <c r="U647" s="39"/>
      <c r="V647" s="39"/>
      <c r="W647" s="96"/>
      <c r="X647" s="39"/>
      <c r="Y647" s="39"/>
      <c r="Z647" s="39"/>
    </row>
    <row r="648" spans="18:26" ht="12.75" x14ac:dyDescent="0.2">
      <c r="R648" s="39"/>
      <c r="S648" s="39"/>
      <c r="T648" s="39"/>
      <c r="U648" s="39"/>
      <c r="V648" s="39"/>
      <c r="W648" s="96"/>
      <c r="X648" s="39"/>
      <c r="Y648" s="39"/>
      <c r="Z648" s="39"/>
    </row>
    <row r="649" spans="18:26" ht="12.75" x14ac:dyDescent="0.2">
      <c r="R649" s="39"/>
      <c r="S649" s="39"/>
      <c r="T649" s="39"/>
      <c r="U649" s="39"/>
      <c r="V649" s="39"/>
      <c r="W649" s="96"/>
      <c r="X649" s="39"/>
      <c r="Y649" s="39"/>
      <c r="Z649" s="39"/>
    </row>
    <row r="650" spans="18:26" ht="12.75" x14ac:dyDescent="0.2">
      <c r="R650" s="39"/>
      <c r="S650" s="39"/>
      <c r="T650" s="39"/>
      <c r="U650" s="39"/>
      <c r="V650" s="39"/>
      <c r="W650" s="96"/>
      <c r="X650" s="39"/>
      <c r="Y650" s="39"/>
      <c r="Z650" s="39"/>
    </row>
    <row r="651" spans="18:26" ht="12.75" x14ac:dyDescent="0.2">
      <c r="R651" s="39"/>
      <c r="S651" s="39"/>
      <c r="T651" s="39"/>
      <c r="U651" s="39"/>
      <c r="V651" s="39"/>
      <c r="W651" s="96"/>
      <c r="X651" s="39"/>
      <c r="Y651" s="39"/>
      <c r="Z651" s="39"/>
    </row>
    <row r="652" spans="18:26" ht="12.75" x14ac:dyDescent="0.2">
      <c r="R652" s="39"/>
      <c r="S652" s="39"/>
      <c r="T652" s="39"/>
      <c r="U652" s="39"/>
      <c r="V652" s="39"/>
      <c r="W652" s="96"/>
      <c r="X652" s="39"/>
      <c r="Y652" s="39"/>
      <c r="Z652" s="39"/>
    </row>
    <row r="653" spans="18:26" ht="12.75" x14ac:dyDescent="0.2">
      <c r="R653" s="39"/>
      <c r="S653" s="39"/>
      <c r="T653" s="39"/>
      <c r="U653" s="39"/>
      <c r="V653" s="39"/>
      <c r="W653" s="96"/>
      <c r="X653" s="39"/>
      <c r="Y653" s="39"/>
      <c r="Z653" s="39"/>
    </row>
    <row r="654" spans="18:26" ht="12.75" x14ac:dyDescent="0.2">
      <c r="R654" s="39"/>
      <c r="S654" s="39"/>
      <c r="T654" s="39"/>
      <c r="U654" s="39"/>
      <c r="V654" s="39"/>
      <c r="W654" s="96"/>
      <c r="X654" s="39"/>
      <c r="Y654" s="39"/>
      <c r="Z654" s="39"/>
    </row>
    <row r="655" spans="18:26" ht="12.75" x14ac:dyDescent="0.2">
      <c r="R655" s="39"/>
      <c r="S655" s="39"/>
      <c r="T655" s="39"/>
      <c r="U655" s="39"/>
      <c r="V655" s="39"/>
      <c r="W655" s="96"/>
      <c r="X655" s="39"/>
      <c r="Y655" s="39"/>
      <c r="Z655" s="39"/>
    </row>
    <row r="656" spans="18:26" ht="12.75" x14ac:dyDescent="0.2">
      <c r="R656" s="39"/>
      <c r="S656" s="39"/>
      <c r="T656" s="39"/>
      <c r="U656" s="39"/>
      <c r="V656" s="39"/>
      <c r="W656" s="96"/>
      <c r="X656" s="39"/>
      <c r="Y656" s="39"/>
      <c r="Z656" s="39"/>
    </row>
    <row r="657" spans="18:26" ht="12.75" x14ac:dyDescent="0.2">
      <c r="R657" s="39"/>
      <c r="S657" s="39"/>
      <c r="T657" s="39"/>
      <c r="U657" s="39"/>
      <c r="V657" s="39"/>
      <c r="W657" s="96"/>
      <c r="X657" s="39"/>
      <c r="Y657" s="39"/>
      <c r="Z657" s="39"/>
    </row>
    <row r="658" spans="18:26" ht="12.75" x14ac:dyDescent="0.2">
      <c r="R658" s="39"/>
      <c r="S658" s="39"/>
      <c r="T658" s="39"/>
      <c r="U658" s="39"/>
      <c r="V658" s="39"/>
      <c r="W658" s="96"/>
      <c r="X658" s="39"/>
      <c r="Y658" s="39"/>
      <c r="Z658" s="39"/>
    </row>
    <row r="659" spans="18:26" ht="12.75" x14ac:dyDescent="0.2">
      <c r="R659" s="39"/>
      <c r="S659" s="39"/>
      <c r="T659" s="39"/>
      <c r="U659" s="39"/>
      <c r="V659" s="39"/>
      <c r="W659" s="96"/>
      <c r="X659" s="39"/>
      <c r="Y659" s="39"/>
      <c r="Z659" s="39"/>
    </row>
    <row r="660" spans="18:26" ht="12.75" x14ac:dyDescent="0.2">
      <c r="R660" s="39"/>
      <c r="S660" s="39"/>
      <c r="T660" s="39"/>
      <c r="U660" s="39"/>
      <c r="V660" s="39"/>
      <c r="W660" s="96"/>
      <c r="X660" s="39"/>
      <c r="Y660" s="39"/>
      <c r="Z660" s="39"/>
    </row>
    <row r="661" spans="18:26" ht="12.75" x14ac:dyDescent="0.2">
      <c r="R661" s="39"/>
      <c r="S661" s="39"/>
      <c r="T661" s="39"/>
      <c r="U661" s="39"/>
      <c r="V661" s="39"/>
      <c r="W661" s="96"/>
      <c r="X661" s="39"/>
      <c r="Y661" s="39"/>
      <c r="Z661" s="39"/>
    </row>
    <row r="662" spans="18:26" ht="12.75" x14ac:dyDescent="0.2">
      <c r="R662" s="39"/>
      <c r="S662" s="39"/>
      <c r="T662" s="39"/>
      <c r="U662" s="39"/>
      <c r="V662" s="39"/>
      <c r="W662" s="96"/>
      <c r="X662" s="39"/>
      <c r="Y662" s="39"/>
      <c r="Z662" s="39"/>
    </row>
    <row r="663" spans="18:26" ht="12.75" x14ac:dyDescent="0.2">
      <c r="R663" s="39"/>
      <c r="S663" s="39"/>
      <c r="T663" s="39"/>
      <c r="U663" s="39"/>
      <c r="V663" s="39"/>
      <c r="W663" s="96"/>
      <c r="X663" s="39"/>
      <c r="Y663" s="39"/>
      <c r="Z663" s="39"/>
    </row>
    <row r="664" spans="18:26" ht="12.75" x14ac:dyDescent="0.2">
      <c r="R664" s="39"/>
      <c r="S664" s="39"/>
      <c r="T664" s="39"/>
      <c r="U664" s="39"/>
      <c r="V664" s="39"/>
      <c r="W664" s="96"/>
      <c r="X664" s="39"/>
      <c r="Y664" s="39"/>
      <c r="Z664" s="39"/>
    </row>
    <row r="665" spans="18:26" ht="12.75" x14ac:dyDescent="0.2">
      <c r="R665" s="39"/>
      <c r="S665" s="39"/>
      <c r="T665" s="39"/>
      <c r="U665" s="39"/>
      <c r="V665" s="39"/>
      <c r="W665" s="96"/>
      <c r="X665" s="39"/>
      <c r="Y665" s="39"/>
      <c r="Z665" s="39"/>
    </row>
    <row r="666" spans="18:26" ht="12.75" x14ac:dyDescent="0.2">
      <c r="R666" s="39"/>
      <c r="S666" s="39"/>
      <c r="T666" s="39"/>
      <c r="U666" s="39"/>
      <c r="V666" s="39"/>
      <c r="W666" s="96"/>
      <c r="X666" s="39"/>
      <c r="Y666" s="39"/>
      <c r="Z666" s="39"/>
    </row>
    <row r="667" spans="18:26" ht="12.75" x14ac:dyDescent="0.2">
      <c r="R667" s="39"/>
      <c r="S667" s="39"/>
      <c r="T667" s="39"/>
      <c r="U667" s="39"/>
      <c r="V667" s="39"/>
      <c r="W667" s="96"/>
      <c r="X667" s="39"/>
      <c r="Y667" s="39"/>
      <c r="Z667" s="39"/>
    </row>
    <row r="668" spans="18:26" ht="12.75" x14ac:dyDescent="0.2">
      <c r="R668" s="39"/>
      <c r="S668" s="39"/>
      <c r="T668" s="39"/>
      <c r="U668" s="39"/>
      <c r="V668" s="39"/>
      <c r="W668" s="96"/>
      <c r="X668" s="39"/>
      <c r="Y668" s="39"/>
      <c r="Z668" s="39"/>
    </row>
    <row r="669" spans="18:26" ht="12.75" x14ac:dyDescent="0.2">
      <c r="R669" s="39"/>
      <c r="S669" s="39"/>
      <c r="T669" s="39"/>
      <c r="U669" s="39"/>
      <c r="V669" s="39"/>
      <c r="W669" s="96"/>
      <c r="X669" s="39"/>
      <c r="Y669" s="39"/>
      <c r="Z669" s="39"/>
    </row>
    <row r="670" spans="18:26" ht="12.75" x14ac:dyDescent="0.2">
      <c r="R670" s="39"/>
      <c r="S670" s="39"/>
      <c r="T670" s="39"/>
      <c r="U670" s="39"/>
      <c r="V670" s="39"/>
      <c r="W670" s="96"/>
      <c r="X670" s="39"/>
      <c r="Y670" s="39"/>
      <c r="Z670" s="39"/>
    </row>
    <row r="671" spans="18:26" ht="12.75" x14ac:dyDescent="0.2">
      <c r="R671" s="39"/>
      <c r="S671" s="39"/>
      <c r="T671" s="39"/>
      <c r="U671" s="39"/>
      <c r="V671" s="39"/>
      <c r="W671" s="96"/>
      <c r="X671" s="39"/>
      <c r="Y671" s="39"/>
      <c r="Z671" s="39"/>
    </row>
    <row r="672" spans="18:26" ht="12.75" x14ac:dyDescent="0.2">
      <c r="R672" s="39"/>
      <c r="S672" s="39"/>
      <c r="T672" s="39"/>
      <c r="U672" s="39"/>
      <c r="V672" s="39"/>
      <c r="W672" s="96"/>
      <c r="X672" s="39"/>
      <c r="Y672" s="39"/>
      <c r="Z672" s="39"/>
    </row>
    <row r="673" spans="18:26" ht="12.75" x14ac:dyDescent="0.2">
      <c r="R673" s="39"/>
      <c r="S673" s="39"/>
      <c r="T673" s="39"/>
      <c r="U673" s="39"/>
      <c r="V673" s="39"/>
      <c r="W673" s="96"/>
      <c r="X673" s="39"/>
      <c r="Y673" s="39"/>
      <c r="Z673" s="39"/>
    </row>
    <row r="674" spans="18:26" ht="12.75" x14ac:dyDescent="0.2">
      <c r="R674" s="39"/>
      <c r="S674" s="39"/>
      <c r="T674" s="39"/>
      <c r="U674" s="39"/>
      <c r="V674" s="39"/>
      <c r="W674" s="96"/>
      <c r="X674" s="39"/>
      <c r="Y674" s="39"/>
      <c r="Z674" s="39"/>
    </row>
    <row r="675" spans="18:26" ht="12.75" x14ac:dyDescent="0.2">
      <c r="R675" s="39"/>
      <c r="S675" s="39"/>
      <c r="T675" s="39"/>
      <c r="U675" s="39"/>
      <c r="V675" s="39"/>
      <c r="W675" s="96"/>
      <c r="X675" s="39"/>
      <c r="Y675" s="39"/>
      <c r="Z675" s="39"/>
    </row>
    <row r="676" spans="18:26" ht="12.75" x14ac:dyDescent="0.2">
      <c r="R676" s="39"/>
      <c r="S676" s="39"/>
      <c r="T676" s="39"/>
      <c r="U676" s="39"/>
      <c r="V676" s="39"/>
      <c r="W676" s="96"/>
      <c r="X676" s="39"/>
      <c r="Y676" s="39"/>
      <c r="Z676" s="39"/>
    </row>
    <row r="677" spans="18:26" ht="12.75" x14ac:dyDescent="0.2">
      <c r="R677" s="39"/>
      <c r="S677" s="39"/>
      <c r="T677" s="39"/>
      <c r="U677" s="39"/>
      <c r="V677" s="39"/>
      <c r="W677" s="96"/>
      <c r="X677" s="39"/>
      <c r="Y677" s="39"/>
      <c r="Z677" s="39"/>
    </row>
    <row r="678" spans="18:26" ht="12.75" x14ac:dyDescent="0.2">
      <c r="R678" s="39"/>
      <c r="S678" s="39"/>
      <c r="T678" s="39"/>
      <c r="U678" s="39"/>
      <c r="V678" s="39"/>
      <c r="W678" s="96"/>
      <c r="X678" s="39"/>
      <c r="Y678" s="39"/>
      <c r="Z678" s="39"/>
    </row>
    <row r="679" spans="18:26" ht="12.75" x14ac:dyDescent="0.2">
      <c r="R679" s="39"/>
      <c r="S679" s="39"/>
      <c r="T679" s="39"/>
      <c r="U679" s="39"/>
      <c r="V679" s="39"/>
      <c r="W679" s="96"/>
      <c r="X679" s="39"/>
      <c r="Y679" s="39"/>
      <c r="Z679" s="39"/>
    </row>
    <row r="680" spans="18:26" ht="12.75" x14ac:dyDescent="0.2">
      <c r="R680" s="39"/>
      <c r="S680" s="39"/>
      <c r="T680" s="39"/>
      <c r="U680" s="39"/>
      <c r="V680" s="39"/>
      <c r="W680" s="96"/>
      <c r="X680" s="39"/>
      <c r="Y680" s="39"/>
      <c r="Z680" s="39"/>
    </row>
    <row r="681" spans="18:26" ht="12.75" x14ac:dyDescent="0.2">
      <c r="R681" s="39"/>
      <c r="S681" s="39"/>
      <c r="T681" s="39"/>
      <c r="U681" s="39"/>
      <c r="V681" s="39"/>
      <c r="W681" s="96"/>
      <c r="X681" s="39"/>
      <c r="Y681" s="39"/>
      <c r="Z681" s="39"/>
    </row>
    <row r="682" spans="18:26" ht="12.75" x14ac:dyDescent="0.2">
      <c r="R682" s="39"/>
      <c r="S682" s="39"/>
      <c r="T682" s="39"/>
      <c r="U682" s="39"/>
      <c r="V682" s="39"/>
      <c r="W682" s="96"/>
      <c r="X682" s="39"/>
      <c r="Y682" s="39"/>
      <c r="Z682" s="39"/>
    </row>
    <row r="683" spans="18:26" ht="12.75" x14ac:dyDescent="0.2">
      <c r="R683" s="39"/>
      <c r="S683" s="39"/>
      <c r="T683" s="39"/>
      <c r="U683" s="39"/>
      <c r="V683" s="39"/>
      <c r="W683" s="96"/>
      <c r="X683" s="39"/>
      <c r="Y683" s="39"/>
      <c r="Z683" s="39"/>
    </row>
    <row r="684" spans="18:26" ht="12.75" x14ac:dyDescent="0.2">
      <c r="R684" s="39"/>
      <c r="S684" s="39"/>
      <c r="T684" s="39"/>
      <c r="U684" s="39"/>
      <c r="V684" s="39"/>
      <c r="W684" s="96"/>
      <c r="X684" s="39"/>
      <c r="Y684" s="39"/>
      <c r="Z684" s="39"/>
    </row>
    <row r="685" spans="18:26" ht="12.75" x14ac:dyDescent="0.2">
      <c r="R685" s="39"/>
      <c r="S685" s="39"/>
      <c r="T685" s="39"/>
      <c r="U685" s="39"/>
      <c r="V685" s="39"/>
      <c r="W685" s="96"/>
      <c r="X685" s="39"/>
      <c r="Y685" s="39"/>
      <c r="Z685" s="39"/>
    </row>
    <row r="686" spans="18:26" ht="12.75" x14ac:dyDescent="0.2">
      <c r="R686" s="39"/>
      <c r="S686" s="39"/>
      <c r="T686" s="39"/>
      <c r="U686" s="39"/>
      <c r="V686" s="39"/>
      <c r="W686" s="96"/>
      <c r="X686" s="39"/>
      <c r="Y686" s="39"/>
      <c r="Z686" s="39"/>
    </row>
    <row r="687" spans="18:26" ht="12.75" x14ac:dyDescent="0.2">
      <c r="R687" s="39"/>
      <c r="S687" s="39"/>
      <c r="T687" s="39"/>
      <c r="U687" s="39"/>
      <c r="V687" s="39"/>
      <c r="W687" s="96"/>
      <c r="X687" s="39"/>
      <c r="Y687" s="39"/>
      <c r="Z687" s="39"/>
    </row>
    <row r="688" spans="18:26" ht="12.75" x14ac:dyDescent="0.2">
      <c r="R688" s="39"/>
      <c r="S688" s="39"/>
      <c r="T688" s="39"/>
      <c r="U688" s="39"/>
      <c r="V688" s="39"/>
      <c r="W688" s="96"/>
      <c r="X688" s="39"/>
      <c r="Y688" s="39"/>
      <c r="Z688" s="39"/>
    </row>
    <row r="689" spans="18:26" ht="12.75" x14ac:dyDescent="0.2">
      <c r="R689" s="39"/>
      <c r="S689" s="39"/>
      <c r="T689" s="39"/>
      <c r="U689" s="39"/>
      <c r="V689" s="39"/>
      <c r="W689" s="96"/>
      <c r="X689" s="39"/>
      <c r="Y689" s="39"/>
      <c r="Z689" s="39"/>
    </row>
    <row r="690" spans="18:26" ht="12.75" x14ac:dyDescent="0.2">
      <c r="R690" s="39"/>
      <c r="S690" s="39"/>
      <c r="T690" s="39"/>
      <c r="U690" s="39"/>
      <c r="V690" s="39"/>
      <c r="W690" s="96"/>
      <c r="X690" s="39"/>
      <c r="Y690" s="39"/>
      <c r="Z690" s="39"/>
    </row>
    <row r="691" spans="18:26" ht="12.75" x14ac:dyDescent="0.2">
      <c r="R691" s="39"/>
      <c r="S691" s="39"/>
      <c r="T691" s="39"/>
      <c r="U691" s="39"/>
      <c r="V691" s="39"/>
      <c r="W691" s="96"/>
      <c r="X691" s="39"/>
      <c r="Y691" s="39"/>
      <c r="Z691" s="39"/>
    </row>
    <row r="692" spans="18:26" ht="12.75" x14ac:dyDescent="0.2">
      <c r="R692" s="39"/>
      <c r="S692" s="39"/>
      <c r="T692" s="39"/>
      <c r="U692" s="39"/>
      <c r="V692" s="39"/>
      <c r="W692" s="96"/>
      <c r="X692" s="39"/>
      <c r="Y692" s="39"/>
      <c r="Z692" s="39"/>
    </row>
    <row r="693" spans="18:26" ht="12.75" x14ac:dyDescent="0.2">
      <c r="R693" s="39"/>
      <c r="S693" s="39"/>
      <c r="T693" s="39"/>
      <c r="U693" s="39"/>
      <c r="V693" s="39"/>
      <c r="W693" s="96"/>
      <c r="X693" s="39"/>
      <c r="Y693" s="39"/>
      <c r="Z693" s="39"/>
    </row>
    <row r="694" spans="18:26" ht="12.75" x14ac:dyDescent="0.2">
      <c r="R694" s="39"/>
      <c r="S694" s="39"/>
      <c r="T694" s="39"/>
      <c r="U694" s="39"/>
      <c r="V694" s="39"/>
      <c r="W694" s="96"/>
      <c r="X694" s="39"/>
      <c r="Y694" s="39"/>
      <c r="Z694" s="39"/>
    </row>
    <row r="695" spans="18:26" ht="12.75" x14ac:dyDescent="0.2">
      <c r="R695" s="39"/>
      <c r="S695" s="39"/>
      <c r="T695" s="39"/>
      <c r="U695" s="39"/>
      <c r="V695" s="39"/>
      <c r="W695" s="96"/>
      <c r="X695" s="39"/>
      <c r="Y695" s="39"/>
      <c r="Z695" s="39"/>
    </row>
    <row r="696" spans="18:26" ht="12.75" x14ac:dyDescent="0.2">
      <c r="R696" s="39"/>
      <c r="S696" s="39"/>
      <c r="T696" s="39"/>
      <c r="U696" s="39"/>
      <c r="V696" s="39"/>
      <c r="W696" s="96"/>
      <c r="X696" s="39"/>
      <c r="Y696" s="39"/>
      <c r="Z696" s="39"/>
    </row>
    <row r="697" spans="18:26" ht="12.75" x14ac:dyDescent="0.2">
      <c r="R697" s="39"/>
      <c r="S697" s="39"/>
      <c r="T697" s="39"/>
      <c r="U697" s="39"/>
      <c r="V697" s="39"/>
      <c r="W697" s="96"/>
      <c r="X697" s="39"/>
      <c r="Y697" s="39"/>
      <c r="Z697" s="39"/>
    </row>
    <row r="698" spans="18:26" ht="12.75" x14ac:dyDescent="0.2">
      <c r="R698" s="39"/>
      <c r="S698" s="39"/>
      <c r="T698" s="39"/>
      <c r="U698" s="39"/>
      <c r="V698" s="39"/>
      <c r="W698" s="96"/>
      <c r="X698" s="39"/>
      <c r="Y698" s="39"/>
      <c r="Z698" s="39"/>
    </row>
    <row r="699" spans="18:26" ht="12.75" x14ac:dyDescent="0.2">
      <c r="R699" s="39"/>
      <c r="S699" s="39"/>
      <c r="T699" s="39"/>
      <c r="U699" s="39"/>
      <c r="V699" s="39"/>
      <c r="W699" s="96"/>
      <c r="X699" s="39"/>
      <c r="Y699" s="39"/>
      <c r="Z699" s="39"/>
    </row>
    <row r="700" spans="18:26" ht="12.75" x14ac:dyDescent="0.2">
      <c r="R700" s="39"/>
      <c r="S700" s="39"/>
      <c r="T700" s="39"/>
      <c r="U700" s="39"/>
      <c r="V700" s="39"/>
      <c r="W700" s="96"/>
      <c r="X700" s="39"/>
      <c r="Y700" s="39"/>
      <c r="Z700" s="39"/>
    </row>
    <row r="701" spans="18:26" ht="12.75" x14ac:dyDescent="0.2">
      <c r="R701" s="39"/>
      <c r="S701" s="39"/>
      <c r="T701" s="39"/>
      <c r="U701" s="39"/>
      <c r="V701" s="39"/>
      <c r="W701" s="96"/>
      <c r="X701" s="39"/>
      <c r="Y701" s="39"/>
      <c r="Z701" s="39"/>
    </row>
    <row r="702" spans="18:26" ht="12.75" x14ac:dyDescent="0.2">
      <c r="R702" s="39"/>
      <c r="S702" s="39"/>
      <c r="T702" s="39"/>
      <c r="U702" s="39"/>
      <c r="V702" s="39"/>
      <c r="W702" s="96"/>
      <c r="X702" s="39"/>
      <c r="Y702" s="39"/>
      <c r="Z702" s="39"/>
    </row>
    <row r="703" spans="18:26" ht="12.75" x14ac:dyDescent="0.2">
      <c r="R703" s="39"/>
      <c r="S703" s="39"/>
      <c r="T703" s="39"/>
      <c r="U703" s="39"/>
      <c r="V703" s="39"/>
      <c r="W703" s="96"/>
      <c r="X703" s="39"/>
      <c r="Y703" s="39"/>
      <c r="Z703" s="39"/>
    </row>
    <row r="704" spans="18:26" ht="12.75" x14ac:dyDescent="0.2">
      <c r="R704" s="39"/>
      <c r="S704" s="39"/>
      <c r="T704" s="39"/>
      <c r="U704" s="39"/>
      <c r="V704" s="39"/>
      <c r="W704" s="96"/>
      <c r="X704" s="39"/>
      <c r="Y704" s="39"/>
      <c r="Z704" s="39"/>
    </row>
    <row r="705" spans="18:26" ht="12.75" x14ac:dyDescent="0.2">
      <c r="R705" s="39"/>
      <c r="S705" s="39"/>
      <c r="T705" s="39"/>
      <c r="U705" s="39"/>
      <c r="V705" s="39"/>
      <c r="W705" s="96"/>
      <c r="X705" s="39"/>
      <c r="Y705" s="39"/>
      <c r="Z705" s="39"/>
    </row>
    <row r="706" spans="18:26" ht="12.75" x14ac:dyDescent="0.2">
      <c r="R706" s="39"/>
      <c r="S706" s="39"/>
      <c r="T706" s="39"/>
      <c r="U706" s="39"/>
      <c r="V706" s="39"/>
      <c r="W706" s="96"/>
      <c r="X706" s="39"/>
      <c r="Y706" s="39"/>
      <c r="Z706" s="39"/>
    </row>
    <row r="707" spans="18:26" ht="12.75" x14ac:dyDescent="0.2">
      <c r="R707" s="39"/>
      <c r="S707" s="39"/>
      <c r="T707" s="39"/>
      <c r="U707" s="39"/>
      <c r="V707" s="39"/>
      <c r="W707" s="96"/>
      <c r="X707" s="39"/>
      <c r="Y707" s="39"/>
      <c r="Z707" s="39"/>
    </row>
    <row r="708" spans="18:26" ht="12.75" x14ac:dyDescent="0.2">
      <c r="R708" s="39"/>
      <c r="S708" s="39"/>
      <c r="T708" s="39"/>
      <c r="U708" s="39"/>
      <c r="V708" s="39"/>
      <c r="W708" s="96"/>
      <c r="X708" s="39"/>
      <c r="Y708" s="39"/>
      <c r="Z708" s="39"/>
    </row>
    <row r="709" spans="18:26" ht="12.75" x14ac:dyDescent="0.2">
      <c r="R709" s="39"/>
      <c r="S709" s="39"/>
      <c r="T709" s="39"/>
      <c r="U709" s="39"/>
      <c r="V709" s="39"/>
      <c r="W709" s="96"/>
      <c r="X709" s="39"/>
      <c r="Y709" s="39"/>
      <c r="Z709" s="39"/>
    </row>
    <row r="710" spans="18:26" ht="12.75" x14ac:dyDescent="0.2">
      <c r="R710" s="39"/>
      <c r="S710" s="39"/>
      <c r="T710" s="39"/>
      <c r="U710" s="39"/>
      <c r="V710" s="39"/>
      <c r="W710" s="96"/>
      <c r="X710" s="39"/>
      <c r="Y710" s="39"/>
      <c r="Z710" s="39"/>
    </row>
    <row r="711" spans="18:26" ht="12.75" x14ac:dyDescent="0.2">
      <c r="R711" s="39"/>
      <c r="S711" s="39"/>
      <c r="T711" s="39"/>
      <c r="U711" s="39"/>
      <c r="V711" s="39"/>
      <c r="W711" s="96"/>
      <c r="X711" s="39"/>
      <c r="Y711" s="39"/>
      <c r="Z711" s="39"/>
    </row>
    <row r="712" spans="18:26" ht="12.75" x14ac:dyDescent="0.2">
      <c r="R712" s="39"/>
      <c r="S712" s="39"/>
      <c r="T712" s="39"/>
      <c r="U712" s="39"/>
      <c r="V712" s="39"/>
      <c r="W712" s="96"/>
      <c r="X712" s="39"/>
      <c r="Y712" s="39"/>
      <c r="Z712" s="39"/>
    </row>
    <row r="713" spans="18:26" ht="12.75" x14ac:dyDescent="0.2">
      <c r="R713" s="39"/>
      <c r="S713" s="39"/>
      <c r="T713" s="39"/>
      <c r="U713" s="39"/>
      <c r="V713" s="39"/>
      <c r="W713" s="96"/>
      <c r="X713" s="39"/>
      <c r="Y713" s="39"/>
      <c r="Z713" s="39"/>
    </row>
    <row r="714" spans="18:26" ht="12.75" x14ac:dyDescent="0.2">
      <c r="R714" s="39"/>
      <c r="S714" s="39"/>
      <c r="T714" s="39"/>
      <c r="U714" s="39"/>
      <c r="V714" s="39"/>
      <c r="W714" s="96"/>
      <c r="X714" s="39"/>
      <c r="Y714" s="39"/>
      <c r="Z714" s="39"/>
    </row>
    <row r="715" spans="18:26" ht="12.75" x14ac:dyDescent="0.2">
      <c r="R715" s="39"/>
      <c r="S715" s="39"/>
      <c r="T715" s="39"/>
      <c r="U715" s="39"/>
      <c r="V715" s="39"/>
      <c r="W715" s="96"/>
      <c r="X715" s="39"/>
      <c r="Y715" s="39"/>
      <c r="Z715" s="39"/>
    </row>
    <row r="716" spans="18:26" ht="12.75" x14ac:dyDescent="0.2">
      <c r="R716" s="39"/>
      <c r="S716" s="39"/>
      <c r="T716" s="39"/>
      <c r="U716" s="39"/>
      <c r="V716" s="39"/>
      <c r="W716" s="96"/>
      <c r="X716" s="39"/>
      <c r="Y716" s="39"/>
      <c r="Z716" s="39"/>
    </row>
    <row r="717" spans="18:26" ht="12.75" x14ac:dyDescent="0.2">
      <c r="R717" s="39"/>
      <c r="S717" s="39"/>
      <c r="T717" s="39"/>
      <c r="U717" s="39"/>
      <c r="V717" s="39"/>
      <c r="W717" s="96"/>
      <c r="X717" s="39"/>
      <c r="Y717" s="39"/>
      <c r="Z717" s="39"/>
    </row>
    <row r="718" spans="18:26" ht="12.75" x14ac:dyDescent="0.2">
      <c r="R718" s="39"/>
      <c r="S718" s="39"/>
      <c r="T718" s="39"/>
      <c r="U718" s="39"/>
      <c r="V718" s="39"/>
      <c r="W718" s="96"/>
      <c r="X718" s="39"/>
      <c r="Y718" s="39"/>
      <c r="Z718" s="39"/>
    </row>
    <row r="719" spans="18:26" ht="12.75" x14ac:dyDescent="0.2">
      <c r="R719" s="39"/>
      <c r="S719" s="39"/>
      <c r="T719" s="39"/>
      <c r="U719" s="39"/>
      <c r="V719" s="39"/>
      <c r="W719" s="96"/>
      <c r="X719" s="39"/>
      <c r="Y719" s="39"/>
      <c r="Z719" s="39"/>
    </row>
    <row r="720" spans="18:26" ht="12.75" x14ac:dyDescent="0.2">
      <c r="R720" s="39"/>
      <c r="S720" s="39"/>
      <c r="T720" s="39"/>
      <c r="U720" s="39"/>
      <c r="V720" s="39"/>
      <c r="W720" s="96"/>
      <c r="X720" s="39"/>
      <c r="Y720" s="39"/>
      <c r="Z720" s="39"/>
    </row>
    <row r="721" spans="18:26" ht="12.75" x14ac:dyDescent="0.2">
      <c r="R721" s="39"/>
      <c r="S721" s="39"/>
      <c r="T721" s="39"/>
      <c r="U721" s="39"/>
      <c r="V721" s="39"/>
      <c r="W721" s="96"/>
      <c r="X721" s="39"/>
      <c r="Y721" s="39"/>
      <c r="Z721" s="39"/>
    </row>
    <row r="722" spans="18:26" ht="12.75" x14ac:dyDescent="0.2">
      <c r="R722" s="39"/>
      <c r="S722" s="39"/>
      <c r="T722" s="39"/>
      <c r="U722" s="39"/>
      <c r="V722" s="39"/>
      <c r="W722" s="96"/>
      <c r="X722" s="39"/>
      <c r="Y722" s="39"/>
      <c r="Z722" s="39"/>
    </row>
    <row r="723" spans="18:26" ht="12.75" x14ac:dyDescent="0.2">
      <c r="R723" s="39"/>
      <c r="S723" s="39"/>
      <c r="T723" s="39"/>
      <c r="U723" s="39"/>
      <c r="V723" s="39"/>
      <c r="W723" s="96"/>
      <c r="X723" s="39"/>
      <c r="Y723" s="39"/>
      <c r="Z723" s="39"/>
    </row>
    <row r="724" spans="18:26" ht="12.75" x14ac:dyDescent="0.2">
      <c r="R724" s="39"/>
      <c r="S724" s="39"/>
      <c r="T724" s="39"/>
      <c r="U724" s="39"/>
      <c r="V724" s="39"/>
      <c r="W724" s="96"/>
      <c r="X724" s="39"/>
      <c r="Y724" s="39"/>
      <c r="Z724" s="39"/>
    </row>
    <row r="725" spans="18:26" ht="12.75" x14ac:dyDescent="0.2">
      <c r="R725" s="39"/>
      <c r="S725" s="39"/>
      <c r="T725" s="39"/>
      <c r="U725" s="39"/>
      <c r="V725" s="39"/>
      <c r="W725" s="96"/>
      <c r="X725" s="39"/>
      <c r="Y725" s="39"/>
      <c r="Z725" s="39"/>
    </row>
    <row r="726" spans="18:26" ht="12.75" x14ac:dyDescent="0.2">
      <c r="R726" s="39"/>
      <c r="S726" s="39"/>
      <c r="T726" s="39"/>
      <c r="U726" s="39"/>
      <c r="V726" s="39"/>
      <c r="W726" s="96"/>
      <c r="X726" s="39"/>
      <c r="Y726" s="39"/>
      <c r="Z726" s="39"/>
    </row>
    <row r="727" spans="18:26" ht="12.75" x14ac:dyDescent="0.2">
      <c r="R727" s="39"/>
      <c r="S727" s="39"/>
      <c r="T727" s="39"/>
      <c r="U727" s="39"/>
      <c r="V727" s="39"/>
      <c r="W727" s="96"/>
      <c r="X727" s="39"/>
      <c r="Y727" s="39"/>
      <c r="Z727" s="39"/>
    </row>
    <row r="728" spans="18:26" ht="12.75" x14ac:dyDescent="0.2">
      <c r="R728" s="39"/>
      <c r="S728" s="39"/>
      <c r="T728" s="39"/>
      <c r="U728" s="39"/>
      <c r="V728" s="39"/>
      <c r="W728" s="96"/>
      <c r="X728" s="39"/>
      <c r="Y728" s="39"/>
      <c r="Z728" s="39"/>
    </row>
    <row r="729" spans="18:26" ht="12.75" x14ac:dyDescent="0.2">
      <c r="R729" s="39"/>
      <c r="S729" s="39"/>
      <c r="T729" s="39"/>
      <c r="U729" s="39"/>
      <c r="V729" s="39"/>
      <c r="W729" s="96"/>
      <c r="X729" s="39"/>
      <c r="Y729" s="39"/>
      <c r="Z729" s="39"/>
    </row>
    <row r="730" spans="18:26" ht="12.75" x14ac:dyDescent="0.2">
      <c r="R730" s="39"/>
      <c r="S730" s="39"/>
      <c r="T730" s="39"/>
      <c r="U730" s="39"/>
      <c r="V730" s="39"/>
      <c r="W730" s="96"/>
      <c r="X730" s="39"/>
      <c r="Y730" s="39"/>
      <c r="Z730" s="39"/>
    </row>
    <row r="731" spans="18:26" ht="12.75" x14ac:dyDescent="0.2">
      <c r="R731" s="39"/>
      <c r="S731" s="39"/>
      <c r="T731" s="39"/>
      <c r="U731" s="39"/>
      <c r="V731" s="39"/>
      <c r="W731" s="96"/>
      <c r="X731" s="39"/>
      <c r="Y731" s="39"/>
      <c r="Z731" s="39"/>
    </row>
    <row r="732" spans="18:26" ht="12.75" x14ac:dyDescent="0.2">
      <c r="R732" s="39"/>
      <c r="S732" s="39"/>
      <c r="T732" s="39"/>
      <c r="U732" s="39"/>
      <c r="V732" s="39"/>
      <c r="W732" s="96"/>
      <c r="X732" s="39"/>
      <c r="Y732" s="39"/>
      <c r="Z732" s="39"/>
    </row>
    <row r="733" spans="18:26" ht="12.75" x14ac:dyDescent="0.2">
      <c r="R733" s="39"/>
      <c r="S733" s="39"/>
      <c r="T733" s="39"/>
      <c r="U733" s="39"/>
      <c r="V733" s="39"/>
      <c r="W733" s="96"/>
      <c r="X733" s="39"/>
      <c r="Y733" s="39"/>
      <c r="Z733" s="39"/>
    </row>
    <row r="734" spans="18:26" ht="12.75" x14ac:dyDescent="0.2">
      <c r="R734" s="39"/>
      <c r="S734" s="39"/>
      <c r="T734" s="39"/>
      <c r="U734" s="39"/>
      <c r="V734" s="39"/>
      <c r="W734" s="96"/>
      <c r="X734" s="39"/>
      <c r="Y734" s="39"/>
      <c r="Z734" s="39"/>
    </row>
    <row r="735" spans="18:26" ht="12.75" x14ac:dyDescent="0.2">
      <c r="R735" s="39"/>
      <c r="S735" s="39"/>
      <c r="T735" s="39"/>
      <c r="U735" s="39"/>
      <c r="V735" s="39"/>
      <c r="W735" s="96"/>
      <c r="X735" s="39"/>
      <c r="Y735" s="39"/>
      <c r="Z735" s="39"/>
    </row>
    <row r="736" spans="18:26" ht="12.75" x14ac:dyDescent="0.2">
      <c r="R736" s="39"/>
      <c r="S736" s="39"/>
      <c r="T736" s="39"/>
      <c r="U736" s="39"/>
      <c r="V736" s="39"/>
      <c r="W736" s="96"/>
      <c r="X736" s="39"/>
      <c r="Y736" s="39"/>
      <c r="Z736" s="39"/>
    </row>
    <row r="737" spans="18:26" ht="12.75" x14ac:dyDescent="0.2">
      <c r="R737" s="39"/>
      <c r="S737" s="39"/>
      <c r="T737" s="39"/>
      <c r="U737" s="39"/>
      <c r="V737" s="39"/>
      <c r="W737" s="96"/>
      <c r="X737" s="39"/>
      <c r="Y737" s="39"/>
      <c r="Z737" s="39"/>
    </row>
    <row r="738" spans="18:26" ht="12.75" x14ac:dyDescent="0.2">
      <c r="R738" s="39"/>
      <c r="S738" s="39"/>
      <c r="T738" s="39"/>
      <c r="U738" s="39"/>
      <c r="V738" s="39"/>
      <c r="W738" s="96"/>
      <c r="X738" s="39"/>
      <c r="Y738" s="39"/>
      <c r="Z738" s="39"/>
    </row>
    <row r="739" spans="18:26" ht="12.75" x14ac:dyDescent="0.2">
      <c r="R739" s="39"/>
      <c r="S739" s="39"/>
      <c r="T739" s="39"/>
      <c r="U739" s="39"/>
      <c r="V739" s="39"/>
      <c r="W739" s="96"/>
      <c r="X739" s="39"/>
      <c r="Y739" s="39"/>
      <c r="Z739" s="39"/>
    </row>
    <row r="740" spans="18:26" ht="12.75" x14ac:dyDescent="0.2">
      <c r="R740" s="39"/>
      <c r="S740" s="39"/>
      <c r="T740" s="39"/>
      <c r="U740" s="39"/>
      <c r="V740" s="39"/>
      <c r="W740" s="96"/>
      <c r="X740" s="39"/>
      <c r="Y740" s="39"/>
      <c r="Z740" s="39"/>
    </row>
    <row r="741" spans="18:26" ht="12.75" x14ac:dyDescent="0.2">
      <c r="R741" s="39"/>
      <c r="S741" s="39"/>
      <c r="T741" s="39"/>
      <c r="U741" s="39"/>
      <c r="V741" s="39"/>
      <c r="W741" s="96"/>
      <c r="X741" s="39"/>
      <c r="Y741" s="39"/>
      <c r="Z741" s="39"/>
    </row>
    <row r="742" spans="18:26" ht="12.75" x14ac:dyDescent="0.2">
      <c r="R742" s="39"/>
      <c r="S742" s="39"/>
      <c r="T742" s="39"/>
      <c r="U742" s="39"/>
      <c r="V742" s="39"/>
      <c r="W742" s="96"/>
      <c r="X742" s="39"/>
      <c r="Y742" s="39"/>
      <c r="Z742" s="39"/>
    </row>
    <row r="743" spans="18:26" ht="12.75" x14ac:dyDescent="0.2">
      <c r="R743" s="39"/>
      <c r="S743" s="39"/>
      <c r="T743" s="39"/>
      <c r="U743" s="39"/>
      <c r="V743" s="39"/>
      <c r="W743" s="96"/>
      <c r="X743" s="39"/>
      <c r="Y743" s="39"/>
      <c r="Z743" s="39"/>
    </row>
    <row r="744" spans="18:26" ht="12.75" x14ac:dyDescent="0.2">
      <c r="R744" s="39"/>
      <c r="S744" s="39"/>
      <c r="T744" s="39"/>
      <c r="U744" s="39"/>
      <c r="V744" s="39"/>
      <c r="W744" s="96"/>
      <c r="X744" s="39"/>
      <c r="Y744" s="39"/>
      <c r="Z744" s="39"/>
    </row>
    <row r="745" spans="18:26" ht="12.75" x14ac:dyDescent="0.2">
      <c r="R745" s="39"/>
      <c r="S745" s="39"/>
      <c r="T745" s="39"/>
      <c r="U745" s="39"/>
      <c r="V745" s="39"/>
      <c r="W745" s="96"/>
      <c r="X745" s="39"/>
      <c r="Y745" s="39"/>
      <c r="Z745" s="39"/>
    </row>
    <row r="746" spans="18:26" ht="12.75" x14ac:dyDescent="0.2">
      <c r="R746" s="39"/>
      <c r="S746" s="39"/>
      <c r="T746" s="39"/>
      <c r="U746" s="39"/>
      <c r="V746" s="39"/>
      <c r="W746" s="96"/>
      <c r="X746" s="39"/>
      <c r="Y746" s="39"/>
      <c r="Z746" s="39"/>
    </row>
    <row r="747" spans="18:26" ht="12.75" x14ac:dyDescent="0.2">
      <c r="R747" s="39"/>
      <c r="S747" s="39"/>
      <c r="T747" s="39"/>
      <c r="U747" s="39"/>
      <c r="V747" s="39"/>
      <c r="W747" s="96"/>
      <c r="X747" s="39"/>
      <c r="Y747" s="39"/>
      <c r="Z747" s="39"/>
    </row>
    <row r="748" spans="18:26" ht="12.75" x14ac:dyDescent="0.2">
      <c r="R748" s="39"/>
      <c r="S748" s="39"/>
      <c r="T748" s="39"/>
      <c r="U748" s="39"/>
      <c r="V748" s="39"/>
      <c r="W748" s="96"/>
      <c r="X748" s="39"/>
      <c r="Y748" s="39"/>
      <c r="Z748" s="39"/>
    </row>
    <row r="749" spans="18:26" ht="12.75" x14ac:dyDescent="0.2">
      <c r="R749" s="39"/>
      <c r="S749" s="39"/>
      <c r="T749" s="39"/>
      <c r="U749" s="39"/>
      <c r="V749" s="39"/>
      <c r="W749" s="96"/>
      <c r="X749" s="39"/>
      <c r="Y749" s="39"/>
      <c r="Z749" s="39"/>
    </row>
    <row r="750" spans="18:26" ht="12.75" x14ac:dyDescent="0.2">
      <c r="R750" s="39"/>
      <c r="S750" s="39"/>
      <c r="T750" s="39"/>
      <c r="U750" s="39"/>
      <c r="V750" s="39"/>
      <c r="W750" s="96"/>
      <c r="X750" s="39"/>
      <c r="Y750" s="39"/>
      <c r="Z750" s="39"/>
    </row>
    <row r="751" spans="18:26" ht="12.75" x14ac:dyDescent="0.2">
      <c r="R751" s="39"/>
      <c r="S751" s="39"/>
      <c r="T751" s="39"/>
      <c r="U751" s="39"/>
      <c r="V751" s="39"/>
      <c r="W751" s="96"/>
      <c r="X751" s="39"/>
      <c r="Y751" s="39"/>
      <c r="Z751" s="39"/>
    </row>
    <row r="752" spans="18:26" ht="12.75" x14ac:dyDescent="0.2">
      <c r="R752" s="39"/>
      <c r="S752" s="39"/>
      <c r="T752" s="39"/>
      <c r="U752" s="39"/>
      <c r="V752" s="39"/>
      <c r="W752" s="96"/>
      <c r="X752" s="39"/>
      <c r="Y752" s="39"/>
      <c r="Z752" s="39"/>
    </row>
    <row r="753" spans="18:26" ht="12.75" x14ac:dyDescent="0.2">
      <c r="R753" s="39"/>
      <c r="S753" s="39"/>
      <c r="T753" s="39"/>
      <c r="U753" s="39"/>
      <c r="V753" s="39"/>
      <c r="W753" s="96"/>
      <c r="X753" s="39"/>
      <c r="Y753" s="39"/>
      <c r="Z753" s="39"/>
    </row>
    <row r="754" spans="18:26" ht="12.75" x14ac:dyDescent="0.2">
      <c r="R754" s="39"/>
      <c r="S754" s="39"/>
      <c r="T754" s="39"/>
      <c r="U754" s="39"/>
      <c r="V754" s="39"/>
      <c r="W754" s="96"/>
      <c r="X754" s="39"/>
      <c r="Y754" s="39"/>
      <c r="Z754" s="39"/>
    </row>
    <row r="755" spans="18:26" ht="12.75" x14ac:dyDescent="0.2">
      <c r="R755" s="39"/>
      <c r="S755" s="39"/>
      <c r="T755" s="39"/>
      <c r="U755" s="39"/>
      <c r="V755" s="39"/>
      <c r="W755" s="96"/>
      <c r="X755" s="39"/>
      <c r="Y755" s="39"/>
      <c r="Z755" s="39"/>
    </row>
    <row r="756" spans="18:26" ht="12.75" x14ac:dyDescent="0.2">
      <c r="R756" s="39"/>
      <c r="S756" s="39"/>
      <c r="T756" s="39"/>
      <c r="U756" s="39"/>
      <c r="V756" s="39"/>
      <c r="W756" s="96"/>
      <c r="X756" s="39"/>
      <c r="Y756" s="39"/>
      <c r="Z756" s="39"/>
    </row>
    <row r="757" spans="18:26" ht="12.75" x14ac:dyDescent="0.2">
      <c r="R757" s="39"/>
      <c r="S757" s="39"/>
      <c r="T757" s="39"/>
      <c r="U757" s="39"/>
      <c r="V757" s="39"/>
      <c r="W757" s="96"/>
      <c r="X757" s="39"/>
      <c r="Y757" s="39"/>
      <c r="Z757" s="39"/>
    </row>
    <row r="758" spans="18:26" ht="12.75" x14ac:dyDescent="0.2">
      <c r="R758" s="39"/>
      <c r="S758" s="39"/>
      <c r="T758" s="39"/>
      <c r="U758" s="39"/>
      <c r="V758" s="39"/>
      <c r="W758" s="96"/>
      <c r="X758" s="39"/>
      <c r="Y758" s="39"/>
      <c r="Z758" s="39"/>
    </row>
    <row r="759" spans="18:26" ht="12.75" x14ac:dyDescent="0.2">
      <c r="R759" s="39"/>
      <c r="S759" s="39"/>
      <c r="T759" s="39"/>
      <c r="U759" s="39"/>
      <c r="V759" s="39"/>
      <c r="W759" s="96"/>
      <c r="X759" s="39"/>
      <c r="Y759" s="39"/>
      <c r="Z759" s="39"/>
    </row>
    <row r="760" spans="18:26" ht="12.75" x14ac:dyDescent="0.2">
      <c r="R760" s="39"/>
      <c r="S760" s="39"/>
      <c r="T760" s="39"/>
      <c r="U760" s="39"/>
      <c r="V760" s="39"/>
      <c r="W760" s="96"/>
      <c r="X760" s="39"/>
      <c r="Y760" s="39"/>
      <c r="Z760" s="39"/>
    </row>
    <row r="761" spans="18:26" ht="12.75" x14ac:dyDescent="0.2">
      <c r="R761" s="39"/>
      <c r="S761" s="39"/>
      <c r="T761" s="39"/>
      <c r="U761" s="39"/>
      <c r="V761" s="39"/>
      <c r="W761" s="96"/>
      <c r="X761" s="39"/>
      <c r="Y761" s="39"/>
      <c r="Z761" s="39"/>
    </row>
    <row r="762" spans="18:26" ht="12.75" x14ac:dyDescent="0.2">
      <c r="R762" s="39"/>
      <c r="S762" s="39"/>
      <c r="T762" s="39"/>
      <c r="U762" s="39"/>
      <c r="V762" s="39"/>
      <c r="W762" s="96"/>
      <c r="X762" s="39"/>
      <c r="Y762" s="39"/>
      <c r="Z762" s="39"/>
    </row>
    <row r="763" spans="18:26" ht="12.75" x14ac:dyDescent="0.2">
      <c r="R763" s="39"/>
      <c r="S763" s="39"/>
      <c r="T763" s="39"/>
      <c r="U763" s="39"/>
      <c r="V763" s="39"/>
      <c r="W763" s="96"/>
      <c r="X763" s="39"/>
      <c r="Y763" s="39"/>
      <c r="Z763" s="39"/>
    </row>
    <row r="764" spans="18:26" ht="12.75" x14ac:dyDescent="0.2">
      <c r="R764" s="39"/>
      <c r="S764" s="39"/>
      <c r="T764" s="39"/>
      <c r="U764" s="39"/>
      <c r="V764" s="39"/>
      <c r="W764" s="96"/>
      <c r="X764" s="39"/>
      <c r="Y764" s="39"/>
      <c r="Z764" s="39"/>
    </row>
    <row r="765" spans="18:26" ht="12.75" x14ac:dyDescent="0.2">
      <c r="R765" s="39"/>
      <c r="S765" s="39"/>
      <c r="T765" s="39"/>
      <c r="U765" s="39"/>
      <c r="V765" s="39"/>
      <c r="W765" s="96"/>
      <c r="X765" s="39"/>
      <c r="Y765" s="39"/>
      <c r="Z765" s="39"/>
    </row>
    <row r="766" spans="18:26" ht="12.75" x14ac:dyDescent="0.2">
      <c r="R766" s="39"/>
      <c r="S766" s="39"/>
      <c r="T766" s="39"/>
      <c r="U766" s="39"/>
      <c r="V766" s="39"/>
      <c r="W766" s="96"/>
      <c r="X766" s="39"/>
      <c r="Y766" s="39"/>
      <c r="Z766" s="39"/>
    </row>
    <row r="767" spans="18:26" ht="12.75" x14ac:dyDescent="0.2">
      <c r="R767" s="39"/>
      <c r="S767" s="39"/>
      <c r="T767" s="39"/>
      <c r="U767" s="39"/>
      <c r="V767" s="39"/>
      <c r="W767" s="96"/>
      <c r="X767" s="39"/>
      <c r="Y767" s="39"/>
      <c r="Z767" s="39"/>
    </row>
    <row r="768" spans="18:26" ht="12.75" x14ac:dyDescent="0.2">
      <c r="R768" s="39"/>
      <c r="S768" s="39"/>
      <c r="T768" s="39"/>
      <c r="U768" s="39"/>
      <c r="V768" s="39"/>
      <c r="W768" s="96"/>
      <c r="X768" s="39"/>
      <c r="Y768" s="39"/>
      <c r="Z768" s="39"/>
    </row>
    <row r="769" spans="18:26" ht="12.75" x14ac:dyDescent="0.2">
      <c r="R769" s="39"/>
      <c r="S769" s="39"/>
      <c r="T769" s="39"/>
      <c r="U769" s="39"/>
      <c r="V769" s="39"/>
      <c r="W769" s="96"/>
      <c r="X769" s="39"/>
      <c r="Y769" s="39"/>
      <c r="Z769" s="39"/>
    </row>
    <row r="770" spans="18:26" ht="12.75" x14ac:dyDescent="0.2">
      <c r="R770" s="39"/>
      <c r="S770" s="39"/>
      <c r="T770" s="39"/>
      <c r="U770" s="39"/>
      <c r="V770" s="39"/>
      <c r="W770" s="96"/>
      <c r="X770" s="39"/>
      <c r="Y770" s="39"/>
      <c r="Z770" s="39"/>
    </row>
    <row r="771" spans="18:26" ht="12.75" x14ac:dyDescent="0.2">
      <c r="R771" s="39"/>
      <c r="S771" s="39"/>
      <c r="T771" s="39"/>
      <c r="U771" s="39"/>
      <c r="V771" s="39"/>
      <c r="W771" s="96"/>
      <c r="X771" s="39"/>
      <c r="Y771" s="39"/>
      <c r="Z771" s="39"/>
    </row>
    <row r="772" spans="18:26" ht="12.75" x14ac:dyDescent="0.2">
      <c r="R772" s="39"/>
      <c r="S772" s="39"/>
      <c r="T772" s="39"/>
      <c r="U772" s="39"/>
      <c r="V772" s="39"/>
      <c r="W772" s="96"/>
      <c r="X772" s="39"/>
      <c r="Y772" s="39"/>
      <c r="Z772" s="39"/>
    </row>
    <row r="773" spans="18:26" ht="12.75" x14ac:dyDescent="0.2">
      <c r="R773" s="39"/>
      <c r="S773" s="39"/>
      <c r="T773" s="39"/>
      <c r="U773" s="39"/>
      <c r="V773" s="39"/>
      <c r="W773" s="96"/>
      <c r="X773" s="39"/>
      <c r="Y773" s="39"/>
      <c r="Z773" s="39"/>
    </row>
    <row r="774" spans="18:26" ht="12.75" x14ac:dyDescent="0.2">
      <c r="R774" s="39"/>
      <c r="S774" s="39"/>
      <c r="T774" s="39"/>
      <c r="U774" s="39"/>
      <c r="V774" s="39"/>
      <c r="W774" s="96"/>
      <c r="X774" s="39"/>
      <c r="Y774" s="39"/>
      <c r="Z774" s="39"/>
    </row>
    <row r="775" spans="18:26" ht="12.75" x14ac:dyDescent="0.2">
      <c r="R775" s="39"/>
      <c r="S775" s="39"/>
      <c r="T775" s="39"/>
      <c r="U775" s="39"/>
      <c r="V775" s="39"/>
      <c r="W775" s="96"/>
      <c r="X775" s="39"/>
      <c r="Y775" s="39"/>
      <c r="Z775" s="39"/>
    </row>
    <row r="776" spans="18:26" ht="12.75" x14ac:dyDescent="0.2">
      <c r="R776" s="39"/>
      <c r="S776" s="39"/>
      <c r="T776" s="39"/>
      <c r="U776" s="39"/>
      <c r="V776" s="39"/>
      <c r="W776" s="96"/>
      <c r="X776" s="39"/>
      <c r="Y776" s="39"/>
      <c r="Z776" s="39"/>
    </row>
    <row r="777" spans="18:26" ht="12.75" x14ac:dyDescent="0.2">
      <c r="R777" s="39"/>
      <c r="S777" s="39"/>
      <c r="T777" s="39"/>
      <c r="U777" s="39"/>
      <c r="V777" s="39"/>
      <c r="W777" s="96"/>
      <c r="X777" s="39"/>
      <c r="Y777" s="39"/>
      <c r="Z777" s="39"/>
    </row>
    <row r="778" spans="18:26" ht="12.75" x14ac:dyDescent="0.2">
      <c r="R778" s="39"/>
      <c r="S778" s="39"/>
      <c r="T778" s="39"/>
      <c r="U778" s="39"/>
      <c r="V778" s="39"/>
      <c r="W778" s="96"/>
      <c r="X778" s="39"/>
      <c r="Y778" s="39"/>
      <c r="Z778" s="39"/>
    </row>
    <row r="779" spans="18:26" ht="12.75" x14ac:dyDescent="0.2">
      <c r="R779" s="39"/>
      <c r="S779" s="39"/>
      <c r="T779" s="39"/>
      <c r="U779" s="39"/>
      <c r="V779" s="39"/>
      <c r="W779" s="96"/>
      <c r="X779" s="39"/>
      <c r="Y779" s="39"/>
      <c r="Z779" s="39"/>
    </row>
    <row r="780" spans="18:26" ht="12.75" x14ac:dyDescent="0.2">
      <c r="R780" s="39"/>
      <c r="S780" s="39"/>
      <c r="T780" s="39"/>
      <c r="U780" s="39"/>
      <c r="V780" s="39"/>
      <c r="W780" s="96"/>
      <c r="X780" s="39"/>
      <c r="Y780" s="39"/>
      <c r="Z780" s="39"/>
    </row>
    <row r="781" spans="18:26" ht="12.75" x14ac:dyDescent="0.2">
      <c r="R781" s="39"/>
      <c r="S781" s="39"/>
      <c r="T781" s="39"/>
      <c r="U781" s="39"/>
      <c r="V781" s="39"/>
      <c r="W781" s="96"/>
      <c r="X781" s="39"/>
      <c r="Y781" s="39"/>
      <c r="Z781" s="39"/>
    </row>
    <row r="782" spans="18:26" ht="12.75" x14ac:dyDescent="0.2">
      <c r="R782" s="39"/>
      <c r="S782" s="39"/>
      <c r="T782" s="39"/>
      <c r="U782" s="39"/>
      <c r="V782" s="39"/>
      <c r="W782" s="96"/>
      <c r="X782" s="39"/>
      <c r="Y782" s="39"/>
      <c r="Z782" s="39"/>
    </row>
    <row r="783" spans="18:26" ht="12.75" x14ac:dyDescent="0.2">
      <c r="R783" s="39"/>
      <c r="S783" s="39"/>
      <c r="T783" s="39"/>
      <c r="U783" s="39"/>
      <c r="V783" s="39"/>
      <c r="W783" s="96"/>
      <c r="X783" s="39"/>
      <c r="Y783" s="39"/>
      <c r="Z783" s="39"/>
    </row>
    <row r="784" spans="18:26" ht="12.75" x14ac:dyDescent="0.2">
      <c r="R784" s="39"/>
      <c r="S784" s="39"/>
      <c r="T784" s="39"/>
      <c r="U784" s="39"/>
      <c r="V784" s="39"/>
      <c r="W784" s="96"/>
      <c r="X784" s="39"/>
      <c r="Y784" s="39"/>
      <c r="Z784" s="39"/>
    </row>
    <row r="785" spans="18:26" ht="12.75" x14ac:dyDescent="0.2">
      <c r="R785" s="39"/>
      <c r="S785" s="39"/>
      <c r="T785" s="39"/>
      <c r="U785" s="39"/>
      <c r="V785" s="39"/>
      <c r="W785" s="96"/>
      <c r="X785" s="39"/>
      <c r="Y785" s="39"/>
      <c r="Z785" s="39"/>
    </row>
    <row r="786" spans="18:26" ht="12.75" x14ac:dyDescent="0.2">
      <c r="R786" s="39"/>
      <c r="S786" s="39"/>
      <c r="T786" s="39"/>
      <c r="U786" s="39"/>
      <c r="V786" s="39"/>
      <c r="W786" s="96"/>
      <c r="X786" s="39"/>
      <c r="Y786" s="39"/>
      <c r="Z786" s="39"/>
    </row>
    <row r="787" spans="18:26" ht="12.75" x14ac:dyDescent="0.2">
      <c r="R787" s="39"/>
      <c r="S787" s="39"/>
      <c r="T787" s="39"/>
      <c r="U787" s="39"/>
      <c r="V787" s="39"/>
      <c r="W787" s="96"/>
      <c r="X787" s="39"/>
      <c r="Y787" s="39"/>
      <c r="Z787" s="39"/>
    </row>
    <row r="788" spans="18:26" ht="12.75" x14ac:dyDescent="0.2">
      <c r="R788" s="39"/>
      <c r="S788" s="39"/>
      <c r="T788" s="39"/>
      <c r="U788" s="39"/>
      <c r="V788" s="39"/>
      <c r="W788" s="96"/>
      <c r="X788" s="39"/>
      <c r="Y788" s="39"/>
      <c r="Z788" s="39"/>
    </row>
    <row r="789" spans="18:26" ht="12.75" x14ac:dyDescent="0.2">
      <c r="R789" s="39"/>
      <c r="S789" s="39"/>
      <c r="T789" s="39"/>
      <c r="U789" s="39"/>
      <c r="V789" s="39"/>
      <c r="W789" s="96"/>
      <c r="X789" s="39"/>
      <c r="Y789" s="39"/>
      <c r="Z789" s="39"/>
    </row>
    <row r="790" spans="18:26" ht="12.75" x14ac:dyDescent="0.2">
      <c r="R790" s="39"/>
      <c r="S790" s="39"/>
      <c r="T790" s="39"/>
      <c r="U790" s="39"/>
      <c r="V790" s="39"/>
      <c r="W790" s="96"/>
      <c r="X790" s="39"/>
      <c r="Y790" s="39"/>
      <c r="Z790" s="39"/>
    </row>
    <row r="791" spans="18:26" ht="12.75" x14ac:dyDescent="0.2">
      <c r="R791" s="39"/>
      <c r="S791" s="39"/>
      <c r="T791" s="39"/>
      <c r="U791" s="39"/>
      <c r="V791" s="39"/>
      <c r="W791" s="96"/>
      <c r="X791" s="39"/>
      <c r="Y791" s="39"/>
      <c r="Z791" s="39"/>
    </row>
    <row r="792" spans="18:26" ht="12.75" x14ac:dyDescent="0.2">
      <c r="R792" s="39"/>
      <c r="S792" s="39"/>
      <c r="T792" s="39"/>
      <c r="U792" s="39"/>
      <c r="V792" s="39"/>
      <c r="W792" s="96"/>
      <c r="X792" s="39"/>
      <c r="Y792" s="39"/>
      <c r="Z792" s="39"/>
    </row>
    <row r="793" spans="18:26" ht="12.75" x14ac:dyDescent="0.2">
      <c r="R793" s="39"/>
      <c r="S793" s="39"/>
      <c r="T793" s="39"/>
      <c r="U793" s="39"/>
      <c r="V793" s="39"/>
      <c r="W793" s="96"/>
      <c r="X793" s="39"/>
      <c r="Y793" s="39"/>
      <c r="Z793" s="39"/>
    </row>
    <row r="794" spans="18:26" ht="12.75" x14ac:dyDescent="0.2">
      <c r="R794" s="39"/>
      <c r="S794" s="39"/>
      <c r="T794" s="39"/>
      <c r="U794" s="39"/>
      <c r="V794" s="39"/>
      <c r="W794" s="96"/>
      <c r="X794" s="39"/>
      <c r="Y794" s="39"/>
      <c r="Z794" s="39"/>
    </row>
    <row r="795" spans="18:26" ht="12.75" x14ac:dyDescent="0.2">
      <c r="R795" s="39"/>
      <c r="S795" s="39"/>
      <c r="T795" s="39"/>
      <c r="U795" s="39"/>
      <c r="V795" s="39"/>
      <c r="W795" s="96"/>
      <c r="X795" s="39"/>
      <c r="Y795" s="39"/>
      <c r="Z795" s="39"/>
    </row>
    <row r="796" spans="18:26" ht="12.75" x14ac:dyDescent="0.2">
      <c r="R796" s="39"/>
      <c r="S796" s="39"/>
      <c r="T796" s="39"/>
      <c r="U796" s="39"/>
      <c r="V796" s="39"/>
      <c r="W796" s="96"/>
      <c r="X796" s="39"/>
      <c r="Y796" s="39"/>
      <c r="Z796" s="39"/>
    </row>
    <row r="797" spans="18:26" ht="12.75" x14ac:dyDescent="0.2">
      <c r="R797" s="39"/>
      <c r="S797" s="39"/>
      <c r="T797" s="39"/>
      <c r="U797" s="39"/>
      <c r="V797" s="39"/>
      <c r="W797" s="96"/>
      <c r="X797" s="39"/>
      <c r="Y797" s="39"/>
      <c r="Z797" s="39"/>
    </row>
    <row r="798" spans="18:26" ht="12.75" x14ac:dyDescent="0.2">
      <c r="R798" s="39"/>
      <c r="S798" s="39"/>
      <c r="T798" s="39"/>
      <c r="U798" s="39"/>
      <c r="V798" s="39"/>
      <c r="W798" s="96"/>
      <c r="X798" s="39"/>
      <c r="Y798" s="39"/>
      <c r="Z798" s="39"/>
    </row>
    <row r="799" spans="18:26" ht="12.75" x14ac:dyDescent="0.2">
      <c r="R799" s="39"/>
      <c r="S799" s="39"/>
      <c r="T799" s="39"/>
      <c r="U799" s="39"/>
      <c r="V799" s="39"/>
      <c r="W799" s="96"/>
      <c r="X799" s="39"/>
      <c r="Y799" s="39"/>
      <c r="Z799" s="39"/>
    </row>
    <row r="800" spans="18:26" ht="12.75" x14ac:dyDescent="0.2">
      <c r="R800" s="39"/>
      <c r="S800" s="39"/>
      <c r="T800" s="39"/>
      <c r="U800" s="39"/>
      <c r="V800" s="39"/>
      <c r="W800" s="96"/>
      <c r="X800" s="39"/>
      <c r="Y800" s="39"/>
      <c r="Z800" s="39"/>
    </row>
    <row r="801" spans="18:26" ht="12.75" x14ac:dyDescent="0.2">
      <c r="R801" s="39"/>
      <c r="S801" s="39"/>
      <c r="T801" s="39"/>
      <c r="U801" s="39"/>
      <c r="V801" s="39"/>
      <c r="W801" s="96"/>
      <c r="X801" s="39"/>
      <c r="Y801" s="39"/>
      <c r="Z801" s="39"/>
    </row>
    <row r="802" spans="18:26" ht="12.75" x14ac:dyDescent="0.2">
      <c r="R802" s="39"/>
      <c r="S802" s="39"/>
      <c r="T802" s="39"/>
      <c r="U802" s="39"/>
      <c r="V802" s="39"/>
      <c r="W802" s="96"/>
      <c r="X802" s="39"/>
      <c r="Y802" s="39"/>
      <c r="Z802" s="39"/>
    </row>
    <row r="803" spans="18:26" ht="12.75" x14ac:dyDescent="0.2">
      <c r="R803" s="39"/>
      <c r="S803" s="39"/>
      <c r="T803" s="39"/>
      <c r="U803" s="39"/>
      <c r="V803" s="39"/>
      <c r="W803" s="96"/>
      <c r="X803" s="39"/>
      <c r="Y803" s="39"/>
      <c r="Z803" s="39"/>
    </row>
    <row r="804" spans="18:26" ht="12.75" x14ac:dyDescent="0.2">
      <c r="R804" s="39"/>
      <c r="S804" s="39"/>
      <c r="T804" s="39"/>
      <c r="U804" s="39"/>
      <c r="V804" s="39"/>
      <c r="W804" s="96"/>
      <c r="X804" s="39"/>
      <c r="Y804" s="39"/>
      <c r="Z804" s="39"/>
    </row>
    <row r="805" spans="18:26" ht="12.75" x14ac:dyDescent="0.2">
      <c r="R805" s="39"/>
      <c r="S805" s="39"/>
      <c r="T805" s="39"/>
      <c r="U805" s="39"/>
      <c r="V805" s="39"/>
      <c r="W805" s="96"/>
      <c r="X805" s="39"/>
      <c r="Y805" s="39"/>
      <c r="Z805" s="39"/>
    </row>
    <row r="806" spans="18:26" ht="12.75" x14ac:dyDescent="0.2">
      <c r="R806" s="39"/>
      <c r="S806" s="39"/>
      <c r="T806" s="39"/>
      <c r="U806" s="39"/>
      <c r="V806" s="39"/>
      <c r="W806" s="96"/>
      <c r="X806" s="39"/>
      <c r="Y806" s="39"/>
      <c r="Z806" s="39"/>
    </row>
    <row r="807" spans="18:26" ht="12.75" x14ac:dyDescent="0.2">
      <c r="R807" s="39"/>
      <c r="S807" s="39"/>
      <c r="T807" s="39"/>
      <c r="U807" s="39"/>
      <c r="V807" s="39"/>
      <c r="W807" s="96"/>
      <c r="X807" s="39"/>
      <c r="Y807" s="39"/>
      <c r="Z807" s="39"/>
    </row>
    <row r="808" spans="18:26" ht="12.75" x14ac:dyDescent="0.2">
      <c r="R808" s="39"/>
      <c r="S808" s="39"/>
      <c r="T808" s="39"/>
      <c r="U808" s="39"/>
      <c r="V808" s="39"/>
      <c r="W808" s="96"/>
      <c r="X808" s="39"/>
      <c r="Y808" s="39"/>
      <c r="Z808" s="39"/>
    </row>
    <row r="809" spans="18:26" ht="12.75" x14ac:dyDescent="0.2">
      <c r="R809" s="39"/>
      <c r="S809" s="39"/>
      <c r="T809" s="39"/>
      <c r="U809" s="39"/>
      <c r="V809" s="39"/>
      <c r="W809" s="96"/>
      <c r="X809" s="39"/>
      <c r="Y809" s="39"/>
      <c r="Z809" s="39"/>
    </row>
    <row r="810" spans="18:26" ht="12.75" x14ac:dyDescent="0.2">
      <c r="R810" s="39"/>
      <c r="S810" s="39"/>
      <c r="T810" s="39"/>
      <c r="U810" s="39"/>
      <c r="V810" s="39"/>
      <c r="W810" s="96"/>
      <c r="X810" s="39"/>
      <c r="Y810" s="39"/>
      <c r="Z810" s="39"/>
    </row>
    <row r="811" spans="18:26" ht="12.75" x14ac:dyDescent="0.2">
      <c r="R811" s="39"/>
      <c r="S811" s="39"/>
      <c r="T811" s="39"/>
      <c r="U811" s="39"/>
      <c r="V811" s="39"/>
      <c r="W811" s="96"/>
      <c r="X811" s="39"/>
      <c r="Y811" s="39"/>
      <c r="Z811" s="39"/>
    </row>
    <row r="812" spans="18:26" ht="12.75" x14ac:dyDescent="0.2">
      <c r="R812" s="39"/>
      <c r="S812" s="39"/>
      <c r="T812" s="39"/>
      <c r="U812" s="39"/>
      <c r="V812" s="39"/>
      <c r="W812" s="96"/>
      <c r="X812" s="39"/>
      <c r="Y812" s="39"/>
      <c r="Z812" s="39"/>
    </row>
    <row r="813" spans="18:26" ht="12.75" x14ac:dyDescent="0.2">
      <c r="R813" s="39"/>
      <c r="S813" s="39"/>
      <c r="T813" s="39"/>
      <c r="U813" s="39"/>
      <c r="V813" s="39"/>
      <c r="W813" s="96"/>
      <c r="X813" s="39"/>
      <c r="Y813" s="39"/>
      <c r="Z813" s="39"/>
    </row>
    <row r="814" spans="18:26" ht="12.75" x14ac:dyDescent="0.2">
      <c r="R814" s="39"/>
      <c r="S814" s="39"/>
      <c r="T814" s="39"/>
      <c r="U814" s="39"/>
      <c r="V814" s="39"/>
      <c r="W814" s="96"/>
      <c r="X814" s="39"/>
      <c r="Y814" s="39"/>
      <c r="Z814" s="39"/>
    </row>
    <row r="815" spans="18:26" ht="12.75" x14ac:dyDescent="0.2">
      <c r="R815" s="39"/>
      <c r="S815" s="39"/>
      <c r="T815" s="39"/>
      <c r="U815" s="39"/>
      <c r="V815" s="39"/>
      <c r="W815" s="96"/>
      <c r="X815" s="39"/>
      <c r="Y815" s="39"/>
      <c r="Z815" s="39"/>
    </row>
    <row r="816" spans="18:26" ht="12.75" x14ac:dyDescent="0.2">
      <c r="R816" s="39"/>
      <c r="S816" s="39"/>
      <c r="T816" s="39"/>
      <c r="U816" s="39"/>
      <c r="V816" s="39"/>
      <c r="W816" s="96"/>
      <c r="X816" s="39"/>
      <c r="Y816" s="39"/>
      <c r="Z816" s="39"/>
    </row>
    <row r="817" spans="18:26" ht="12.75" x14ac:dyDescent="0.2">
      <c r="R817" s="39"/>
      <c r="S817" s="39"/>
      <c r="T817" s="39"/>
      <c r="U817" s="39"/>
      <c r="V817" s="39"/>
      <c r="W817" s="96"/>
      <c r="X817" s="39"/>
      <c r="Y817" s="39"/>
      <c r="Z817" s="39"/>
    </row>
    <row r="818" spans="18:26" ht="12.75" x14ac:dyDescent="0.2">
      <c r="R818" s="39"/>
      <c r="S818" s="39"/>
      <c r="T818" s="39"/>
      <c r="U818" s="39"/>
      <c r="V818" s="39"/>
      <c r="W818" s="96"/>
      <c r="X818" s="39"/>
      <c r="Y818" s="39"/>
      <c r="Z818" s="39"/>
    </row>
    <row r="819" spans="18:26" ht="12.75" x14ac:dyDescent="0.2">
      <c r="R819" s="39"/>
      <c r="S819" s="39"/>
      <c r="T819" s="39"/>
      <c r="U819" s="39"/>
      <c r="V819" s="39"/>
      <c r="W819" s="96"/>
      <c r="X819" s="39"/>
      <c r="Y819" s="39"/>
      <c r="Z819" s="39"/>
    </row>
    <row r="820" spans="18:26" ht="12.75" x14ac:dyDescent="0.2">
      <c r="R820" s="39"/>
      <c r="S820" s="39"/>
      <c r="T820" s="39"/>
      <c r="U820" s="39"/>
      <c r="V820" s="39"/>
      <c r="W820" s="96"/>
      <c r="X820" s="39"/>
      <c r="Y820" s="39"/>
      <c r="Z820" s="39"/>
    </row>
    <row r="821" spans="18:26" ht="12.75" x14ac:dyDescent="0.2">
      <c r="R821" s="39"/>
      <c r="S821" s="39"/>
      <c r="T821" s="39"/>
      <c r="U821" s="39"/>
      <c r="V821" s="39"/>
      <c r="W821" s="96"/>
      <c r="X821" s="39"/>
      <c r="Y821" s="39"/>
      <c r="Z821" s="39"/>
    </row>
    <row r="822" spans="18:26" ht="12.75" x14ac:dyDescent="0.2">
      <c r="R822" s="39"/>
      <c r="S822" s="39"/>
      <c r="T822" s="39"/>
      <c r="U822" s="39"/>
      <c r="V822" s="39"/>
      <c r="W822" s="96"/>
      <c r="X822" s="39"/>
      <c r="Y822" s="39"/>
      <c r="Z822" s="39"/>
    </row>
    <row r="823" spans="18:26" ht="12.75" x14ac:dyDescent="0.2">
      <c r="R823" s="39"/>
      <c r="S823" s="39"/>
      <c r="T823" s="39"/>
      <c r="U823" s="39"/>
      <c r="V823" s="39"/>
      <c r="W823" s="96"/>
      <c r="X823" s="39"/>
      <c r="Y823" s="39"/>
      <c r="Z823" s="39"/>
    </row>
    <row r="824" spans="18:26" ht="12.75" x14ac:dyDescent="0.2">
      <c r="R824" s="39"/>
      <c r="S824" s="39"/>
      <c r="T824" s="39"/>
      <c r="U824" s="39"/>
      <c r="V824" s="39"/>
      <c r="W824" s="96"/>
      <c r="X824" s="39"/>
      <c r="Y824" s="39"/>
      <c r="Z824" s="39"/>
    </row>
    <row r="825" spans="18:26" ht="12.75" x14ac:dyDescent="0.2">
      <c r="R825" s="39"/>
      <c r="S825" s="39"/>
      <c r="T825" s="39"/>
      <c r="U825" s="39"/>
      <c r="V825" s="39"/>
      <c r="W825" s="96"/>
      <c r="X825" s="39"/>
      <c r="Y825" s="39"/>
      <c r="Z825" s="39"/>
    </row>
    <row r="826" spans="18:26" ht="12.75" x14ac:dyDescent="0.2">
      <c r="R826" s="39"/>
      <c r="S826" s="39"/>
      <c r="T826" s="39"/>
      <c r="U826" s="39"/>
      <c r="V826" s="39"/>
      <c r="W826" s="96"/>
      <c r="X826" s="39"/>
      <c r="Y826" s="39"/>
      <c r="Z826" s="39"/>
    </row>
    <row r="827" spans="18:26" ht="12.75" x14ac:dyDescent="0.2">
      <c r="R827" s="39"/>
      <c r="S827" s="39"/>
      <c r="T827" s="39"/>
      <c r="U827" s="39"/>
      <c r="V827" s="39"/>
      <c r="W827" s="96"/>
      <c r="X827" s="39"/>
      <c r="Y827" s="39"/>
      <c r="Z827" s="39"/>
    </row>
    <row r="828" spans="18:26" ht="12.75" x14ac:dyDescent="0.2">
      <c r="R828" s="39"/>
      <c r="S828" s="39"/>
      <c r="T828" s="39"/>
      <c r="U828" s="39"/>
      <c r="V828" s="39"/>
      <c r="W828" s="96"/>
      <c r="X828" s="39"/>
      <c r="Y828" s="39"/>
      <c r="Z828" s="39"/>
    </row>
    <row r="829" spans="18:26" ht="12.75" x14ac:dyDescent="0.2">
      <c r="R829" s="39"/>
      <c r="S829" s="39"/>
      <c r="T829" s="39"/>
      <c r="U829" s="39"/>
      <c r="V829" s="39"/>
      <c r="W829" s="96"/>
      <c r="X829" s="39"/>
      <c r="Y829" s="39"/>
      <c r="Z829" s="39"/>
    </row>
    <row r="830" spans="18:26" ht="12.75" x14ac:dyDescent="0.2">
      <c r="R830" s="39"/>
      <c r="S830" s="39"/>
      <c r="T830" s="39"/>
      <c r="U830" s="39"/>
      <c r="V830" s="39"/>
      <c r="W830" s="96"/>
      <c r="X830" s="39"/>
      <c r="Y830" s="39"/>
      <c r="Z830" s="39"/>
    </row>
    <row r="831" spans="18:26" ht="12.75" x14ac:dyDescent="0.2">
      <c r="R831" s="39"/>
      <c r="S831" s="39"/>
      <c r="T831" s="39"/>
      <c r="U831" s="39"/>
      <c r="V831" s="39"/>
      <c r="W831" s="96"/>
      <c r="X831" s="39"/>
      <c r="Y831" s="39"/>
      <c r="Z831" s="39"/>
    </row>
    <row r="832" spans="18:26" ht="12.75" x14ac:dyDescent="0.2">
      <c r="R832" s="39"/>
      <c r="S832" s="39"/>
      <c r="T832" s="39"/>
      <c r="U832" s="39"/>
      <c r="V832" s="39"/>
      <c r="W832" s="96"/>
      <c r="X832" s="39"/>
      <c r="Y832" s="39"/>
      <c r="Z832" s="39"/>
    </row>
    <row r="833" spans="18:26" ht="12.75" x14ac:dyDescent="0.2">
      <c r="R833" s="39"/>
      <c r="S833" s="39"/>
      <c r="T833" s="39"/>
      <c r="U833" s="39"/>
      <c r="V833" s="39"/>
      <c r="W833" s="96"/>
      <c r="X833" s="39"/>
      <c r="Y833" s="39"/>
      <c r="Z833" s="39"/>
    </row>
    <row r="834" spans="18:26" ht="12.75" x14ac:dyDescent="0.2">
      <c r="R834" s="39"/>
      <c r="S834" s="39"/>
      <c r="T834" s="39"/>
      <c r="U834" s="39"/>
      <c r="V834" s="39"/>
      <c r="W834" s="96"/>
      <c r="X834" s="39"/>
      <c r="Y834" s="39"/>
      <c r="Z834" s="39"/>
    </row>
    <row r="835" spans="18:26" ht="12.75" x14ac:dyDescent="0.2">
      <c r="R835" s="39"/>
      <c r="S835" s="39"/>
      <c r="T835" s="39"/>
      <c r="U835" s="39"/>
      <c r="V835" s="39"/>
      <c r="W835" s="96"/>
      <c r="X835" s="39"/>
      <c r="Y835" s="39"/>
      <c r="Z835" s="39"/>
    </row>
    <row r="836" spans="18:26" ht="12.75" x14ac:dyDescent="0.2">
      <c r="R836" s="39"/>
      <c r="S836" s="39"/>
      <c r="T836" s="39"/>
      <c r="U836" s="39"/>
      <c r="V836" s="39"/>
      <c r="W836" s="96"/>
      <c r="X836" s="39"/>
      <c r="Y836" s="39"/>
      <c r="Z836" s="39"/>
    </row>
    <row r="837" spans="18:26" ht="12.75" x14ac:dyDescent="0.2">
      <c r="R837" s="39"/>
      <c r="S837" s="39"/>
      <c r="T837" s="39"/>
      <c r="U837" s="39"/>
      <c r="V837" s="39"/>
      <c r="W837" s="96"/>
      <c r="X837" s="39"/>
      <c r="Y837" s="39"/>
      <c r="Z837" s="39"/>
    </row>
    <row r="838" spans="18:26" ht="12.75" x14ac:dyDescent="0.2">
      <c r="R838" s="39"/>
      <c r="S838" s="39"/>
      <c r="T838" s="39"/>
      <c r="U838" s="39"/>
      <c r="V838" s="39"/>
      <c r="W838" s="96"/>
      <c r="X838" s="39"/>
      <c r="Y838" s="39"/>
      <c r="Z838" s="39"/>
    </row>
    <row r="839" spans="18:26" ht="12.75" x14ac:dyDescent="0.2">
      <c r="R839" s="39"/>
      <c r="S839" s="39"/>
      <c r="T839" s="39"/>
      <c r="U839" s="39"/>
      <c r="V839" s="39"/>
      <c r="W839" s="96"/>
      <c r="X839" s="39"/>
      <c r="Y839" s="39"/>
      <c r="Z839" s="39"/>
    </row>
    <row r="840" spans="18:26" ht="12.75" x14ac:dyDescent="0.2">
      <c r="R840" s="39"/>
      <c r="S840" s="39"/>
      <c r="T840" s="39"/>
      <c r="U840" s="39"/>
      <c r="V840" s="39"/>
      <c r="W840" s="96"/>
      <c r="X840" s="39"/>
      <c r="Y840" s="39"/>
      <c r="Z840" s="39"/>
    </row>
    <row r="841" spans="18:26" ht="12.75" x14ac:dyDescent="0.2">
      <c r="R841" s="39"/>
      <c r="S841" s="39"/>
      <c r="T841" s="39"/>
      <c r="U841" s="39"/>
      <c r="V841" s="39"/>
      <c r="W841" s="96"/>
      <c r="X841" s="39"/>
      <c r="Y841" s="39"/>
      <c r="Z841" s="39"/>
    </row>
    <row r="842" spans="18:26" ht="12.75" x14ac:dyDescent="0.2">
      <c r="R842" s="39"/>
      <c r="S842" s="39"/>
      <c r="T842" s="39"/>
      <c r="U842" s="39"/>
      <c r="V842" s="39"/>
      <c r="W842" s="96"/>
      <c r="X842" s="39"/>
      <c r="Y842" s="39"/>
      <c r="Z842" s="39"/>
    </row>
    <row r="843" spans="18:26" ht="12.75" x14ac:dyDescent="0.2">
      <c r="R843" s="39"/>
      <c r="S843" s="39"/>
      <c r="T843" s="39"/>
      <c r="U843" s="39"/>
      <c r="V843" s="39"/>
      <c r="W843" s="96"/>
      <c r="X843" s="39"/>
      <c r="Y843" s="39"/>
      <c r="Z843" s="39"/>
    </row>
    <row r="844" spans="18:26" ht="12.75" x14ac:dyDescent="0.2">
      <c r="R844" s="39"/>
      <c r="S844" s="39"/>
      <c r="T844" s="39"/>
      <c r="U844" s="39"/>
      <c r="V844" s="39"/>
      <c r="W844" s="96"/>
      <c r="X844" s="39"/>
      <c r="Y844" s="39"/>
      <c r="Z844" s="39"/>
    </row>
    <row r="845" spans="18:26" ht="12.75" x14ac:dyDescent="0.2">
      <c r="R845" s="39"/>
      <c r="S845" s="39"/>
      <c r="T845" s="39"/>
      <c r="U845" s="39"/>
      <c r="V845" s="39"/>
      <c r="W845" s="96"/>
      <c r="X845" s="39"/>
      <c r="Y845" s="39"/>
      <c r="Z845" s="39"/>
    </row>
    <row r="846" spans="18:26" ht="12.75" x14ac:dyDescent="0.2">
      <c r="R846" s="39"/>
      <c r="S846" s="39"/>
      <c r="T846" s="39"/>
      <c r="U846" s="39"/>
      <c r="V846" s="39"/>
      <c r="W846" s="96"/>
      <c r="X846" s="39"/>
      <c r="Y846" s="39"/>
      <c r="Z846" s="39"/>
    </row>
    <row r="847" spans="18:26" ht="12.75" x14ac:dyDescent="0.2">
      <c r="R847" s="39"/>
      <c r="S847" s="39"/>
      <c r="T847" s="39"/>
      <c r="U847" s="39"/>
      <c r="V847" s="39"/>
      <c r="W847" s="96"/>
      <c r="X847" s="39"/>
      <c r="Y847" s="39"/>
      <c r="Z847" s="39"/>
    </row>
    <row r="848" spans="18:26" ht="12.75" x14ac:dyDescent="0.2">
      <c r="R848" s="39"/>
      <c r="S848" s="39"/>
      <c r="T848" s="39"/>
      <c r="U848" s="39"/>
      <c r="V848" s="39"/>
      <c r="W848" s="96"/>
      <c r="X848" s="39"/>
      <c r="Y848" s="39"/>
      <c r="Z848" s="39"/>
    </row>
    <row r="849" spans="18:26" ht="12.75" x14ac:dyDescent="0.2">
      <c r="R849" s="39"/>
      <c r="S849" s="39"/>
      <c r="T849" s="39"/>
      <c r="U849" s="39"/>
      <c r="V849" s="39"/>
      <c r="W849" s="96"/>
      <c r="X849" s="39"/>
      <c r="Y849" s="39"/>
      <c r="Z849" s="39"/>
    </row>
    <row r="850" spans="18:26" ht="12.75" x14ac:dyDescent="0.2">
      <c r="R850" s="39"/>
      <c r="S850" s="39"/>
      <c r="T850" s="39"/>
      <c r="U850" s="39"/>
      <c r="V850" s="39"/>
      <c r="W850" s="96"/>
      <c r="X850" s="39"/>
      <c r="Y850" s="39"/>
      <c r="Z850" s="39"/>
    </row>
    <row r="851" spans="18:26" ht="12.75" x14ac:dyDescent="0.2">
      <c r="R851" s="39"/>
      <c r="S851" s="39"/>
      <c r="T851" s="39"/>
      <c r="U851" s="39"/>
      <c r="V851" s="39"/>
      <c r="W851" s="96"/>
      <c r="X851" s="39"/>
      <c r="Y851" s="39"/>
      <c r="Z851" s="39"/>
    </row>
    <row r="852" spans="18:26" ht="12.75" x14ac:dyDescent="0.2">
      <c r="R852" s="39"/>
      <c r="S852" s="39"/>
      <c r="T852" s="39"/>
      <c r="U852" s="39"/>
      <c r="V852" s="39"/>
      <c r="W852" s="96"/>
      <c r="X852" s="39"/>
      <c r="Y852" s="39"/>
      <c r="Z852" s="39"/>
    </row>
    <row r="853" spans="18:26" ht="12.75" x14ac:dyDescent="0.2">
      <c r="R853" s="39"/>
      <c r="S853" s="39"/>
      <c r="T853" s="39"/>
      <c r="U853" s="39"/>
      <c r="V853" s="39"/>
      <c r="W853" s="96"/>
      <c r="X853" s="39"/>
      <c r="Y853" s="39"/>
      <c r="Z853" s="39"/>
    </row>
    <row r="854" spans="18:26" ht="12.75" x14ac:dyDescent="0.2">
      <c r="R854" s="39"/>
      <c r="S854" s="39"/>
      <c r="T854" s="39"/>
      <c r="U854" s="39"/>
      <c r="V854" s="39"/>
      <c r="W854" s="96"/>
      <c r="X854" s="39"/>
      <c r="Y854" s="39"/>
      <c r="Z854" s="39"/>
    </row>
    <row r="855" spans="18:26" ht="12.75" x14ac:dyDescent="0.2">
      <c r="R855" s="39"/>
      <c r="S855" s="39"/>
      <c r="T855" s="39"/>
      <c r="U855" s="39"/>
      <c r="V855" s="39"/>
      <c r="W855" s="96"/>
      <c r="X855" s="39"/>
      <c r="Y855" s="39"/>
      <c r="Z855" s="39"/>
    </row>
    <row r="856" spans="18:26" ht="12.75" x14ac:dyDescent="0.2">
      <c r="R856" s="39"/>
      <c r="S856" s="39"/>
      <c r="T856" s="39"/>
      <c r="U856" s="39"/>
      <c r="V856" s="39"/>
      <c r="W856" s="96"/>
      <c r="X856" s="39"/>
      <c r="Y856" s="39"/>
      <c r="Z856" s="39"/>
    </row>
    <row r="857" spans="18:26" ht="12.75" x14ac:dyDescent="0.2">
      <c r="R857" s="39"/>
      <c r="S857" s="39"/>
      <c r="T857" s="39"/>
      <c r="U857" s="39"/>
      <c r="V857" s="39"/>
      <c r="W857" s="96"/>
      <c r="X857" s="39"/>
      <c r="Y857" s="39"/>
      <c r="Z857" s="39"/>
    </row>
    <row r="858" spans="18:26" ht="12.75" x14ac:dyDescent="0.2">
      <c r="R858" s="39"/>
      <c r="S858" s="39"/>
      <c r="T858" s="39"/>
      <c r="U858" s="39"/>
      <c r="V858" s="39"/>
      <c r="W858" s="96"/>
      <c r="X858" s="39"/>
      <c r="Y858" s="39"/>
      <c r="Z858" s="39"/>
    </row>
    <row r="859" spans="18:26" ht="12.75" x14ac:dyDescent="0.2">
      <c r="R859" s="39"/>
      <c r="S859" s="39"/>
      <c r="T859" s="39"/>
      <c r="U859" s="39"/>
      <c r="V859" s="39"/>
      <c r="W859" s="96"/>
      <c r="X859" s="39"/>
      <c r="Y859" s="39"/>
      <c r="Z859" s="39"/>
    </row>
    <row r="860" spans="18:26" ht="12.75" x14ac:dyDescent="0.2">
      <c r="R860" s="39"/>
      <c r="S860" s="39"/>
      <c r="T860" s="39"/>
      <c r="U860" s="39"/>
      <c r="V860" s="39"/>
      <c r="W860" s="96"/>
      <c r="X860" s="39"/>
      <c r="Y860" s="39"/>
      <c r="Z860" s="39"/>
    </row>
    <row r="861" spans="18:26" ht="12.75" x14ac:dyDescent="0.2">
      <c r="R861" s="39"/>
      <c r="S861" s="39"/>
      <c r="T861" s="39"/>
      <c r="U861" s="39"/>
      <c r="V861" s="39"/>
      <c r="W861" s="96"/>
      <c r="X861" s="39"/>
      <c r="Y861" s="39"/>
      <c r="Z861" s="39"/>
    </row>
    <row r="862" spans="18:26" ht="12.75" x14ac:dyDescent="0.2">
      <c r="R862" s="39"/>
      <c r="S862" s="39"/>
      <c r="T862" s="39"/>
      <c r="U862" s="39"/>
      <c r="V862" s="39"/>
      <c r="W862" s="96"/>
      <c r="X862" s="39"/>
      <c r="Y862" s="39"/>
      <c r="Z862" s="39"/>
    </row>
    <row r="863" spans="18:26" ht="12.75" x14ac:dyDescent="0.2">
      <c r="R863" s="39"/>
      <c r="S863" s="39"/>
      <c r="T863" s="39"/>
      <c r="U863" s="39"/>
      <c r="V863" s="39"/>
      <c r="W863" s="96"/>
      <c r="X863" s="39"/>
      <c r="Y863" s="39"/>
      <c r="Z863" s="39"/>
    </row>
    <row r="864" spans="18:26" ht="12.75" x14ac:dyDescent="0.2">
      <c r="R864" s="39"/>
      <c r="S864" s="39"/>
      <c r="T864" s="39"/>
      <c r="U864" s="39"/>
      <c r="V864" s="39"/>
      <c r="W864" s="96"/>
      <c r="X864" s="39"/>
      <c r="Y864" s="39"/>
      <c r="Z864" s="39"/>
    </row>
    <row r="865" spans="18:26" ht="12.75" x14ac:dyDescent="0.2">
      <c r="R865" s="39"/>
      <c r="S865" s="39"/>
      <c r="T865" s="39"/>
      <c r="U865" s="39"/>
      <c r="V865" s="39"/>
      <c r="W865" s="96"/>
      <c r="X865" s="39"/>
      <c r="Y865" s="39"/>
      <c r="Z865" s="39"/>
    </row>
    <row r="866" spans="18:26" ht="12.75" x14ac:dyDescent="0.2">
      <c r="R866" s="39"/>
      <c r="S866" s="39"/>
      <c r="T866" s="39"/>
      <c r="U866" s="39"/>
      <c r="V866" s="39"/>
      <c r="W866" s="96"/>
      <c r="X866" s="39"/>
      <c r="Y866" s="39"/>
      <c r="Z866" s="39"/>
    </row>
    <row r="867" spans="18:26" ht="12.75" x14ac:dyDescent="0.2">
      <c r="R867" s="39"/>
      <c r="S867" s="39"/>
      <c r="T867" s="39"/>
      <c r="U867" s="39"/>
      <c r="V867" s="39"/>
      <c r="W867" s="96"/>
      <c r="X867" s="39"/>
      <c r="Y867" s="39"/>
      <c r="Z867" s="39"/>
    </row>
    <row r="868" spans="18:26" ht="12.75" x14ac:dyDescent="0.2">
      <c r="R868" s="39"/>
      <c r="S868" s="39"/>
      <c r="T868" s="39"/>
      <c r="U868" s="39"/>
      <c r="V868" s="39"/>
      <c r="W868" s="96"/>
      <c r="X868" s="39"/>
      <c r="Y868" s="39"/>
      <c r="Z868" s="39"/>
    </row>
    <row r="869" spans="18:26" ht="12.75" x14ac:dyDescent="0.2">
      <c r="R869" s="39"/>
      <c r="S869" s="39"/>
      <c r="T869" s="39"/>
      <c r="U869" s="39"/>
      <c r="V869" s="39"/>
      <c r="W869" s="96"/>
      <c r="X869" s="39"/>
      <c r="Y869" s="39"/>
      <c r="Z869" s="39"/>
    </row>
    <row r="870" spans="18:26" ht="12.75" x14ac:dyDescent="0.2">
      <c r="R870" s="39"/>
      <c r="S870" s="39"/>
      <c r="T870" s="39"/>
      <c r="U870" s="39"/>
      <c r="V870" s="39"/>
      <c r="W870" s="96"/>
      <c r="X870" s="39"/>
      <c r="Y870" s="39"/>
      <c r="Z870" s="39"/>
    </row>
    <row r="871" spans="18:26" ht="12.75" x14ac:dyDescent="0.2">
      <c r="R871" s="39"/>
      <c r="S871" s="39"/>
      <c r="T871" s="39"/>
      <c r="U871" s="39"/>
      <c r="V871" s="39"/>
      <c r="W871" s="96"/>
      <c r="X871" s="39"/>
      <c r="Y871" s="39"/>
      <c r="Z871" s="39"/>
    </row>
    <row r="872" spans="18:26" ht="12.75" x14ac:dyDescent="0.2">
      <c r="R872" s="39"/>
      <c r="S872" s="39"/>
      <c r="T872" s="39"/>
      <c r="U872" s="39"/>
      <c r="V872" s="39"/>
      <c r="W872" s="96"/>
      <c r="X872" s="39"/>
      <c r="Y872" s="39"/>
      <c r="Z872" s="39"/>
    </row>
    <row r="873" spans="18:26" ht="12.75" x14ac:dyDescent="0.2">
      <c r="R873" s="39"/>
      <c r="S873" s="39"/>
      <c r="T873" s="39"/>
      <c r="U873" s="39"/>
      <c r="V873" s="39"/>
      <c r="W873" s="96"/>
      <c r="X873" s="39"/>
      <c r="Y873" s="39"/>
      <c r="Z873" s="39"/>
    </row>
    <row r="874" spans="18:26" ht="12.75" x14ac:dyDescent="0.2">
      <c r="R874" s="39"/>
      <c r="S874" s="39"/>
      <c r="T874" s="39"/>
      <c r="U874" s="39"/>
      <c r="V874" s="39"/>
      <c r="W874" s="96"/>
      <c r="X874" s="39"/>
      <c r="Y874" s="39"/>
      <c r="Z874" s="39"/>
    </row>
    <row r="875" spans="18:26" ht="12.75" x14ac:dyDescent="0.2">
      <c r="R875" s="39"/>
      <c r="S875" s="39"/>
      <c r="T875" s="39"/>
      <c r="U875" s="39"/>
      <c r="V875" s="39"/>
      <c r="W875" s="96"/>
      <c r="X875" s="39"/>
      <c r="Y875" s="39"/>
      <c r="Z875" s="39"/>
    </row>
    <row r="876" spans="18:26" ht="12.75" x14ac:dyDescent="0.2">
      <c r="R876" s="39"/>
      <c r="S876" s="39"/>
      <c r="T876" s="39"/>
      <c r="U876" s="39"/>
      <c r="V876" s="39"/>
      <c r="W876" s="96"/>
      <c r="X876" s="39"/>
      <c r="Y876" s="39"/>
      <c r="Z876" s="39"/>
    </row>
    <row r="877" spans="18:26" ht="12.75" x14ac:dyDescent="0.2">
      <c r="R877" s="39"/>
      <c r="S877" s="39"/>
      <c r="T877" s="39"/>
      <c r="U877" s="39"/>
      <c r="V877" s="39"/>
      <c r="W877" s="96"/>
      <c r="X877" s="39"/>
      <c r="Y877" s="39"/>
      <c r="Z877" s="39"/>
    </row>
    <row r="878" spans="18:26" ht="12.75" x14ac:dyDescent="0.2">
      <c r="R878" s="39"/>
      <c r="S878" s="39"/>
      <c r="T878" s="39"/>
      <c r="U878" s="39"/>
      <c r="V878" s="39"/>
      <c r="W878" s="96"/>
      <c r="X878" s="39"/>
      <c r="Y878" s="39"/>
      <c r="Z878" s="39"/>
    </row>
    <row r="879" spans="18:26" ht="12.75" x14ac:dyDescent="0.2">
      <c r="R879" s="39"/>
      <c r="S879" s="39"/>
      <c r="T879" s="39"/>
      <c r="U879" s="39"/>
      <c r="V879" s="39"/>
      <c r="W879" s="96"/>
      <c r="X879" s="39"/>
      <c r="Y879" s="39"/>
      <c r="Z879" s="39"/>
    </row>
    <row r="880" spans="18:26" ht="12.75" x14ac:dyDescent="0.2">
      <c r="R880" s="39"/>
      <c r="S880" s="39"/>
      <c r="T880" s="39"/>
      <c r="U880" s="39"/>
      <c r="V880" s="39"/>
      <c r="W880" s="96"/>
      <c r="X880" s="39"/>
      <c r="Y880" s="39"/>
      <c r="Z880" s="39"/>
    </row>
    <row r="881" spans="18:26" ht="12.75" x14ac:dyDescent="0.2">
      <c r="R881" s="39"/>
      <c r="S881" s="39"/>
      <c r="T881" s="39"/>
      <c r="U881" s="39"/>
      <c r="V881" s="39"/>
      <c r="W881" s="96"/>
      <c r="X881" s="39"/>
      <c r="Y881" s="39"/>
      <c r="Z881" s="39"/>
    </row>
    <row r="882" spans="18:26" ht="12.75" x14ac:dyDescent="0.2">
      <c r="R882" s="39"/>
      <c r="S882" s="39"/>
      <c r="T882" s="39"/>
      <c r="U882" s="39"/>
      <c r="V882" s="39"/>
      <c r="W882" s="96"/>
      <c r="X882" s="39"/>
      <c r="Y882" s="39"/>
      <c r="Z882" s="39"/>
    </row>
    <row r="883" spans="18:26" ht="12.75" x14ac:dyDescent="0.2">
      <c r="R883" s="39"/>
      <c r="S883" s="39"/>
      <c r="T883" s="39"/>
      <c r="U883" s="39"/>
      <c r="V883" s="39"/>
      <c r="W883" s="96"/>
      <c r="X883" s="39"/>
      <c r="Y883" s="39"/>
      <c r="Z883" s="39"/>
    </row>
    <row r="884" spans="18:26" ht="12.75" x14ac:dyDescent="0.2">
      <c r="R884" s="39"/>
      <c r="S884" s="39"/>
      <c r="T884" s="39"/>
      <c r="U884" s="39"/>
      <c r="V884" s="39"/>
      <c r="W884" s="96"/>
      <c r="X884" s="39"/>
      <c r="Y884" s="39"/>
      <c r="Z884" s="39"/>
    </row>
    <row r="885" spans="18:26" ht="12.75" x14ac:dyDescent="0.2">
      <c r="R885" s="39"/>
      <c r="S885" s="39"/>
      <c r="T885" s="39"/>
      <c r="U885" s="39"/>
      <c r="V885" s="39"/>
      <c r="W885" s="96"/>
      <c r="X885" s="39"/>
      <c r="Y885" s="39"/>
      <c r="Z885" s="39"/>
    </row>
    <row r="886" spans="18:26" ht="12.75" x14ac:dyDescent="0.2">
      <c r="R886" s="39"/>
      <c r="S886" s="39"/>
      <c r="T886" s="39"/>
      <c r="U886" s="39"/>
      <c r="V886" s="39"/>
      <c r="W886" s="96"/>
      <c r="X886" s="39"/>
      <c r="Y886" s="39"/>
      <c r="Z886" s="39"/>
    </row>
    <row r="887" spans="18:26" ht="12.75" x14ac:dyDescent="0.2">
      <c r="R887" s="39"/>
      <c r="S887" s="39"/>
      <c r="T887" s="39"/>
      <c r="U887" s="39"/>
      <c r="V887" s="39"/>
      <c r="W887" s="96"/>
      <c r="X887" s="39"/>
      <c r="Y887" s="39"/>
      <c r="Z887" s="39"/>
    </row>
    <row r="888" spans="18:26" ht="12.75" x14ac:dyDescent="0.2">
      <c r="R888" s="39"/>
      <c r="S888" s="39"/>
      <c r="T888" s="39"/>
      <c r="U888" s="39"/>
      <c r="V888" s="39"/>
      <c r="W888" s="96"/>
      <c r="X888" s="39"/>
      <c r="Y888" s="39"/>
      <c r="Z888" s="39"/>
    </row>
    <row r="889" spans="18:26" ht="12.75" x14ac:dyDescent="0.2">
      <c r="R889" s="39"/>
      <c r="S889" s="39"/>
      <c r="T889" s="39"/>
      <c r="U889" s="39"/>
      <c r="V889" s="39"/>
      <c r="W889" s="96"/>
      <c r="X889" s="39"/>
      <c r="Y889" s="39"/>
      <c r="Z889" s="39"/>
    </row>
    <row r="890" spans="18:26" ht="12.75" x14ac:dyDescent="0.2">
      <c r="R890" s="39"/>
      <c r="S890" s="39"/>
      <c r="T890" s="39"/>
      <c r="U890" s="39"/>
      <c r="V890" s="39"/>
      <c r="W890" s="96"/>
      <c r="X890" s="39"/>
      <c r="Y890" s="39"/>
      <c r="Z890" s="39"/>
    </row>
    <row r="891" spans="18:26" ht="12.75" x14ac:dyDescent="0.2">
      <c r="R891" s="39"/>
      <c r="S891" s="39"/>
      <c r="T891" s="39"/>
      <c r="U891" s="39"/>
      <c r="V891" s="39"/>
      <c r="W891" s="96"/>
      <c r="X891" s="39"/>
      <c r="Y891" s="39"/>
      <c r="Z891" s="39"/>
    </row>
    <row r="892" spans="18:26" ht="12.75" x14ac:dyDescent="0.2">
      <c r="R892" s="39"/>
      <c r="S892" s="39"/>
      <c r="T892" s="39"/>
      <c r="U892" s="39"/>
      <c r="V892" s="39"/>
      <c r="W892" s="96"/>
      <c r="X892" s="39"/>
      <c r="Y892" s="39"/>
      <c r="Z892" s="39"/>
    </row>
    <row r="893" spans="18:26" ht="12.75" x14ac:dyDescent="0.2">
      <c r="R893" s="39"/>
      <c r="S893" s="39"/>
      <c r="T893" s="39"/>
      <c r="U893" s="39"/>
      <c r="V893" s="39"/>
      <c r="W893" s="96"/>
      <c r="X893" s="39"/>
      <c r="Y893" s="39"/>
      <c r="Z893" s="39"/>
    </row>
    <row r="894" spans="18:26" ht="12.75" x14ac:dyDescent="0.2">
      <c r="R894" s="39"/>
      <c r="S894" s="39"/>
      <c r="T894" s="39"/>
      <c r="U894" s="39"/>
      <c r="V894" s="39"/>
      <c r="W894" s="96"/>
      <c r="X894" s="39"/>
      <c r="Y894" s="39"/>
      <c r="Z894" s="39"/>
    </row>
    <row r="895" spans="18:26" ht="12.75" x14ac:dyDescent="0.2">
      <c r="R895" s="39"/>
      <c r="S895" s="39"/>
      <c r="T895" s="39"/>
      <c r="U895" s="39"/>
      <c r="V895" s="39"/>
      <c r="W895" s="96"/>
      <c r="X895" s="39"/>
      <c r="Y895" s="39"/>
      <c r="Z895" s="39"/>
    </row>
    <row r="896" spans="18:26" ht="12.75" x14ac:dyDescent="0.2">
      <c r="R896" s="39"/>
      <c r="S896" s="39"/>
      <c r="T896" s="39"/>
      <c r="U896" s="39"/>
      <c r="V896" s="39"/>
      <c r="W896" s="96"/>
      <c r="X896" s="39"/>
      <c r="Y896" s="39"/>
      <c r="Z896" s="39"/>
    </row>
    <row r="897" spans="18:26" ht="12.75" x14ac:dyDescent="0.2">
      <c r="R897" s="39"/>
      <c r="S897" s="39"/>
      <c r="T897" s="39"/>
      <c r="U897" s="39"/>
      <c r="V897" s="39"/>
      <c r="W897" s="96"/>
      <c r="X897" s="39"/>
      <c r="Y897" s="39"/>
      <c r="Z897" s="39"/>
    </row>
    <row r="898" spans="18:26" ht="12.75" x14ac:dyDescent="0.2">
      <c r="R898" s="39"/>
      <c r="S898" s="39"/>
      <c r="T898" s="39"/>
      <c r="U898" s="39"/>
      <c r="V898" s="39"/>
      <c r="W898" s="96"/>
      <c r="X898" s="39"/>
      <c r="Y898" s="39"/>
      <c r="Z898" s="39"/>
    </row>
    <row r="899" spans="18:26" ht="12.75" x14ac:dyDescent="0.2">
      <c r="R899" s="39"/>
      <c r="S899" s="39"/>
      <c r="T899" s="39"/>
      <c r="U899" s="39"/>
      <c r="V899" s="39"/>
      <c r="W899" s="96"/>
      <c r="X899" s="39"/>
      <c r="Y899" s="39"/>
      <c r="Z899" s="39"/>
    </row>
    <row r="900" spans="18:26" ht="12.75" x14ac:dyDescent="0.2">
      <c r="R900" s="39"/>
      <c r="S900" s="39"/>
      <c r="T900" s="39"/>
      <c r="U900" s="39"/>
      <c r="V900" s="39"/>
      <c r="W900" s="96"/>
      <c r="X900" s="39"/>
      <c r="Y900" s="39"/>
      <c r="Z900" s="39"/>
    </row>
    <row r="901" spans="18:26" ht="12.75" x14ac:dyDescent="0.2">
      <c r="R901" s="39"/>
      <c r="S901" s="39"/>
      <c r="T901" s="39"/>
      <c r="U901" s="39"/>
      <c r="V901" s="39"/>
      <c r="W901" s="96"/>
      <c r="X901" s="39"/>
      <c r="Y901" s="39"/>
      <c r="Z901" s="39"/>
    </row>
    <row r="902" spans="18:26" ht="12.75" x14ac:dyDescent="0.2">
      <c r="R902" s="39"/>
      <c r="S902" s="39"/>
      <c r="T902" s="39"/>
      <c r="U902" s="39"/>
      <c r="V902" s="39"/>
      <c r="W902" s="96"/>
      <c r="X902" s="39"/>
      <c r="Y902" s="39"/>
      <c r="Z902" s="39"/>
    </row>
    <row r="903" spans="18:26" ht="12.75" x14ac:dyDescent="0.2">
      <c r="R903" s="39"/>
      <c r="S903" s="39"/>
      <c r="T903" s="39"/>
      <c r="U903" s="39"/>
      <c r="V903" s="39"/>
      <c r="W903" s="96"/>
      <c r="X903" s="39"/>
      <c r="Y903" s="39"/>
      <c r="Z903" s="39"/>
    </row>
    <row r="904" spans="18:26" ht="12.75" x14ac:dyDescent="0.2">
      <c r="R904" s="39"/>
      <c r="S904" s="39"/>
      <c r="T904" s="39"/>
      <c r="U904" s="39"/>
      <c r="V904" s="39"/>
      <c r="W904" s="96"/>
      <c r="X904" s="39"/>
      <c r="Y904" s="39"/>
      <c r="Z904" s="39"/>
    </row>
    <row r="905" spans="18:26" ht="12.75" x14ac:dyDescent="0.2">
      <c r="R905" s="39"/>
      <c r="S905" s="39"/>
      <c r="T905" s="39"/>
      <c r="U905" s="39"/>
      <c r="V905" s="39"/>
      <c r="W905" s="96"/>
      <c r="X905" s="39"/>
      <c r="Y905" s="39"/>
      <c r="Z905" s="39"/>
    </row>
    <row r="906" spans="18:26" ht="12.75" x14ac:dyDescent="0.2">
      <c r="R906" s="39"/>
      <c r="S906" s="39"/>
      <c r="T906" s="39"/>
      <c r="U906" s="39"/>
      <c r="V906" s="39"/>
      <c r="W906" s="96"/>
      <c r="X906" s="39"/>
      <c r="Y906" s="39"/>
      <c r="Z906" s="39"/>
    </row>
    <row r="907" spans="18:26" ht="12.75" x14ac:dyDescent="0.2">
      <c r="R907" s="39"/>
      <c r="S907" s="39"/>
      <c r="T907" s="39"/>
      <c r="U907" s="39"/>
      <c r="V907" s="39"/>
      <c r="W907" s="96"/>
      <c r="X907" s="39"/>
      <c r="Y907" s="39"/>
      <c r="Z907" s="39"/>
    </row>
    <row r="908" spans="18:26" ht="12.75" x14ac:dyDescent="0.2">
      <c r="R908" s="39"/>
      <c r="S908" s="39"/>
      <c r="T908" s="39"/>
      <c r="U908" s="39"/>
      <c r="V908" s="39"/>
      <c r="W908" s="96"/>
      <c r="X908" s="39"/>
      <c r="Y908" s="39"/>
      <c r="Z908" s="39"/>
    </row>
    <row r="909" spans="18:26" ht="12.75" x14ac:dyDescent="0.2">
      <c r="R909" s="39"/>
      <c r="S909" s="39"/>
      <c r="T909" s="39"/>
      <c r="U909" s="39"/>
      <c r="V909" s="39"/>
      <c r="W909" s="96"/>
      <c r="X909" s="39"/>
      <c r="Y909" s="39"/>
      <c r="Z909" s="39"/>
    </row>
    <row r="910" spans="18:26" ht="12.75" x14ac:dyDescent="0.2">
      <c r="R910" s="39"/>
      <c r="S910" s="39"/>
      <c r="T910" s="39"/>
      <c r="U910" s="39"/>
      <c r="V910" s="39"/>
      <c r="W910" s="96"/>
      <c r="X910" s="39"/>
      <c r="Y910" s="39"/>
      <c r="Z910" s="39"/>
    </row>
    <row r="911" spans="18:26" ht="12.75" x14ac:dyDescent="0.2">
      <c r="R911" s="39"/>
      <c r="S911" s="39"/>
      <c r="T911" s="39"/>
      <c r="U911" s="39"/>
      <c r="V911" s="39"/>
      <c r="W911" s="96"/>
      <c r="X911" s="39"/>
      <c r="Y911" s="39"/>
      <c r="Z911" s="39"/>
    </row>
    <row r="912" spans="18:26" ht="12.75" x14ac:dyDescent="0.2">
      <c r="R912" s="39"/>
      <c r="S912" s="39"/>
      <c r="T912" s="39"/>
      <c r="U912" s="39"/>
      <c r="V912" s="39"/>
      <c r="W912" s="96"/>
      <c r="X912" s="39"/>
      <c r="Y912" s="39"/>
      <c r="Z912" s="39"/>
    </row>
    <row r="913" spans="18:26" ht="12.75" x14ac:dyDescent="0.2">
      <c r="R913" s="39"/>
      <c r="S913" s="39"/>
      <c r="T913" s="39"/>
      <c r="U913" s="39"/>
      <c r="V913" s="39"/>
      <c r="W913" s="96"/>
      <c r="X913" s="39"/>
      <c r="Y913" s="39"/>
      <c r="Z913" s="39"/>
    </row>
    <row r="914" spans="18:26" ht="12.75" x14ac:dyDescent="0.2">
      <c r="R914" s="39"/>
      <c r="S914" s="39"/>
      <c r="T914" s="39"/>
      <c r="U914" s="39"/>
      <c r="V914" s="39"/>
      <c r="W914" s="96"/>
      <c r="X914" s="39"/>
      <c r="Y914" s="39"/>
      <c r="Z914" s="39"/>
    </row>
    <row r="915" spans="18:26" ht="12.75" x14ac:dyDescent="0.2">
      <c r="R915" s="39"/>
      <c r="S915" s="39"/>
      <c r="T915" s="39"/>
      <c r="U915" s="39"/>
      <c r="V915" s="39"/>
      <c r="W915" s="96"/>
      <c r="X915" s="39"/>
      <c r="Y915" s="39"/>
      <c r="Z915" s="39"/>
    </row>
    <row r="916" spans="18:26" ht="12.75" x14ac:dyDescent="0.2">
      <c r="R916" s="39"/>
      <c r="S916" s="39"/>
      <c r="T916" s="39"/>
      <c r="U916" s="39"/>
      <c r="V916" s="39"/>
      <c r="W916" s="96"/>
      <c r="X916" s="39"/>
      <c r="Y916" s="39"/>
      <c r="Z916" s="39"/>
    </row>
    <row r="917" spans="18:26" ht="12.75" x14ac:dyDescent="0.2">
      <c r="R917" s="39"/>
      <c r="S917" s="39"/>
      <c r="T917" s="39"/>
      <c r="U917" s="39"/>
      <c r="V917" s="39"/>
      <c r="W917" s="96"/>
      <c r="X917" s="39"/>
      <c r="Y917" s="39"/>
      <c r="Z917" s="39"/>
    </row>
    <row r="918" spans="18:26" ht="12.75" x14ac:dyDescent="0.2">
      <c r="R918" s="39"/>
      <c r="S918" s="39"/>
      <c r="T918" s="39"/>
      <c r="U918" s="39"/>
      <c r="V918" s="39"/>
      <c r="W918" s="96"/>
      <c r="X918" s="39"/>
      <c r="Y918" s="39"/>
      <c r="Z918" s="39"/>
    </row>
    <row r="919" spans="18:26" ht="12.75" x14ac:dyDescent="0.2">
      <c r="R919" s="39"/>
      <c r="S919" s="39"/>
      <c r="T919" s="39"/>
      <c r="U919" s="39"/>
      <c r="V919" s="39"/>
      <c r="W919" s="96"/>
      <c r="X919" s="39"/>
      <c r="Y919" s="39"/>
      <c r="Z919" s="39"/>
    </row>
    <row r="920" spans="18:26" ht="12.75" x14ac:dyDescent="0.2">
      <c r="R920" s="39"/>
      <c r="S920" s="39"/>
      <c r="T920" s="39"/>
      <c r="U920" s="39"/>
      <c r="V920" s="39"/>
      <c r="W920" s="96"/>
      <c r="X920" s="39"/>
      <c r="Y920" s="39"/>
      <c r="Z920" s="39"/>
    </row>
    <row r="921" spans="18:26" ht="12.75" x14ac:dyDescent="0.2">
      <c r="R921" s="39"/>
      <c r="S921" s="39"/>
      <c r="T921" s="39"/>
      <c r="U921" s="39"/>
      <c r="V921" s="39"/>
      <c r="W921" s="96"/>
      <c r="X921" s="39"/>
      <c r="Y921" s="39"/>
      <c r="Z921" s="39"/>
    </row>
    <row r="922" spans="18:26" ht="12.75" x14ac:dyDescent="0.2">
      <c r="R922" s="39"/>
      <c r="S922" s="39"/>
      <c r="T922" s="39"/>
      <c r="U922" s="39"/>
      <c r="V922" s="39"/>
      <c r="W922" s="96"/>
      <c r="X922" s="39"/>
      <c r="Y922" s="39"/>
      <c r="Z922" s="39"/>
    </row>
    <row r="923" spans="18:26" ht="12.75" x14ac:dyDescent="0.2">
      <c r="R923" s="39"/>
      <c r="S923" s="39"/>
      <c r="T923" s="39"/>
      <c r="U923" s="39"/>
      <c r="V923" s="39"/>
      <c r="W923" s="96"/>
      <c r="X923" s="39"/>
      <c r="Y923" s="39"/>
      <c r="Z923" s="39"/>
    </row>
    <row r="924" spans="18:26" ht="12.75" x14ac:dyDescent="0.2">
      <c r="R924" s="39"/>
      <c r="S924" s="39"/>
      <c r="T924" s="39"/>
      <c r="U924" s="39"/>
      <c r="V924" s="39"/>
      <c r="W924" s="96"/>
      <c r="X924" s="39"/>
      <c r="Y924" s="39"/>
      <c r="Z924" s="39"/>
    </row>
    <row r="925" spans="18:26" ht="12.75" x14ac:dyDescent="0.2">
      <c r="R925" s="39"/>
      <c r="S925" s="39"/>
      <c r="T925" s="39"/>
      <c r="U925" s="39"/>
      <c r="V925" s="39"/>
      <c r="W925" s="96"/>
      <c r="X925" s="39"/>
      <c r="Y925" s="39"/>
      <c r="Z925" s="39"/>
    </row>
    <row r="926" spans="18:26" ht="12.75" x14ac:dyDescent="0.2">
      <c r="R926" s="39"/>
      <c r="S926" s="39"/>
      <c r="T926" s="39"/>
      <c r="U926" s="39"/>
      <c r="V926" s="39"/>
      <c r="W926" s="96"/>
      <c r="X926" s="39"/>
      <c r="Y926" s="39"/>
      <c r="Z926" s="39"/>
    </row>
    <row r="927" spans="18:26" ht="12.75" x14ac:dyDescent="0.2">
      <c r="R927" s="39"/>
      <c r="S927" s="39"/>
      <c r="T927" s="39"/>
      <c r="U927" s="39"/>
      <c r="V927" s="39"/>
      <c r="W927" s="96"/>
      <c r="X927" s="39"/>
      <c r="Y927" s="39"/>
      <c r="Z927" s="39"/>
    </row>
    <row r="928" spans="18:26" ht="12.75" x14ac:dyDescent="0.2">
      <c r="R928" s="39"/>
      <c r="S928" s="39"/>
      <c r="T928" s="39"/>
      <c r="U928" s="39"/>
      <c r="V928" s="39"/>
      <c r="W928" s="96"/>
      <c r="X928" s="39"/>
      <c r="Y928" s="39"/>
      <c r="Z928" s="39"/>
    </row>
    <row r="929" spans="18:26" ht="12.75" x14ac:dyDescent="0.2">
      <c r="R929" s="39"/>
      <c r="S929" s="39"/>
      <c r="T929" s="39"/>
      <c r="U929" s="39"/>
      <c r="V929" s="39"/>
      <c r="W929" s="96"/>
      <c r="X929" s="39"/>
      <c r="Y929" s="39"/>
      <c r="Z929" s="39"/>
    </row>
    <row r="930" spans="18:26" ht="12.75" x14ac:dyDescent="0.2">
      <c r="R930" s="39"/>
      <c r="S930" s="39"/>
      <c r="T930" s="39"/>
      <c r="U930" s="39"/>
      <c r="V930" s="39"/>
      <c r="W930" s="96"/>
      <c r="X930" s="39"/>
      <c r="Y930" s="39"/>
      <c r="Z930" s="39"/>
    </row>
    <row r="931" spans="18:26" ht="12.75" x14ac:dyDescent="0.2">
      <c r="R931" s="39"/>
      <c r="S931" s="39"/>
      <c r="T931" s="39"/>
      <c r="U931" s="39"/>
      <c r="V931" s="39"/>
      <c r="W931" s="96"/>
      <c r="X931" s="39"/>
      <c r="Y931" s="39"/>
      <c r="Z931" s="39"/>
    </row>
    <row r="932" spans="18:26" ht="12.75" x14ac:dyDescent="0.2">
      <c r="R932" s="39"/>
      <c r="S932" s="39"/>
      <c r="T932" s="39"/>
      <c r="U932" s="39"/>
      <c r="V932" s="39"/>
      <c r="W932" s="96"/>
      <c r="X932" s="39"/>
      <c r="Y932" s="39"/>
      <c r="Z932" s="39"/>
    </row>
    <row r="933" spans="18:26" ht="12.75" x14ac:dyDescent="0.2">
      <c r="R933" s="39"/>
      <c r="S933" s="39"/>
      <c r="T933" s="39"/>
      <c r="U933" s="39"/>
      <c r="V933" s="39"/>
      <c r="W933" s="96"/>
      <c r="X933" s="39"/>
      <c r="Y933" s="39"/>
      <c r="Z933" s="39"/>
    </row>
    <row r="934" spans="18:26" ht="12.75" x14ac:dyDescent="0.2">
      <c r="R934" s="39"/>
      <c r="S934" s="39"/>
      <c r="T934" s="39"/>
      <c r="U934" s="39"/>
      <c r="V934" s="39"/>
      <c r="W934" s="96"/>
      <c r="X934" s="39"/>
      <c r="Y934" s="39"/>
      <c r="Z934" s="39"/>
    </row>
    <row r="935" spans="18:26" ht="12.75" x14ac:dyDescent="0.2">
      <c r="R935" s="39"/>
      <c r="S935" s="39"/>
      <c r="T935" s="39"/>
      <c r="U935" s="39"/>
      <c r="V935" s="39"/>
      <c r="W935" s="96"/>
      <c r="X935" s="39"/>
      <c r="Y935" s="39"/>
      <c r="Z935" s="39"/>
    </row>
    <row r="936" spans="18:26" ht="12.75" x14ac:dyDescent="0.2">
      <c r="R936" s="39"/>
      <c r="S936" s="39"/>
      <c r="T936" s="39"/>
      <c r="U936" s="39"/>
      <c r="V936" s="39"/>
      <c r="W936" s="96"/>
      <c r="X936" s="39"/>
      <c r="Y936" s="39"/>
      <c r="Z936" s="39"/>
    </row>
    <row r="937" spans="18:26" ht="12.75" x14ac:dyDescent="0.2">
      <c r="R937" s="39"/>
      <c r="S937" s="39"/>
      <c r="T937" s="39"/>
      <c r="U937" s="39"/>
      <c r="V937" s="39"/>
      <c r="W937" s="96"/>
      <c r="X937" s="39"/>
      <c r="Y937" s="39"/>
      <c r="Z937" s="39"/>
    </row>
    <row r="938" spans="18:26" ht="12.75" x14ac:dyDescent="0.2">
      <c r="R938" s="39"/>
      <c r="S938" s="39"/>
      <c r="T938" s="39"/>
      <c r="U938" s="39"/>
      <c r="V938" s="39"/>
      <c r="W938" s="96"/>
      <c r="X938" s="39"/>
      <c r="Y938" s="39"/>
      <c r="Z938" s="39"/>
    </row>
    <row r="939" spans="18:26" ht="12.75" x14ac:dyDescent="0.2">
      <c r="R939" s="39"/>
      <c r="S939" s="39"/>
      <c r="T939" s="39"/>
      <c r="U939" s="39"/>
      <c r="V939" s="39"/>
      <c r="W939" s="96"/>
      <c r="X939" s="39"/>
      <c r="Y939" s="39"/>
      <c r="Z939" s="39"/>
    </row>
    <row r="940" spans="18:26" ht="12.75" x14ac:dyDescent="0.2">
      <c r="R940" s="39"/>
      <c r="S940" s="39"/>
      <c r="T940" s="39"/>
      <c r="U940" s="39"/>
      <c r="V940" s="39"/>
      <c r="W940" s="96"/>
      <c r="X940" s="39"/>
      <c r="Y940" s="39"/>
      <c r="Z940" s="39"/>
    </row>
    <row r="941" spans="18:26" ht="12.75" x14ac:dyDescent="0.2">
      <c r="R941" s="39"/>
      <c r="S941" s="39"/>
      <c r="T941" s="39"/>
      <c r="U941" s="39"/>
      <c r="V941" s="39"/>
      <c r="W941" s="96"/>
      <c r="X941" s="39"/>
      <c r="Y941" s="39"/>
      <c r="Z941" s="39"/>
    </row>
    <row r="942" spans="18:26" ht="12.75" x14ac:dyDescent="0.2">
      <c r="R942" s="39"/>
      <c r="S942" s="39"/>
      <c r="T942" s="39"/>
      <c r="U942" s="39"/>
      <c r="V942" s="39"/>
      <c r="W942" s="96"/>
      <c r="X942" s="39"/>
      <c r="Y942" s="39"/>
      <c r="Z942" s="39"/>
    </row>
    <row r="943" spans="18:26" ht="12.75" x14ac:dyDescent="0.2">
      <c r="R943" s="39"/>
      <c r="S943" s="39"/>
      <c r="T943" s="39"/>
      <c r="U943" s="39"/>
      <c r="V943" s="39"/>
      <c r="W943" s="96"/>
      <c r="X943" s="39"/>
      <c r="Y943" s="39"/>
      <c r="Z943" s="39"/>
    </row>
    <row r="944" spans="18:26" ht="12.75" x14ac:dyDescent="0.2">
      <c r="R944" s="39"/>
      <c r="S944" s="39"/>
      <c r="T944" s="39"/>
      <c r="U944" s="39"/>
      <c r="V944" s="39"/>
      <c r="W944" s="96"/>
      <c r="X944" s="39"/>
      <c r="Y944" s="39"/>
      <c r="Z944" s="39"/>
    </row>
    <row r="945" spans="18:26" ht="12.75" x14ac:dyDescent="0.2">
      <c r="R945" s="39"/>
      <c r="S945" s="39"/>
      <c r="T945" s="39"/>
      <c r="U945" s="39"/>
      <c r="V945" s="39"/>
      <c r="W945" s="96"/>
      <c r="X945" s="39"/>
      <c r="Y945" s="39"/>
      <c r="Z945" s="39"/>
    </row>
    <row r="946" spans="18:26" ht="12.75" x14ac:dyDescent="0.2">
      <c r="R946" s="39"/>
      <c r="S946" s="39"/>
      <c r="T946" s="39"/>
      <c r="U946" s="39"/>
      <c r="V946" s="39"/>
      <c r="W946" s="96"/>
      <c r="X946" s="39"/>
      <c r="Y946" s="39"/>
      <c r="Z946" s="39"/>
    </row>
    <row r="947" spans="18:26" ht="12.75" x14ac:dyDescent="0.2">
      <c r="R947" s="39"/>
      <c r="S947" s="39"/>
      <c r="T947" s="39"/>
      <c r="U947" s="39"/>
      <c r="V947" s="39"/>
      <c r="W947" s="96"/>
      <c r="X947" s="39"/>
      <c r="Y947" s="39"/>
      <c r="Z947" s="39"/>
    </row>
    <row r="948" spans="18:26" ht="12.75" x14ac:dyDescent="0.2">
      <c r="R948" s="39"/>
      <c r="S948" s="39"/>
      <c r="T948" s="39"/>
      <c r="U948" s="39"/>
      <c r="V948" s="39"/>
      <c r="W948" s="96"/>
      <c r="X948" s="39"/>
      <c r="Y948" s="39"/>
      <c r="Z948" s="39"/>
    </row>
    <row r="949" spans="18:26" ht="12.75" x14ac:dyDescent="0.2">
      <c r="R949" s="39"/>
      <c r="S949" s="39"/>
      <c r="T949" s="39"/>
      <c r="U949" s="39"/>
      <c r="V949" s="39"/>
      <c r="W949" s="96"/>
      <c r="X949" s="39"/>
      <c r="Y949" s="39"/>
      <c r="Z949" s="39"/>
    </row>
    <row r="950" spans="18:26" ht="12.75" x14ac:dyDescent="0.2">
      <c r="R950" s="39"/>
      <c r="S950" s="39"/>
      <c r="T950" s="39"/>
      <c r="U950" s="39"/>
      <c r="V950" s="39"/>
      <c r="W950" s="96"/>
      <c r="X950" s="39"/>
      <c r="Y950" s="39"/>
      <c r="Z950" s="39"/>
    </row>
    <row r="951" spans="18:26" ht="12.75" x14ac:dyDescent="0.2">
      <c r="R951" s="39"/>
      <c r="S951" s="39"/>
      <c r="T951" s="39"/>
      <c r="U951" s="39"/>
      <c r="V951" s="39"/>
      <c r="W951" s="96"/>
      <c r="X951" s="39"/>
      <c r="Y951" s="39"/>
      <c r="Z951" s="39"/>
    </row>
    <row r="952" spans="18:26" ht="12.75" x14ac:dyDescent="0.2">
      <c r="R952" s="39"/>
      <c r="S952" s="39"/>
      <c r="T952" s="39"/>
      <c r="U952" s="39"/>
      <c r="V952" s="39"/>
      <c r="W952" s="96"/>
      <c r="X952" s="39"/>
      <c r="Y952" s="39"/>
      <c r="Z952" s="39"/>
    </row>
    <row r="953" spans="18:26" ht="12.75" x14ac:dyDescent="0.2">
      <c r="R953" s="39"/>
      <c r="S953" s="39"/>
      <c r="T953" s="39"/>
      <c r="U953" s="39"/>
      <c r="V953" s="39"/>
      <c r="W953" s="96"/>
      <c r="X953" s="39"/>
      <c r="Y953" s="39"/>
      <c r="Z953" s="39"/>
    </row>
    <row r="954" spans="18:26" ht="12.75" x14ac:dyDescent="0.2">
      <c r="R954" s="39"/>
      <c r="S954" s="39"/>
      <c r="T954" s="39"/>
      <c r="U954" s="39"/>
      <c r="V954" s="39"/>
      <c r="W954" s="96"/>
      <c r="X954" s="39"/>
      <c r="Y954" s="39"/>
      <c r="Z954" s="39"/>
    </row>
    <row r="955" spans="18:26" ht="12.75" x14ac:dyDescent="0.2">
      <c r="R955" s="39"/>
      <c r="S955" s="39"/>
      <c r="T955" s="39"/>
      <c r="U955" s="39"/>
      <c r="V955" s="39"/>
      <c r="W955" s="96"/>
      <c r="X955" s="39"/>
      <c r="Y955" s="39"/>
      <c r="Z955" s="39"/>
    </row>
    <row r="956" spans="18:26" ht="12.75" x14ac:dyDescent="0.2">
      <c r="R956" s="39"/>
      <c r="S956" s="39"/>
      <c r="T956" s="39"/>
      <c r="U956" s="39"/>
      <c r="V956" s="39"/>
      <c r="W956" s="96"/>
      <c r="X956" s="39"/>
      <c r="Y956" s="39"/>
      <c r="Z956" s="39"/>
    </row>
    <row r="957" spans="18:26" ht="12.75" x14ac:dyDescent="0.2">
      <c r="R957" s="39"/>
      <c r="S957" s="39"/>
      <c r="T957" s="39"/>
      <c r="U957" s="39"/>
      <c r="V957" s="39"/>
      <c r="W957" s="96"/>
      <c r="X957" s="39"/>
      <c r="Y957" s="39"/>
      <c r="Z957" s="39"/>
    </row>
    <row r="958" spans="18:26" ht="12.75" x14ac:dyDescent="0.2">
      <c r="R958" s="39"/>
      <c r="S958" s="39"/>
      <c r="T958" s="39"/>
      <c r="U958" s="39"/>
      <c r="V958" s="39"/>
      <c r="W958" s="96"/>
      <c r="X958" s="39"/>
      <c r="Y958" s="39"/>
      <c r="Z958" s="39"/>
    </row>
    <row r="959" spans="18:26" ht="12.75" x14ac:dyDescent="0.2">
      <c r="R959" s="39"/>
      <c r="S959" s="39"/>
      <c r="T959" s="39"/>
      <c r="U959" s="39"/>
      <c r="V959" s="39"/>
      <c r="W959" s="96"/>
      <c r="X959" s="39"/>
      <c r="Y959" s="39"/>
      <c r="Z959" s="39"/>
    </row>
    <row r="960" spans="18:26" ht="12.75" x14ac:dyDescent="0.2">
      <c r="R960" s="39"/>
      <c r="S960" s="39"/>
      <c r="T960" s="39"/>
      <c r="U960" s="39"/>
      <c r="V960" s="39"/>
      <c r="W960" s="96"/>
      <c r="X960" s="39"/>
      <c r="Y960" s="39"/>
      <c r="Z960" s="39"/>
    </row>
    <row r="961" spans="18:26" ht="12.75" x14ac:dyDescent="0.2">
      <c r="R961" s="39"/>
      <c r="S961" s="39"/>
      <c r="T961" s="39"/>
      <c r="U961" s="39"/>
      <c r="V961" s="39"/>
      <c r="W961" s="96"/>
      <c r="X961" s="39"/>
      <c r="Y961" s="39"/>
      <c r="Z961" s="39"/>
    </row>
    <row r="962" spans="18:26" ht="12.75" x14ac:dyDescent="0.2">
      <c r="R962" s="39"/>
      <c r="S962" s="39"/>
      <c r="T962" s="39"/>
      <c r="U962" s="39"/>
      <c r="V962" s="39"/>
      <c r="W962" s="96"/>
      <c r="X962" s="39"/>
      <c r="Y962" s="39"/>
      <c r="Z962" s="39"/>
    </row>
    <row r="963" spans="18:26" ht="12.75" x14ac:dyDescent="0.2">
      <c r="R963" s="39"/>
      <c r="S963" s="39"/>
      <c r="T963" s="39"/>
      <c r="U963" s="39"/>
      <c r="V963" s="39"/>
      <c r="W963" s="96"/>
      <c r="X963" s="39"/>
      <c r="Y963" s="39"/>
      <c r="Z963" s="39"/>
    </row>
    <row r="964" spans="18:26" ht="12.75" x14ac:dyDescent="0.2">
      <c r="R964" s="39"/>
      <c r="S964" s="39"/>
      <c r="T964" s="39"/>
      <c r="U964" s="39"/>
      <c r="V964" s="39"/>
      <c r="W964" s="96"/>
      <c r="X964" s="39"/>
      <c r="Y964" s="39"/>
      <c r="Z964" s="39"/>
    </row>
    <row r="965" spans="18:26" ht="12.75" x14ac:dyDescent="0.2">
      <c r="R965" s="39"/>
      <c r="S965" s="39"/>
      <c r="T965" s="39"/>
      <c r="U965" s="39"/>
      <c r="V965" s="39"/>
      <c r="W965" s="96"/>
      <c r="X965" s="39"/>
      <c r="Y965" s="39"/>
      <c r="Z965" s="39"/>
    </row>
    <row r="966" spans="18:26" ht="12.75" x14ac:dyDescent="0.2">
      <c r="R966" s="39"/>
      <c r="S966" s="39"/>
      <c r="T966" s="39"/>
      <c r="U966" s="39"/>
      <c r="V966" s="39"/>
      <c r="W966" s="96"/>
      <c r="X966" s="39"/>
      <c r="Y966" s="39"/>
      <c r="Z966" s="39"/>
    </row>
    <row r="967" spans="18:26" ht="12.75" x14ac:dyDescent="0.2">
      <c r="R967" s="39"/>
      <c r="S967" s="39"/>
      <c r="T967" s="39"/>
      <c r="U967" s="39"/>
      <c r="V967" s="39"/>
      <c r="W967" s="96"/>
      <c r="X967" s="39"/>
      <c r="Y967" s="39"/>
      <c r="Z967" s="39"/>
    </row>
    <row r="968" spans="18:26" ht="12.75" x14ac:dyDescent="0.2">
      <c r="R968" s="39"/>
      <c r="S968" s="39"/>
      <c r="T968" s="39"/>
      <c r="U968" s="39"/>
      <c r="V968" s="39"/>
      <c r="W968" s="96"/>
      <c r="X968" s="39"/>
      <c r="Y968" s="39"/>
      <c r="Z968" s="39"/>
    </row>
    <row r="969" spans="18:26" ht="12.75" x14ac:dyDescent="0.2">
      <c r="R969" s="39"/>
      <c r="S969" s="39"/>
      <c r="T969" s="39"/>
      <c r="U969" s="39"/>
      <c r="V969" s="39"/>
      <c r="W969" s="96"/>
      <c r="X969" s="39"/>
      <c r="Y969" s="39"/>
      <c r="Z969" s="39"/>
    </row>
    <row r="970" spans="18:26" ht="12.75" x14ac:dyDescent="0.2">
      <c r="R970" s="39"/>
      <c r="S970" s="39"/>
      <c r="T970" s="39"/>
      <c r="U970" s="39"/>
      <c r="V970" s="39"/>
      <c r="W970" s="96"/>
      <c r="X970" s="39"/>
      <c r="Y970" s="39"/>
      <c r="Z970" s="39"/>
    </row>
    <row r="971" spans="18:26" ht="12.75" x14ac:dyDescent="0.2">
      <c r="R971" s="39"/>
      <c r="S971" s="39"/>
      <c r="T971" s="39"/>
      <c r="U971" s="39"/>
      <c r="V971" s="39"/>
      <c r="W971" s="96"/>
      <c r="X971" s="39"/>
      <c r="Y971" s="39"/>
      <c r="Z971" s="39"/>
    </row>
    <row r="972" spans="18:26" ht="12.75" x14ac:dyDescent="0.2">
      <c r="R972" s="39"/>
      <c r="S972" s="39"/>
      <c r="T972" s="39"/>
      <c r="U972" s="39"/>
      <c r="V972" s="39"/>
      <c r="W972" s="96"/>
      <c r="X972" s="39"/>
      <c r="Y972" s="39"/>
      <c r="Z972" s="39"/>
    </row>
    <row r="973" spans="18:26" ht="12.75" x14ac:dyDescent="0.2">
      <c r="R973" s="39"/>
      <c r="S973" s="39"/>
      <c r="T973" s="39"/>
      <c r="U973" s="39"/>
      <c r="V973" s="39"/>
      <c r="W973" s="96"/>
      <c r="X973" s="39"/>
      <c r="Y973" s="39"/>
      <c r="Z973" s="39"/>
    </row>
    <row r="974" spans="18:26" ht="12.75" x14ac:dyDescent="0.2">
      <c r="R974" s="39"/>
      <c r="S974" s="39"/>
      <c r="T974" s="39"/>
      <c r="U974" s="39"/>
      <c r="V974" s="39"/>
      <c r="W974" s="96"/>
      <c r="X974" s="39"/>
      <c r="Y974" s="39"/>
      <c r="Z974" s="39"/>
    </row>
    <row r="975" spans="18:26" ht="12.75" x14ac:dyDescent="0.2">
      <c r="R975" s="39"/>
      <c r="S975" s="39"/>
      <c r="T975" s="39"/>
      <c r="U975" s="39"/>
      <c r="V975" s="39"/>
      <c r="W975" s="96"/>
      <c r="X975" s="39"/>
      <c r="Y975" s="39"/>
      <c r="Z975" s="39"/>
    </row>
    <row r="976" spans="18:26" ht="12.75" x14ac:dyDescent="0.2">
      <c r="R976" s="39"/>
      <c r="S976" s="39"/>
      <c r="T976" s="39"/>
      <c r="U976" s="39"/>
      <c r="V976" s="39"/>
      <c r="W976" s="96"/>
      <c r="X976" s="39"/>
      <c r="Y976" s="39"/>
      <c r="Z976" s="39"/>
    </row>
    <row r="977" spans="18:26" ht="12.75" x14ac:dyDescent="0.2">
      <c r="R977" s="39"/>
      <c r="S977" s="39"/>
      <c r="T977" s="39"/>
      <c r="U977" s="39"/>
      <c r="V977" s="39"/>
      <c r="W977" s="96"/>
      <c r="X977" s="39"/>
      <c r="Y977" s="39"/>
      <c r="Z977" s="39"/>
    </row>
    <row r="978" spans="18:26" ht="12.75" x14ac:dyDescent="0.2">
      <c r="R978" s="39"/>
      <c r="S978" s="39"/>
      <c r="T978" s="39"/>
      <c r="U978" s="39"/>
      <c r="V978" s="39"/>
      <c r="W978" s="96"/>
      <c r="X978" s="39"/>
      <c r="Y978" s="39"/>
      <c r="Z978" s="39"/>
    </row>
    <row r="979" spans="18:26" ht="12.75" x14ac:dyDescent="0.2">
      <c r="R979" s="39"/>
      <c r="S979" s="39"/>
      <c r="T979" s="39"/>
      <c r="U979" s="39"/>
      <c r="V979" s="39"/>
      <c r="W979" s="96"/>
      <c r="X979" s="39"/>
      <c r="Y979" s="39"/>
      <c r="Z979" s="39"/>
    </row>
    <row r="980" spans="18:26" ht="12.75" x14ac:dyDescent="0.2">
      <c r="R980" s="39"/>
      <c r="S980" s="39"/>
      <c r="T980" s="39"/>
      <c r="U980" s="39"/>
      <c r="V980" s="39"/>
      <c r="W980" s="96"/>
      <c r="X980" s="39"/>
      <c r="Y980" s="39"/>
      <c r="Z980" s="39"/>
    </row>
    <row r="981" spans="18:26" ht="12.75" x14ac:dyDescent="0.2">
      <c r="R981" s="39"/>
      <c r="S981" s="39"/>
      <c r="T981" s="39"/>
      <c r="U981" s="39"/>
      <c r="V981" s="39"/>
      <c r="W981" s="96"/>
      <c r="X981" s="39"/>
      <c r="Y981" s="39"/>
      <c r="Z981" s="39"/>
    </row>
    <row r="982" spans="18:26" ht="12.75" x14ac:dyDescent="0.2">
      <c r="R982" s="39"/>
      <c r="S982" s="39"/>
      <c r="T982" s="39"/>
      <c r="U982" s="39"/>
      <c r="V982" s="39"/>
      <c r="W982" s="96"/>
      <c r="X982" s="39"/>
      <c r="Y982" s="39"/>
      <c r="Z982" s="39"/>
    </row>
    <row r="983" spans="18:26" ht="12.75" x14ac:dyDescent="0.2">
      <c r="R983" s="39"/>
      <c r="S983" s="39"/>
      <c r="T983" s="39"/>
      <c r="U983" s="39"/>
      <c r="V983" s="39"/>
      <c r="W983" s="96"/>
      <c r="X983" s="39"/>
      <c r="Y983" s="39"/>
      <c r="Z983" s="39"/>
    </row>
    <row r="984" spans="18:26" ht="12.75" x14ac:dyDescent="0.2">
      <c r="R984" s="39"/>
      <c r="S984" s="39"/>
      <c r="T984" s="39"/>
      <c r="U984" s="39"/>
      <c r="V984" s="39"/>
      <c r="W984" s="96"/>
      <c r="X984" s="39"/>
      <c r="Y984" s="39"/>
      <c r="Z984" s="39"/>
    </row>
    <row r="985" spans="18:26" ht="12.75" x14ac:dyDescent="0.2">
      <c r="R985" s="39"/>
      <c r="S985" s="39"/>
      <c r="T985" s="39"/>
      <c r="U985" s="39"/>
      <c r="V985" s="39"/>
      <c r="W985" s="96"/>
      <c r="X985" s="39"/>
      <c r="Y985" s="39"/>
      <c r="Z985" s="39"/>
    </row>
    <row r="986" spans="18:26" ht="12.75" x14ac:dyDescent="0.2">
      <c r="R986" s="39"/>
      <c r="S986" s="39"/>
      <c r="T986" s="39"/>
      <c r="U986" s="39"/>
      <c r="V986" s="39"/>
      <c r="W986" s="96"/>
      <c r="X986" s="39"/>
      <c r="Y986" s="39"/>
      <c r="Z986" s="39"/>
    </row>
    <row r="987" spans="18:26" ht="12.75" x14ac:dyDescent="0.2">
      <c r="R987" s="39"/>
      <c r="S987" s="39"/>
      <c r="T987" s="39"/>
      <c r="U987" s="39"/>
      <c r="V987" s="39"/>
      <c r="W987" s="96"/>
      <c r="X987" s="39"/>
      <c r="Y987" s="39"/>
      <c r="Z987" s="39"/>
    </row>
    <row r="988" spans="18:26" ht="12.75" x14ac:dyDescent="0.2">
      <c r="R988" s="39"/>
      <c r="S988" s="39"/>
      <c r="T988" s="39"/>
      <c r="U988" s="39"/>
      <c r="V988" s="39"/>
      <c r="W988" s="96"/>
      <c r="X988" s="39"/>
      <c r="Y988" s="39"/>
      <c r="Z988" s="39"/>
    </row>
    <row r="989" spans="18:26" ht="12.75" x14ac:dyDescent="0.2">
      <c r="R989" s="39"/>
      <c r="S989" s="39"/>
      <c r="T989" s="39"/>
      <c r="U989" s="39"/>
      <c r="V989" s="39"/>
      <c r="W989" s="96"/>
      <c r="X989" s="39"/>
      <c r="Y989" s="39"/>
      <c r="Z989" s="39"/>
    </row>
    <row r="990" spans="18:26" ht="12.75" x14ac:dyDescent="0.2">
      <c r="R990" s="39"/>
      <c r="S990" s="39"/>
      <c r="T990" s="39"/>
      <c r="U990" s="39"/>
      <c r="V990" s="39"/>
      <c r="W990" s="96"/>
      <c r="X990" s="39"/>
      <c r="Y990" s="39"/>
      <c r="Z990" s="39"/>
    </row>
    <row r="991" spans="18:26" ht="12.75" x14ac:dyDescent="0.2">
      <c r="R991" s="39"/>
      <c r="S991" s="39"/>
      <c r="T991" s="39"/>
      <c r="U991" s="39"/>
      <c r="V991" s="39"/>
      <c r="W991" s="96"/>
      <c r="X991" s="39"/>
      <c r="Y991" s="39"/>
      <c r="Z991" s="39"/>
    </row>
    <row r="992" spans="18:26" ht="12.75" x14ac:dyDescent="0.2">
      <c r="R992" s="39"/>
      <c r="S992" s="39"/>
      <c r="T992" s="39"/>
      <c r="U992" s="39"/>
      <c r="V992" s="39"/>
      <c r="W992" s="96"/>
      <c r="X992" s="39"/>
      <c r="Y992" s="39"/>
      <c r="Z992" s="39"/>
    </row>
    <row r="993" spans="18:26" ht="12.75" x14ac:dyDescent="0.2">
      <c r="R993" s="39"/>
      <c r="S993" s="39"/>
      <c r="T993" s="39"/>
      <c r="U993" s="39"/>
      <c r="V993" s="39"/>
      <c r="W993" s="96"/>
      <c r="X993" s="39"/>
      <c r="Y993" s="39"/>
      <c r="Z993" s="39"/>
    </row>
    <row r="994" spans="18:26" ht="12.75" x14ac:dyDescent="0.2">
      <c r="R994" s="39"/>
      <c r="S994" s="39"/>
      <c r="T994" s="39"/>
      <c r="U994" s="39"/>
      <c r="V994" s="39"/>
      <c r="W994" s="96"/>
      <c r="X994" s="39"/>
      <c r="Y994" s="39"/>
      <c r="Z994" s="39"/>
    </row>
    <row r="995" spans="18:26" ht="12.75" x14ac:dyDescent="0.2">
      <c r="R995" s="39"/>
      <c r="S995" s="39"/>
      <c r="T995" s="39"/>
      <c r="U995" s="39"/>
      <c r="V995" s="39"/>
      <c r="W995" s="96"/>
      <c r="X995" s="39"/>
      <c r="Y995" s="39"/>
      <c r="Z995" s="39"/>
    </row>
    <row r="996" spans="18:26" ht="12.75" x14ac:dyDescent="0.2">
      <c r="R996" s="39"/>
      <c r="S996" s="39"/>
      <c r="T996" s="39"/>
      <c r="U996" s="39"/>
      <c r="V996" s="39"/>
      <c r="W996" s="96"/>
      <c r="X996" s="39"/>
      <c r="Y996" s="39"/>
      <c r="Z996" s="39"/>
    </row>
    <row r="997" spans="18:26" ht="12.75" x14ac:dyDescent="0.2">
      <c r="R997" s="39"/>
      <c r="S997" s="39"/>
      <c r="T997" s="39"/>
      <c r="U997" s="39"/>
      <c r="V997" s="39"/>
      <c r="W997" s="96"/>
      <c r="X997" s="39"/>
      <c r="Y997" s="39"/>
      <c r="Z997" s="39"/>
    </row>
    <row r="998" spans="18:26" ht="12.75" x14ac:dyDescent="0.2">
      <c r="R998" s="39"/>
      <c r="S998" s="39"/>
      <c r="T998" s="39"/>
      <c r="U998" s="39"/>
      <c r="V998" s="39"/>
      <c r="W998" s="96"/>
      <c r="X998" s="39"/>
      <c r="Y998" s="39"/>
      <c r="Z998" s="39"/>
    </row>
    <row r="999" spans="18:26" ht="12.75" x14ac:dyDescent="0.2">
      <c r="R999" s="39"/>
      <c r="S999" s="39"/>
      <c r="T999" s="39"/>
      <c r="U999" s="39"/>
      <c r="V999" s="39"/>
      <c r="W999" s="96"/>
      <c r="X999" s="39"/>
      <c r="Y999" s="39"/>
      <c r="Z999" s="39"/>
    </row>
    <row r="1000" spans="18:26" ht="12.75" x14ac:dyDescent="0.2">
      <c r="R1000" s="39"/>
      <c r="S1000" s="39"/>
      <c r="T1000" s="39"/>
      <c r="U1000" s="39"/>
      <c r="V1000" s="39"/>
      <c r="W1000" s="96"/>
      <c r="X1000" s="39"/>
      <c r="Y1000" s="39"/>
      <c r="Z1000" s="39"/>
    </row>
    <row r="1001" spans="18:26" ht="12.75" x14ac:dyDescent="0.2">
      <c r="R1001" s="39"/>
      <c r="S1001" s="39"/>
      <c r="T1001" s="39"/>
      <c r="U1001" s="39"/>
      <c r="V1001" s="39"/>
      <c r="W1001" s="96"/>
      <c r="X1001" s="39"/>
      <c r="Y1001" s="39"/>
      <c r="Z1001" s="39"/>
    </row>
    <row r="1002" spans="18:26" ht="12.75" x14ac:dyDescent="0.2">
      <c r="R1002" s="39"/>
      <c r="S1002" s="39"/>
      <c r="T1002" s="39"/>
      <c r="U1002" s="39"/>
      <c r="V1002" s="39"/>
      <c r="W1002" s="96"/>
      <c r="X1002" s="39"/>
      <c r="Y1002" s="39"/>
      <c r="Z1002" s="39"/>
    </row>
    <row r="1003" spans="18:26" ht="12.75" x14ac:dyDescent="0.2">
      <c r="R1003" s="39"/>
      <c r="S1003" s="39"/>
      <c r="T1003" s="39"/>
      <c r="U1003" s="39"/>
      <c r="V1003" s="39"/>
      <c r="W1003" s="96"/>
      <c r="X1003" s="39"/>
      <c r="Y1003" s="39"/>
      <c r="Z1003" s="39"/>
    </row>
    <row r="1004" spans="18:26" ht="12.75" x14ac:dyDescent="0.2">
      <c r="R1004" s="39"/>
      <c r="S1004" s="39"/>
      <c r="T1004" s="39"/>
      <c r="U1004" s="39"/>
      <c r="V1004" s="39"/>
      <c r="W1004" s="96"/>
      <c r="X1004" s="39"/>
      <c r="Y1004" s="39"/>
      <c r="Z1004" s="39"/>
    </row>
    <row r="1005" spans="18:26" ht="12.75" x14ac:dyDescent="0.2">
      <c r="R1005" s="39"/>
      <c r="S1005" s="39"/>
      <c r="T1005" s="39"/>
      <c r="U1005" s="39"/>
      <c r="V1005" s="39"/>
      <c r="W1005" s="96"/>
      <c r="X1005" s="39"/>
      <c r="Y1005" s="39"/>
      <c r="Z1005" s="39"/>
    </row>
    <row r="1006" spans="18:26" ht="12.75" x14ac:dyDescent="0.2">
      <c r="R1006" s="39"/>
      <c r="S1006" s="39"/>
      <c r="T1006" s="39"/>
      <c r="U1006" s="39"/>
      <c r="V1006" s="39"/>
      <c r="W1006" s="96"/>
      <c r="X1006" s="39"/>
      <c r="Y1006" s="39"/>
      <c r="Z1006" s="39"/>
    </row>
    <row r="1007" spans="18:26" ht="12.75" x14ac:dyDescent="0.2">
      <c r="R1007" s="39"/>
      <c r="S1007" s="39"/>
      <c r="T1007" s="39"/>
      <c r="U1007" s="39"/>
      <c r="V1007" s="39"/>
      <c r="W1007" s="96"/>
      <c r="X1007" s="39"/>
      <c r="Y1007" s="39"/>
      <c r="Z1007" s="39"/>
    </row>
  </sheetData>
  <mergeCells count="4">
    <mergeCell ref="F1:K1"/>
    <mergeCell ref="L1:Q1"/>
    <mergeCell ref="R1:W1"/>
    <mergeCell ref="AA1:AF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B10" sqref="B10"/>
    </sheetView>
  </sheetViews>
  <sheetFormatPr baseColWidth="10" defaultColWidth="14.42578125" defaultRowHeight="15.75" customHeight="1" x14ac:dyDescent="0.2"/>
  <cols>
    <col min="1" max="1" width="22.5703125" customWidth="1"/>
  </cols>
  <sheetData>
    <row r="1" spans="1:9" x14ac:dyDescent="0.25">
      <c r="A1" s="1"/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</row>
    <row r="2" spans="1:9" x14ac:dyDescent="0.25">
      <c r="A2" s="2" t="s">
        <v>8</v>
      </c>
      <c r="B2" s="110">
        <v>0.23</v>
      </c>
      <c r="C2" s="110" t="s">
        <v>9</v>
      </c>
      <c r="D2" s="110">
        <f>0.0434+E15*B2^2</f>
        <v>4.487062E-2</v>
      </c>
      <c r="E2" s="110" t="s">
        <v>9</v>
      </c>
      <c r="F2" s="110">
        <v>0.13500000000000001</v>
      </c>
      <c r="G2" s="110" t="s">
        <v>9</v>
      </c>
      <c r="H2" s="5"/>
      <c r="I2" s="5"/>
    </row>
    <row r="3" spans="1:9" x14ac:dyDescent="0.25">
      <c r="A3" s="2" t="s">
        <v>12</v>
      </c>
      <c r="B3" s="110">
        <v>5.6105999999999998</v>
      </c>
      <c r="C3" s="111"/>
      <c r="D3" s="111"/>
      <c r="E3" s="111"/>
      <c r="F3" s="110">
        <v>-2.7397</v>
      </c>
      <c r="G3" s="111"/>
      <c r="H3" s="5"/>
      <c r="I3" s="5"/>
    </row>
    <row r="4" spans="1:9" x14ac:dyDescent="0.25">
      <c r="A4" s="7" t="s">
        <v>13</v>
      </c>
      <c r="B4" s="111"/>
      <c r="C4" s="111"/>
      <c r="D4" s="111">
        <f>E15*B3^2</f>
        <v>0.87511153960799992</v>
      </c>
      <c r="E4" s="111"/>
      <c r="F4" s="111"/>
      <c r="G4" s="111"/>
      <c r="H4" s="5"/>
      <c r="I4" s="5"/>
    </row>
    <row r="5" spans="1:9" x14ac:dyDescent="0.25">
      <c r="A5" s="2" t="s">
        <v>15</v>
      </c>
      <c r="B5" s="111"/>
      <c r="C5" s="110">
        <v>-0.83</v>
      </c>
      <c r="D5" s="111"/>
      <c r="E5" s="110">
        <v>-0.13</v>
      </c>
      <c r="F5" s="111"/>
      <c r="G5" s="110">
        <v>7.2599999999999998E-2</v>
      </c>
      <c r="H5" s="5"/>
      <c r="I5" s="5"/>
    </row>
    <row r="6" spans="1:9" x14ac:dyDescent="0.25">
      <c r="A6" s="2" t="s">
        <v>16</v>
      </c>
      <c r="B6" s="111"/>
      <c r="C6" s="111"/>
      <c r="D6" s="111"/>
      <c r="E6" s="110">
        <v>-0.50509999999999999</v>
      </c>
      <c r="F6" s="111"/>
      <c r="G6" s="110">
        <v>-6.9000000000000006E-2</v>
      </c>
      <c r="H6" s="5"/>
      <c r="I6" s="5"/>
    </row>
    <row r="7" spans="1:9" x14ac:dyDescent="0.25">
      <c r="A7" s="2" t="s">
        <v>17</v>
      </c>
      <c r="B7" s="110">
        <v>7.9542999999999999</v>
      </c>
      <c r="C7" s="111"/>
      <c r="D7" s="111"/>
      <c r="E7" s="111"/>
      <c r="F7" s="110">
        <v>-38.206699999999998</v>
      </c>
      <c r="G7" s="111"/>
      <c r="H7" s="5"/>
      <c r="I7" s="5"/>
    </row>
    <row r="8" spans="1:9" x14ac:dyDescent="0.25">
      <c r="A8" s="2" t="s">
        <v>21</v>
      </c>
      <c r="B8" s="111"/>
      <c r="C8" s="111"/>
      <c r="D8" s="110"/>
      <c r="E8" s="110">
        <v>0.25190000000000001</v>
      </c>
      <c r="F8" s="111"/>
      <c r="G8" s="110">
        <v>-9.4600000000000004E-2</v>
      </c>
      <c r="H8" s="5"/>
      <c r="I8" s="5"/>
    </row>
    <row r="9" spans="1:9" x14ac:dyDescent="0.25">
      <c r="A9" s="2" t="s">
        <v>23</v>
      </c>
      <c r="B9" s="110">
        <v>0.13</v>
      </c>
      <c r="C9" s="111"/>
      <c r="D9" s="110">
        <v>1.35E-2</v>
      </c>
      <c r="E9" s="111"/>
      <c r="F9" s="110">
        <v>-0.99180000000000001</v>
      </c>
      <c r="G9" s="111"/>
      <c r="H9" s="9" t="s">
        <v>24</v>
      </c>
      <c r="I9" s="5"/>
    </row>
    <row r="10" spans="1:9" x14ac:dyDescent="0.25">
      <c r="A10" s="2" t="s">
        <v>25</v>
      </c>
      <c r="B10" s="111"/>
      <c r="C10" s="110">
        <v>0.19139999999999999</v>
      </c>
      <c r="D10" s="110">
        <v>3.0300000000000001E-2</v>
      </c>
      <c r="E10" s="112">
        <v>2.3999999999999998E-3</v>
      </c>
      <c r="F10" s="111"/>
      <c r="G10" s="110">
        <v>-6.93E-2</v>
      </c>
      <c r="H10" s="5"/>
      <c r="I10" s="5"/>
    </row>
    <row r="11" spans="1:9" x14ac:dyDescent="0.25">
      <c r="A11" s="2" t="s">
        <v>26</v>
      </c>
      <c r="B11" s="111"/>
      <c r="C11" s="110">
        <v>-7.4999999999999997E-2</v>
      </c>
      <c r="D11" s="110">
        <v>3.0200000000000001E-2</v>
      </c>
      <c r="E11" s="110">
        <v>-0.16950000000000001</v>
      </c>
      <c r="F11" s="111"/>
      <c r="G11" s="110">
        <v>1.0800000000000001E-2</v>
      </c>
      <c r="H11" s="5"/>
      <c r="I11" s="5"/>
    </row>
    <row r="12" spans="1:9" ht="15.75" customHeight="1" x14ac:dyDescent="0.2">
      <c r="A12" s="10"/>
      <c r="B12" s="111"/>
      <c r="C12" s="111"/>
      <c r="D12" s="111"/>
      <c r="E12" s="111"/>
      <c r="F12" s="111"/>
      <c r="G12" s="111"/>
      <c r="H12" s="5"/>
      <c r="I12" s="5"/>
    </row>
    <row r="13" spans="1:9" ht="15.75" customHeight="1" x14ac:dyDescent="0.2">
      <c r="B13" s="5"/>
      <c r="C13" s="5"/>
      <c r="D13" s="5"/>
      <c r="E13" s="5"/>
      <c r="F13" s="5"/>
      <c r="G13" s="5"/>
      <c r="H13" s="5"/>
      <c r="I13" s="5"/>
    </row>
    <row r="15" spans="1:9" ht="15" x14ac:dyDescent="0.25">
      <c r="A15" s="13"/>
      <c r="B15" s="13"/>
      <c r="C15" s="13"/>
      <c r="D15" s="3" t="s">
        <v>29</v>
      </c>
      <c r="E15" s="3">
        <v>2.7799999999999998E-2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C11" sqref="C11"/>
    </sheetView>
  </sheetViews>
  <sheetFormatPr baseColWidth="10" defaultColWidth="14.42578125" defaultRowHeight="15.75" customHeight="1" x14ac:dyDescent="0.2"/>
  <cols>
    <col min="1" max="1" width="6.85546875" customWidth="1"/>
  </cols>
  <sheetData>
    <row r="1" spans="1:12" ht="15.75" customHeight="1" x14ac:dyDescent="0.2">
      <c r="A1" s="3" t="s">
        <v>1</v>
      </c>
      <c r="B1" s="113"/>
      <c r="C1" s="113"/>
      <c r="D1" s="6" t="s">
        <v>10</v>
      </c>
      <c r="E1" s="113"/>
      <c r="F1" s="113"/>
      <c r="G1" s="113"/>
      <c r="H1" s="113"/>
      <c r="I1" s="113"/>
      <c r="J1" s="113"/>
      <c r="K1" s="113"/>
      <c r="L1" s="113"/>
    </row>
    <row r="2" spans="1:12" ht="15.75" customHeight="1" x14ac:dyDescent="0.2">
      <c r="A2" s="8" t="s">
        <v>14</v>
      </c>
      <c r="B2" s="8">
        <v>20</v>
      </c>
      <c r="C2" s="3" t="s">
        <v>18</v>
      </c>
      <c r="D2" s="3" t="s">
        <v>64</v>
      </c>
      <c r="E2" s="3" t="s">
        <v>65</v>
      </c>
      <c r="F2" s="3" t="s">
        <v>66</v>
      </c>
      <c r="G2" s="3" t="s">
        <v>67</v>
      </c>
      <c r="H2" s="3" t="s">
        <v>68</v>
      </c>
      <c r="I2" s="3" t="s">
        <v>69</v>
      </c>
      <c r="J2" s="3" t="s">
        <v>70</v>
      </c>
      <c r="K2" s="113"/>
      <c r="L2" s="113"/>
    </row>
    <row r="3" spans="1:12" ht="15.75" customHeight="1" x14ac:dyDescent="0.2">
      <c r="A3" s="3"/>
      <c r="B3" s="113"/>
      <c r="C3" s="113"/>
      <c r="D3" s="114">
        <f>(1.38/2)*TAN(30/180*PI())/2</f>
        <v>0.19918584287042085</v>
      </c>
      <c r="E3" s="115">
        <v>1.05</v>
      </c>
      <c r="F3" s="116">
        <f>(1.38/2)*TAN(30/180*PI())*0.15*2</f>
        <v>0.1195115057222525</v>
      </c>
      <c r="G3" s="115">
        <v>0.20799999999999999</v>
      </c>
      <c r="H3" s="3">
        <v>0.85</v>
      </c>
      <c r="I3" s="3">
        <v>5.51</v>
      </c>
      <c r="J3" s="3">
        <v>1.7000000000000001E-2</v>
      </c>
      <c r="K3" s="113"/>
      <c r="L3" s="113"/>
    </row>
    <row r="4" spans="1:12" ht="15.75" customHeight="1" x14ac:dyDescent="0.2">
      <c r="A4" s="113"/>
      <c r="B4" s="3" t="s">
        <v>19</v>
      </c>
      <c r="C4" s="3" t="s">
        <v>20</v>
      </c>
      <c r="D4" s="113"/>
      <c r="E4" s="113"/>
      <c r="F4" s="113"/>
      <c r="G4" s="113"/>
      <c r="H4" s="128" t="s">
        <v>71</v>
      </c>
      <c r="I4" s="113"/>
      <c r="J4" s="113"/>
      <c r="K4" s="113"/>
      <c r="L4" s="113"/>
    </row>
    <row r="5" spans="1:12" ht="15.75" customHeight="1" x14ac:dyDescent="0.2">
      <c r="A5" s="3" t="s">
        <v>22</v>
      </c>
      <c r="B5" s="117">
        <v>-34.450000000000003</v>
      </c>
      <c r="C5" s="17">
        <f>B5/(0.5*'Datos referencia'!$B$6*B2^2*'Datos referencia'!B8*'Datos referencia'!B9)*2*B2/'Datos referencia'!B9</f>
        <v>-0.8332577475434616</v>
      </c>
      <c r="D5" s="3" t="s">
        <v>72</v>
      </c>
      <c r="E5" s="113"/>
      <c r="F5" s="113"/>
      <c r="G5" s="113"/>
      <c r="H5" s="126"/>
      <c r="I5" s="113"/>
      <c r="J5" s="113"/>
      <c r="K5" s="113"/>
      <c r="L5" s="113"/>
    </row>
    <row r="6" spans="1:12" ht="15.75" customHeight="1" x14ac:dyDescent="0.2">
      <c r="A6" s="3" t="s">
        <v>31</v>
      </c>
      <c r="B6" s="117">
        <f>0.5*'Datos referencia'!B6*B2^2*F3*I3*H3*(ATAN(1*E3/B2))*D3</f>
        <v>1.432733995589371</v>
      </c>
      <c r="C6" s="17">
        <f>B6/(0.5*'Datos referencia'!$B$6*B2^2*'Datos referencia'!B8*'Datos referencia'!B9)*2*B2/'Datos referencia'!B9</f>
        <v>3.4654185834361195E-2</v>
      </c>
      <c r="D6" s="113"/>
      <c r="E6" s="113"/>
      <c r="F6" s="113"/>
      <c r="G6" s="113"/>
      <c r="H6" s="126"/>
      <c r="I6" s="113"/>
      <c r="J6" s="113"/>
      <c r="K6" s="113"/>
      <c r="L6" s="113"/>
    </row>
    <row r="7" spans="1:12" ht="15.75" customHeight="1" x14ac:dyDescent="0.2">
      <c r="A7" s="3" t="s">
        <v>39</v>
      </c>
      <c r="B7" s="118">
        <f>-0.5*'Datos referencia'!B6*B2^2*F3*I3*H3*(ATAN(1*E3/B2))*E3</f>
        <v>-7.5525984863668194</v>
      </c>
      <c r="C7" s="17">
        <f>B7/(0.5*'Datos referencia'!$B$6*B2^2*'Datos referencia'!B8*'Datos referencia'!B9)*2*B2/'Datos referencia'!B9</f>
        <v>-0.18267811909579604</v>
      </c>
      <c r="D7" s="113"/>
      <c r="E7" s="113"/>
      <c r="F7" s="113"/>
      <c r="G7" s="113"/>
      <c r="H7" s="126"/>
      <c r="I7" s="113"/>
      <c r="J7" s="113"/>
      <c r="K7" s="113"/>
      <c r="L7" s="113"/>
    </row>
    <row r="8" spans="1:12" ht="15.75" customHeight="1" x14ac:dyDescent="0.2">
      <c r="A8" s="3" t="s">
        <v>40</v>
      </c>
      <c r="B8" s="117">
        <f>-0.5*'Datos referencia'!B6*B2^2*F3*I3*H3*(ATAN(1*D3/B2))*D3</f>
        <v>-0.27203131978632139</v>
      </c>
      <c r="C8" s="17">
        <f>B8/(0.5*'Datos referencia'!$B$6*B2^2*'Datos referencia'!B8*'Datos referencia'!B9)*2*B2/'Datos referencia'!B9</f>
        <v>-6.5797446962677876E-3</v>
      </c>
      <c r="D8" s="113"/>
      <c r="E8" s="113"/>
      <c r="F8" s="113"/>
      <c r="G8" s="113"/>
      <c r="H8" s="113"/>
      <c r="I8" s="113"/>
      <c r="J8" s="113"/>
      <c r="K8" s="113"/>
      <c r="L8" s="113"/>
    </row>
    <row r="9" spans="1:12" ht="15.75" customHeight="1" x14ac:dyDescent="0.2">
      <c r="A9" s="3" t="s">
        <v>41</v>
      </c>
      <c r="B9" s="117">
        <f>-0.5*'Datos referencia'!B6*B2^2*G3*I3*H3*(ATAN(1*E3/20))*E3</f>
        <v>-13.144679883920135</v>
      </c>
      <c r="C9" s="17">
        <f>B9/(0.5*'Datos referencia'!$B$6*B2^2*'Datos referencia'!B8*'Datos referencia'!B10)*2*B2/'Datos referencia'!B10</f>
        <v>-45.782830616102778</v>
      </c>
      <c r="D9" s="3"/>
      <c r="E9" s="113"/>
      <c r="F9" s="113"/>
      <c r="G9" s="113"/>
      <c r="H9" s="113"/>
      <c r="I9" s="113"/>
      <c r="J9" s="113"/>
      <c r="K9" s="113"/>
      <c r="L9" s="113"/>
    </row>
    <row r="10" spans="1:12" ht="15.75" customHeight="1" x14ac:dyDescent="0.2">
      <c r="A10" s="3" t="s">
        <v>73</v>
      </c>
      <c r="B10" s="118">
        <f>0.5*'Datos referencia'!B6*B2^2*G3*I3*H3*(ATAN(1*E3/20))</f>
        <v>12.518742746590604</v>
      </c>
      <c r="C10" s="17">
        <f>B10/(0.5*'Datos referencia'!$B$6*B2^2*'Datos referencia'!B8)*2*B2/'Datos referencia'!B10</f>
        <v>10.900673956214945</v>
      </c>
      <c r="D10" s="113"/>
      <c r="E10" s="113"/>
      <c r="F10" s="113"/>
      <c r="G10" s="113"/>
      <c r="H10" s="113"/>
      <c r="I10" s="113"/>
      <c r="J10" s="113"/>
      <c r="K10" s="113"/>
      <c r="L10" s="113"/>
    </row>
    <row r="11" spans="1:12" ht="15.75" customHeight="1" x14ac:dyDescent="0.2">
      <c r="A11" s="3" t="s">
        <v>74</v>
      </c>
      <c r="B11" s="118">
        <f>0.5*'Datos referencia'!B6*B2^2*G3*J3*H3*(ATAN(1*E3/20))</f>
        <v>3.8624070180043608E-2</v>
      </c>
      <c r="C11" s="17">
        <f>B11/(0.5*'Datos referencia'!$B$6*B2^2*'Datos referencia'!B8)*2*B2/'Datos referencia'!B10</f>
        <v>3.3631843422078783E-2</v>
      </c>
      <c r="D11" s="113"/>
      <c r="E11" s="113"/>
      <c r="F11" s="113"/>
      <c r="G11" s="113"/>
      <c r="H11" s="113"/>
      <c r="I11" s="113"/>
      <c r="J11" s="113"/>
      <c r="K11" s="113"/>
      <c r="L11" s="113"/>
    </row>
    <row r="12" spans="1:12" ht="15.75" customHeight="1" x14ac:dyDescent="0.2">
      <c r="A12" s="3" t="s">
        <v>75</v>
      </c>
      <c r="B12" s="17">
        <f>-0.5*'Datos referencia'!B6*B2^2*F3*I3*H3*(ATAN(1*D3/20))</f>
        <v>-1.3657161365794945</v>
      </c>
      <c r="C12" s="17">
        <f>B12/(0.5*'Datos referencia'!$B$6*B2^2*'Datos referencia'!B8)*2*B2/'Datos referencia'!B9</f>
        <v>-9.9099583606675326E-2</v>
      </c>
      <c r="D12" s="113"/>
      <c r="E12" s="113"/>
      <c r="F12" s="113"/>
      <c r="G12" s="113"/>
      <c r="H12" s="113"/>
      <c r="I12" s="113"/>
      <c r="J12" s="113"/>
      <c r="K12" s="113"/>
      <c r="L12" s="113"/>
    </row>
    <row r="13" spans="1:12" ht="15.75" customHeight="1" x14ac:dyDescent="0.2">
      <c r="A13" s="3" t="s">
        <v>76</v>
      </c>
      <c r="B13" s="17">
        <f>0.5*'Datos referencia'!B6*B2^2*F3*I3*H3*(ATAN(1*E3/B2))</f>
        <v>7.1929509393969706</v>
      </c>
      <c r="C13" s="17">
        <f>B13/(0.5*'Datos referencia'!$B$6*B2^2*'Datos referencia'!B8)*2*B2/'Datos referencia'!B9</f>
        <v>0.52193748313084587</v>
      </c>
      <c r="D13" s="113"/>
      <c r="E13" s="113"/>
      <c r="F13" s="113"/>
      <c r="G13" s="113"/>
      <c r="H13" s="113"/>
      <c r="I13" s="113"/>
      <c r="J13" s="113"/>
      <c r="K13" s="113"/>
      <c r="L13" s="113"/>
    </row>
    <row r="14" spans="1:12" ht="15.75" customHeight="1" x14ac:dyDescent="0.2">
      <c r="A14" s="113"/>
      <c r="B14" s="113"/>
      <c r="C14" s="113"/>
      <c r="D14" s="113"/>
      <c r="E14" s="113"/>
      <c r="F14" s="113"/>
      <c r="G14" s="113"/>
      <c r="H14" s="113"/>
      <c r="I14" s="113"/>
      <c r="J14" s="113"/>
      <c r="K14" s="113"/>
      <c r="L14" s="113"/>
    </row>
    <row r="15" spans="1:12" ht="15.75" customHeight="1" x14ac:dyDescent="0.2">
      <c r="A15" s="113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</row>
    <row r="16" spans="1:12" ht="15.75" customHeight="1" x14ac:dyDescent="0.2">
      <c r="A16" s="113"/>
      <c r="B16" s="113"/>
      <c r="C16" s="113"/>
      <c r="D16" s="113"/>
      <c r="E16" s="113"/>
      <c r="F16" s="113"/>
      <c r="G16" s="113"/>
      <c r="H16" s="113"/>
      <c r="I16" s="113"/>
      <c r="J16" s="113"/>
      <c r="K16" s="113"/>
      <c r="L16" s="113"/>
    </row>
    <row r="17" spans="1:12" ht="15.75" customHeight="1" x14ac:dyDescent="0.2">
      <c r="A17" s="113"/>
      <c r="B17" s="113"/>
      <c r="C17" s="113"/>
      <c r="D17" s="113"/>
      <c r="E17" s="113"/>
      <c r="F17" s="113"/>
      <c r="G17" s="113"/>
      <c r="H17" s="113"/>
      <c r="I17" s="113"/>
      <c r="J17" s="113"/>
      <c r="K17" s="113"/>
      <c r="L17" s="113"/>
    </row>
  </sheetData>
  <mergeCells count="1">
    <mergeCell ref="H4:H7"/>
  </mergeCells>
  <hyperlinks>
    <hyperlink ref="D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 referencia</vt:lpstr>
      <vt:lpstr>Datos RAW</vt:lpstr>
      <vt:lpstr>Aerosonde</vt:lpstr>
      <vt:lpstr>Estimaciones teóricas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Torres</cp:lastModifiedBy>
  <dcterms:modified xsi:type="dcterms:W3CDTF">2015-08-02T10:39:54Z</dcterms:modified>
</cp:coreProperties>
</file>