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P13" i="1" l="1"/>
  <c r="P14" i="1"/>
  <c r="P15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2" i="1"/>
  <c r="J41" i="1" l="1"/>
  <c r="AO12" i="1" l="1"/>
  <c r="AN12" i="1"/>
  <c r="AN25" i="1" l="1"/>
  <c r="AO17" i="1"/>
  <c r="AN26" i="1"/>
  <c r="AO26" i="1"/>
  <c r="AN27" i="1"/>
  <c r="AO27" i="1" s="1"/>
  <c r="AN28" i="1"/>
  <c r="AO28" i="1"/>
  <c r="AN29" i="1"/>
  <c r="AO29" i="1"/>
  <c r="AN30" i="1"/>
  <c r="AO30" i="1"/>
  <c r="AN31" i="1"/>
  <c r="AO31" i="1" s="1"/>
  <c r="AO25" i="1"/>
  <c r="AO13" i="1"/>
  <c r="AO14" i="1"/>
  <c r="AO15" i="1"/>
  <c r="AO16" i="1"/>
  <c r="AO18" i="1"/>
  <c r="AH2" i="1" l="1"/>
  <c r="AK31" i="1"/>
  <c r="AH31" i="1"/>
  <c r="AI31" i="1" s="1"/>
  <c r="AL31" i="1" s="1"/>
  <c r="AK30" i="1"/>
  <c r="AH30" i="1"/>
  <c r="AI30" i="1" s="1"/>
  <c r="AL30" i="1" s="1"/>
  <c r="AK29" i="1"/>
  <c r="AH29" i="1"/>
  <c r="AI29" i="1" s="1"/>
  <c r="AL29" i="1" s="1"/>
  <c r="AK28" i="1"/>
  <c r="AH28" i="1"/>
  <c r="AI28" i="1" s="1"/>
  <c r="AL28" i="1" s="1"/>
  <c r="AK27" i="1"/>
  <c r="AH27" i="1"/>
  <c r="AI27" i="1" s="1"/>
  <c r="AL27" i="1" s="1"/>
  <c r="AK26" i="1"/>
  <c r="AH26" i="1"/>
  <c r="AI26" i="1" s="1"/>
  <c r="AL26" i="1" s="1"/>
  <c r="AK25" i="1"/>
  <c r="AH25" i="1"/>
  <c r="AI25" i="1" s="1"/>
  <c r="AL25" i="1" s="1"/>
  <c r="AN18" i="1"/>
  <c r="AK18" i="1"/>
  <c r="AH18" i="1"/>
  <c r="AI18" i="1" s="1"/>
  <c r="AL18" i="1" s="1"/>
  <c r="AN17" i="1"/>
  <c r="AK17" i="1"/>
  <c r="AH17" i="1"/>
  <c r="AI17" i="1" s="1"/>
  <c r="AL17" i="1" s="1"/>
  <c r="AN16" i="1"/>
  <c r="AK16" i="1"/>
  <c r="AH16" i="1"/>
  <c r="AI16" i="1" s="1"/>
  <c r="AL16" i="1" s="1"/>
  <c r="AN15" i="1"/>
  <c r="AK15" i="1"/>
  <c r="AH15" i="1"/>
  <c r="AI15" i="1" s="1"/>
  <c r="AL15" i="1" s="1"/>
  <c r="AN14" i="1"/>
  <c r="AK14" i="1"/>
  <c r="AH14" i="1"/>
  <c r="AI14" i="1" s="1"/>
  <c r="AL14" i="1" s="1"/>
  <c r="AN13" i="1"/>
  <c r="AK13" i="1"/>
  <c r="AH13" i="1"/>
  <c r="AI13" i="1" s="1"/>
  <c r="AL13" i="1" s="1"/>
  <c r="AK12" i="1"/>
  <c r="AH12" i="1"/>
  <c r="AI12" i="1" s="1"/>
  <c r="AL12" i="1" s="1"/>
  <c r="AH10" i="1"/>
  <c r="AH3" i="1"/>
  <c r="AA12" i="1" l="1"/>
  <c r="AA13" i="1"/>
  <c r="AA14" i="1"/>
  <c r="AA15" i="1"/>
  <c r="AA16" i="1"/>
  <c r="AA17" i="1"/>
  <c r="AA18" i="1"/>
  <c r="AA19" i="1"/>
  <c r="Z25" i="1" l="1"/>
  <c r="T10" i="1" l="1"/>
  <c r="AP28" i="1" l="1"/>
  <c r="AQ28" i="1" s="1"/>
  <c r="AP29" i="1"/>
  <c r="AQ29" i="1" s="1"/>
  <c r="AP30" i="1"/>
  <c r="AQ30" i="1" s="1"/>
  <c r="AP27" i="1"/>
  <c r="AQ27" i="1" s="1"/>
  <c r="AP31" i="1"/>
  <c r="AQ31" i="1" s="1"/>
  <c r="AP26" i="1"/>
  <c r="AQ26" i="1" s="1"/>
  <c r="AP25" i="1"/>
  <c r="AQ25" i="1" s="1"/>
  <c r="Z26" i="1"/>
  <c r="Z27" i="1"/>
  <c r="Z28" i="1"/>
  <c r="Z29" i="1"/>
  <c r="Z30" i="1"/>
  <c r="Z31" i="1"/>
  <c r="Z19" i="1" l="1"/>
  <c r="Z16" i="1"/>
  <c r="Z17" i="1"/>
  <c r="Z18" i="1"/>
  <c r="W16" i="1"/>
  <c r="W17" i="1"/>
  <c r="W18" i="1"/>
  <c r="W19" i="1"/>
  <c r="T16" i="1"/>
  <c r="U16" i="1" s="1"/>
  <c r="X16" i="1" s="1"/>
  <c r="T17" i="1"/>
  <c r="U17" i="1"/>
  <c r="X17" i="1" s="1"/>
  <c r="T18" i="1"/>
  <c r="U18" i="1"/>
  <c r="X18" i="1" s="1"/>
  <c r="T19" i="1"/>
  <c r="U19" i="1"/>
  <c r="X19" i="1" s="1"/>
  <c r="T14" i="1"/>
  <c r="T3" i="1" l="1"/>
  <c r="T2" i="1"/>
  <c r="W31" i="1"/>
  <c r="AA31" i="1" s="1"/>
  <c r="T31" i="1"/>
  <c r="U31" i="1" s="1"/>
  <c r="X31" i="1" s="1"/>
  <c r="W30" i="1"/>
  <c r="AA30" i="1" s="1"/>
  <c r="T30" i="1"/>
  <c r="U30" i="1" s="1"/>
  <c r="X30" i="1" s="1"/>
  <c r="W29" i="1"/>
  <c r="AA29" i="1" s="1"/>
  <c r="T29" i="1"/>
  <c r="U29" i="1" s="1"/>
  <c r="X29" i="1" s="1"/>
  <c r="W28" i="1"/>
  <c r="AA28" i="1" s="1"/>
  <c r="T28" i="1"/>
  <c r="U28" i="1" s="1"/>
  <c r="X28" i="1" s="1"/>
  <c r="W27" i="1"/>
  <c r="AA27" i="1" s="1"/>
  <c r="T27" i="1"/>
  <c r="U27" i="1" s="1"/>
  <c r="X27" i="1" s="1"/>
  <c r="W26" i="1"/>
  <c r="AA26" i="1" s="1"/>
  <c r="T26" i="1"/>
  <c r="U26" i="1" s="1"/>
  <c r="X26" i="1" s="1"/>
  <c r="W25" i="1"/>
  <c r="AA25" i="1" s="1"/>
  <c r="T25" i="1"/>
  <c r="U25" i="1" s="1"/>
  <c r="X25" i="1" s="1"/>
  <c r="Z15" i="1"/>
  <c r="W15" i="1"/>
  <c r="T15" i="1"/>
  <c r="U15" i="1" s="1"/>
  <c r="X15" i="1" s="1"/>
  <c r="Z14" i="1"/>
  <c r="W14" i="1"/>
  <c r="U14" i="1"/>
  <c r="X14" i="1" s="1"/>
  <c r="Z13" i="1"/>
  <c r="W13" i="1"/>
  <c r="T13" i="1"/>
  <c r="U13" i="1" s="1"/>
  <c r="X13" i="1" s="1"/>
  <c r="Z12" i="1"/>
  <c r="W12" i="1"/>
  <c r="T12" i="1"/>
  <c r="U12" i="1" s="1"/>
  <c r="X12" i="1" s="1"/>
  <c r="AB25" i="1" l="1"/>
  <c r="AC25" i="1" s="1"/>
  <c r="AB26" i="1"/>
  <c r="AC26" i="1" s="1"/>
  <c r="AB27" i="1"/>
  <c r="AC27" i="1" s="1"/>
  <c r="AB30" i="1"/>
  <c r="AC30" i="1" s="1"/>
  <c r="AB31" i="1"/>
  <c r="AC31" i="1" s="1"/>
  <c r="AB28" i="1"/>
  <c r="AC28" i="1" s="1"/>
  <c r="AB29" i="1"/>
  <c r="AC29" i="1" s="1"/>
  <c r="F3" i="1" l="1"/>
  <c r="I33" i="1" l="1"/>
  <c r="I34" i="1"/>
  <c r="I35" i="1"/>
  <c r="I36" i="1"/>
  <c r="I37" i="1"/>
  <c r="I38" i="1"/>
  <c r="I39" i="1"/>
  <c r="I40" i="1"/>
  <c r="F33" i="1"/>
  <c r="G33" i="1" s="1"/>
  <c r="J33" i="1" s="1"/>
  <c r="F34" i="1"/>
  <c r="G34" i="1" s="1"/>
  <c r="J34" i="1" s="1"/>
  <c r="F35" i="1"/>
  <c r="G35" i="1" s="1"/>
  <c r="J35" i="1" s="1"/>
  <c r="F36" i="1"/>
  <c r="G36" i="1" s="1"/>
  <c r="J36" i="1" s="1"/>
  <c r="F37" i="1"/>
  <c r="G37" i="1" s="1"/>
  <c r="J37" i="1" s="1"/>
  <c r="F38" i="1"/>
  <c r="G38" i="1" s="1"/>
  <c r="J38" i="1" s="1"/>
  <c r="F39" i="1"/>
  <c r="G39" i="1" s="1"/>
  <c r="J39" i="1" s="1"/>
  <c r="F40" i="1"/>
  <c r="G40" i="1" s="1"/>
  <c r="J40" i="1" s="1"/>
  <c r="I29" i="1"/>
  <c r="I30" i="1"/>
  <c r="I31" i="1"/>
  <c r="I32" i="1"/>
  <c r="I28" i="1"/>
  <c r="I27" i="1"/>
  <c r="I26" i="1"/>
  <c r="I25" i="1"/>
  <c r="F26" i="1"/>
  <c r="G26" i="1" s="1"/>
  <c r="J26" i="1" s="1"/>
  <c r="F27" i="1"/>
  <c r="G27" i="1" s="1"/>
  <c r="J27" i="1" s="1"/>
  <c r="F28" i="1"/>
  <c r="G28" i="1" s="1"/>
  <c r="J28" i="1" s="1"/>
  <c r="F29" i="1"/>
  <c r="G29" i="1" s="1"/>
  <c r="J29" i="1" s="1"/>
  <c r="F30" i="1"/>
  <c r="G30" i="1" s="1"/>
  <c r="J30" i="1" s="1"/>
  <c r="F31" i="1"/>
  <c r="G31" i="1" s="1"/>
  <c r="J31" i="1" s="1"/>
  <c r="F32" i="1"/>
  <c r="G32" i="1" s="1"/>
  <c r="J32" i="1" s="1"/>
  <c r="F25" i="1"/>
  <c r="G25" i="1" s="1"/>
  <c r="J25" i="1" s="1"/>
  <c r="L13" i="1"/>
  <c r="L14" i="1"/>
  <c r="L15" i="1"/>
  <c r="L12" i="1"/>
  <c r="F12" i="1"/>
  <c r="G12" i="1" s="1"/>
  <c r="J12" i="1" s="1"/>
  <c r="I13" i="1"/>
  <c r="I14" i="1"/>
  <c r="I15" i="1"/>
  <c r="I12" i="1"/>
  <c r="F2" i="1"/>
  <c r="F10" i="1" l="1"/>
  <c r="L28" i="1"/>
  <c r="M28" i="1" s="1"/>
  <c r="L36" i="1"/>
  <c r="M36" i="1" s="1"/>
  <c r="L38" i="1"/>
  <c r="M38" i="1" s="1"/>
  <c r="L31" i="1"/>
  <c r="M31" i="1" s="1"/>
  <c r="L40" i="1"/>
  <c r="M40" i="1" s="1"/>
  <c r="L33" i="1"/>
  <c r="M33" i="1" s="1"/>
  <c r="L34" i="1"/>
  <c r="M34" i="1" s="1"/>
  <c r="L29" i="1"/>
  <c r="M29" i="1" s="1"/>
  <c r="L37" i="1"/>
  <c r="M37" i="1" s="1"/>
  <c r="L30" i="1"/>
  <c r="M30" i="1" s="1"/>
  <c r="L39" i="1"/>
  <c r="M39" i="1" s="1"/>
  <c r="L32" i="1"/>
  <c r="M32" i="1" s="1"/>
  <c r="L25" i="1"/>
  <c r="M25" i="1" s="1"/>
  <c r="L26" i="1"/>
  <c r="M26" i="1" s="1"/>
  <c r="L27" i="1"/>
  <c r="M27" i="1" s="1"/>
  <c r="L35" i="1"/>
  <c r="M35" i="1" s="1"/>
  <c r="F13" i="1"/>
  <c r="G13" i="1" s="1"/>
  <c r="F14" i="1"/>
  <c r="F15" i="1"/>
  <c r="G15" i="1" l="1"/>
  <c r="J15" i="1" s="1"/>
  <c r="G14" i="1"/>
  <c r="J14" i="1" s="1"/>
  <c r="J13" i="1"/>
  <c r="N25" i="1" l="1"/>
  <c r="O25" i="1" s="1"/>
  <c r="N32" i="1"/>
  <c r="O32" i="1" s="1"/>
  <c r="N40" i="1"/>
  <c r="O40" i="1" s="1"/>
  <c r="N33" i="1"/>
  <c r="O33" i="1" s="1"/>
  <c r="N31" i="1"/>
  <c r="O31" i="1" s="1"/>
  <c r="N39" i="1"/>
  <c r="O39" i="1" s="1"/>
  <c r="N26" i="1"/>
  <c r="O26" i="1" s="1"/>
  <c r="N34" i="1"/>
  <c r="O34" i="1" s="1"/>
  <c r="N27" i="1"/>
  <c r="O27" i="1" s="1"/>
  <c r="N35" i="1"/>
  <c r="O35" i="1" s="1"/>
  <c r="N28" i="1"/>
  <c r="O28" i="1" s="1"/>
  <c r="N36" i="1"/>
  <c r="O36" i="1" s="1"/>
  <c r="N29" i="1"/>
  <c r="O29" i="1" s="1"/>
  <c r="N37" i="1"/>
  <c r="O37" i="1" s="1"/>
  <c r="N30" i="1"/>
  <c r="O30" i="1" s="1"/>
  <c r="N38" i="1"/>
  <c r="O38" i="1" s="1"/>
</calcChain>
</file>

<file path=xl/sharedStrings.xml><?xml version="1.0" encoding="utf-8"?>
<sst xmlns="http://schemas.openxmlformats.org/spreadsheetml/2006/main" count="105" uniqueCount="43">
  <si>
    <t>14x4.7 prop</t>
  </si>
  <si>
    <t>Meas Throtle time (ms)</t>
  </si>
  <si>
    <t xml:space="preserve">% Real throtle </t>
  </si>
  <si>
    <t>ESC min Thro</t>
  </si>
  <si>
    <t>s</t>
  </si>
  <si>
    <t>ESC max Thro</t>
  </si>
  <si>
    <t>Batt Volt (V)</t>
  </si>
  <si>
    <t>Prop params</t>
  </si>
  <si>
    <t>R (m)</t>
  </si>
  <si>
    <t>pitch (m)</t>
  </si>
  <si>
    <t>theta_0 (rad)</t>
  </si>
  <si>
    <t xml:space="preserve">theta_1 (rad) </t>
  </si>
  <si>
    <t>a</t>
  </si>
  <si>
    <t>c</t>
  </si>
  <si>
    <t>c_d_0</t>
  </si>
  <si>
    <t>b</t>
  </si>
  <si>
    <t>sigma</t>
  </si>
  <si>
    <t xml:space="preserve">2xRPM </t>
  </si>
  <si>
    <t>Motor KV</t>
  </si>
  <si>
    <t>Omega (rad/s)</t>
  </si>
  <si>
    <t>Ideal Omega (rad/s)</t>
  </si>
  <si>
    <t>Load (g)</t>
  </si>
  <si>
    <t>Mom (N.m)</t>
  </si>
  <si>
    <t>Arm (cm)</t>
  </si>
  <si>
    <t>Mom. Tests</t>
  </si>
  <si>
    <t>Force. Tests</t>
  </si>
  <si>
    <t>Fit Lambda-Omega</t>
  </si>
  <si>
    <t>Slope</t>
  </si>
  <si>
    <t>Intercept</t>
  </si>
  <si>
    <t>lambda_i</t>
  </si>
  <si>
    <t>inches to m</t>
  </si>
  <si>
    <t>Atmos params</t>
  </si>
  <si>
    <t>rho</t>
  </si>
  <si>
    <t>v_i_0</t>
  </si>
  <si>
    <t>C_Q theo</t>
  </si>
  <si>
    <t>Thrust (g)</t>
  </si>
  <si>
    <t>Mom theor (N.m)</t>
  </si>
  <si>
    <t>Eq throttle (V)</t>
  </si>
  <si>
    <t>C_Q_test</t>
  </si>
  <si>
    <t>8x4.5 prop</t>
  </si>
  <si>
    <t>10x4.5 prop</t>
  </si>
  <si>
    <t>Eq trhotle (V)</t>
  </si>
  <si>
    <t>Ratio Real/ideal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</si>
</sst>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2" fillId="0" borderId="0" xfId="0" applyFont="1" applyFill="1" applyBorder="1"/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0" xfId="0" applyBorder="1"/>
    <xf numFmtId="0" fontId="0" fillId="0" borderId="2" xfId="0" applyBorder="1"/>
    <xf numFmtId="0" fontId="2" fillId="0" borderId="14" xfId="0" applyFont="1" applyFill="1" applyBorder="1"/>
    <xf numFmtId="0" fontId="0" fillId="0" borderId="10" xfId="0" applyBorder="1"/>
    <xf numFmtId="0" fontId="0" fillId="0" borderId="15" xfId="0" applyBorder="1"/>
    <xf numFmtId="0" fontId="2" fillId="0" borderId="14" xfId="0" applyFont="1" applyBorder="1"/>
    <xf numFmtId="0" fontId="0" fillId="0" borderId="14" xfId="0" applyBorder="1"/>
    <xf numFmtId="0" fontId="2" fillId="0" borderId="13" xfId="0" applyFont="1" applyFill="1" applyBorder="1"/>
    <xf numFmtId="164" fontId="0" fillId="0" borderId="0" xfId="0" applyNumberFormat="1" applyBorder="1"/>
    <xf numFmtId="164" fontId="0" fillId="0" borderId="15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165" fontId="0" fillId="0" borderId="15" xfId="0" applyNumberFormat="1" applyBorder="1"/>
    <xf numFmtId="0" fontId="5" fillId="3" borderId="0" xfId="0" applyFont="1" applyFill="1"/>
    <xf numFmtId="0" fontId="2" fillId="0" borderId="16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7" xfId="0" applyFont="1" applyBorder="1"/>
    <xf numFmtId="166" fontId="2" fillId="0" borderId="8" xfId="0" applyNumberFormat="1" applyFont="1" applyBorder="1"/>
    <xf numFmtId="166" fontId="2" fillId="0" borderId="10" xfId="0" applyNumberFormat="1" applyFont="1" applyBorder="1"/>
    <xf numFmtId="166" fontId="2" fillId="0" borderId="16" xfId="0" applyNumberFormat="1" applyFont="1" applyBorder="1"/>
    <xf numFmtId="166" fontId="2" fillId="0" borderId="0" xfId="0" applyNumberFormat="1" applyFont="1" applyBorder="1"/>
    <xf numFmtId="166" fontId="2" fillId="0" borderId="4" xfId="0" applyNumberFormat="1" applyFont="1" applyBorder="1"/>
    <xf numFmtId="166" fontId="2" fillId="0" borderId="17" xfId="0" applyNumberFormat="1" applyFon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0" xfId="0" applyNumberFormat="1"/>
    <xf numFmtId="0" fontId="0" fillId="0" borderId="0" xfId="0" applyFont="1"/>
    <xf numFmtId="0" fontId="0" fillId="0" borderId="0" xfId="0" applyFill="1" applyBorder="1"/>
    <xf numFmtId="0" fontId="2" fillId="3" borderId="3" xfId="0" applyFont="1" applyFill="1" applyBorder="1"/>
    <xf numFmtId="0" fontId="2" fillId="3" borderId="2" xfId="0" applyFont="1" applyFill="1" applyBorder="1"/>
    <xf numFmtId="165" fontId="2" fillId="3" borderId="0" xfId="0" applyNumberFormat="1" applyFon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2" fillId="3" borderId="0" xfId="0" applyFont="1" applyFill="1"/>
    <xf numFmtId="0" fontId="0" fillId="3" borderId="0" xfId="0" applyFill="1"/>
    <xf numFmtId="164" fontId="0" fillId="0" borderId="0" xfId="0" applyNumberFormat="1" applyFill="1" applyBorder="1"/>
    <xf numFmtId="0" fontId="3" fillId="2" borderId="0" xfId="1" applyFont="1" applyBorder="1" applyAlignment="1">
      <alignment horizontal="center"/>
    </xf>
    <xf numFmtId="0" fontId="4" fillId="0" borderId="12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/>
    </xf>
    <xf numFmtId="16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Omega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14x4.7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Hoja1!$G$12:$G$40</c:f>
              <c:numCache>
                <c:formatCode>General</c:formatCode>
                <c:ptCount val="29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  <c:pt idx="13">
                  <c:v>3.8365714285714274</c:v>
                </c:pt>
                <c:pt idx="14">
                  <c:v>5.1154285714285717</c:v>
                </c:pt>
                <c:pt idx="15">
                  <c:v>7.6731428571428548</c:v>
                </c:pt>
                <c:pt idx="16">
                  <c:v>10.217142857142857</c:v>
                </c:pt>
                <c:pt idx="17">
                  <c:v>12.737142857142855</c:v>
                </c:pt>
                <c:pt idx="18">
                  <c:v>13.888285714285715</c:v>
                </c:pt>
                <c:pt idx="19">
                  <c:v>15.222857142857146</c:v>
                </c:pt>
                <c:pt idx="20">
                  <c:v>17.7</c:v>
                </c:pt>
                <c:pt idx="21">
                  <c:v>4.3122857142857125</c:v>
                </c:pt>
                <c:pt idx="22">
                  <c:v>5.7428571428571429</c:v>
                </c:pt>
                <c:pt idx="23">
                  <c:v>8.6039999999999974</c:v>
                </c:pt>
                <c:pt idx="24">
                  <c:v>11.362285714285715</c:v>
                </c:pt>
                <c:pt idx="25">
                  <c:v>13.285714285714283</c:v>
                </c:pt>
                <c:pt idx="26">
                  <c:v>16.837714285714288</c:v>
                </c:pt>
                <c:pt idx="27">
                  <c:v>15.716571428571429</c:v>
                </c:pt>
                <c:pt idx="28">
                  <c:v>19.439999999999998</c:v>
                </c:pt>
              </c:numCache>
            </c:numRef>
          </c:xVal>
          <c:yVal>
            <c:numRef>
              <c:f>Hoja1!$I$12:$I$40</c:f>
              <c:numCache>
                <c:formatCode>0.000</c:formatCode>
                <c:ptCount val="29"/>
                <c:pt idx="0">
                  <c:v>288.99510820372507</c:v>
                </c:pt>
                <c:pt idx="1">
                  <c:v>362.23086894665914</c:v>
                </c:pt>
                <c:pt idx="2">
                  <c:v>464.4897098210069</c:v>
                </c:pt>
                <c:pt idx="3">
                  <c:v>527.83992568064502</c:v>
                </c:pt>
                <c:pt idx="13">
                  <c:v>270.09842839238246</c:v>
                </c:pt>
                <c:pt idx="14">
                  <c:v>348.82150430358672</c:v>
                </c:pt>
                <c:pt idx="15">
                  <c:v>456.99701134219521</c:v>
                </c:pt>
                <c:pt idx="16">
                  <c:v>521.45202061834584</c:v>
                </c:pt>
                <c:pt idx="17">
                  <c:v>615.64744034847979</c:v>
                </c:pt>
                <c:pt idx="18">
                  <c:v>662.87604990744637</c:v>
                </c:pt>
                <c:pt idx="19">
                  <c:v>709.84286007861374</c:v>
                </c:pt>
                <c:pt idx="20">
                  <c:v>707.95790448645994</c:v>
                </c:pt>
                <c:pt idx="21">
                  <c:v>352.18300844292776</c:v>
                </c:pt>
                <c:pt idx="22">
                  <c:v>386.93949516714287</c:v>
                </c:pt>
                <c:pt idx="23">
                  <c:v>498.308954736901</c:v>
                </c:pt>
                <c:pt idx="24">
                  <c:v>568.62827029975256</c:v>
                </c:pt>
                <c:pt idx="25">
                  <c:v>675.91365941984407</c:v>
                </c:pt>
                <c:pt idx="26">
                  <c:v>770.31851866021725</c:v>
                </c:pt>
                <c:pt idx="27">
                  <c:v>729.163654898191</c:v>
                </c:pt>
                <c:pt idx="28">
                  <c:v>765.60612967983263</c:v>
                </c:pt>
              </c:numCache>
            </c:numRef>
          </c:yVal>
          <c:smooth val="0"/>
        </c:ser>
        <c:ser>
          <c:idx val="1"/>
          <c:order val="1"/>
          <c:tx>
            <c:v>Ideal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Hoja1!$G$25:$G$32</c:f>
              <c:numCache>
                <c:formatCode>General</c:formatCode>
                <c:ptCount val="8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</c:numCache>
            </c:numRef>
          </c:xVal>
          <c:yVal>
            <c:numRef>
              <c:f>Hoja1!$J$25:$J$32</c:f>
              <c:numCache>
                <c:formatCode>0.000</c:formatCode>
                <c:ptCount val="8"/>
                <c:pt idx="0">
                  <c:v>220.97065127449571</c:v>
                </c:pt>
                <c:pt idx="1">
                  <c:v>294.62753503266111</c:v>
                </c:pt>
                <c:pt idx="2">
                  <c:v>441.94130254899142</c:v>
                </c:pt>
                <c:pt idx="3">
                  <c:v>588.46518391241955</c:v>
                </c:pt>
                <c:pt idx="4">
                  <c:v>733.60676450826782</c:v>
                </c:pt>
                <c:pt idx="5">
                  <c:v>799.90783346752801</c:v>
                </c:pt>
                <c:pt idx="6">
                  <c:v>876.77362972186017</c:v>
                </c:pt>
                <c:pt idx="7">
                  <c:v>1019.4468160898879</c:v>
                </c:pt>
              </c:numCache>
            </c:numRef>
          </c:yVal>
          <c:smooth val="0"/>
        </c:ser>
        <c:ser>
          <c:idx val="2"/>
          <c:order val="2"/>
          <c:tx>
            <c:v>10x4.5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Hoja1!$U$12:$U$50</c:f>
              <c:numCache>
                <c:formatCode>General</c:formatCode>
                <c:ptCount val="39"/>
                <c:pt idx="0">
                  <c:v>3.9188571428571417</c:v>
                </c:pt>
                <c:pt idx="1">
                  <c:v>5.2217142857142855</c:v>
                </c:pt>
                <c:pt idx="2">
                  <c:v>7.8274285714285696</c:v>
                </c:pt>
                <c:pt idx="3">
                  <c:v>10.409142857142857</c:v>
                </c:pt>
                <c:pt idx="4">
                  <c:v>12.959999999999997</c:v>
                </c:pt>
                <c:pt idx="5">
                  <c:v>14.255999999999998</c:v>
                </c:pt>
                <c:pt idx="6">
                  <c:v>15.490285714285717</c:v>
                </c:pt>
                <c:pt idx="7">
                  <c:v>18.047999999999998</c:v>
                </c:pt>
                <c:pt idx="13">
                  <c:v>4.1065714285714279</c:v>
                </c:pt>
                <c:pt idx="14">
                  <c:v>5.4617142857142857</c:v>
                </c:pt>
                <c:pt idx="15">
                  <c:v>8.1771428571428544</c:v>
                </c:pt>
                <c:pt idx="16">
                  <c:v>10.889142857142858</c:v>
                </c:pt>
                <c:pt idx="17">
                  <c:v>13.577142857142855</c:v>
                </c:pt>
                <c:pt idx="18">
                  <c:v>16.128</c:v>
                </c:pt>
                <c:pt idx="19">
                  <c:v>18.72</c:v>
                </c:pt>
              </c:numCache>
            </c:numRef>
          </c:xVal>
          <c:yVal>
            <c:numRef>
              <c:f>Hoja1!$W$12:$W$50</c:f>
              <c:numCache>
                <c:formatCode>0.000</c:formatCode>
                <c:ptCount val="39"/>
                <c:pt idx="0">
                  <c:v>360.18359773406979</c:v>
                </c:pt>
                <c:pt idx="1">
                  <c:v>456.49697451149888</c:v>
                </c:pt>
                <c:pt idx="2">
                  <c:v>567.94759189147476</c:v>
                </c:pt>
                <c:pt idx="3">
                  <c:v>635.23003455585615</c:v>
                </c:pt>
                <c:pt idx="4">
                  <c:v>692.04050170827168</c:v>
                </c:pt>
                <c:pt idx="5">
                  <c:v>742.14890453302883</c:v>
                </c:pt>
                <c:pt idx="6">
                  <c:v>799.01173156300399</c:v>
                </c:pt>
                <c:pt idx="7">
                  <c:v>796.18429817477329</c:v>
                </c:pt>
                <c:pt idx="13">
                  <c:v>369.71309544995881</c:v>
                </c:pt>
                <c:pt idx="14">
                  <c:v>467.20718746636209</c:v>
                </c:pt>
                <c:pt idx="15">
                  <c:v>584.85983234329979</c:v>
                </c:pt>
                <c:pt idx="16">
                  <c:v>662.87604990744637</c:v>
                </c:pt>
                <c:pt idx="17">
                  <c:v>719.31999791694295</c:v>
                </c:pt>
                <c:pt idx="18">
                  <c:v>826.97190617995318</c:v>
                </c:pt>
                <c:pt idx="19">
                  <c:v>762.35981727112312</c:v>
                </c:pt>
              </c:numCache>
            </c:numRef>
          </c:yVal>
          <c:smooth val="0"/>
        </c:ser>
        <c:ser>
          <c:idx val="3"/>
          <c:order val="3"/>
          <c:tx>
            <c:v>8x4.5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Hoja1!$AI$12:$AI$32</c:f>
              <c:numCache>
                <c:formatCode>General</c:formatCode>
                <c:ptCount val="21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  <c:pt idx="6">
                  <c:v>15.675428571428574</c:v>
                </c:pt>
                <c:pt idx="13">
                  <c:v>4.0191428571428558</c:v>
                </c:pt>
                <c:pt idx="14">
                  <c:v>5.3588571428571434</c:v>
                </c:pt>
                <c:pt idx="15">
                  <c:v>8.0125714285714267</c:v>
                </c:pt>
                <c:pt idx="16">
                  <c:v>10.676571428571428</c:v>
                </c:pt>
                <c:pt idx="17">
                  <c:v>13.328571428571427</c:v>
                </c:pt>
                <c:pt idx="18">
                  <c:v>15.942857142857145</c:v>
                </c:pt>
                <c:pt idx="19">
                  <c:v>18.576000000000001</c:v>
                </c:pt>
              </c:numCache>
            </c:numRef>
          </c:xVal>
          <c:yVal>
            <c:numRef>
              <c:f>Hoja1!$AK$12:$AK$33</c:f>
              <c:numCache>
                <c:formatCode>0.000</c:formatCode>
                <c:ptCount val="22"/>
                <c:pt idx="0">
                  <c:v>413.41264926139286</c:v>
                </c:pt>
                <c:pt idx="1">
                  <c:v>518.31042796475606</c:v>
                </c:pt>
                <c:pt idx="2">
                  <c:v>650.30967929308713</c:v>
                </c:pt>
                <c:pt idx="3">
                  <c:v>718.1680806106267</c:v>
                </c:pt>
                <c:pt idx="4">
                  <c:v>757.75214804585812</c:v>
                </c:pt>
                <c:pt idx="5">
                  <c:v>785.34580351988848</c:v>
                </c:pt>
                <c:pt idx="6">
                  <c:v>845.97854173417147</c:v>
                </c:pt>
                <c:pt idx="13">
                  <c:v>416.96788494770527</c:v>
                </c:pt>
                <c:pt idx="14">
                  <c:v>529.7772411503588</c:v>
                </c:pt>
                <c:pt idx="15">
                  <c:v>664.34212647912159</c:v>
                </c:pt>
                <c:pt idx="16">
                  <c:v>731.57220926594323</c:v>
                </c:pt>
                <c:pt idx="17">
                  <c:v>774.66438849768315</c:v>
                </c:pt>
                <c:pt idx="18">
                  <c:v>860.0633487977658</c:v>
                </c:pt>
                <c:pt idx="19">
                  <c:v>856.76467651149642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30784"/>
        <c:axId val="143432704"/>
      </c:scatterChart>
      <c:valAx>
        <c:axId val="1434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3432704"/>
        <c:crosses val="autoZero"/>
        <c:crossBetween val="midCat"/>
      </c:valAx>
      <c:valAx>
        <c:axId val="143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343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test Mom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Hoja1!$G$25:$G$40</c:f>
              <c:numCache>
                <c:formatCode>General</c:formatCode>
                <c:ptCount val="16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  <c:pt idx="8">
                  <c:v>4.3122857142857125</c:v>
                </c:pt>
                <c:pt idx="9">
                  <c:v>5.7428571428571429</c:v>
                </c:pt>
                <c:pt idx="10">
                  <c:v>8.6039999999999974</c:v>
                </c:pt>
                <c:pt idx="11">
                  <c:v>11.362285714285715</c:v>
                </c:pt>
                <c:pt idx="12">
                  <c:v>13.285714285714283</c:v>
                </c:pt>
                <c:pt idx="13">
                  <c:v>16.837714285714288</c:v>
                </c:pt>
                <c:pt idx="14">
                  <c:v>15.716571428571429</c:v>
                </c:pt>
                <c:pt idx="15">
                  <c:v>19.439999999999998</c:v>
                </c:pt>
              </c:numCache>
            </c:numRef>
          </c:xVal>
          <c:yVal>
            <c:numRef>
              <c:f>Hoja1!$O$25:$O$40</c:f>
              <c:numCache>
                <c:formatCode>General</c:formatCode>
                <c:ptCount val="16"/>
                <c:pt idx="0">
                  <c:v>3.1821463220030377E-2</c:v>
                </c:pt>
                <c:pt idx="1">
                  <c:v>5.316602522519287E-2</c:v>
                </c:pt>
                <c:pt idx="2">
                  <c:v>9.4346780993526766E-2</c:v>
                </c:pt>
                <c:pt idx="3">
                  <c:v>0.12487680823070373</c:v>
                </c:pt>
                <c:pt idx="4">
                  <c:v>0.17388565554600235</c:v>
                </c:pt>
                <c:pt idx="5">
                  <c:v>0.20460994163447513</c:v>
                </c:pt>
                <c:pt idx="6">
                  <c:v>0.23783911568523128</c:v>
                </c:pt>
                <c:pt idx="7">
                  <c:v>0.23639960717978276</c:v>
                </c:pt>
                <c:pt idx="8">
                  <c:v>4.3336845974417837E-2</c:v>
                </c:pt>
                <c:pt idx="9">
                  <c:v>6.5518339691612068E-2</c:v>
                </c:pt>
                <c:pt idx="10">
                  <c:v>0.11231653919823398</c:v>
                </c:pt>
                <c:pt idx="11">
                  <c:v>0.14776089877154197</c:v>
                </c:pt>
                <c:pt idx="12">
                  <c:v>0.21346611474379809</c:v>
                </c:pt>
                <c:pt idx="13">
                  <c:v>0.27625282806431384</c:v>
                </c:pt>
                <c:pt idx="14">
                  <c:v>0.25050748272936729</c:v>
                </c:pt>
                <c:pt idx="15">
                  <c:v>0.26997311029061016</c:v>
                </c:pt>
              </c:numCache>
            </c:numRef>
          </c:yVal>
          <c:smooth val="0"/>
        </c:ser>
        <c:ser>
          <c:idx val="1"/>
          <c:order val="1"/>
          <c:tx>
            <c:v>Test Mom 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Hoja1!$G$12:$G$15</c:f>
              <c:numCache>
                <c:formatCode>General</c:formatCode>
                <c:ptCount val="4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</c:numCache>
            </c:numRef>
          </c:xVal>
          <c:yVal>
            <c:numRef>
              <c:f>Hoja1!$L$12:$L$15</c:f>
              <c:numCache>
                <c:formatCode>General</c:formatCode>
                <c:ptCount val="4"/>
                <c:pt idx="0">
                  <c:v>3.3854310000000006E-2</c:v>
                </c:pt>
                <c:pt idx="1">
                  <c:v>6.1734330000000004E-2</c:v>
                </c:pt>
                <c:pt idx="2">
                  <c:v>8.3640060000000016E-2</c:v>
                </c:pt>
                <c:pt idx="3">
                  <c:v>0.10554579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8160"/>
        <c:axId val="161161984"/>
      </c:scatterChart>
      <c:valAx>
        <c:axId val="1594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161984"/>
        <c:crosses val="autoZero"/>
        <c:crossBetween val="midCat"/>
      </c:valAx>
      <c:valAx>
        <c:axId val="161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94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Hoja1!$U$12:$U$19</c:f>
              <c:numCache>
                <c:formatCode>General</c:formatCode>
                <c:ptCount val="8"/>
                <c:pt idx="0">
                  <c:v>3.9188571428571417</c:v>
                </c:pt>
                <c:pt idx="1">
                  <c:v>5.2217142857142855</c:v>
                </c:pt>
                <c:pt idx="2">
                  <c:v>7.8274285714285696</c:v>
                </c:pt>
                <c:pt idx="3">
                  <c:v>10.409142857142857</c:v>
                </c:pt>
                <c:pt idx="4">
                  <c:v>12.959999999999997</c:v>
                </c:pt>
                <c:pt idx="5">
                  <c:v>14.255999999999998</c:v>
                </c:pt>
                <c:pt idx="6">
                  <c:v>15.490285714285717</c:v>
                </c:pt>
                <c:pt idx="7">
                  <c:v>18.047999999999998</c:v>
                </c:pt>
              </c:numCache>
            </c:numRef>
          </c:xVal>
          <c:yVal>
            <c:numRef>
              <c:f>Hoja1!$Z$12:$Z$19</c:f>
              <c:numCache>
                <c:formatCode>General</c:formatCode>
                <c:ptCount val="8"/>
                <c:pt idx="0">
                  <c:v>3.1862880000000003E-2</c:v>
                </c:pt>
                <c:pt idx="1">
                  <c:v>4.9785750000000011E-2</c:v>
                </c:pt>
                <c:pt idx="2">
                  <c:v>0.10156293000000001</c:v>
                </c:pt>
                <c:pt idx="3">
                  <c:v>0.15134868000000001</c:v>
                </c:pt>
                <c:pt idx="4">
                  <c:v>0.17126297999999998</c:v>
                </c:pt>
                <c:pt idx="5">
                  <c:v>0.20710872000000002</c:v>
                </c:pt>
                <c:pt idx="6">
                  <c:v>0.21905730000000007</c:v>
                </c:pt>
                <c:pt idx="7">
                  <c:v>0.22304016000000004</c:v>
                </c:pt>
              </c:numCache>
            </c:numRef>
          </c:yVal>
          <c:smooth val="0"/>
        </c:ser>
        <c:ser>
          <c:idx val="1"/>
          <c:order val="1"/>
          <c:tx>
            <c:v>Force test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Hoja1!$U$25:$U$32</c:f>
              <c:numCache>
                <c:formatCode>General</c:formatCode>
                <c:ptCount val="8"/>
                <c:pt idx="0">
                  <c:v>4.1065714285714279</c:v>
                </c:pt>
                <c:pt idx="1">
                  <c:v>5.4617142857142857</c:v>
                </c:pt>
                <c:pt idx="2">
                  <c:v>8.1771428571428544</c:v>
                </c:pt>
                <c:pt idx="3">
                  <c:v>10.889142857142858</c:v>
                </c:pt>
                <c:pt idx="4">
                  <c:v>13.577142857142855</c:v>
                </c:pt>
                <c:pt idx="5">
                  <c:v>16.128</c:v>
                </c:pt>
                <c:pt idx="6">
                  <c:v>18.72</c:v>
                </c:pt>
              </c:numCache>
            </c:numRef>
          </c:xVal>
          <c:yVal>
            <c:numRef>
              <c:f>Hoja1!$AC$25:$AC$32</c:f>
              <c:numCache>
                <c:formatCode>General</c:formatCode>
                <c:ptCount val="8"/>
                <c:pt idx="0">
                  <c:v>4.2408476894963479E-2</c:v>
                </c:pt>
                <c:pt idx="1">
                  <c:v>6.8828545937578062E-2</c:v>
                </c:pt>
                <c:pt idx="2">
                  <c:v>0.10814878064002542</c:v>
                </c:pt>
                <c:pt idx="3">
                  <c:v>0.14107057353295308</c:v>
                </c:pt>
                <c:pt idx="4">
                  <c:v>0.16774989743082275</c:v>
                </c:pt>
                <c:pt idx="5">
                  <c:v>0.222749829949699</c:v>
                </c:pt>
                <c:pt idx="6">
                  <c:v>0.20068303866328971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99232"/>
        <c:axId val="161201152"/>
      </c:scatterChart>
      <c:valAx>
        <c:axId val="1611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201152"/>
        <c:crosses val="autoZero"/>
        <c:crossBetween val="midCat"/>
      </c:valAx>
      <c:valAx>
        <c:axId val="161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1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Hoja1!$AI$12:$AI$19</c:f>
              <c:numCache>
                <c:formatCode>General</c:formatCode>
                <c:ptCount val="8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  <c:pt idx="6">
                  <c:v>15.675428571428574</c:v>
                </c:pt>
              </c:numCache>
            </c:numRef>
          </c:xVal>
          <c:yVal>
            <c:numRef>
              <c:f>Hoja1!$AN$12:$AN$19</c:f>
              <c:numCache>
                <c:formatCode>General</c:formatCode>
                <c:ptCount val="8"/>
                <c:pt idx="0">
                  <c:v>9.9571500000000014E-3</c:v>
                </c:pt>
                <c:pt idx="1">
                  <c:v>3.1862880000000003E-2</c:v>
                </c:pt>
                <c:pt idx="2">
                  <c:v>6.5717190000000009E-2</c:v>
                </c:pt>
                <c:pt idx="3">
                  <c:v>7.7665770000000009E-2</c:v>
                </c:pt>
                <c:pt idx="4">
                  <c:v>0.10554579</c:v>
                </c:pt>
                <c:pt idx="5">
                  <c:v>0.12944295000000003</c:v>
                </c:pt>
                <c:pt idx="6">
                  <c:v>0.13342581000000001</c:v>
                </c:pt>
              </c:numCache>
            </c:numRef>
          </c:yVal>
          <c:smooth val="0"/>
        </c:ser>
        <c:ser>
          <c:idx val="1"/>
          <c:order val="1"/>
          <c:tx>
            <c:v>Force Test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Hoja1!$AI$25:$AI$32</c:f>
              <c:numCache>
                <c:formatCode>General</c:formatCode>
                <c:ptCount val="8"/>
                <c:pt idx="0">
                  <c:v>4.0191428571428558</c:v>
                </c:pt>
                <c:pt idx="1">
                  <c:v>5.3588571428571434</c:v>
                </c:pt>
                <c:pt idx="2">
                  <c:v>8.0125714285714267</c:v>
                </c:pt>
                <c:pt idx="3">
                  <c:v>10.676571428571428</c:v>
                </c:pt>
                <c:pt idx="4">
                  <c:v>13.328571428571427</c:v>
                </c:pt>
                <c:pt idx="5">
                  <c:v>15.942857142857145</c:v>
                </c:pt>
                <c:pt idx="6">
                  <c:v>18.576000000000001</c:v>
                </c:pt>
              </c:numCache>
            </c:numRef>
          </c:xVal>
          <c:yVal>
            <c:numRef>
              <c:f>Hoja1!$AQ$25:$AQ$32</c:f>
              <c:numCache>
                <c:formatCode>General</c:formatCode>
                <c:ptCount val="8"/>
                <c:pt idx="0">
                  <c:v>2.2724567448605047E-2</c:v>
                </c:pt>
                <c:pt idx="1">
                  <c:v>3.7608885041638986E-2</c:v>
                </c:pt>
                <c:pt idx="2">
                  <c:v>5.9535783507218297E-2</c:v>
                </c:pt>
                <c:pt idx="3">
                  <c:v>7.2335509575513254E-2</c:v>
                </c:pt>
                <c:pt idx="4">
                  <c:v>8.1658731955853964E-2</c:v>
                </c:pt>
                <c:pt idx="5">
                  <c:v>0.10147212602532645</c:v>
                </c:pt>
                <c:pt idx="6">
                  <c:v>0.10099936433022565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7552"/>
        <c:axId val="161289728"/>
      </c:scatterChart>
      <c:valAx>
        <c:axId val="1612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289728"/>
        <c:crosses val="autoZero"/>
        <c:crossBetween val="midCat"/>
      </c:valAx>
      <c:valAx>
        <c:axId val="1612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12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Hoja1!$F$12:$F$40</c:f>
              <c:numCache>
                <c:formatCode>0.0000000</c:formatCode>
                <c:ptCount val="29"/>
                <c:pt idx="0">
                  <c:v>0.25714285714285706</c:v>
                </c:pt>
                <c:pt idx="1">
                  <c:v>0.34285714285714286</c:v>
                </c:pt>
                <c:pt idx="2">
                  <c:v>0.51428571428571412</c:v>
                </c:pt>
                <c:pt idx="3">
                  <c:v>0.68571428571428572</c:v>
                </c:pt>
                <c:pt idx="13">
                  <c:v>0.25714285714285706</c:v>
                </c:pt>
                <c:pt idx="14">
                  <c:v>0.34285714285714286</c:v>
                </c:pt>
                <c:pt idx="15">
                  <c:v>0.51428571428571412</c:v>
                </c:pt>
                <c:pt idx="16">
                  <c:v>0.68571428571428572</c:v>
                </c:pt>
                <c:pt idx="17">
                  <c:v>0.85714285714285698</c:v>
                </c:pt>
                <c:pt idx="18">
                  <c:v>0.94285714285714284</c:v>
                </c:pt>
                <c:pt idx="19">
                  <c:v>1.0285714285714287</c:v>
                </c:pt>
                <c:pt idx="20">
                  <c:v>1.2</c:v>
                </c:pt>
                <c:pt idx="21">
                  <c:v>0.25714285714285706</c:v>
                </c:pt>
                <c:pt idx="22">
                  <c:v>0.34285714285714286</c:v>
                </c:pt>
                <c:pt idx="23">
                  <c:v>0.51428571428571412</c:v>
                </c:pt>
                <c:pt idx="24">
                  <c:v>0.68571428571428572</c:v>
                </c:pt>
                <c:pt idx="25">
                  <c:v>0.85714285714285698</c:v>
                </c:pt>
                <c:pt idx="26">
                  <c:v>1.0285714285714287</c:v>
                </c:pt>
                <c:pt idx="27">
                  <c:v>1.0285714285714287</c:v>
                </c:pt>
                <c:pt idx="28" formatCode="General">
                  <c:v>1.2</c:v>
                </c:pt>
              </c:numCache>
            </c:numRef>
          </c:xVal>
          <c:yVal>
            <c:numRef>
              <c:f>Hoja1!$P$12:$P$40</c:f>
              <c:numCache>
                <c:formatCode>0.000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0.88803735024665242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0.88612212731340245</c:v>
                </c:pt>
                <c:pt idx="17">
                  <c:v>0.83920632978506482</c:v>
                </c:pt>
                <c:pt idx="18">
                  <c:v>0.82869053430060657</c:v>
                </c:pt>
                <c:pt idx="19">
                  <c:v>0.80960790335790311</c:v>
                </c:pt>
                <c:pt idx="20">
                  <c:v>0.69445300462249615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0.86890327536072842</c:v>
                </c:pt>
                <c:pt idx="25">
                  <c:v>0.88331378299120267</c:v>
                </c:pt>
                <c:pt idx="26">
                  <c:v>0.79432072712463653</c:v>
                </c:pt>
                <c:pt idx="27">
                  <c:v>0.80551919720767884</c:v>
                </c:pt>
                <c:pt idx="28">
                  <c:v>0.68378226711560064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5568"/>
        <c:axId val="169564032"/>
      </c:scatterChart>
      <c:valAx>
        <c:axId val="169565568"/>
        <c:scaling>
          <c:orientation val="minMax"/>
        </c:scaling>
        <c:delete val="0"/>
        <c:axPos val="b"/>
        <c:numFmt formatCode="0.0000000" sourceLinked="1"/>
        <c:majorTickMark val="out"/>
        <c:minorTickMark val="none"/>
        <c:tickLblPos val="nextTo"/>
        <c:crossAx val="169564032"/>
        <c:crosses val="autoZero"/>
        <c:crossBetween val="midCat"/>
      </c:valAx>
      <c:valAx>
        <c:axId val="1695640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956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732899</xdr:colOff>
      <xdr:row>5</xdr:row>
      <xdr:rowOff>164013</xdr:rowOff>
    </xdr:from>
    <xdr:to>
      <xdr:col>21</xdr:col>
      <xdr:colOff>118298</xdr:colOff>
      <xdr:row>19</xdr:row>
      <xdr:rowOff>21809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91758</xdr:colOff>
      <xdr:row>3</xdr:row>
      <xdr:rowOff>83610</xdr:rowOff>
    </xdr:from>
    <xdr:to>
      <xdr:col>14</xdr:col>
      <xdr:colOff>704862</xdr:colOff>
      <xdr:row>16</xdr:row>
      <xdr:rowOff>191118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262681</xdr:colOff>
      <xdr:row>32</xdr:row>
      <xdr:rowOff>157006</xdr:rowOff>
    </xdr:from>
    <xdr:to>
      <xdr:col>26</xdr:col>
      <xdr:colOff>258462</xdr:colOff>
      <xdr:row>46</xdr:row>
      <xdr:rowOff>124970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138982</xdr:colOff>
      <xdr:row>32</xdr:row>
      <xdr:rowOff>190499</xdr:rowOff>
    </xdr:from>
    <xdr:to>
      <xdr:col>44</xdr:col>
      <xdr:colOff>217716</xdr:colOff>
      <xdr:row>45</xdr:row>
      <xdr:rowOff>40853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437030</xdr:colOff>
      <xdr:row>41</xdr:row>
      <xdr:rowOff>107576</xdr:rowOff>
    </xdr:from>
    <xdr:to>
      <xdr:col>14</xdr:col>
      <xdr:colOff>134471</xdr:colOff>
      <xdr:row>57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topLeftCell="C1" zoomScale="85" zoomScaleNormal="85" workbookViewId="0">
      <selection activeCell="P12" sqref="P12"/>
    </sheetView>
  </sheetViews>
  <sheetFormatPr defaultColWidth="9.140625" defaultRowHeight="15" x14ac:dyDescent="0.25"/>
  <cols>
    <col min="1" max="1" width="12.7109375" customWidth="1"/>
    <col min="4" max="4" width="12" customWidth="1"/>
    <col min="5" max="5" width="23.42578125" customWidth="1"/>
    <col min="6" max="6" width="14.5703125" customWidth="1"/>
    <col min="7" max="7" width="14" customWidth="1"/>
    <col min="8" max="8" width="15" customWidth="1"/>
    <col min="9" max="9" width="13.85546875" customWidth="1"/>
    <col min="10" max="10" width="20.42578125" customWidth="1"/>
    <col min="11" max="11" width="13.85546875" customWidth="1"/>
    <col min="12" max="12" width="12.140625" customWidth="1"/>
    <col min="13" max="13" width="9.7109375" customWidth="1"/>
    <col min="14" max="14" width="12.28515625" customWidth="1"/>
    <col min="15" max="15" width="16.28515625" customWidth="1"/>
    <col min="19" max="19" width="14.85546875" customWidth="1"/>
    <col min="20" max="20" width="14.28515625" customWidth="1"/>
    <col min="21" max="21" width="13.85546875" customWidth="1"/>
    <col min="23" max="23" width="12" customWidth="1"/>
    <col min="24" max="24" width="15.5703125" customWidth="1"/>
    <col min="25" max="25" width="14.42578125" bestFit="1" customWidth="1"/>
    <col min="26" max="26" width="11.28515625" customWidth="1"/>
    <col min="27" max="27" width="15.140625" bestFit="1" customWidth="1"/>
    <col min="29" max="29" width="19" customWidth="1"/>
    <col min="34" max="34" width="10.7109375" style="42" customWidth="1"/>
    <col min="40" max="40" width="12.5703125" customWidth="1"/>
  </cols>
  <sheetData>
    <row r="1" spans="1:41" ht="19.5" thickBot="1" x14ac:dyDescent="0.35">
      <c r="E1" s="11" t="s">
        <v>7</v>
      </c>
      <c r="F1" s="53" t="s">
        <v>0</v>
      </c>
      <c r="G1" s="53"/>
      <c r="H1" s="53"/>
      <c r="I1" s="53"/>
      <c r="J1" s="53"/>
      <c r="K1" s="53"/>
      <c r="S1" s="29" t="s">
        <v>7</v>
      </c>
      <c r="T1" s="53" t="s">
        <v>40</v>
      </c>
      <c r="U1" s="53"/>
      <c r="V1" s="53"/>
      <c r="W1" s="53"/>
      <c r="X1" s="53"/>
      <c r="Y1" s="53"/>
      <c r="AG1" s="29" t="s">
        <v>7</v>
      </c>
      <c r="AH1" s="53" t="s">
        <v>39</v>
      </c>
      <c r="AI1" s="53"/>
      <c r="AJ1" s="53"/>
      <c r="AK1" s="53"/>
      <c r="AL1" s="53"/>
      <c r="AM1" s="53"/>
    </row>
    <row r="2" spans="1:41" ht="15.75" x14ac:dyDescent="0.25">
      <c r="A2" t="s">
        <v>3</v>
      </c>
      <c r="B2">
        <v>1.1000000000000001</v>
      </c>
      <c r="C2" t="s">
        <v>4</v>
      </c>
      <c r="E2" s="12" t="s">
        <v>8</v>
      </c>
      <c r="F2" s="13">
        <f>14*0.0254/2</f>
        <v>0.17779999999999999</v>
      </c>
      <c r="S2" s="30" t="s">
        <v>8</v>
      </c>
      <c r="T2" s="31">
        <f>10*0.0254/2</f>
        <v>0.127</v>
      </c>
      <c r="AG2" s="30" t="s">
        <v>8</v>
      </c>
      <c r="AH2" s="34">
        <f>8*0.0254/2</f>
        <v>0.1016</v>
      </c>
    </row>
    <row r="3" spans="1:41" ht="15.75" x14ac:dyDescent="0.25">
      <c r="A3" t="s">
        <v>5</v>
      </c>
      <c r="B3">
        <v>1.8</v>
      </c>
      <c r="C3" t="s">
        <v>4</v>
      </c>
      <c r="E3" s="12" t="s">
        <v>9</v>
      </c>
      <c r="F3" s="13">
        <f>4.7*B8</f>
        <v>0.11938</v>
      </c>
      <c r="G3" s="6"/>
      <c r="J3" t="s">
        <v>26</v>
      </c>
      <c r="S3" s="12" t="s">
        <v>9</v>
      </c>
      <c r="T3" s="13">
        <f>4.7*$B$8</f>
        <v>0.11938</v>
      </c>
      <c r="X3" t="s">
        <v>26</v>
      </c>
      <c r="AG3" s="12" t="s">
        <v>9</v>
      </c>
      <c r="AH3" s="35">
        <f>4.7*$B$8</f>
        <v>0.11938</v>
      </c>
      <c r="AL3" t="s">
        <v>26</v>
      </c>
    </row>
    <row r="4" spans="1:41" ht="15.75" x14ac:dyDescent="0.25">
      <c r="A4" t="s">
        <v>18</v>
      </c>
      <c r="B4">
        <v>550</v>
      </c>
      <c r="E4" s="12" t="s">
        <v>10</v>
      </c>
      <c r="F4" s="13">
        <v>0.38397243543875248</v>
      </c>
      <c r="G4" s="6"/>
      <c r="J4" t="s">
        <v>27</v>
      </c>
      <c r="K4">
        <v>1.4690963709172829E-5</v>
      </c>
      <c r="S4" s="12" t="s">
        <v>10</v>
      </c>
      <c r="T4" s="13">
        <v>0.36651914291880922</v>
      </c>
      <c r="X4" t="s">
        <v>27</v>
      </c>
      <c r="Y4">
        <v>1.4894393987716126E-5</v>
      </c>
      <c r="AG4" s="12" t="s">
        <v>10</v>
      </c>
      <c r="AH4" s="35">
        <v>0.38397243543875248</v>
      </c>
      <c r="AL4" t="s">
        <v>27</v>
      </c>
      <c r="AM4">
        <v>1.371338782923591E-5</v>
      </c>
    </row>
    <row r="5" spans="1:41" ht="15.75" x14ac:dyDescent="0.25">
      <c r="E5" s="12" t="s">
        <v>11</v>
      </c>
      <c r="F5" s="28">
        <v>-0.29670597283903599</v>
      </c>
      <c r="G5" s="7"/>
      <c r="J5" t="s">
        <v>28</v>
      </c>
      <c r="K5">
        <v>6.2734392237374759E-2</v>
      </c>
      <c r="S5" s="12" t="s">
        <v>11</v>
      </c>
      <c r="T5" s="13">
        <v>-0.17453292519943298</v>
      </c>
      <c r="X5" t="s">
        <v>28</v>
      </c>
      <c r="Y5">
        <v>8.341019369277522E-2</v>
      </c>
      <c r="AG5" s="12" t="s">
        <v>11</v>
      </c>
      <c r="AH5" s="36">
        <v>-0.15707963267948963</v>
      </c>
      <c r="AL5" t="s">
        <v>28</v>
      </c>
      <c r="AM5">
        <v>9.1375250444778594E-2</v>
      </c>
    </row>
    <row r="6" spans="1:41" ht="15.75" x14ac:dyDescent="0.25">
      <c r="A6" t="s">
        <v>23</v>
      </c>
      <c r="B6">
        <v>20.3</v>
      </c>
      <c r="E6" s="12" t="s">
        <v>12</v>
      </c>
      <c r="F6" s="8">
        <v>2.1116904851885074</v>
      </c>
      <c r="G6" s="2"/>
      <c r="S6" s="12" t="s">
        <v>12</v>
      </c>
      <c r="T6" s="13">
        <v>2.4391197255270516</v>
      </c>
      <c r="AG6" s="12" t="s">
        <v>12</v>
      </c>
      <c r="AH6" s="37">
        <v>2.4186119232111292</v>
      </c>
    </row>
    <row r="7" spans="1:41" ht="15.75" x14ac:dyDescent="0.25">
      <c r="E7" s="12" t="s">
        <v>13</v>
      </c>
      <c r="F7" s="8">
        <v>0.03</v>
      </c>
      <c r="G7" s="2"/>
      <c r="S7" s="12" t="s">
        <v>13</v>
      </c>
      <c r="T7" s="13">
        <v>2.3E-2</v>
      </c>
      <c r="AG7" s="12" t="s">
        <v>13</v>
      </c>
      <c r="AH7" s="37">
        <v>0.02</v>
      </c>
    </row>
    <row r="8" spans="1:41" ht="15.75" x14ac:dyDescent="0.25">
      <c r="A8" s="27" t="s">
        <v>30</v>
      </c>
      <c r="B8" s="27">
        <v>2.5399999999999999E-2</v>
      </c>
      <c r="E8" s="12" t="s">
        <v>14</v>
      </c>
      <c r="F8" s="9">
        <v>2.089371E-3</v>
      </c>
      <c r="G8" s="10"/>
      <c r="S8" s="12" t="s">
        <v>14</v>
      </c>
      <c r="T8" s="13">
        <v>8.5000000000000006E-2</v>
      </c>
      <c r="AG8" s="12" t="s">
        <v>14</v>
      </c>
      <c r="AH8" s="38">
        <v>0.10891004754879116</v>
      </c>
    </row>
    <row r="9" spans="1:41" ht="15.75" x14ac:dyDescent="0.25">
      <c r="A9" s="59" t="s">
        <v>31</v>
      </c>
      <c r="B9" s="59"/>
      <c r="E9" s="12" t="s">
        <v>15</v>
      </c>
      <c r="F9" s="13">
        <v>2</v>
      </c>
      <c r="G9" s="6"/>
      <c r="S9" s="12" t="s">
        <v>15</v>
      </c>
      <c r="T9" s="13">
        <v>2</v>
      </c>
      <c r="AG9" s="12" t="s">
        <v>15</v>
      </c>
      <c r="AH9" s="35">
        <v>2</v>
      </c>
    </row>
    <row r="10" spans="1:41" ht="16.5" thickBot="1" x14ac:dyDescent="0.3">
      <c r="A10" s="6" t="s">
        <v>32</v>
      </c>
      <c r="B10" s="6">
        <v>1.0915600000000001</v>
      </c>
      <c r="E10" s="12" t="s">
        <v>16</v>
      </c>
      <c r="F10" s="13">
        <f>F9*F7/(PI()*F2)</f>
        <v>0.10741615956708347</v>
      </c>
      <c r="G10" s="6"/>
      <c r="S10" s="32" t="s">
        <v>16</v>
      </c>
      <c r="T10" s="33">
        <f>T9*T7/(PI()*T2)</f>
        <v>0.11529334460200293</v>
      </c>
      <c r="U10" s="6"/>
      <c r="AG10" s="32" t="s">
        <v>16</v>
      </c>
      <c r="AH10" s="39">
        <f>AH9*AH7/(PI()*AH2)</f>
        <v>0.12531885282826405</v>
      </c>
      <c r="AI10" s="6"/>
    </row>
    <row r="11" spans="1:41" ht="15.75" x14ac:dyDescent="0.25">
      <c r="A11" s="6"/>
      <c r="B11" s="6"/>
      <c r="C11" s="54" t="s">
        <v>24</v>
      </c>
      <c r="D11" s="19" t="s">
        <v>6</v>
      </c>
      <c r="E11" s="19" t="s">
        <v>1</v>
      </c>
      <c r="F11" s="19" t="s">
        <v>2</v>
      </c>
      <c r="G11" s="16" t="s">
        <v>37</v>
      </c>
      <c r="H11" s="19" t="s">
        <v>17</v>
      </c>
      <c r="I11" s="20" t="s">
        <v>19</v>
      </c>
      <c r="J11" s="16" t="s">
        <v>20</v>
      </c>
      <c r="K11" s="19" t="s">
        <v>21</v>
      </c>
      <c r="L11" s="21" t="s">
        <v>22</v>
      </c>
      <c r="P11" t="s">
        <v>42</v>
      </c>
      <c r="Q11" s="54" t="s">
        <v>24</v>
      </c>
      <c r="R11" s="19" t="s">
        <v>6</v>
      </c>
      <c r="S11" s="9" t="s">
        <v>1</v>
      </c>
      <c r="T11" s="9" t="s">
        <v>2</v>
      </c>
      <c r="U11" s="16" t="s">
        <v>37</v>
      </c>
      <c r="V11" s="19" t="s">
        <v>17</v>
      </c>
      <c r="W11" s="20" t="s">
        <v>19</v>
      </c>
      <c r="X11" s="16" t="s">
        <v>20</v>
      </c>
      <c r="Y11" s="19" t="s">
        <v>21</v>
      </c>
      <c r="Z11" s="21" t="s">
        <v>22</v>
      </c>
      <c r="AA11" t="s">
        <v>38</v>
      </c>
      <c r="AE11" s="54" t="s">
        <v>24</v>
      </c>
      <c r="AF11" s="19" t="s">
        <v>6</v>
      </c>
      <c r="AG11" s="9" t="s">
        <v>1</v>
      </c>
      <c r="AH11" s="38" t="s">
        <v>2</v>
      </c>
      <c r="AI11" s="16" t="s">
        <v>37</v>
      </c>
      <c r="AJ11" s="19" t="s">
        <v>17</v>
      </c>
      <c r="AK11" s="20" t="s">
        <v>19</v>
      </c>
      <c r="AL11" s="16" t="s">
        <v>20</v>
      </c>
      <c r="AM11" s="19" t="s">
        <v>21</v>
      </c>
      <c r="AN11" s="21" t="s">
        <v>22</v>
      </c>
      <c r="AO11" t="s">
        <v>38</v>
      </c>
    </row>
    <row r="12" spans="1:41" ht="15.75" customHeight="1" x14ac:dyDescent="0.25">
      <c r="C12" s="55"/>
      <c r="D12" s="5">
        <v>15.09</v>
      </c>
      <c r="E12" s="8">
        <v>1.28</v>
      </c>
      <c r="F12" s="24">
        <f>(E12-1.1)/($B$3-$B$2)</f>
        <v>0.25714285714285706</v>
      </c>
      <c r="G12" s="14">
        <f>F12*D12</f>
        <v>3.880285714285713</v>
      </c>
      <c r="H12" s="8">
        <v>5519.4</v>
      </c>
      <c r="I12" s="22">
        <f>H12/2*2*PI()/60</f>
        <v>288.99510820372507</v>
      </c>
      <c r="J12" s="22">
        <f>$B$4*G12*2*PI()/60</f>
        <v>223.48841338687265</v>
      </c>
      <c r="K12" s="8">
        <v>17</v>
      </c>
      <c r="L12" s="13">
        <f>K12/1000*9.81*$B$6/100</f>
        <v>3.3854310000000006E-2</v>
      </c>
      <c r="P12" s="60">
        <f>IF(I12/($B$4*G12*2*PI()/60)&gt;1,1,I12/($B$4*G12*2*PI()/60))</f>
        <v>1</v>
      </c>
      <c r="Q12" s="55"/>
      <c r="R12" s="5">
        <v>15.24</v>
      </c>
      <c r="S12" s="2">
        <v>1.28</v>
      </c>
      <c r="T12" s="24">
        <f>(S12-1.1)/($B$3-$B$2)</f>
        <v>0.25714285714285706</v>
      </c>
      <c r="U12" s="14">
        <f>T12*R12</f>
        <v>3.9188571428571417</v>
      </c>
      <c r="V12" s="2">
        <v>6879</v>
      </c>
      <c r="W12" s="22">
        <f>V12/2*2*PI()/60</f>
        <v>360.18359773406979</v>
      </c>
      <c r="X12" s="22">
        <f>$B$4*U12*2*PI()/60</f>
        <v>225.70996819191117</v>
      </c>
      <c r="Y12" s="2">
        <v>16</v>
      </c>
      <c r="Z12" s="13">
        <f>Y12/1000*9.81*$B$6/100</f>
        <v>3.1862880000000003E-2</v>
      </c>
      <c r="AA12">
        <f>Z12/($B$10*PI()*$T$2^3*(W12*$T$2)^2)</f>
        <v>2.16780929601756E-3</v>
      </c>
      <c r="AE12" s="55"/>
      <c r="AF12" s="5">
        <v>15.31</v>
      </c>
      <c r="AG12" s="2">
        <v>1.28</v>
      </c>
      <c r="AH12" s="37">
        <f>(AG12-1.1)/($B$3-$B$2)</f>
        <v>0.25714285714285706</v>
      </c>
      <c r="AI12" s="14">
        <f>AH12*AF12</f>
        <v>3.9368571428571419</v>
      </c>
      <c r="AJ12" s="2">
        <v>7895.6</v>
      </c>
      <c r="AK12" s="22">
        <f>AJ12/2*2*PI()/60</f>
        <v>413.41264926139286</v>
      </c>
      <c r="AL12" s="22">
        <f>$B$4*AI12*2*PI()/60</f>
        <v>226.74669376759584</v>
      </c>
      <c r="AM12" s="2">
        <v>5</v>
      </c>
      <c r="AN12" s="13">
        <f>AM12/1000*9.81*$B$6/100</f>
        <v>9.9571500000000014E-3</v>
      </c>
      <c r="AO12">
        <f>AN12/($B$10*PI()*$AH$2^3*(AK12*$AH$2)^2)</f>
        <v>1.5692838423100072E-3</v>
      </c>
    </row>
    <row r="13" spans="1:41" ht="15.75" x14ac:dyDescent="0.25">
      <c r="C13" s="55"/>
      <c r="D13" s="8">
        <v>15.06</v>
      </c>
      <c r="E13" s="8">
        <v>1.34</v>
      </c>
      <c r="F13" s="24">
        <f t="shared" ref="F13:F15" si="0">(E13-1.1)/0.7</f>
        <v>0.34285714285714286</v>
      </c>
      <c r="G13" s="14">
        <f t="shared" ref="G13:G15" si="1">F13*D13</f>
        <v>5.1634285714285717</v>
      </c>
      <c r="H13" s="8">
        <v>6918.1</v>
      </c>
      <c r="I13" s="22">
        <f t="shared" ref="I13:I15" si="2">H13/2*2*PI()/60</f>
        <v>362.23086894665914</v>
      </c>
      <c r="J13" s="22">
        <f>$B$4*G13*2*PI()/60</f>
        <v>297.3921365678201</v>
      </c>
      <c r="K13" s="8">
        <v>31</v>
      </c>
      <c r="L13" s="13">
        <f>K13/1000*9.81*$B$6/100</f>
        <v>6.1734330000000004E-2</v>
      </c>
      <c r="P13" s="60">
        <f t="shared" ref="P13:P40" si="3">IF(I13/($B$4*G13*2*PI()/60)&gt;1,1,I13/($B$4*G13*2*PI()/60))</f>
        <v>1</v>
      </c>
      <c r="Q13" s="55"/>
      <c r="R13" s="3">
        <v>15.23</v>
      </c>
      <c r="S13" s="2">
        <v>1.34</v>
      </c>
      <c r="T13" s="24">
        <f t="shared" ref="T13" si="4">(S13-1.1)/0.7</f>
        <v>0.34285714285714286</v>
      </c>
      <c r="U13" s="14">
        <f t="shared" ref="U13:U14" si="5">T13*R13</f>
        <v>5.2217142857142855</v>
      </c>
      <c r="V13" s="2">
        <v>8718.4500000000007</v>
      </c>
      <c r="W13" s="22">
        <f t="shared" ref="W13:W15" si="6">V13/2*2*PI()/60</f>
        <v>456.49697451149888</v>
      </c>
      <c r="X13" s="22">
        <f>$B$4*U13*2*PI()/60</f>
        <v>300.74915271765605</v>
      </c>
      <c r="Y13" s="2">
        <v>25</v>
      </c>
      <c r="Z13" s="13">
        <f>Y13/1000*9.81*$B$6/100</f>
        <v>4.9785750000000011E-2</v>
      </c>
      <c r="AA13">
        <f t="shared" ref="AA13:AA19" si="7">Z13/($B$10*PI()*$T$2^3*(W13*$T$2)^2)</f>
        <v>2.1086920308375956E-3</v>
      </c>
      <c r="AE13" s="55"/>
      <c r="AF13" s="3">
        <v>15.31</v>
      </c>
      <c r="AG13" s="2">
        <v>1.34</v>
      </c>
      <c r="AH13" s="37">
        <f t="shared" ref="AH13" si="8">(AG13-1.1)/0.7</f>
        <v>0.34285714285714286</v>
      </c>
      <c r="AI13" s="14">
        <f t="shared" ref="AI13:AI14" si="9">AH13*AF13</f>
        <v>5.2491428571428571</v>
      </c>
      <c r="AJ13" s="2">
        <v>9899</v>
      </c>
      <c r="AK13" s="22">
        <f t="shared" ref="AK13:AK18" si="10">AJ13/2*2*PI()/60</f>
        <v>518.31042796475606</v>
      </c>
      <c r="AL13" s="22">
        <f>$B$4*AI13*2*PI()/60</f>
        <v>302.32892502346118</v>
      </c>
      <c r="AM13" s="2">
        <v>16</v>
      </c>
      <c r="AN13" s="13">
        <f>AM13/1000*9.81*$B$6/100</f>
        <v>3.1862880000000003E-2</v>
      </c>
      <c r="AO13">
        <f t="shared" ref="AO13:AO18" si="11">AN13/($B$10*PI()*$AH$2^3*(AK13*$AH$2)^2)</f>
        <v>3.194766411133222E-3</v>
      </c>
    </row>
    <row r="14" spans="1:41" ht="15.75" x14ac:dyDescent="0.25">
      <c r="C14" s="55"/>
      <c r="D14" s="8">
        <v>15.05</v>
      </c>
      <c r="E14" s="8">
        <v>1.46</v>
      </c>
      <c r="F14" s="24">
        <f t="shared" si="0"/>
        <v>0.51428571428571412</v>
      </c>
      <c r="G14" s="14">
        <f t="shared" si="1"/>
        <v>7.7399999999999975</v>
      </c>
      <c r="H14" s="8">
        <v>8871.1</v>
      </c>
      <c r="I14" s="22">
        <f t="shared" si="2"/>
        <v>464.4897098210069</v>
      </c>
      <c r="J14" s="22">
        <f>$B$4*G14*2*PI()/60</f>
        <v>445.79199754439156</v>
      </c>
      <c r="K14" s="8">
        <v>42</v>
      </c>
      <c r="L14" s="13">
        <f>K14/1000*9.81*$B$6/100</f>
        <v>8.3640060000000016E-2</v>
      </c>
      <c r="P14" s="60">
        <f t="shared" si="3"/>
        <v>1</v>
      </c>
      <c r="Q14" s="55"/>
      <c r="R14" s="3">
        <v>15.22</v>
      </c>
      <c r="S14" s="2">
        <v>1.46</v>
      </c>
      <c r="T14" s="24">
        <f>(S14-1.1)/0.7</f>
        <v>0.51428571428571412</v>
      </c>
      <c r="U14" s="14">
        <f t="shared" si="5"/>
        <v>7.8274285714285696</v>
      </c>
      <c r="V14" s="2">
        <v>10847</v>
      </c>
      <c r="W14" s="22">
        <f t="shared" si="6"/>
        <v>567.94759189147476</v>
      </c>
      <c r="X14" s="22">
        <f>$B$4*U14*2*PI()/60</f>
        <v>450.82752176914545</v>
      </c>
      <c r="Y14" s="2">
        <v>51</v>
      </c>
      <c r="Z14" s="13">
        <f>Y14/1000*9.81*$B$6/100</f>
        <v>0.10156293000000001</v>
      </c>
      <c r="AA14">
        <f t="shared" si="7"/>
        <v>2.7790899668921373E-3</v>
      </c>
      <c r="AE14" s="55"/>
      <c r="AF14" s="3">
        <v>15.3</v>
      </c>
      <c r="AG14" s="2">
        <v>1.46</v>
      </c>
      <c r="AH14" s="37">
        <f>(AG14-1.1)/0.7</f>
        <v>0.51428571428571412</v>
      </c>
      <c r="AI14" s="14">
        <f t="shared" si="9"/>
        <v>7.8685714285714266</v>
      </c>
      <c r="AJ14" s="2">
        <v>12420</v>
      </c>
      <c r="AK14" s="22">
        <f t="shared" si="10"/>
        <v>650.30967929308713</v>
      </c>
      <c r="AL14" s="22">
        <f>$B$4*AI14*2*PI()/60</f>
        <v>453.19718022785315</v>
      </c>
      <c r="AM14" s="2">
        <v>33</v>
      </c>
      <c r="AN14" s="13">
        <f>AM14/1000*9.81*$B$6/100</f>
        <v>6.5717190000000009E-2</v>
      </c>
      <c r="AO14">
        <f t="shared" si="11"/>
        <v>4.1857426545895225E-3</v>
      </c>
    </row>
    <row r="15" spans="1:41" ht="15.75" x14ac:dyDescent="0.25">
      <c r="C15" s="55"/>
      <c r="D15" s="8">
        <v>15.05</v>
      </c>
      <c r="E15" s="8">
        <v>1.58</v>
      </c>
      <c r="F15" s="24">
        <f t="shared" si="0"/>
        <v>0.68571428571428572</v>
      </c>
      <c r="G15" s="14">
        <f t="shared" si="1"/>
        <v>10.32</v>
      </c>
      <c r="H15" s="8">
        <v>10081</v>
      </c>
      <c r="I15" s="22">
        <f t="shared" si="2"/>
        <v>527.83992568064502</v>
      </c>
      <c r="J15" s="22">
        <f>$B$4*G15*2*PI()/60</f>
        <v>594.38933005918886</v>
      </c>
      <c r="K15" s="8">
        <v>53</v>
      </c>
      <c r="L15" s="13">
        <f>K15/1000*9.81*$B$6/100</f>
        <v>0.10554579</v>
      </c>
      <c r="P15" s="60">
        <f t="shared" si="3"/>
        <v>0.88803735024665242</v>
      </c>
      <c r="Q15" s="55"/>
      <c r="R15" s="3">
        <v>15.18</v>
      </c>
      <c r="S15" s="2">
        <v>1.58</v>
      </c>
      <c r="T15" s="24">
        <f>(S15-1.1)/0.7</f>
        <v>0.68571428571428572</v>
      </c>
      <c r="U15" s="14">
        <f>T15*R15</f>
        <v>10.409142857142857</v>
      </c>
      <c r="V15" s="2">
        <v>12132</v>
      </c>
      <c r="W15" s="22">
        <f t="shared" si="6"/>
        <v>635.23003455585615</v>
      </c>
      <c r="X15" s="22">
        <f>$B$4*U15*2*PI()/60</f>
        <v>599.52359005305561</v>
      </c>
      <c r="Y15" s="2">
        <v>76</v>
      </c>
      <c r="Z15" s="13">
        <f>Y15/1000*9.81*$B$6/100</f>
        <v>0.15134868000000001</v>
      </c>
      <c r="AA15">
        <f t="shared" si="7"/>
        <v>3.3105526529802385E-3</v>
      </c>
      <c r="AE15" s="55"/>
      <c r="AF15" s="3">
        <v>15.27</v>
      </c>
      <c r="AG15" s="2">
        <v>1.58</v>
      </c>
      <c r="AH15" s="37">
        <f>(AG15-1.1)/0.7</f>
        <v>0.68571428571428572</v>
      </c>
      <c r="AI15" s="14">
        <f>AH15*AF15</f>
        <v>10.470857142857144</v>
      </c>
      <c r="AJ15" s="2">
        <v>13716</v>
      </c>
      <c r="AK15" s="22">
        <f t="shared" si="10"/>
        <v>718.1680806106267</v>
      </c>
      <c r="AL15" s="22">
        <f>$B$4*AI15*2*PI()/60</f>
        <v>603.07807774111723</v>
      </c>
      <c r="AM15" s="2">
        <v>39</v>
      </c>
      <c r="AN15" s="13">
        <f>AM15/1000*9.81*$B$6/100</f>
        <v>7.7665770000000009E-2</v>
      </c>
      <c r="AO15">
        <f t="shared" si="11"/>
        <v>4.0561259272699291E-3</v>
      </c>
    </row>
    <row r="16" spans="1:41" ht="15.75" x14ac:dyDescent="0.25">
      <c r="C16" s="55"/>
      <c r="D16" s="8"/>
      <c r="E16" s="8"/>
      <c r="F16" s="24"/>
      <c r="G16" s="14"/>
      <c r="H16" s="8"/>
      <c r="I16" s="22"/>
      <c r="J16" s="22"/>
      <c r="K16" s="14"/>
      <c r="L16" s="17"/>
      <c r="P16" s="60"/>
      <c r="Q16" s="55"/>
      <c r="R16" s="3">
        <v>15.12</v>
      </c>
      <c r="S16" s="2">
        <v>1.7</v>
      </c>
      <c r="T16" s="24">
        <f t="shared" ref="T16:T19" si="12">(S16-1.1)/0.7</f>
        <v>0.85714285714285698</v>
      </c>
      <c r="U16" s="14">
        <f t="shared" ref="U16:U19" si="13">T16*R16</f>
        <v>12.959999999999997</v>
      </c>
      <c r="V16" s="2">
        <v>13217</v>
      </c>
      <c r="W16" s="22">
        <f t="shared" ref="W16:W19" si="14">V16/2*2*PI()/60</f>
        <v>692.04050170827168</v>
      </c>
      <c r="X16" s="22">
        <f t="shared" ref="X16:X19" si="15">$B$4*U16*2*PI()/60</f>
        <v>746.44241449293463</v>
      </c>
      <c r="Y16" s="2">
        <v>86</v>
      </c>
      <c r="Z16" s="13">
        <f t="shared" ref="Z16:Z18" si="16">Y16/1000*9.81*$B$6/100</f>
        <v>0.17126297999999998</v>
      </c>
      <c r="AA16">
        <f t="shared" si="7"/>
        <v>3.1563443799946748E-3</v>
      </c>
      <c r="AE16" s="55"/>
      <c r="AF16" s="3">
        <v>15.25</v>
      </c>
      <c r="AG16" s="2">
        <v>1.7</v>
      </c>
      <c r="AH16" s="37">
        <f t="shared" ref="AH16:AH18" si="17">(AG16-1.1)/0.7</f>
        <v>0.85714285714285698</v>
      </c>
      <c r="AI16" s="14">
        <f t="shared" ref="AI16:AI18" si="18">AH16*AF16</f>
        <v>13.071428571428569</v>
      </c>
      <c r="AJ16" s="2">
        <v>14472</v>
      </c>
      <c r="AK16" s="22">
        <f t="shared" si="10"/>
        <v>757.75214804585812</v>
      </c>
      <c r="AL16" s="22">
        <f t="shared" ref="AL16:AL18" si="19">$B$4*AI16*2*PI()/60</f>
        <v>752.86023948526815</v>
      </c>
      <c r="AM16" s="2">
        <v>53</v>
      </c>
      <c r="AN16" s="13">
        <f t="shared" ref="AN16:AN18" si="20">AM16/1000*9.81*$B$6/100</f>
        <v>0.10554579</v>
      </c>
      <c r="AO16">
        <f t="shared" si="11"/>
        <v>4.9513147798459535E-3</v>
      </c>
    </row>
    <row r="17" spans="3:43" ht="15.75" x14ac:dyDescent="0.25">
      <c r="C17" s="55"/>
      <c r="D17" s="8"/>
      <c r="E17" s="8"/>
      <c r="F17" s="24"/>
      <c r="G17" s="14"/>
      <c r="H17" s="8"/>
      <c r="I17" s="22"/>
      <c r="J17" s="22"/>
      <c r="K17" s="14"/>
      <c r="L17" s="17"/>
      <c r="P17" s="60"/>
      <c r="Q17" s="55"/>
      <c r="R17" s="3">
        <v>15.12</v>
      </c>
      <c r="S17" s="2">
        <v>1.76</v>
      </c>
      <c r="T17" s="24">
        <f t="shared" si="12"/>
        <v>0.94285714285714284</v>
      </c>
      <c r="U17" s="14">
        <f t="shared" si="13"/>
        <v>14.255999999999998</v>
      </c>
      <c r="V17" s="2">
        <v>14174</v>
      </c>
      <c r="W17" s="22">
        <f t="shared" si="14"/>
        <v>742.14890453302883</v>
      </c>
      <c r="X17" s="22">
        <f t="shared" si="15"/>
        <v>821.08665594222828</v>
      </c>
      <c r="Y17" s="2">
        <v>104</v>
      </c>
      <c r="Z17" s="13">
        <f t="shared" si="16"/>
        <v>0.20710872000000002</v>
      </c>
      <c r="AA17">
        <f t="shared" si="7"/>
        <v>3.3189460503997123E-3</v>
      </c>
      <c r="AE17" s="55"/>
      <c r="AF17" s="3">
        <v>15.24</v>
      </c>
      <c r="AG17" s="2">
        <v>1.76</v>
      </c>
      <c r="AH17" s="37">
        <f t="shared" si="17"/>
        <v>0.94285714285714284</v>
      </c>
      <c r="AI17" s="14">
        <f t="shared" si="18"/>
        <v>14.369142857142856</v>
      </c>
      <c r="AJ17" s="2">
        <v>14999</v>
      </c>
      <c r="AK17" s="22">
        <f t="shared" si="10"/>
        <v>785.34580351988848</v>
      </c>
      <c r="AL17" s="22">
        <f t="shared" si="19"/>
        <v>827.60321670367455</v>
      </c>
      <c r="AM17" s="2">
        <v>65</v>
      </c>
      <c r="AN17" s="13">
        <f t="shared" si="20"/>
        <v>0.12944295000000003</v>
      </c>
      <c r="AO17">
        <f>AN17/($B$10*PI()*$AH$2^3*(AK17*$AH$2)^2)</f>
        <v>5.6531501672234486E-3</v>
      </c>
    </row>
    <row r="18" spans="3:43" ht="15.75" x14ac:dyDescent="0.25">
      <c r="C18" s="55"/>
      <c r="D18" s="8"/>
      <c r="E18" s="8"/>
      <c r="F18" s="24"/>
      <c r="G18" s="14"/>
      <c r="H18" s="8"/>
      <c r="I18" s="22"/>
      <c r="J18" s="22"/>
      <c r="K18" s="14"/>
      <c r="L18" s="17"/>
      <c r="P18" s="60"/>
      <c r="Q18" s="55"/>
      <c r="R18" s="3">
        <v>15.06</v>
      </c>
      <c r="S18" s="2">
        <v>1.82</v>
      </c>
      <c r="T18" s="24">
        <f t="shared" si="12"/>
        <v>1.0285714285714287</v>
      </c>
      <c r="U18" s="14">
        <f t="shared" si="13"/>
        <v>15.490285714285717</v>
      </c>
      <c r="V18" s="2">
        <v>15260</v>
      </c>
      <c r="W18" s="22">
        <f t="shared" si="14"/>
        <v>799.01173156300399</v>
      </c>
      <c r="X18" s="22">
        <f t="shared" si="15"/>
        <v>892.17640970346042</v>
      </c>
      <c r="Y18" s="2">
        <v>110</v>
      </c>
      <c r="Z18" s="13">
        <f t="shared" si="16"/>
        <v>0.21905730000000007</v>
      </c>
      <c r="AA18">
        <f t="shared" si="7"/>
        <v>3.0285540474136565E-3</v>
      </c>
      <c r="AE18" s="55"/>
      <c r="AF18" s="3">
        <v>15.24</v>
      </c>
      <c r="AG18" s="2">
        <v>1.82</v>
      </c>
      <c r="AH18" s="37">
        <f t="shared" si="17"/>
        <v>1.0285714285714287</v>
      </c>
      <c r="AI18" s="14">
        <f t="shared" si="18"/>
        <v>15.675428571428574</v>
      </c>
      <c r="AJ18" s="2">
        <v>16157</v>
      </c>
      <c r="AK18" s="22">
        <f t="shared" si="10"/>
        <v>845.97854173417147</v>
      </c>
      <c r="AL18" s="22">
        <f t="shared" si="19"/>
        <v>902.83987276764515</v>
      </c>
      <c r="AM18" s="2">
        <v>67</v>
      </c>
      <c r="AN18" s="13">
        <f t="shared" si="20"/>
        <v>0.13342581000000001</v>
      </c>
      <c r="AO18">
        <f t="shared" si="11"/>
        <v>5.0217504635325016E-3</v>
      </c>
    </row>
    <row r="19" spans="3:43" ht="15.75" x14ac:dyDescent="0.25">
      <c r="C19" s="55"/>
      <c r="D19" s="14"/>
      <c r="E19" s="14"/>
      <c r="F19" s="24"/>
      <c r="G19" s="14"/>
      <c r="H19" s="14"/>
      <c r="I19" s="22"/>
      <c r="J19" s="22"/>
      <c r="K19" s="14"/>
      <c r="L19" s="17"/>
      <c r="P19" s="60"/>
      <c r="Q19" s="55"/>
      <c r="R19" s="3">
        <v>15.04</v>
      </c>
      <c r="S19">
        <v>1.94</v>
      </c>
      <c r="T19" s="24">
        <f t="shared" si="12"/>
        <v>1.2</v>
      </c>
      <c r="U19" s="14">
        <f t="shared" si="13"/>
        <v>18.047999999999998</v>
      </c>
      <c r="V19" s="2">
        <v>15206</v>
      </c>
      <c r="W19" s="22">
        <f t="shared" si="14"/>
        <v>796.18429817477329</v>
      </c>
      <c r="X19" s="22">
        <f t="shared" si="15"/>
        <v>1039.4901772197907</v>
      </c>
      <c r="Y19" s="2">
        <v>112</v>
      </c>
      <c r="Z19" s="13">
        <f>Y19/1000*9.81*$B$6/100</f>
        <v>0.22304016000000004</v>
      </c>
      <c r="AA19">
        <f t="shared" si="7"/>
        <v>3.1055588315537334E-3</v>
      </c>
      <c r="AE19" s="55"/>
      <c r="AF19" s="3"/>
      <c r="AH19" s="37"/>
      <c r="AI19" s="14"/>
      <c r="AJ19" s="2"/>
      <c r="AK19" s="22"/>
      <c r="AL19" s="22"/>
      <c r="AM19" s="2"/>
      <c r="AN19" s="13"/>
    </row>
    <row r="20" spans="3:43" x14ac:dyDescent="0.25">
      <c r="C20" s="55"/>
      <c r="D20" s="14"/>
      <c r="E20" s="14"/>
      <c r="F20" s="25"/>
      <c r="G20" s="14"/>
      <c r="H20" s="14"/>
      <c r="I20" s="22"/>
      <c r="J20" s="22"/>
      <c r="K20" s="14"/>
      <c r="L20" s="17"/>
      <c r="P20" s="60"/>
      <c r="Q20" s="55"/>
      <c r="R20" s="14"/>
      <c r="S20" s="14"/>
      <c r="T20" s="25"/>
      <c r="U20" s="14"/>
      <c r="V20" s="14"/>
      <c r="W20" s="22"/>
      <c r="X20" s="22"/>
      <c r="Y20" s="14"/>
      <c r="Z20" s="17"/>
      <c r="AE20" s="55"/>
      <c r="AF20" s="14"/>
      <c r="AG20" s="14"/>
      <c r="AH20" s="40"/>
      <c r="AI20" s="14"/>
      <c r="AJ20" s="14"/>
      <c r="AK20" s="22"/>
      <c r="AL20" s="22"/>
      <c r="AM20" s="14"/>
      <c r="AN20" s="17"/>
    </row>
    <row r="21" spans="3:43" x14ac:dyDescent="0.25">
      <c r="C21" s="55"/>
      <c r="D21" s="14"/>
      <c r="E21" s="14"/>
      <c r="F21" s="25"/>
      <c r="G21" s="14"/>
      <c r="H21" s="14"/>
      <c r="I21" s="22"/>
      <c r="J21" s="22"/>
      <c r="K21" s="14"/>
      <c r="L21" s="17"/>
      <c r="P21" s="60"/>
      <c r="Q21" s="55"/>
      <c r="R21" s="14"/>
      <c r="S21" s="14"/>
      <c r="T21" s="25"/>
      <c r="U21" s="14"/>
      <c r="V21" s="14"/>
      <c r="W21" s="22"/>
      <c r="X21" s="22"/>
      <c r="Y21" s="14"/>
      <c r="Z21" s="17"/>
      <c r="AE21" s="55"/>
      <c r="AF21" s="14"/>
      <c r="AG21" s="14"/>
      <c r="AH21" s="40"/>
      <c r="AI21" s="14"/>
      <c r="AJ21" s="14"/>
      <c r="AK21" s="22"/>
      <c r="AL21" s="22"/>
      <c r="AM21" s="14"/>
      <c r="AN21" s="17"/>
    </row>
    <row r="22" spans="3:43" x14ac:dyDescent="0.25">
      <c r="C22" s="55"/>
      <c r="D22" s="14"/>
      <c r="E22" s="14"/>
      <c r="F22" s="25"/>
      <c r="G22" s="14"/>
      <c r="H22" s="14"/>
      <c r="I22" s="22"/>
      <c r="J22" s="22"/>
      <c r="K22" s="14"/>
      <c r="L22" s="17"/>
      <c r="P22" s="60"/>
      <c r="Q22" s="55"/>
      <c r="R22" s="14"/>
      <c r="S22" s="14"/>
      <c r="T22" s="25"/>
      <c r="U22" s="14"/>
      <c r="V22" s="14"/>
      <c r="W22" s="22"/>
      <c r="X22" s="22"/>
      <c r="Y22" s="14"/>
      <c r="Z22" s="17"/>
      <c r="AE22" s="55"/>
      <c r="AF22" s="14"/>
      <c r="AG22" s="14"/>
      <c r="AH22" s="40"/>
      <c r="AI22" s="14"/>
      <c r="AJ22" s="14"/>
      <c r="AK22" s="22"/>
      <c r="AL22" s="22"/>
      <c r="AM22" s="14"/>
      <c r="AN22" s="17"/>
    </row>
    <row r="23" spans="3:43" ht="15.75" thickBot="1" x14ac:dyDescent="0.3">
      <c r="C23" s="55"/>
      <c r="D23" s="14"/>
      <c r="E23" s="14"/>
      <c r="F23" s="25"/>
      <c r="G23" s="14"/>
      <c r="H23" s="14"/>
      <c r="I23" s="22"/>
      <c r="J23" s="22"/>
      <c r="K23" s="18"/>
      <c r="L23" s="17"/>
      <c r="P23" s="60"/>
      <c r="Q23" s="55"/>
      <c r="R23" s="14"/>
      <c r="S23" s="14"/>
      <c r="T23" s="25"/>
      <c r="U23" s="14"/>
      <c r="V23" s="14"/>
      <c r="W23" s="22"/>
      <c r="X23" s="22"/>
      <c r="Y23" s="18"/>
      <c r="Z23" s="17"/>
      <c r="AE23" s="55"/>
      <c r="AF23" s="14"/>
      <c r="AG23" s="14"/>
      <c r="AH23" s="40"/>
      <c r="AI23" s="14"/>
      <c r="AJ23" s="14"/>
      <c r="AK23" s="22"/>
      <c r="AL23" s="22"/>
      <c r="AM23" s="18"/>
      <c r="AN23" s="17"/>
    </row>
    <row r="24" spans="3:43" ht="16.5" thickBot="1" x14ac:dyDescent="0.3">
      <c r="C24" s="56"/>
      <c r="D24" s="18"/>
      <c r="E24" s="18"/>
      <c r="F24" s="26"/>
      <c r="G24" s="18"/>
      <c r="H24" s="18"/>
      <c r="I24" s="23"/>
      <c r="J24" s="23"/>
      <c r="K24" s="1" t="s">
        <v>35</v>
      </c>
      <c r="L24" s="9" t="s">
        <v>33</v>
      </c>
      <c r="M24" s="9" t="s">
        <v>29</v>
      </c>
      <c r="N24" s="9" t="s">
        <v>34</v>
      </c>
      <c r="O24" s="21" t="s">
        <v>36</v>
      </c>
      <c r="P24" s="60"/>
      <c r="Q24" s="56"/>
      <c r="R24" s="18"/>
      <c r="S24" s="18"/>
      <c r="T24" s="26"/>
      <c r="U24" s="18"/>
      <c r="V24" s="18"/>
      <c r="W24" s="23"/>
      <c r="X24" s="23"/>
      <c r="Y24" s="1" t="s">
        <v>35</v>
      </c>
      <c r="Z24" s="9" t="s">
        <v>33</v>
      </c>
      <c r="AA24" s="9" t="s">
        <v>29</v>
      </c>
      <c r="AB24" s="9" t="s">
        <v>34</v>
      </c>
      <c r="AC24" s="21" t="s">
        <v>36</v>
      </c>
      <c r="AE24" s="56"/>
      <c r="AF24" s="18"/>
      <c r="AG24" s="18"/>
      <c r="AH24" s="41"/>
      <c r="AI24" s="18"/>
      <c r="AJ24" s="18"/>
      <c r="AK24" s="23"/>
      <c r="AL24" s="23"/>
      <c r="AM24" s="1" t="s">
        <v>35</v>
      </c>
      <c r="AN24" s="9" t="s">
        <v>33</v>
      </c>
      <c r="AO24" s="9" t="s">
        <v>29</v>
      </c>
      <c r="AP24" s="9" t="s">
        <v>34</v>
      </c>
      <c r="AQ24" s="21" t="s">
        <v>36</v>
      </c>
    </row>
    <row r="25" spans="3:43" ht="15.75" customHeight="1" x14ac:dyDescent="0.25">
      <c r="C25" s="57" t="s">
        <v>25</v>
      </c>
      <c r="D25" s="3">
        <v>14.92</v>
      </c>
      <c r="E25" s="2">
        <v>1.28</v>
      </c>
      <c r="F25" s="24">
        <f>(E25-1.1)/($B$3-$B$2)</f>
        <v>0.25714285714285706</v>
      </c>
      <c r="G25" s="14">
        <f>F25*D25</f>
        <v>3.8365714285714274</v>
      </c>
      <c r="H25" s="15">
        <v>5158.5</v>
      </c>
      <c r="I25" s="22">
        <f>H25/2*2*PI()/60</f>
        <v>270.09842839238246</v>
      </c>
      <c r="J25" s="22">
        <f t="shared" ref="J25:J41" si="21">$B$4*G25*2*PI()/60</f>
        <v>220.97065127449571</v>
      </c>
      <c r="K25" s="2">
        <v>241</v>
      </c>
      <c r="L25" s="6">
        <f>SQRT(K25/1000*9.81/(2*$B$10*PI()*$F$2^2))</f>
        <v>3.3021555555408604</v>
      </c>
      <c r="M25" s="6">
        <f>L25/(I25*$F$2)</f>
        <v>6.8761242235011788E-2</v>
      </c>
      <c r="N25" s="6">
        <f>$F$10*$F$6/4*(2/3*$F$4+M25+$F$5/2)*M25+$F$10*$F$8/8*(1+0^2)</f>
        <v>7.1584626393208421E-4</v>
      </c>
      <c r="O25">
        <f>$B$10*PI()*$F$2^3*(I25*$F$2)^2*N25</f>
        <v>3.1821463220030377E-2</v>
      </c>
      <c r="P25" s="60">
        <f t="shared" si="3"/>
        <v>1</v>
      </c>
      <c r="Q25" s="57" t="s">
        <v>25</v>
      </c>
      <c r="R25" s="3">
        <v>15.97</v>
      </c>
      <c r="S25" s="2">
        <v>1.28</v>
      </c>
      <c r="T25" s="24">
        <f>(S25-1.1)/($B$3-$B$2)</f>
        <v>0.25714285714285706</v>
      </c>
      <c r="U25" s="14">
        <f>T25*R25</f>
        <v>4.1065714285714279</v>
      </c>
      <c r="V25" s="2">
        <v>7061</v>
      </c>
      <c r="W25" s="22">
        <f>V25/2*2*PI()/60</f>
        <v>369.71309544995881</v>
      </c>
      <c r="X25" s="22">
        <f t="shared" ref="X25:X31" si="22">$B$4*U25*2*PI()/60</f>
        <v>236.52153490976525</v>
      </c>
      <c r="Y25" s="2">
        <v>192</v>
      </c>
      <c r="Z25" s="6">
        <f>SQRT(Y25/1000*9.81/(2*$B$10*PI()*$T$2^2))</f>
        <v>4.126365147023864</v>
      </c>
      <c r="AA25" s="6">
        <f>Z25/(W25*$T$2)</f>
        <v>8.7881832019639436E-2</v>
      </c>
      <c r="AB25" s="6">
        <f>$T$10*$T$6/4*(2/3*$T$4+AA25+$T$5/2)*AA25+$T$10*$T$8/8*(1+0^2)</f>
        <v>2.7384632510583972E-3</v>
      </c>
      <c r="AC25">
        <f>$B$10*PI()*$T$2^3*(W25*$T$2)^2*AB25</f>
        <v>4.2408476894963479E-2</v>
      </c>
      <c r="AE25" s="57" t="s">
        <v>25</v>
      </c>
      <c r="AF25" s="3">
        <v>15.63</v>
      </c>
      <c r="AG25" s="2">
        <v>1.28</v>
      </c>
      <c r="AH25" s="37">
        <f>(AG25-1.1)/($B$3-$B$2)</f>
        <v>0.25714285714285706</v>
      </c>
      <c r="AI25" s="14">
        <f>AH25*AF25</f>
        <v>4.0191428571428558</v>
      </c>
      <c r="AJ25" s="2">
        <v>7963.5</v>
      </c>
      <c r="AK25" s="22">
        <f>AJ25/2*2*PI()/60</f>
        <v>416.96788494770527</v>
      </c>
      <c r="AL25" s="22">
        <f t="shared" ref="AL25:AL31" si="23">$B$4*AI25*2*PI()/60</f>
        <v>231.48601068501122</v>
      </c>
      <c r="AM25" s="2">
        <v>116</v>
      </c>
      <c r="AN25" s="6">
        <f>SQRT(AM25/1000*9.81/(2*$B$10*PI()*$AH$2^2))</f>
        <v>4.0091845664318893</v>
      </c>
      <c r="AO25" s="6">
        <f>AN25/(AK25*$AH$2)</f>
        <v>9.4636732085519981E-2</v>
      </c>
      <c r="AP25" s="6">
        <f>$AH$10*$AH$6/4*(2/3*$AH$4+AO25+$AH$5/2)*AO25+$T$10*$AH$8/8*(1+0^2)</f>
        <v>3.5206624386321479E-3</v>
      </c>
      <c r="AQ25">
        <f>$B$10*PI()*$AH$2^3*(AK25*$AH$2)^2*AP25</f>
        <v>2.2724567448605047E-2</v>
      </c>
    </row>
    <row r="26" spans="3:43" ht="15.75" x14ac:dyDescent="0.25">
      <c r="C26" s="58"/>
      <c r="D26" s="3">
        <v>14.92</v>
      </c>
      <c r="E26" s="2">
        <v>1.34</v>
      </c>
      <c r="F26" s="24">
        <f t="shared" ref="F26:F40" si="24">(E26-1.1)/($B$3-$B$2)</f>
        <v>0.34285714285714286</v>
      </c>
      <c r="G26" s="14">
        <f t="shared" ref="G26:G40" si="25">F26*D26</f>
        <v>5.1154285714285717</v>
      </c>
      <c r="H26" s="2">
        <v>6662</v>
      </c>
      <c r="I26" s="22">
        <f t="shared" ref="I26:I40" si="26">H26/2*2*PI()/60</f>
        <v>348.82150430358672</v>
      </c>
      <c r="J26" s="22">
        <f t="shared" si="21"/>
        <v>294.62753503266111</v>
      </c>
      <c r="K26" s="2">
        <v>403</v>
      </c>
      <c r="L26" s="6">
        <f t="shared" ref="L26:L40" si="27">SQRT(K26/1000*9.81/(2*$B$10*PI()*$F$2^2))</f>
        <v>4.2701342546138061</v>
      </c>
      <c r="M26" s="6">
        <f t="shared" ref="M26:M40" si="28">L26/(I26*$F$2)</f>
        <v>6.8850408656029066E-2</v>
      </c>
      <c r="N26" s="6">
        <f t="shared" ref="N26:N40" si="29">$F$10*$F$6/4*(2/3*$F$4+M26+$F$5/2)*M26+$F$10*$F$8/8*(1+0^2)</f>
        <v>7.1708629636901518E-4</v>
      </c>
      <c r="O26">
        <f t="shared" ref="O26:O40" si="30">$B$10*PI()*$F$2^3*(I26*$F$2)^2*N26</f>
        <v>5.316602522519287E-2</v>
      </c>
      <c r="P26" s="60">
        <f t="shared" si="3"/>
        <v>1</v>
      </c>
      <c r="Q26" s="58"/>
      <c r="R26" s="3">
        <v>15.93</v>
      </c>
      <c r="S26" s="2">
        <v>1.34</v>
      </c>
      <c r="T26" s="24">
        <f t="shared" ref="T26:T31" si="31">(S26-1.1)/($B$3-$B$2)</f>
        <v>0.34285714285714286</v>
      </c>
      <c r="U26" s="14">
        <f t="shared" ref="U26:U31" si="32">T26*R26</f>
        <v>5.4617142857142857</v>
      </c>
      <c r="V26" s="2">
        <v>8923</v>
      </c>
      <c r="W26" s="22">
        <f t="shared" ref="W26:W28" si="33">V26/2*2*PI()/60</f>
        <v>467.20718746636209</v>
      </c>
      <c r="X26" s="22">
        <f t="shared" si="22"/>
        <v>314.5721603934511</v>
      </c>
      <c r="Y26" s="2">
        <v>320</v>
      </c>
      <c r="Z26" s="6">
        <f t="shared" ref="Z26:Z31" si="34">SQRT(Y26/1000*9.81/(2*$B$10*PI()*$T$2^2))</f>
        <v>5.3271144982647147</v>
      </c>
      <c r="AA26" s="6">
        <f t="shared" ref="AA26:AA31" si="35">Z26/(W26*$T$2)</f>
        <v>8.9779833393344943E-2</v>
      </c>
      <c r="AB26" s="6">
        <f t="shared" ref="AB26:AB31" si="36">$T$10*$T$6/4*(2/3*$T$4+AA26+$T$5/2)*AA26+$T$10*$T$8/8*(1+0^2)</f>
        <v>2.7831298806833349E-3</v>
      </c>
      <c r="AC26">
        <f t="shared" ref="AC26:AC31" si="37">$B$10*PI()*$T$2^3*(W26*$T$2)^2*AB26</f>
        <v>6.8828545937578062E-2</v>
      </c>
      <c r="AE26" s="58"/>
      <c r="AF26" s="3">
        <v>15.63</v>
      </c>
      <c r="AG26" s="2">
        <v>1.34</v>
      </c>
      <c r="AH26" s="37">
        <f t="shared" ref="AH26:AH31" si="38">(AG26-1.1)/($B$3-$B$2)</f>
        <v>0.34285714285714286</v>
      </c>
      <c r="AI26" s="14">
        <f t="shared" ref="AI26:AI31" si="39">AH26*AF26</f>
        <v>5.3588571428571434</v>
      </c>
      <c r="AJ26" s="2">
        <v>10118</v>
      </c>
      <c r="AK26" s="22">
        <f t="shared" ref="AK26:AK28" si="40">AJ26/2*2*PI()/60</f>
        <v>529.7772411503588</v>
      </c>
      <c r="AL26" s="22">
        <f t="shared" si="23"/>
        <v>308.64801424668184</v>
      </c>
      <c r="AM26" s="2">
        <v>200</v>
      </c>
      <c r="AN26" s="6">
        <f t="shared" ref="AN26:AN31" si="41">SQRT(AM26/1000*9.81/(2*$B$10*PI()*$AH$2^2))</f>
        <v>5.2643172409442478</v>
      </c>
      <c r="AO26" s="6">
        <f t="shared" ref="AO26:AO31" si="42">AN26/(AK26*$AH$2)</f>
        <v>9.7803646603951161E-2</v>
      </c>
      <c r="AP26" s="6">
        <f t="shared" ref="AP26:AP31" si="43">$AH$10*$AH$6/4*(2/3*$AH$4+AO26+$AH$5/2)*AO26+$T$10*$AH$8/8*(1+0^2)</f>
        <v>3.6094234752303837E-3</v>
      </c>
      <c r="AQ26">
        <f t="shared" ref="AQ26:AQ31" si="44">$B$10*PI()*$AH$2^3*(AK26*$AH$2)^2*AP26</f>
        <v>3.7608885041638986E-2</v>
      </c>
    </row>
    <row r="27" spans="3:43" ht="15.75" x14ac:dyDescent="0.25">
      <c r="C27" s="58"/>
      <c r="D27" s="3">
        <v>14.92</v>
      </c>
      <c r="E27" s="2">
        <v>1.46</v>
      </c>
      <c r="F27" s="24">
        <f t="shared" si="24"/>
        <v>0.51428571428571412</v>
      </c>
      <c r="G27" s="14">
        <f t="shared" si="25"/>
        <v>7.6731428571428548</v>
      </c>
      <c r="H27" s="2">
        <v>8728</v>
      </c>
      <c r="I27" s="22">
        <f t="shared" si="26"/>
        <v>456.99701134219521</v>
      </c>
      <c r="J27" s="22">
        <f t="shared" si="21"/>
        <v>441.94130254899142</v>
      </c>
      <c r="K27" s="2">
        <v>727</v>
      </c>
      <c r="L27" s="6">
        <f t="shared" si="27"/>
        <v>5.7353009538558553</v>
      </c>
      <c r="M27" s="6">
        <f t="shared" si="28"/>
        <v>7.0584784879081888E-2</v>
      </c>
      <c r="N27" s="6">
        <f t="shared" si="29"/>
        <v>7.4138551870345432E-4</v>
      </c>
      <c r="O27">
        <f t="shared" si="30"/>
        <v>9.4346780993526766E-2</v>
      </c>
      <c r="P27" s="60">
        <f t="shared" si="3"/>
        <v>1</v>
      </c>
      <c r="Q27" s="58"/>
      <c r="R27" s="3">
        <v>15.9</v>
      </c>
      <c r="S27" s="2">
        <v>1.46</v>
      </c>
      <c r="T27" s="24">
        <f t="shared" si="31"/>
        <v>0.51428571428571412</v>
      </c>
      <c r="U27" s="14">
        <f t="shared" si="32"/>
        <v>8.1771428571428544</v>
      </c>
      <c r="V27" s="2">
        <v>11170</v>
      </c>
      <c r="W27" s="22">
        <f t="shared" si="33"/>
        <v>584.85983234329979</v>
      </c>
      <c r="X27" s="22">
        <f t="shared" si="22"/>
        <v>470.9696186681611</v>
      </c>
      <c r="Y27" s="2">
        <v>505</v>
      </c>
      <c r="Z27" s="6">
        <f t="shared" si="34"/>
        <v>6.6921047658787742</v>
      </c>
      <c r="AA27" s="6">
        <f t="shared" si="35"/>
        <v>9.0096353690222383E-2</v>
      </c>
      <c r="AB27" s="6">
        <f t="shared" si="36"/>
        <v>2.7906279921311827E-3</v>
      </c>
      <c r="AC27">
        <f t="shared" si="37"/>
        <v>0.10814878064002542</v>
      </c>
      <c r="AE27" s="58"/>
      <c r="AF27" s="3">
        <v>15.58</v>
      </c>
      <c r="AG27" s="2">
        <v>1.46</v>
      </c>
      <c r="AH27" s="37">
        <f t="shared" si="38"/>
        <v>0.51428571428571412</v>
      </c>
      <c r="AI27" s="14">
        <f t="shared" si="39"/>
        <v>8.0125714285714267</v>
      </c>
      <c r="AJ27" s="2">
        <v>12688</v>
      </c>
      <c r="AK27" s="22">
        <f t="shared" si="40"/>
        <v>664.34212647912159</v>
      </c>
      <c r="AL27" s="22">
        <f t="shared" si="23"/>
        <v>461.49098483333017</v>
      </c>
      <c r="AM27" s="2">
        <v>320</v>
      </c>
      <c r="AN27" s="6">
        <f t="shared" si="41"/>
        <v>6.6588931228308939</v>
      </c>
      <c r="AO27" s="6">
        <f t="shared" si="42"/>
        <v>9.8654419206240282E-2</v>
      </c>
      <c r="AP27" s="6">
        <f t="shared" si="43"/>
        <v>3.6335276030888919E-3</v>
      </c>
      <c r="AQ27">
        <f t="shared" si="44"/>
        <v>5.9535783507218297E-2</v>
      </c>
    </row>
    <row r="28" spans="3:43" ht="15.75" x14ac:dyDescent="0.25">
      <c r="C28" s="58"/>
      <c r="D28" s="3">
        <v>14.9</v>
      </c>
      <c r="E28" s="2">
        <v>1.58</v>
      </c>
      <c r="F28" s="24">
        <f t="shared" si="24"/>
        <v>0.68571428571428572</v>
      </c>
      <c r="G28" s="14">
        <f t="shared" si="25"/>
        <v>10.217142857142857</v>
      </c>
      <c r="H28" s="2">
        <v>9959</v>
      </c>
      <c r="I28" s="22">
        <f t="shared" si="26"/>
        <v>521.45202061834584</v>
      </c>
      <c r="J28" s="22">
        <f t="shared" si="21"/>
        <v>588.46518391241955</v>
      </c>
      <c r="K28" s="2">
        <v>970</v>
      </c>
      <c r="L28" s="6">
        <f t="shared" si="27"/>
        <v>6.6248320650756973</v>
      </c>
      <c r="M28" s="6">
        <f t="shared" si="28"/>
        <v>7.1454364716066102E-2</v>
      </c>
      <c r="N28" s="6">
        <f t="shared" si="29"/>
        <v>7.5369704410399758E-4</v>
      </c>
      <c r="O28">
        <f t="shared" si="30"/>
        <v>0.12487680823070373</v>
      </c>
      <c r="P28" s="60">
        <f t="shared" si="3"/>
        <v>0.88612212731340245</v>
      </c>
      <c r="Q28" s="58"/>
      <c r="R28" s="3">
        <v>15.88</v>
      </c>
      <c r="S28" s="2">
        <v>1.58</v>
      </c>
      <c r="T28" s="24">
        <f t="shared" si="31"/>
        <v>0.68571428571428572</v>
      </c>
      <c r="U28" s="14">
        <f t="shared" si="32"/>
        <v>10.889142857142858</v>
      </c>
      <c r="V28" s="2">
        <v>12660</v>
      </c>
      <c r="W28" s="22">
        <f t="shared" si="33"/>
        <v>662.87604990744637</v>
      </c>
      <c r="X28" s="22">
        <f t="shared" si="22"/>
        <v>627.16960540464584</v>
      </c>
      <c r="Y28" s="2">
        <v>675</v>
      </c>
      <c r="Z28" s="6">
        <f t="shared" si="34"/>
        <v>7.7369346506697445</v>
      </c>
      <c r="AA28" s="6">
        <f t="shared" si="35"/>
        <v>9.1903675339258598E-2</v>
      </c>
      <c r="AB28" s="6">
        <f t="shared" si="36"/>
        <v>2.8337118472862534E-3</v>
      </c>
      <c r="AC28">
        <f t="shared" si="37"/>
        <v>0.14107057353295308</v>
      </c>
      <c r="AE28" s="58"/>
      <c r="AF28" s="3">
        <v>15.57</v>
      </c>
      <c r="AG28" s="2">
        <v>1.58</v>
      </c>
      <c r="AH28" s="37">
        <f t="shared" si="38"/>
        <v>0.68571428571428572</v>
      </c>
      <c r="AI28" s="14">
        <f t="shared" si="39"/>
        <v>10.676571428571428</v>
      </c>
      <c r="AJ28" s="15">
        <v>13972</v>
      </c>
      <c r="AK28" s="22">
        <f t="shared" si="40"/>
        <v>731.57220926594323</v>
      </c>
      <c r="AL28" s="22">
        <f t="shared" si="23"/>
        <v>614.92637003465586</v>
      </c>
      <c r="AM28" s="2">
        <v>390</v>
      </c>
      <c r="AN28" s="6">
        <f t="shared" si="41"/>
        <v>7.351218961909689</v>
      </c>
      <c r="AO28" s="6">
        <f t="shared" si="42"/>
        <v>9.8902769166465523E-2</v>
      </c>
      <c r="AP28" s="6">
        <f t="shared" si="43"/>
        <v>3.6405845493167038E-3</v>
      </c>
      <c r="AQ28">
        <f t="shared" si="44"/>
        <v>7.2335509575513254E-2</v>
      </c>
    </row>
    <row r="29" spans="3:43" ht="15.75" x14ac:dyDescent="0.25">
      <c r="C29" s="58"/>
      <c r="D29" s="3">
        <v>14.86</v>
      </c>
      <c r="E29" s="2">
        <v>1.7</v>
      </c>
      <c r="F29" s="24">
        <f t="shared" si="24"/>
        <v>0.85714285714285698</v>
      </c>
      <c r="G29" s="14">
        <f t="shared" si="25"/>
        <v>12.737142857142855</v>
      </c>
      <c r="H29" s="2">
        <v>11758</v>
      </c>
      <c r="I29" s="22">
        <f>H29/2*2*PI()/60</f>
        <v>615.64744034847979</v>
      </c>
      <c r="J29" s="22">
        <f t="shared" si="21"/>
        <v>733.60676450826782</v>
      </c>
      <c r="K29" s="2">
        <v>1350</v>
      </c>
      <c r="L29" s="6">
        <f t="shared" si="27"/>
        <v>7.8154842244082126</v>
      </c>
      <c r="M29" s="6">
        <f t="shared" si="28"/>
        <v>7.1398987969302288E-2</v>
      </c>
      <c r="N29" s="6">
        <f t="shared" si="29"/>
        <v>7.5291046240785525E-4</v>
      </c>
      <c r="O29">
        <f t="shared" si="30"/>
        <v>0.17388565554600235</v>
      </c>
      <c r="P29" s="60">
        <f t="shared" si="3"/>
        <v>0.83920632978506482</v>
      </c>
      <c r="Q29" s="58"/>
      <c r="R29" s="3">
        <v>15.84</v>
      </c>
      <c r="S29" s="2">
        <v>1.7</v>
      </c>
      <c r="T29" s="24">
        <f t="shared" si="31"/>
        <v>0.85714285714285698</v>
      </c>
      <c r="U29" s="14">
        <f t="shared" si="32"/>
        <v>13.577142857142855</v>
      </c>
      <c r="V29" s="2">
        <v>13738</v>
      </c>
      <c r="W29" s="22">
        <f>V29/2*2*PI()/60</f>
        <v>719.31999791694295</v>
      </c>
      <c r="X29" s="22">
        <f t="shared" si="22"/>
        <v>781.98729137355065</v>
      </c>
      <c r="Y29" s="2">
        <v>815</v>
      </c>
      <c r="Z29" s="6">
        <f t="shared" si="34"/>
        <v>8.5015056268106903</v>
      </c>
      <c r="AA29" s="6">
        <f t="shared" si="35"/>
        <v>9.3061487768083942E-2</v>
      </c>
      <c r="AB29" s="6">
        <f t="shared" si="36"/>
        <v>2.861553727423023E-3</v>
      </c>
      <c r="AC29">
        <f t="shared" si="37"/>
        <v>0.16774989743082275</v>
      </c>
      <c r="AE29" s="58"/>
      <c r="AF29" s="3">
        <v>15.55</v>
      </c>
      <c r="AG29" s="2">
        <v>1.7</v>
      </c>
      <c r="AH29" s="37">
        <f t="shared" si="38"/>
        <v>0.85714285714285698</v>
      </c>
      <c r="AI29" s="14">
        <f t="shared" si="39"/>
        <v>13.328571428571427</v>
      </c>
      <c r="AJ29" s="2">
        <v>14795</v>
      </c>
      <c r="AK29" s="22">
        <f>AJ29/2*2*PI()/60</f>
        <v>774.66438849768315</v>
      </c>
      <c r="AL29" s="22">
        <f t="shared" si="23"/>
        <v>767.67060485219156</v>
      </c>
      <c r="AM29" s="2">
        <v>445</v>
      </c>
      <c r="AN29" s="6">
        <f t="shared" si="41"/>
        <v>7.852484010146016</v>
      </c>
      <c r="AO29" s="6">
        <f t="shared" si="42"/>
        <v>9.976995147047503E-2</v>
      </c>
      <c r="AP29" s="6">
        <f t="shared" si="43"/>
        <v>3.6652991230743414E-3</v>
      </c>
      <c r="AQ29">
        <f t="shared" si="44"/>
        <v>8.1658731955853964E-2</v>
      </c>
    </row>
    <row r="30" spans="3:43" ht="15.75" x14ac:dyDescent="0.25">
      <c r="C30" s="58"/>
      <c r="D30" s="3">
        <v>14.73</v>
      </c>
      <c r="E30" s="2">
        <v>1.76</v>
      </c>
      <c r="F30" s="24">
        <f t="shared" si="24"/>
        <v>0.94285714285714284</v>
      </c>
      <c r="G30" s="14">
        <f t="shared" si="25"/>
        <v>13.888285714285715</v>
      </c>
      <c r="H30" s="2">
        <v>12660</v>
      </c>
      <c r="I30" s="22">
        <f t="shared" si="26"/>
        <v>662.87604990744637</v>
      </c>
      <c r="J30" s="22">
        <f t="shared" si="21"/>
        <v>799.90783346752801</v>
      </c>
      <c r="K30" s="2">
        <v>1600</v>
      </c>
      <c r="L30" s="6">
        <f t="shared" si="27"/>
        <v>8.508421530031848</v>
      </c>
      <c r="M30" s="6">
        <f t="shared" si="28"/>
        <v>7.2191308430798531E-2</v>
      </c>
      <c r="N30" s="6">
        <f t="shared" si="29"/>
        <v>7.6419784204364411E-4</v>
      </c>
      <c r="O30">
        <f t="shared" si="30"/>
        <v>0.20460994163447513</v>
      </c>
      <c r="P30" s="60">
        <f t="shared" si="3"/>
        <v>0.82869053430060657</v>
      </c>
      <c r="Q30" s="58"/>
      <c r="R30" s="3">
        <v>15.68</v>
      </c>
      <c r="S30" s="2">
        <v>1.82</v>
      </c>
      <c r="T30" s="24">
        <f t="shared" si="31"/>
        <v>1.0285714285714287</v>
      </c>
      <c r="U30" s="14">
        <f t="shared" si="32"/>
        <v>16.128</v>
      </c>
      <c r="V30" s="2">
        <v>15794</v>
      </c>
      <c r="W30" s="22">
        <f t="shared" ref="W30:W31" si="45">V30/2*2*PI()/60</f>
        <v>826.97190617995318</v>
      </c>
      <c r="X30" s="22">
        <f t="shared" si="22"/>
        <v>928.90611581343001</v>
      </c>
      <c r="Y30" s="2">
        <v>1090</v>
      </c>
      <c r="Z30" s="6">
        <f t="shared" si="34"/>
        <v>9.8317378735603178</v>
      </c>
      <c r="AA30" s="6">
        <f t="shared" si="35"/>
        <v>9.3612924778227816E-2</v>
      </c>
      <c r="AB30" s="6">
        <f t="shared" si="36"/>
        <v>2.8748803805385857E-3</v>
      </c>
      <c r="AC30">
        <f t="shared" si="37"/>
        <v>0.222749829949699</v>
      </c>
      <c r="AE30" s="58"/>
      <c r="AF30" s="3">
        <v>15.5</v>
      </c>
      <c r="AG30" s="2">
        <v>1.82</v>
      </c>
      <c r="AH30" s="37">
        <f t="shared" si="38"/>
        <v>1.0285714285714287</v>
      </c>
      <c r="AI30" s="14">
        <f t="shared" si="39"/>
        <v>15.942857142857145</v>
      </c>
      <c r="AJ30" s="2">
        <v>16426</v>
      </c>
      <c r="AK30" s="22">
        <f t="shared" ref="AK30:AK31" si="46">AJ30/2*2*PI()/60</f>
        <v>860.0633487977658</v>
      </c>
      <c r="AL30" s="22">
        <f t="shared" si="23"/>
        <v>918.24265274924539</v>
      </c>
      <c r="AM30" s="2">
        <v>560</v>
      </c>
      <c r="AN30" s="6">
        <f t="shared" si="41"/>
        <v>8.8088876049844114</v>
      </c>
      <c r="AO30" s="6">
        <f t="shared" si="42"/>
        <v>0.10080844600174364</v>
      </c>
      <c r="AP30" s="6">
        <f t="shared" si="43"/>
        <v>3.6950460314491757E-3</v>
      </c>
      <c r="AQ30">
        <f t="shared" si="44"/>
        <v>0.10147212602532645</v>
      </c>
    </row>
    <row r="31" spans="3:43" ht="15.75" x14ac:dyDescent="0.25">
      <c r="C31" s="58"/>
      <c r="D31" s="3">
        <v>14.8</v>
      </c>
      <c r="E31" s="2">
        <v>1.82</v>
      </c>
      <c r="F31" s="24">
        <f t="shared" si="24"/>
        <v>1.0285714285714287</v>
      </c>
      <c r="G31" s="14">
        <f t="shared" si="25"/>
        <v>15.222857142857146</v>
      </c>
      <c r="H31" s="2">
        <v>13557</v>
      </c>
      <c r="I31" s="22">
        <f t="shared" si="26"/>
        <v>709.84286007861374</v>
      </c>
      <c r="J31" s="22">
        <f t="shared" si="21"/>
        <v>876.77362972186017</v>
      </c>
      <c r="K31" s="2">
        <v>1872</v>
      </c>
      <c r="L31" s="6">
        <f t="shared" si="27"/>
        <v>9.2032650299374801</v>
      </c>
      <c r="M31" s="6">
        <f t="shared" si="28"/>
        <v>7.2920217230502599E-2</v>
      </c>
      <c r="N31" s="6">
        <f t="shared" si="29"/>
        <v>7.7464473986726425E-4</v>
      </c>
      <c r="O31">
        <f t="shared" si="30"/>
        <v>0.23783911568523128</v>
      </c>
      <c r="P31" s="60">
        <f t="shared" si="3"/>
        <v>0.80960790335790311</v>
      </c>
      <c r="Q31" s="58"/>
      <c r="R31" s="3">
        <v>15.6</v>
      </c>
      <c r="S31">
        <v>1.94</v>
      </c>
      <c r="T31" s="24">
        <f t="shared" si="31"/>
        <v>1.2</v>
      </c>
      <c r="U31" s="14">
        <f t="shared" si="32"/>
        <v>18.72</v>
      </c>
      <c r="V31" s="2">
        <v>14560</v>
      </c>
      <c r="W31" s="22">
        <f t="shared" si="45"/>
        <v>762.35981727112312</v>
      </c>
      <c r="X31" s="22">
        <f t="shared" si="22"/>
        <v>1078.1945987120171</v>
      </c>
      <c r="Y31" s="2">
        <v>1070</v>
      </c>
      <c r="Z31" s="6">
        <f t="shared" si="34"/>
        <v>9.7411208446230138</v>
      </c>
      <c r="AA31" s="6">
        <f t="shared" si="35"/>
        <v>0.10061094144310274</v>
      </c>
      <c r="AB31" s="6">
        <f t="shared" si="36"/>
        <v>3.0477166217226866E-3</v>
      </c>
      <c r="AC31">
        <f t="shared" si="37"/>
        <v>0.20068303866328971</v>
      </c>
      <c r="AE31" s="58"/>
      <c r="AF31" s="3">
        <v>15.48</v>
      </c>
      <c r="AG31" s="2">
        <v>1.94</v>
      </c>
      <c r="AH31" s="37">
        <f t="shared" si="38"/>
        <v>1.2</v>
      </c>
      <c r="AI31" s="14">
        <f t="shared" si="39"/>
        <v>18.576000000000001</v>
      </c>
      <c r="AJ31" s="2">
        <v>16363</v>
      </c>
      <c r="AK31" s="22">
        <f t="shared" si="46"/>
        <v>856.76467651149642</v>
      </c>
      <c r="AL31" s="22">
        <f t="shared" si="23"/>
        <v>1069.9007941065402</v>
      </c>
      <c r="AM31" s="2">
        <v>560</v>
      </c>
      <c r="AN31" s="6">
        <f t="shared" si="41"/>
        <v>8.8088876049844114</v>
      </c>
      <c r="AO31" s="6">
        <f t="shared" si="42"/>
        <v>0.1011965736127019</v>
      </c>
      <c r="AP31" s="6">
        <f t="shared" si="43"/>
        <v>3.7062056171914379E-3</v>
      </c>
      <c r="AQ31">
        <f t="shared" si="44"/>
        <v>0.10099936433022565</v>
      </c>
    </row>
    <row r="32" spans="3:43" ht="15.75" x14ac:dyDescent="0.25">
      <c r="C32" s="58"/>
      <c r="D32" s="4">
        <v>14.75</v>
      </c>
      <c r="E32">
        <v>1.94</v>
      </c>
      <c r="F32" s="24">
        <f t="shared" si="24"/>
        <v>1.2</v>
      </c>
      <c r="G32" s="14">
        <f t="shared" si="25"/>
        <v>17.7</v>
      </c>
      <c r="H32" s="15">
        <v>13521</v>
      </c>
      <c r="I32" s="22">
        <f t="shared" si="26"/>
        <v>707.95790448645994</v>
      </c>
      <c r="J32" s="22">
        <f t="shared" si="21"/>
        <v>1019.4468160898879</v>
      </c>
      <c r="K32" s="15">
        <v>1860</v>
      </c>
      <c r="L32" s="6">
        <f t="shared" si="27"/>
        <v>9.1737199616226999</v>
      </c>
      <c r="M32" s="6">
        <f t="shared" si="28"/>
        <v>7.2879651447481902E-2</v>
      </c>
      <c r="N32" s="6">
        <f t="shared" si="29"/>
        <v>7.7406175776855086E-4</v>
      </c>
      <c r="O32">
        <f t="shared" si="30"/>
        <v>0.23639960717978276</v>
      </c>
      <c r="P32" s="60">
        <f t="shared" si="3"/>
        <v>0.69445300462249615</v>
      </c>
      <c r="Q32" s="58"/>
      <c r="R32" s="3"/>
      <c r="S32" s="15"/>
      <c r="T32" s="24"/>
      <c r="U32" s="14"/>
      <c r="V32" s="15"/>
      <c r="W32" s="22"/>
      <c r="X32" s="22"/>
      <c r="Y32" s="2"/>
      <c r="Z32" s="6"/>
      <c r="AA32" s="6"/>
      <c r="AB32" s="6"/>
      <c r="AE32" s="58"/>
      <c r="AF32" s="3"/>
      <c r="AG32" s="15"/>
      <c r="AH32" s="37"/>
      <c r="AI32" s="14"/>
      <c r="AJ32" s="15"/>
      <c r="AK32" s="22"/>
      <c r="AL32" s="22"/>
      <c r="AM32" s="2"/>
      <c r="AN32" s="6"/>
      <c r="AO32" s="6"/>
      <c r="AP32" s="6"/>
    </row>
    <row r="33" spans="3:42" ht="15.75" x14ac:dyDescent="0.25">
      <c r="C33" s="58"/>
      <c r="D33" s="3">
        <v>16.77</v>
      </c>
      <c r="E33" s="2">
        <v>1.28</v>
      </c>
      <c r="F33" s="24">
        <f t="shared" si="24"/>
        <v>0.25714285714285706</v>
      </c>
      <c r="G33" s="14">
        <f t="shared" si="25"/>
        <v>4.3122857142857125</v>
      </c>
      <c r="H33" s="15">
        <v>6726.2</v>
      </c>
      <c r="I33" s="22">
        <f t="shared" si="26"/>
        <v>352.18300844292776</v>
      </c>
      <c r="J33" s="22">
        <f t="shared" si="21"/>
        <v>248.36982720330383</v>
      </c>
      <c r="K33" s="2">
        <v>292</v>
      </c>
      <c r="L33" s="6">
        <f t="shared" si="27"/>
        <v>3.6347992709666217</v>
      </c>
      <c r="M33" s="6">
        <f t="shared" si="28"/>
        <v>5.8047066469101329E-2</v>
      </c>
      <c r="N33" s="6">
        <f t="shared" si="29"/>
        <v>5.7340864191551518E-4</v>
      </c>
      <c r="O33">
        <f t="shared" si="30"/>
        <v>4.3336845974417837E-2</v>
      </c>
      <c r="P33" s="60">
        <f t="shared" si="3"/>
        <v>1</v>
      </c>
      <c r="Q33" s="58"/>
      <c r="R33" s="3"/>
      <c r="S33" s="2"/>
      <c r="T33" s="24"/>
      <c r="U33" s="14"/>
      <c r="V33" s="2"/>
      <c r="W33" s="22"/>
      <c r="X33" s="22"/>
      <c r="Y33" s="2"/>
      <c r="Z33" s="6"/>
      <c r="AA33" s="6"/>
      <c r="AB33" s="6"/>
      <c r="AE33" s="58"/>
      <c r="AF33" s="3"/>
      <c r="AG33" s="2"/>
      <c r="AH33" s="37"/>
      <c r="AI33" s="44"/>
      <c r="AJ33" s="2"/>
      <c r="AK33" s="22"/>
      <c r="AL33" s="22"/>
      <c r="AM33" s="2"/>
      <c r="AN33" s="6"/>
      <c r="AO33" s="6"/>
      <c r="AP33" s="6"/>
    </row>
    <row r="34" spans="3:42" ht="15.75" x14ac:dyDescent="0.25">
      <c r="C34" s="58"/>
      <c r="D34" s="3">
        <v>16.75</v>
      </c>
      <c r="E34" s="2">
        <v>1.34</v>
      </c>
      <c r="F34" s="24">
        <f t="shared" si="24"/>
        <v>0.34285714285714286</v>
      </c>
      <c r="G34" s="14">
        <f t="shared" si="25"/>
        <v>5.7428571428571429</v>
      </c>
      <c r="H34" s="2">
        <v>7390</v>
      </c>
      <c r="I34" s="22">
        <f t="shared" si="26"/>
        <v>386.93949516714287</v>
      </c>
      <c r="J34" s="22">
        <f t="shared" si="21"/>
        <v>330.76482652795391</v>
      </c>
      <c r="K34" s="2">
        <v>497</v>
      </c>
      <c r="L34" s="6">
        <f t="shared" si="27"/>
        <v>4.7420617058641161</v>
      </c>
      <c r="M34" s="6">
        <f t="shared" si="28"/>
        <v>6.8927477249533964E-2</v>
      </c>
      <c r="N34" s="6">
        <f t="shared" si="29"/>
        <v>7.1815881150147148E-4</v>
      </c>
      <c r="O34">
        <f t="shared" si="30"/>
        <v>6.5518339691612068E-2</v>
      </c>
      <c r="P34" s="60">
        <f t="shared" si="3"/>
        <v>1</v>
      </c>
      <c r="Q34" s="58"/>
      <c r="R34" s="3"/>
      <c r="S34" s="2"/>
      <c r="T34" s="24"/>
      <c r="U34" s="14"/>
      <c r="V34" s="2"/>
      <c r="W34" s="22"/>
      <c r="X34" s="22"/>
      <c r="Y34" s="2"/>
      <c r="Z34" s="6"/>
      <c r="AA34" s="6"/>
      <c r="AB34" s="6"/>
      <c r="AE34" s="58"/>
      <c r="AF34" s="3"/>
      <c r="AG34" s="2"/>
      <c r="AH34" s="37"/>
      <c r="AI34" s="44"/>
      <c r="AJ34" s="2"/>
      <c r="AK34" s="22"/>
      <c r="AL34" s="22"/>
      <c r="AM34" s="2"/>
      <c r="AN34" s="6"/>
      <c r="AO34" s="6"/>
      <c r="AP34" s="6"/>
    </row>
    <row r="35" spans="3:42" ht="15.75" x14ac:dyDescent="0.25">
      <c r="C35" s="58"/>
      <c r="D35" s="3">
        <v>16.73</v>
      </c>
      <c r="E35" s="2">
        <v>1.46</v>
      </c>
      <c r="F35" s="24">
        <f t="shared" si="24"/>
        <v>0.51428571428571412</v>
      </c>
      <c r="G35" s="14">
        <f t="shared" si="25"/>
        <v>8.6039999999999974</v>
      </c>
      <c r="H35" s="2">
        <v>9517</v>
      </c>
      <c r="I35" s="22">
        <f t="shared" si="26"/>
        <v>498.308954736901</v>
      </c>
      <c r="J35" s="22">
        <f t="shared" si="21"/>
        <v>495.5548251772538</v>
      </c>
      <c r="K35" s="2">
        <v>866</v>
      </c>
      <c r="L35" s="6">
        <f t="shared" si="27"/>
        <v>6.2596197560098661</v>
      </c>
      <c r="M35" s="6">
        <f t="shared" si="28"/>
        <v>7.0650868397690858E-2</v>
      </c>
      <c r="N35" s="6">
        <f t="shared" si="29"/>
        <v>7.4231811918615634E-4</v>
      </c>
      <c r="O35">
        <f t="shared" si="30"/>
        <v>0.11231653919823398</v>
      </c>
      <c r="P35" s="60">
        <f t="shared" si="3"/>
        <v>1</v>
      </c>
      <c r="Q35" s="58"/>
      <c r="R35" s="3"/>
      <c r="S35" s="2"/>
      <c r="T35" s="24"/>
      <c r="U35" s="14"/>
      <c r="V35" s="2"/>
      <c r="W35" s="22"/>
      <c r="X35" s="22"/>
      <c r="Y35" s="2"/>
      <c r="Z35" s="6"/>
      <c r="AA35" s="6"/>
      <c r="AB35" s="6"/>
      <c r="AE35" s="58"/>
      <c r="AF35" s="3"/>
      <c r="AG35" s="2"/>
      <c r="AH35" s="37"/>
      <c r="AI35" s="44"/>
      <c r="AJ35" s="2"/>
      <c r="AK35" s="22"/>
      <c r="AL35" s="22"/>
      <c r="AM35" s="2"/>
      <c r="AN35" s="6"/>
      <c r="AO35" s="6"/>
      <c r="AP35" s="6"/>
    </row>
    <row r="36" spans="3:42" ht="15.75" x14ac:dyDescent="0.25">
      <c r="C36" s="58"/>
      <c r="D36" s="45">
        <v>16.57</v>
      </c>
      <c r="E36" s="46">
        <v>1.58</v>
      </c>
      <c r="F36" s="47">
        <f t="shared" si="24"/>
        <v>0.68571428571428572</v>
      </c>
      <c r="G36" s="48">
        <f t="shared" si="25"/>
        <v>11.362285714285715</v>
      </c>
      <c r="H36" s="46">
        <v>10860</v>
      </c>
      <c r="I36" s="49">
        <f t="shared" si="26"/>
        <v>568.62827029975256</v>
      </c>
      <c r="J36" s="49">
        <f t="shared" si="21"/>
        <v>654.42067767978483</v>
      </c>
      <c r="K36" s="46">
        <v>1145</v>
      </c>
      <c r="L36" s="50">
        <f t="shared" si="27"/>
        <v>7.1976669956292252</v>
      </c>
      <c r="M36" s="50">
        <f t="shared" si="28"/>
        <v>7.1192057689985197E-2</v>
      </c>
      <c r="N36" s="50">
        <f t="shared" si="29"/>
        <v>7.499742639508225E-4</v>
      </c>
      <c r="O36" s="51">
        <f t="shared" si="30"/>
        <v>0.14776089877154197</v>
      </c>
      <c r="P36" s="60">
        <f t="shared" si="3"/>
        <v>0.86890327536072842</v>
      </c>
      <c r="Q36" s="58"/>
      <c r="R36" s="3"/>
      <c r="S36" s="2"/>
      <c r="T36" s="24"/>
      <c r="U36" s="14"/>
      <c r="V36" s="2"/>
      <c r="W36" s="22"/>
      <c r="X36" s="22"/>
      <c r="Y36" s="2"/>
      <c r="Z36" s="6"/>
      <c r="AA36" s="6"/>
      <c r="AB36" s="6"/>
      <c r="AE36" s="58"/>
      <c r="AF36" s="3"/>
      <c r="AG36" s="2"/>
      <c r="AH36" s="37"/>
      <c r="AI36" s="44"/>
      <c r="AJ36" s="2"/>
      <c r="AK36" s="22"/>
      <c r="AL36" s="22"/>
      <c r="AM36" s="2"/>
      <c r="AN36" s="6"/>
      <c r="AO36" s="6"/>
      <c r="AP36" s="6"/>
    </row>
    <row r="37" spans="3:42" ht="15.75" x14ac:dyDescent="0.25">
      <c r="C37" s="58"/>
      <c r="D37" s="3">
        <v>15.5</v>
      </c>
      <c r="E37" s="2">
        <v>1.7</v>
      </c>
      <c r="F37" s="24">
        <f t="shared" si="24"/>
        <v>0.85714285714285698</v>
      </c>
      <c r="G37" s="14">
        <f t="shared" si="25"/>
        <v>13.285714285714283</v>
      </c>
      <c r="H37" s="2">
        <v>12909</v>
      </c>
      <c r="I37" s="22">
        <f t="shared" si="26"/>
        <v>675.91365941984407</v>
      </c>
      <c r="J37" s="22">
        <f t="shared" si="21"/>
        <v>765.20221062437088</v>
      </c>
      <c r="K37" s="2">
        <v>1672</v>
      </c>
      <c r="L37" s="6">
        <f t="shared" si="27"/>
        <v>8.6977544570240326</v>
      </c>
      <c r="M37" s="6">
        <f t="shared" si="28"/>
        <v>7.237426451553218E-2</v>
      </c>
      <c r="N37" s="6">
        <f t="shared" si="29"/>
        <v>7.6681434881176451E-4</v>
      </c>
      <c r="O37">
        <f t="shared" si="30"/>
        <v>0.21346611474379809</v>
      </c>
      <c r="P37" s="60">
        <f t="shared" si="3"/>
        <v>0.88331378299120267</v>
      </c>
      <c r="Q37" s="58"/>
      <c r="R37" s="3"/>
      <c r="S37" s="2"/>
      <c r="T37" s="24"/>
      <c r="U37" s="14"/>
      <c r="V37" s="2"/>
      <c r="W37" s="22"/>
      <c r="X37" s="22"/>
      <c r="Y37" s="2"/>
      <c r="Z37" s="6"/>
      <c r="AA37" s="6"/>
      <c r="AB37" s="6"/>
      <c r="AE37" s="58"/>
      <c r="AF37" s="3"/>
      <c r="AG37" s="2"/>
      <c r="AH37" s="37"/>
      <c r="AI37" s="44"/>
      <c r="AJ37" s="2"/>
      <c r="AK37" s="22"/>
      <c r="AL37" s="22"/>
      <c r="AM37" s="2"/>
      <c r="AN37" s="6"/>
      <c r="AO37" s="6"/>
      <c r="AP37" s="6"/>
    </row>
    <row r="38" spans="3:42" ht="15.75" x14ac:dyDescent="0.25">
      <c r="C38" s="58"/>
      <c r="D38" s="3">
        <v>16.37</v>
      </c>
      <c r="E38" s="2">
        <v>1.82</v>
      </c>
      <c r="F38" s="24">
        <f t="shared" si="24"/>
        <v>1.0285714285714287</v>
      </c>
      <c r="G38" s="14">
        <f t="shared" si="25"/>
        <v>16.837714285714288</v>
      </c>
      <c r="H38" s="2">
        <v>14712</v>
      </c>
      <c r="I38" s="22">
        <f t="shared" si="26"/>
        <v>770.31851866021725</v>
      </c>
      <c r="J38" s="22">
        <f t="shared" si="21"/>
        <v>969.78272422613861</v>
      </c>
      <c r="K38" s="2">
        <v>2160</v>
      </c>
      <c r="L38" s="6">
        <f t="shared" si="27"/>
        <v>9.8858924664977934</v>
      </c>
      <c r="M38" s="6">
        <f t="shared" si="28"/>
        <v>7.2179486313509747E-2</v>
      </c>
      <c r="N38" s="6">
        <f t="shared" si="29"/>
        <v>7.6402890117675468E-4</v>
      </c>
      <c r="O38">
        <f t="shared" si="30"/>
        <v>0.27625282806431384</v>
      </c>
      <c r="P38" s="60">
        <f t="shared" si="3"/>
        <v>0.79432072712463653</v>
      </c>
      <c r="Q38" s="58"/>
      <c r="R38" s="3"/>
      <c r="S38" s="2"/>
      <c r="T38" s="24"/>
      <c r="U38" s="14"/>
      <c r="V38" s="2"/>
      <c r="W38" s="22"/>
      <c r="X38" s="22"/>
      <c r="Y38" s="2"/>
      <c r="Z38" s="6"/>
      <c r="AA38" s="6"/>
      <c r="AB38" s="6"/>
      <c r="AE38" s="58"/>
      <c r="AF38" s="3"/>
      <c r="AG38" s="2"/>
      <c r="AH38" s="37"/>
      <c r="AI38" s="44"/>
      <c r="AJ38" s="2"/>
      <c r="AK38" s="22"/>
      <c r="AL38" s="22"/>
      <c r="AM38" s="2"/>
      <c r="AN38" s="6"/>
      <c r="AO38" s="6"/>
      <c r="AP38" s="6"/>
    </row>
    <row r="39" spans="3:42" ht="15.75" x14ac:dyDescent="0.25">
      <c r="C39" s="58"/>
      <c r="D39" s="4">
        <v>15.28</v>
      </c>
      <c r="E39" s="2">
        <v>1.82</v>
      </c>
      <c r="F39" s="24">
        <f t="shared" si="24"/>
        <v>1.0285714285714287</v>
      </c>
      <c r="G39" s="14">
        <f t="shared" si="25"/>
        <v>15.716571428571429</v>
      </c>
      <c r="H39" s="15">
        <v>13926</v>
      </c>
      <c r="I39" s="22">
        <f t="shared" si="26"/>
        <v>729.163654898191</v>
      </c>
      <c r="J39" s="22">
        <f t="shared" si="21"/>
        <v>905.20953122635285</v>
      </c>
      <c r="K39" s="15">
        <v>1970</v>
      </c>
      <c r="L39" s="6">
        <f t="shared" si="27"/>
        <v>9.4410896073175046</v>
      </c>
      <c r="M39" s="6">
        <f t="shared" si="28"/>
        <v>7.2822460702768252E-2</v>
      </c>
      <c r="N39" s="6">
        <f t="shared" si="29"/>
        <v>7.7324017078067792E-4</v>
      </c>
      <c r="O39">
        <f t="shared" si="30"/>
        <v>0.25050748272936729</v>
      </c>
      <c r="P39" s="60">
        <f t="shared" si="3"/>
        <v>0.80551919720767884</v>
      </c>
      <c r="Q39" s="58"/>
      <c r="R39" s="3"/>
      <c r="S39" s="2"/>
      <c r="T39" s="24"/>
      <c r="U39" s="14"/>
      <c r="V39" s="2"/>
      <c r="W39" s="22"/>
      <c r="X39" s="22"/>
      <c r="Y39" s="2"/>
      <c r="Z39" s="6"/>
      <c r="AA39" s="6"/>
      <c r="AB39" s="6"/>
      <c r="AE39" s="58"/>
      <c r="AF39" s="3"/>
      <c r="AG39" s="2"/>
      <c r="AH39" s="37"/>
      <c r="AI39" s="44"/>
      <c r="AJ39" s="2"/>
      <c r="AK39" s="22"/>
      <c r="AL39" s="22"/>
      <c r="AM39" s="2"/>
      <c r="AN39" s="6"/>
      <c r="AO39" s="6"/>
      <c r="AP39" s="6"/>
    </row>
    <row r="40" spans="3:42" ht="15.75" x14ac:dyDescent="0.25">
      <c r="C40" s="58"/>
      <c r="D40" s="4">
        <v>16.2</v>
      </c>
      <c r="E40">
        <v>1.94</v>
      </c>
      <c r="F40" s="8">
        <f t="shared" si="24"/>
        <v>1.2</v>
      </c>
      <c r="G40" s="14">
        <f t="shared" si="25"/>
        <v>19.439999999999998</v>
      </c>
      <c r="H40" s="15">
        <v>14622</v>
      </c>
      <c r="I40" s="22">
        <f t="shared" si="26"/>
        <v>765.60612967983263</v>
      </c>
      <c r="J40" s="22">
        <f t="shared" si="21"/>
        <v>1119.6636217394021</v>
      </c>
      <c r="K40" s="15">
        <v>2100</v>
      </c>
      <c r="L40" s="6">
        <f t="shared" si="27"/>
        <v>9.747621426490733</v>
      </c>
      <c r="M40" s="6">
        <f t="shared" si="28"/>
        <v>7.1607991967408732E-2</v>
      </c>
      <c r="N40" s="6">
        <f t="shared" si="29"/>
        <v>7.5588101519474739E-4</v>
      </c>
      <c r="O40">
        <f t="shared" si="30"/>
        <v>0.26997311029061016</v>
      </c>
      <c r="P40" s="60">
        <f t="shared" si="3"/>
        <v>0.68378226711560064</v>
      </c>
      <c r="Q40" s="58"/>
      <c r="R40" s="3"/>
      <c r="S40" s="2"/>
      <c r="T40" s="8"/>
      <c r="U40" s="14"/>
      <c r="V40" s="2"/>
      <c r="W40" s="22"/>
      <c r="X40" s="22"/>
      <c r="Y40" s="2"/>
      <c r="Z40" s="6"/>
      <c r="AA40" s="6"/>
      <c r="AB40" s="6"/>
      <c r="AE40" s="58"/>
      <c r="AF40" s="3"/>
      <c r="AG40" s="2"/>
      <c r="AH40" s="37"/>
      <c r="AI40" s="44"/>
      <c r="AJ40" s="2"/>
      <c r="AK40" s="22"/>
      <c r="AL40" s="22"/>
      <c r="AM40" s="2"/>
      <c r="AN40" s="6"/>
      <c r="AO40" s="6"/>
      <c r="AP40" s="6"/>
    </row>
    <row r="41" spans="3:42" ht="15.75" x14ac:dyDescent="0.25">
      <c r="G41" s="44"/>
      <c r="J41" s="52">
        <f t="shared" si="21"/>
        <v>0</v>
      </c>
      <c r="L41" s="6"/>
      <c r="M41" s="6"/>
      <c r="N41" s="6"/>
      <c r="R41" s="3"/>
      <c r="S41" s="2"/>
      <c r="T41" s="8"/>
      <c r="U41" s="14"/>
      <c r="V41" s="2"/>
      <c r="W41" s="22"/>
      <c r="X41" s="22"/>
      <c r="Y41" s="2"/>
      <c r="Z41" s="6"/>
      <c r="AA41" s="6"/>
      <c r="AB41" s="6"/>
      <c r="AF41" s="3"/>
      <c r="AG41" s="2"/>
      <c r="AH41" s="37"/>
      <c r="AI41" s="44"/>
      <c r="AJ41" s="2"/>
      <c r="AK41" s="22"/>
      <c r="AL41" s="22"/>
      <c r="AM41" s="2"/>
      <c r="AN41" s="6"/>
      <c r="AO41" s="6"/>
      <c r="AP41" s="6"/>
    </row>
    <row r="42" spans="3:42" ht="15.75" x14ac:dyDescent="0.25">
      <c r="L42" s="6"/>
      <c r="M42" s="6"/>
      <c r="N42" s="6"/>
      <c r="R42" s="3"/>
      <c r="S42" s="2"/>
      <c r="T42" s="8"/>
      <c r="U42" s="14"/>
      <c r="V42" s="2"/>
      <c r="W42" s="22"/>
      <c r="X42" s="22"/>
      <c r="Y42" s="2"/>
      <c r="Z42" s="6"/>
      <c r="AA42" s="6"/>
      <c r="AB42" s="6"/>
      <c r="AF42" s="3"/>
      <c r="AG42" s="2"/>
      <c r="AH42" s="37"/>
      <c r="AI42" s="44"/>
      <c r="AJ42" s="2"/>
      <c r="AK42" s="22"/>
      <c r="AL42" s="22"/>
      <c r="AM42" s="2"/>
      <c r="AN42" s="6"/>
      <c r="AO42" s="6"/>
      <c r="AP42" s="6"/>
    </row>
    <row r="43" spans="3:42" ht="15.75" x14ac:dyDescent="0.25">
      <c r="R43" s="3"/>
      <c r="S43" s="2"/>
      <c r="T43" s="8"/>
      <c r="U43" s="14"/>
      <c r="V43" s="2"/>
      <c r="W43" s="22"/>
      <c r="X43" s="22"/>
      <c r="Y43" s="2"/>
      <c r="Z43" s="6"/>
      <c r="AA43" s="6"/>
      <c r="AB43" s="6"/>
      <c r="AF43" s="3"/>
      <c r="AG43" s="2"/>
      <c r="AH43" s="37"/>
      <c r="AI43" s="44"/>
      <c r="AJ43" s="2"/>
      <c r="AK43" s="22"/>
      <c r="AL43" s="22"/>
      <c r="AM43" s="2"/>
      <c r="AN43" s="6"/>
      <c r="AO43" s="6"/>
      <c r="AP43" s="6"/>
    </row>
    <row r="44" spans="3:42" ht="15.75" x14ac:dyDescent="0.25">
      <c r="L44" s="6"/>
      <c r="M44" s="6"/>
      <c r="N44" s="6"/>
      <c r="R44" s="3"/>
      <c r="S44" s="2"/>
      <c r="T44" s="8"/>
      <c r="U44" s="14"/>
      <c r="V44" s="2"/>
      <c r="W44" s="22"/>
      <c r="X44" s="22"/>
      <c r="Y44" s="2"/>
      <c r="Z44" s="6"/>
      <c r="AA44" s="6"/>
      <c r="AB44" s="6"/>
      <c r="AF44" s="3"/>
      <c r="AG44" s="2"/>
      <c r="AH44" s="37"/>
      <c r="AI44" s="44"/>
      <c r="AJ44" s="2"/>
      <c r="AK44" s="22"/>
      <c r="AL44" s="22"/>
      <c r="AM44" s="2"/>
      <c r="AN44" s="6"/>
      <c r="AO44" s="6"/>
      <c r="AP44" s="6"/>
    </row>
    <row r="45" spans="3:42" ht="15.75" x14ac:dyDescent="0.25">
      <c r="L45" s="6"/>
      <c r="M45" s="6"/>
      <c r="N45" s="6"/>
      <c r="R45" s="3"/>
      <c r="S45" s="2"/>
      <c r="T45" s="8"/>
      <c r="U45" s="14"/>
      <c r="V45" s="2"/>
      <c r="W45" s="22"/>
      <c r="X45" s="22"/>
      <c r="Y45" s="2"/>
      <c r="Z45" s="6"/>
      <c r="AA45" s="6"/>
      <c r="AB45" s="6"/>
      <c r="AF45" s="3"/>
      <c r="AG45" s="2"/>
      <c r="AH45" s="37"/>
      <c r="AI45" s="44"/>
      <c r="AJ45" s="2"/>
      <c r="AK45" s="22"/>
      <c r="AL45" s="22"/>
      <c r="AM45" s="2"/>
      <c r="AN45" s="6"/>
      <c r="AO45" s="6"/>
      <c r="AP45" s="6"/>
    </row>
    <row r="46" spans="3:42" ht="15.75" x14ac:dyDescent="0.25">
      <c r="L46" s="6"/>
      <c r="M46" s="6"/>
      <c r="N46" s="6"/>
      <c r="R46" s="3"/>
      <c r="S46" s="2"/>
      <c r="T46" s="8"/>
      <c r="U46" s="14"/>
      <c r="V46" s="2"/>
      <c r="W46" s="22"/>
      <c r="X46" s="22"/>
      <c r="Y46" s="2"/>
      <c r="Z46" s="6"/>
      <c r="AA46" s="6"/>
      <c r="AB46" s="6"/>
      <c r="AF46" s="3"/>
      <c r="AG46" s="2"/>
      <c r="AH46" s="37"/>
      <c r="AI46" s="44"/>
      <c r="AJ46" s="2"/>
      <c r="AK46" s="22"/>
      <c r="AL46" s="22"/>
      <c r="AM46" s="2"/>
      <c r="AN46" s="6"/>
      <c r="AO46" s="6"/>
      <c r="AP46" s="6"/>
    </row>
    <row r="47" spans="3:42" ht="15.75" x14ac:dyDescent="0.25">
      <c r="R47" s="3"/>
      <c r="S47" s="2"/>
      <c r="T47" s="8"/>
      <c r="U47" s="14"/>
      <c r="V47" s="2"/>
      <c r="W47" s="22"/>
      <c r="X47" s="22"/>
      <c r="Y47" s="2"/>
      <c r="Z47" s="6"/>
      <c r="AA47" s="6"/>
      <c r="AB47" s="6"/>
      <c r="AF47" s="3"/>
      <c r="AG47" s="2"/>
      <c r="AH47" s="37"/>
      <c r="AI47" s="14"/>
      <c r="AJ47" s="2"/>
      <c r="AK47" s="22"/>
      <c r="AL47" s="22"/>
      <c r="AM47" s="2"/>
      <c r="AN47" s="6"/>
      <c r="AO47" s="6"/>
      <c r="AP47" s="6"/>
    </row>
    <row r="48" spans="3:42" ht="15.75" x14ac:dyDescent="0.25">
      <c r="R48" s="3"/>
      <c r="S48" s="2"/>
      <c r="T48" s="8"/>
      <c r="U48" s="14"/>
      <c r="V48" s="2"/>
      <c r="W48" s="22"/>
      <c r="X48" s="22"/>
      <c r="Y48" s="2"/>
      <c r="Z48" s="6"/>
      <c r="AA48" s="6"/>
      <c r="AB48" s="6"/>
      <c r="AF48" s="3"/>
      <c r="AG48" s="2"/>
      <c r="AH48" s="37"/>
      <c r="AI48" s="14"/>
      <c r="AJ48" s="2"/>
      <c r="AK48" s="22"/>
      <c r="AL48" s="22"/>
      <c r="AM48" s="2"/>
      <c r="AN48" s="6"/>
      <c r="AO48" s="6"/>
      <c r="AP48" s="6"/>
    </row>
    <row r="49" spans="18:42" ht="15.75" x14ac:dyDescent="0.25">
      <c r="R49" s="3"/>
      <c r="S49" s="2"/>
      <c r="T49" s="8"/>
      <c r="U49" s="14"/>
      <c r="V49" s="2"/>
      <c r="W49" s="22"/>
      <c r="X49" s="22"/>
      <c r="Y49" s="2"/>
      <c r="Z49" s="6"/>
      <c r="AA49" s="6"/>
      <c r="AB49" s="6"/>
      <c r="AF49" s="3"/>
      <c r="AG49" s="2"/>
      <c r="AH49" s="37"/>
      <c r="AI49" s="14"/>
      <c r="AJ49" s="2"/>
      <c r="AK49" s="22"/>
      <c r="AL49" s="22"/>
      <c r="AM49" s="2"/>
      <c r="AN49" s="6"/>
      <c r="AO49" s="6"/>
      <c r="AP49" s="6"/>
    </row>
    <row r="50" spans="18:42" ht="15.75" x14ac:dyDescent="0.25">
      <c r="R50" s="3"/>
      <c r="T50" s="8"/>
      <c r="U50" s="14"/>
      <c r="V50" s="2"/>
      <c r="W50" s="22"/>
      <c r="X50" s="22"/>
      <c r="Y50" s="2"/>
      <c r="Z50" s="6"/>
      <c r="AA50" s="6"/>
      <c r="AB50" s="6"/>
    </row>
  </sheetData>
  <mergeCells count="10">
    <mergeCell ref="AH1:AM1"/>
    <mergeCell ref="AE11:AE24"/>
    <mergeCell ref="AE25:AE40"/>
    <mergeCell ref="A9:B9"/>
    <mergeCell ref="F1:K1"/>
    <mergeCell ref="C11:C24"/>
    <mergeCell ref="C25:C40"/>
    <mergeCell ref="T1:Y1"/>
    <mergeCell ref="Q11:Q24"/>
    <mergeCell ref="Q25:Q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2" zoomScale="115" zoomScaleNormal="115" workbookViewId="0">
      <selection activeCell="J26" sqref="J26"/>
    </sheetView>
  </sheetViews>
  <sheetFormatPr defaultColWidth="11.42578125" defaultRowHeight="15" x14ac:dyDescent="0.25"/>
  <cols>
    <col min="2" max="2" width="13.28515625" customWidth="1"/>
  </cols>
  <sheetData>
    <row r="1" spans="1:3" x14ac:dyDescent="0.25">
      <c r="A1" t="s">
        <v>41</v>
      </c>
      <c r="B1" t="s">
        <v>19</v>
      </c>
      <c r="C1" t="s">
        <v>22</v>
      </c>
    </row>
    <row r="2" spans="1:3" x14ac:dyDescent="0.25">
      <c r="A2" s="43">
        <v>3.880285714285713</v>
      </c>
      <c r="B2">
        <v>288.99510820372507</v>
      </c>
      <c r="C2">
        <v>3.3854310000000006E-2</v>
      </c>
    </row>
    <row r="3" spans="1:3" x14ac:dyDescent="0.25">
      <c r="A3">
        <v>5.1634285714285717</v>
      </c>
      <c r="B3">
        <v>362.23086894665914</v>
      </c>
      <c r="C3">
        <v>6.1734330000000004E-2</v>
      </c>
    </row>
    <row r="4" spans="1:3" x14ac:dyDescent="0.25">
      <c r="A4">
        <v>7.7399999999999975</v>
      </c>
      <c r="B4">
        <v>464.4897098210069</v>
      </c>
      <c r="C4">
        <v>8.3640060000000016E-2</v>
      </c>
    </row>
    <row r="5" spans="1:3" x14ac:dyDescent="0.25">
      <c r="A5">
        <v>10.32</v>
      </c>
      <c r="B5">
        <v>527.83992568064502</v>
      </c>
      <c r="C5">
        <v>0.10554579</v>
      </c>
    </row>
    <row r="6" spans="1:3" x14ac:dyDescent="0.25">
      <c r="A6">
        <v>3.8365714285714274</v>
      </c>
      <c r="B6">
        <v>270.09842839238246</v>
      </c>
      <c r="C6">
        <v>3.0861263554903255E-2</v>
      </c>
    </row>
    <row r="7" spans="1:3" x14ac:dyDescent="0.25">
      <c r="A7">
        <v>5.1154285714285717</v>
      </c>
      <c r="B7">
        <v>348.82150430358672</v>
      </c>
      <c r="C7">
        <v>5.1661830852498002E-2</v>
      </c>
    </row>
    <row r="8" spans="1:3" x14ac:dyDescent="0.25">
      <c r="A8">
        <v>7.6731428571428548</v>
      </c>
      <c r="B8">
        <v>456.99701134219521</v>
      </c>
      <c r="C8">
        <v>9.5102282601645105E-2</v>
      </c>
    </row>
    <row r="9" spans="1:3" x14ac:dyDescent="0.25">
      <c r="A9">
        <v>10.217142857142857</v>
      </c>
      <c r="B9">
        <v>521.45202061834584</v>
      </c>
      <c r="C9">
        <v>0.12812199701564289</v>
      </c>
    </row>
    <row r="10" spans="1:3" x14ac:dyDescent="0.25">
      <c r="A10">
        <v>12.737142857142855</v>
      </c>
      <c r="B10">
        <v>615.64744034847979</v>
      </c>
      <c r="C10">
        <v>0.17820610855148478</v>
      </c>
    </row>
    <row r="11" spans="1:3" x14ac:dyDescent="0.25">
      <c r="A11">
        <v>13.888285714285715</v>
      </c>
      <c r="B11">
        <v>662.87604990744637</v>
      </c>
      <c r="C11">
        <v>0.21302141624194965</v>
      </c>
    </row>
    <row r="12" spans="1:3" x14ac:dyDescent="0.25">
      <c r="A12">
        <v>15.222857142857146</v>
      </c>
      <c r="B12">
        <v>709.84286007861374</v>
      </c>
      <c r="C12">
        <v>0.25114980270342824</v>
      </c>
    </row>
    <row r="13" spans="1:3" x14ac:dyDescent="0.25">
      <c r="A13">
        <v>17.7</v>
      </c>
      <c r="B13">
        <v>707.95790448645994</v>
      </c>
      <c r="C13">
        <v>0.24943492229020081</v>
      </c>
    </row>
    <row r="14" spans="1:3" x14ac:dyDescent="0.25">
      <c r="A14">
        <v>4.3122857142857125</v>
      </c>
      <c r="B14">
        <v>352.18300844292776</v>
      </c>
      <c r="C14">
        <v>3.1722664961656086E-2</v>
      </c>
    </row>
    <row r="15" spans="1:3" x14ac:dyDescent="0.25">
      <c r="A15">
        <v>5.7428571428571429</v>
      </c>
      <c r="B15">
        <v>386.93949516714287</v>
      </c>
      <c r="C15">
        <v>6.3771172728018521E-2</v>
      </c>
    </row>
    <row r="16" spans="1:3" x14ac:dyDescent="0.25">
      <c r="A16">
        <v>8.6039999999999974</v>
      </c>
      <c r="B16">
        <v>498.308954736901</v>
      </c>
      <c r="C16">
        <v>0.11336997860562148</v>
      </c>
    </row>
    <row r="17" spans="1:3" x14ac:dyDescent="0.25">
      <c r="A17">
        <v>11.362285714285715</v>
      </c>
      <c r="B17">
        <v>568.62827029975256</v>
      </c>
      <c r="C17">
        <v>0.15080168445126146</v>
      </c>
    </row>
    <row r="18" spans="1:3" x14ac:dyDescent="0.25">
      <c r="A18">
        <v>13.285714285714283</v>
      </c>
      <c r="B18">
        <v>675.91365941984407</v>
      </c>
      <c r="C18">
        <v>0.22303965116153018</v>
      </c>
    </row>
    <row r="19" spans="1:3" x14ac:dyDescent="0.25">
      <c r="A19">
        <v>16.837714285714288</v>
      </c>
      <c r="B19">
        <v>770.31851866021725</v>
      </c>
      <c r="C19">
        <v>0.28754273661703694</v>
      </c>
    </row>
    <row r="20" spans="1:3" x14ac:dyDescent="0.25">
      <c r="A20">
        <v>15.716571428571429</v>
      </c>
      <c r="B20">
        <v>729.163654898191</v>
      </c>
      <c r="C20">
        <v>0.26402954842911558</v>
      </c>
    </row>
    <row r="21" spans="1:3" x14ac:dyDescent="0.25">
      <c r="A21">
        <v>19.439999999999998</v>
      </c>
      <c r="B21">
        <v>765.60612967983263</v>
      </c>
      <c r="C21">
        <v>0.27784236957572056</v>
      </c>
    </row>
    <row r="23" spans="1:3" x14ac:dyDescent="0.25">
      <c r="A23">
        <v>3.9188571428571417</v>
      </c>
      <c r="B23">
        <v>360.18359773406979</v>
      </c>
      <c r="C23">
        <v>3.1862880000000003E-2</v>
      </c>
    </row>
    <row r="24" spans="1:3" x14ac:dyDescent="0.25">
      <c r="A24">
        <v>5.2217142857142855</v>
      </c>
      <c r="B24">
        <v>456.49697451149888</v>
      </c>
      <c r="C24">
        <v>4.9785750000000011E-2</v>
      </c>
    </row>
    <row r="25" spans="1:3" x14ac:dyDescent="0.25">
      <c r="A25">
        <v>7.8274285714285696</v>
      </c>
      <c r="B25">
        <v>567.94759189147476</v>
      </c>
      <c r="C25">
        <v>0.10156293000000001</v>
      </c>
    </row>
    <row r="26" spans="1:3" x14ac:dyDescent="0.25">
      <c r="A26">
        <v>10.409142857142857</v>
      </c>
      <c r="B26">
        <v>635.23003455585615</v>
      </c>
      <c r="C26">
        <v>0.15134868000000001</v>
      </c>
    </row>
    <row r="27" spans="1:3" x14ac:dyDescent="0.25">
      <c r="A27">
        <v>12.959999999999997</v>
      </c>
      <c r="B27">
        <v>692.04050170827168</v>
      </c>
      <c r="C27">
        <v>0.17126297999999998</v>
      </c>
    </row>
    <row r="28" spans="1:3" x14ac:dyDescent="0.25">
      <c r="A28">
        <v>14.255999999999998</v>
      </c>
      <c r="B28">
        <v>742.14890453302883</v>
      </c>
      <c r="C28">
        <v>0.20710872000000002</v>
      </c>
    </row>
    <row r="29" spans="1:3" x14ac:dyDescent="0.25">
      <c r="A29">
        <v>15.490285714285717</v>
      </c>
      <c r="B29">
        <v>799.01173156300399</v>
      </c>
      <c r="C29">
        <v>0.21905730000000007</v>
      </c>
    </row>
    <row r="30" spans="1:3" x14ac:dyDescent="0.25">
      <c r="A30">
        <v>18.047999999999998</v>
      </c>
      <c r="B30">
        <v>796.18429817477329</v>
      </c>
      <c r="C30">
        <v>0.22304016000000004</v>
      </c>
    </row>
    <row r="31" spans="1:3" x14ac:dyDescent="0.25">
      <c r="A31">
        <v>4.1065714285714279</v>
      </c>
      <c r="B31">
        <v>369.71309544995881</v>
      </c>
      <c r="C31">
        <v>4.0987064139818008E-2</v>
      </c>
    </row>
    <row r="32" spans="1:3" x14ac:dyDescent="0.25">
      <c r="A32">
        <v>5.4617142857142857</v>
      </c>
      <c r="B32">
        <v>467.20718746636209</v>
      </c>
      <c r="C32">
        <v>6.7830264780442989E-2</v>
      </c>
    </row>
    <row r="33" spans="1:3" x14ac:dyDescent="0.25">
      <c r="A33">
        <v>8.1771428571428544</v>
      </c>
      <c r="B33">
        <v>584.85983234329979</v>
      </c>
      <c r="C33">
        <v>0.10692499917930122</v>
      </c>
    </row>
    <row r="34" spans="1:3" x14ac:dyDescent="0.25">
      <c r="A34">
        <v>10.889142857142858</v>
      </c>
      <c r="B34">
        <v>662.87604990744637</v>
      </c>
      <c r="C34">
        <v>0.14205480167820522</v>
      </c>
    </row>
    <row r="35" spans="1:3" x14ac:dyDescent="0.25">
      <c r="A35">
        <v>13.577142857142855</v>
      </c>
      <c r="B35">
        <v>719.31999791694295</v>
      </c>
      <c r="C35">
        <v>0.17089847453723975</v>
      </c>
    </row>
    <row r="36" spans="1:3" x14ac:dyDescent="0.25">
      <c r="A36">
        <v>16.128</v>
      </c>
      <c r="B36">
        <v>826.97190617995318</v>
      </c>
      <c r="C36">
        <v>0.22818601555118501</v>
      </c>
    </row>
    <row r="37" spans="1:3" x14ac:dyDescent="0.25">
      <c r="A37">
        <v>18.72</v>
      </c>
      <c r="B37">
        <v>762.35981727112312</v>
      </c>
      <c r="C37">
        <v>0.22010859827391874</v>
      </c>
    </row>
    <row r="39" spans="1:3" x14ac:dyDescent="0.25">
      <c r="A39">
        <v>3.9368571428571419</v>
      </c>
      <c r="B39">
        <v>413.41264926139286</v>
      </c>
      <c r="C39">
        <v>9.9571500000000014E-3</v>
      </c>
    </row>
    <row r="40" spans="1:3" x14ac:dyDescent="0.25">
      <c r="A40">
        <v>5.2491428571428571</v>
      </c>
      <c r="B40">
        <v>518.31042796475606</v>
      </c>
      <c r="C40">
        <v>3.1862880000000003E-2</v>
      </c>
    </row>
    <row r="41" spans="1:3" x14ac:dyDescent="0.25">
      <c r="A41">
        <v>7.8685714285714266</v>
      </c>
      <c r="B41">
        <v>650.30967929308713</v>
      </c>
      <c r="C41">
        <v>6.5717190000000009E-2</v>
      </c>
    </row>
    <row r="42" spans="1:3" x14ac:dyDescent="0.25">
      <c r="A42">
        <v>10.470857142857144</v>
      </c>
      <c r="B42">
        <v>718.1680806106267</v>
      </c>
      <c r="C42">
        <v>7.7665770000000009E-2</v>
      </c>
    </row>
    <row r="43" spans="1:3" x14ac:dyDescent="0.25">
      <c r="A43">
        <v>13.071428571428569</v>
      </c>
      <c r="B43">
        <v>757.75214804585812</v>
      </c>
      <c r="C43">
        <v>0.10554579</v>
      </c>
    </row>
    <row r="44" spans="1:3" x14ac:dyDescent="0.25">
      <c r="A44">
        <v>14.369142857142856</v>
      </c>
      <c r="B44">
        <v>785.34580351988848</v>
      </c>
      <c r="C44">
        <v>0.12944295000000003</v>
      </c>
    </row>
    <row r="45" spans="1:3" x14ac:dyDescent="0.25">
      <c r="A45">
        <v>15.675428571428574</v>
      </c>
      <c r="B45">
        <v>845.97854173417147</v>
      </c>
      <c r="C45">
        <v>0.13342581000000001</v>
      </c>
    </row>
    <row r="46" spans="1:3" x14ac:dyDescent="0.25">
      <c r="A46">
        <v>4.0191428571428558</v>
      </c>
      <c r="B46">
        <v>416.96788494770527</v>
      </c>
      <c r="C46">
        <v>2.6165831947862796E-2</v>
      </c>
    </row>
    <row r="47" spans="1:3" x14ac:dyDescent="0.25">
      <c r="A47">
        <v>5.3588571428571434</v>
      </c>
      <c r="B47">
        <v>529.7772411503588</v>
      </c>
      <c r="C47">
        <v>4.4227184875831466E-2</v>
      </c>
    </row>
    <row r="48" spans="1:3" x14ac:dyDescent="0.25">
      <c r="A48">
        <v>8.0125714285714267</v>
      </c>
      <c r="B48">
        <v>664.34212647912159</v>
      </c>
      <c r="C48">
        <v>7.04111246456844E-2</v>
      </c>
    </row>
    <row r="49" spans="1:3" x14ac:dyDescent="0.25">
      <c r="A49">
        <v>10.676571428571428</v>
      </c>
      <c r="B49">
        <v>731.57220926594323</v>
      </c>
      <c r="C49">
        <v>8.5690804560544939E-2</v>
      </c>
    </row>
    <row r="50" spans="1:3" x14ac:dyDescent="0.25">
      <c r="A50">
        <v>13.328571428571427</v>
      </c>
      <c r="B50">
        <v>774.66438849768315</v>
      </c>
      <c r="C50">
        <v>9.7296572943685336E-2</v>
      </c>
    </row>
    <row r="51" spans="1:3" x14ac:dyDescent="0.25">
      <c r="A51">
        <v>15.942857142857145</v>
      </c>
      <c r="B51">
        <v>860.0633487977658</v>
      </c>
      <c r="C51">
        <v>0.12174456434352848</v>
      </c>
    </row>
    <row r="52" spans="1:3" x14ac:dyDescent="0.25">
      <c r="A52">
        <v>18.576000000000001</v>
      </c>
      <c r="B52">
        <v>856.76467651149642</v>
      </c>
      <c r="C52">
        <v>0.1214913266100537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2015-04-13T16:12:49Z</dcterms:modified>
</cp:coreProperties>
</file>