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Desktop\TT\BA\"/>
    </mc:Choice>
  </mc:AlternateContent>
  <bookViews>
    <workbookView xWindow="0" yWindow="0" windowWidth="28800" windowHeight="12315" activeTab="2"/>
  </bookViews>
  <sheets>
    <sheet name="Project " sheetId="3" r:id="rId1"/>
    <sheet name="Budget" sheetId="1" r:id="rId2"/>
    <sheet name="Performanc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" l="1"/>
  <c r="H35" i="2"/>
  <c r="G35" i="2"/>
  <c r="L28" i="2"/>
  <c r="L27" i="2"/>
  <c r="I28" i="2"/>
  <c r="J28" i="2" s="1"/>
  <c r="K28" i="2" s="1"/>
  <c r="K27" i="2"/>
  <c r="J27" i="2"/>
  <c r="I27" i="2"/>
  <c r="H28" i="2"/>
  <c r="N18" i="2"/>
  <c r="M18" i="2"/>
  <c r="N17" i="2"/>
  <c r="N16" i="2"/>
  <c r="N15" i="2"/>
  <c r="N14" i="2"/>
  <c r="N13" i="2"/>
  <c r="N12" i="2"/>
  <c r="N6" i="2"/>
  <c r="N5" i="2"/>
  <c r="M6" i="2"/>
  <c r="M12" i="2"/>
  <c r="M13" i="2"/>
  <c r="M14" i="2"/>
  <c r="M15" i="2"/>
  <c r="M16" i="2"/>
  <c r="M17" i="2"/>
  <c r="M5" i="2"/>
  <c r="L6" i="2"/>
  <c r="L12" i="2"/>
  <c r="L18" i="2" s="1"/>
  <c r="L13" i="2"/>
  <c r="L14" i="2"/>
  <c r="L15" i="2"/>
  <c r="L16" i="2"/>
  <c r="L17" i="2"/>
  <c r="L5" i="2"/>
  <c r="I6" i="2"/>
  <c r="I7" i="2"/>
  <c r="I8" i="2"/>
  <c r="I9" i="2"/>
  <c r="I10" i="2"/>
  <c r="I12" i="2"/>
  <c r="I13" i="2"/>
  <c r="I14" i="2"/>
  <c r="I15" i="2"/>
  <c r="I16" i="2"/>
  <c r="I17" i="2"/>
  <c r="I5" i="2"/>
  <c r="K17" i="2"/>
  <c r="K16" i="2"/>
  <c r="K14" i="2"/>
  <c r="K13" i="2"/>
  <c r="K18" i="2"/>
  <c r="H5" i="2"/>
  <c r="F17" i="2"/>
  <c r="F16" i="2"/>
  <c r="F15" i="2"/>
  <c r="F14" i="2"/>
  <c r="H14" i="2" s="1"/>
  <c r="F13" i="2"/>
  <c r="H13" i="2" s="1"/>
  <c r="F12" i="2"/>
  <c r="F11" i="2"/>
  <c r="F10" i="2"/>
  <c r="F9" i="2"/>
  <c r="H9" i="2" s="1"/>
  <c r="F8" i="2"/>
  <c r="H8" i="2" s="1"/>
  <c r="F7" i="2"/>
  <c r="E6" i="2"/>
  <c r="F6" i="2" s="1"/>
  <c r="F5" i="2"/>
  <c r="F4" i="2"/>
  <c r="H53" i="1"/>
  <c r="E38" i="1"/>
  <c r="E39" i="1"/>
  <c r="E40" i="1"/>
  <c r="E41" i="1"/>
  <c r="E42" i="1"/>
  <c r="E43" i="1"/>
  <c r="E44" i="1"/>
  <c r="E45" i="1"/>
  <c r="E46" i="1"/>
  <c r="E47" i="1"/>
  <c r="E48" i="1"/>
  <c r="E37" i="1"/>
  <c r="D33" i="1"/>
  <c r="D32" i="1"/>
  <c r="D29" i="1"/>
  <c r="D28" i="1"/>
  <c r="G22" i="1"/>
  <c r="I23" i="1"/>
  <c r="I24" i="1" s="1"/>
  <c r="I22" i="1"/>
  <c r="I17" i="1"/>
  <c r="I16" i="1"/>
  <c r="I12" i="1"/>
  <c r="I11" i="1"/>
  <c r="I8" i="1"/>
  <c r="G17" i="1"/>
  <c r="S8" i="1"/>
  <c r="R8" i="1"/>
  <c r="G15" i="1"/>
  <c r="F9" i="1"/>
  <c r="G9" i="1" s="1"/>
  <c r="G11" i="1"/>
  <c r="G20" i="1"/>
  <c r="G19" i="1"/>
  <c r="G18" i="1"/>
  <c r="G16" i="1"/>
  <c r="G14" i="1"/>
  <c r="G13" i="1"/>
  <c r="G12" i="1"/>
  <c r="G10" i="1"/>
  <c r="G8" i="1"/>
  <c r="G7" i="1"/>
</calcChain>
</file>

<file path=xl/sharedStrings.xml><?xml version="1.0" encoding="utf-8"?>
<sst xmlns="http://schemas.openxmlformats.org/spreadsheetml/2006/main" count="171" uniqueCount="103">
  <si>
    <t>1. Driect and Indirect Costs</t>
  </si>
  <si>
    <t>Bill of Quantities BOQ</t>
  </si>
  <si>
    <t>Activity Description</t>
  </si>
  <si>
    <t>Quantity</t>
  </si>
  <si>
    <t>Unit</t>
  </si>
  <si>
    <t>Backfilling</t>
  </si>
  <si>
    <t>m3</t>
  </si>
  <si>
    <t>Asphalt</t>
  </si>
  <si>
    <t>m2</t>
  </si>
  <si>
    <t>Road Signs</t>
  </si>
  <si>
    <t>pcs</t>
  </si>
  <si>
    <t>Road Painting</t>
  </si>
  <si>
    <t>Direct</t>
  </si>
  <si>
    <t>Indirect</t>
  </si>
  <si>
    <t>month</t>
  </si>
  <si>
    <t>Mobilization/Demobilization</t>
  </si>
  <si>
    <t>Lumpsum</t>
  </si>
  <si>
    <t>Offices + Furniture</t>
  </si>
  <si>
    <t>Other Operations</t>
  </si>
  <si>
    <t>Management Crew</t>
  </si>
  <si>
    <t>Survey Crew</t>
  </si>
  <si>
    <t>Unit Cost</t>
  </si>
  <si>
    <t>Total Cost</t>
  </si>
  <si>
    <t>Total</t>
  </si>
  <si>
    <t>Prev. Project</t>
  </si>
  <si>
    <t>Analogous Estimating</t>
  </si>
  <si>
    <t>Asphalt Pavement</t>
  </si>
  <si>
    <t>Asphalt Material</t>
  </si>
  <si>
    <t>Parametric Estimating</t>
  </si>
  <si>
    <t>Training for Asphalt Team</t>
  </si>
  <si>
    <t>LS</t>
  </si>
  <si>
    <t>Co</t>
  </si>
  <si>
    <t>Cp</t>
  </si>
  <si>
    <t>Cm</t>
  </si>
  <si>
    <t>Three - point Estimating</t>
  </si>
  <si>
    <t>Tri. Dist.</t>
  </si>
  <si>
    <t>Peta. Dist.</t>
  </si>
  <si>
    <t xml:space="preserve"> </t>
  </si>
  <si>
    <t>Reserves</t>
  </si>
  <si>
    <t>A risk that the backfilling may not comply with the quality.</t>
  </si>
  <si>
    <t>A risk of rain in the  execution period.</t>
  </si>
  <si>
    <t>The price of signs may increase</t>
  </si>
  <si>
    <t>The hight turnover of the employees</t>
  </si>
  <si>
    <t>Contingency Reserves</t>
  </si>
  <si>
    <t>Documentation</t>
  </si>
  <si>
    <t>Amount</t>
  </si>
  <si>
    <t>Total Cost &amp; Reserves</t>
  </si>
  <si>
    <t>Management Reserve (10%)</t>
  </si>
  <si>
    <t>WP</t>
  </si>
  <si>
    <t>Work Package Cost Estimate</t>
  </si>
  <si>
    <t>Cost Baseline</t>
  </si>
  <si>
    <t>Project Budget</t>
  </si>
  <si>
    <t>Basis of Estimate</t>
  </si>
  <si>
    <t xml:space="preserve">Brainstorming meeting n#2 with Customer </t>
  </si>
  <si>
    <t>From Supplyer Bid</t>
  </si>
  <si>
    <t>Quotation from Supplyer</t>
  </si>
  <si>
    <t>Cost of Quality, from Quality Manager</t>
  </si>
  <si>
    <t>Day</t>
  </si>
  <si>
    <t>Complete Process</t>
  </si>
  <si>
    <t>Cost</t>
  </si>
  <si>
    <t>Funding Requirement</t>
  </si>
  <si>
    <t>Progress</t>
  </si>
  <si>
    <t>Actual Cost</t>
  </si>
  <si>
    <t>Earned Value</t>
  </si>
  <si>
    <t>Cost Basline</t>
  </si>
  <si>
    <t>Estimate Index</t>
  </si>
  <si>
    <t>CPI</t>
  </si>
  <si>
    <t>CV</t>
  </si>
  <si>
    <t>SV</t>
  </si>
  <si>
    <t>EV/AC</t>
  </si>
  <si>
    <t xml:space="preserve">CPI </t>
  </si>
  <si>
    <t xml:space="preserve">SPI </t>
  </si>
  <si>
    <t>EV/PV</t>
  </si>
  <si>
    <t xml:space="preserve">CV </t>
  </si>
  <si>
    <t>EV-AC</t>
  </si>
  <si>
    <t>EV-PV</t>
  </si>
  <si>
    <t>Under Budget</t>
  </si>
  <si>
    <t>Status</t>
  </si>
  <si>
    <t>Over Budget</t>
  </si>
  <si>
    <t>On Budget</t>
  </si>
  <si>
    <t>CPI for the previous work</t>
  </si>
  <si>
    <t>Scenario</t>
  </si>
  <si>
    <t>CPI for the Remaining work</t>
  </si>
  <si>
    <t>BAC - EV</t>
  </si>
  <si>
    <t>ETC</t>
  </si>
  <si>
    <t>EAC</t>
  </si>
  <si>
    <t>VAC</t>
  </si>
  <si>
    <t>= BAC</t>
  </si>
  <si>
    <t>Forecasting</t>
  </si>
  <si>
    <t>To-Complete Performance Index</t>
  </si>
  <si>
    <t xml:space="preserve">Remaining Money </t>
  </si>
  <si>
    <t>Budget of Remaining Work</t>
  </si>
  <si>
    <t>TCPI</t>
  </si>
  <si>
    <t>EAC - AC (1)</t>
  </si>
  <si>
    <t>BAC - EV (2)</t>
  </si>
  <si>
    <t>(EAC = BAC)</t>
  </si>
  <si>
    <t>(2)/(1)</t>
  </si>
  <si>
    <t>After six months</t>
  </si>
  <si>
    <t>Project: Build a Road</t>
  </si>
  <si>
    <t>The Inputs</t>
  </si>
  <si>
    <t xml:space="preserve">Project Duration: 12 Months. The company produce asphalt at a cost of 200$ per m2.
A previous similar project that was 90 m2 of Asphalt was completed with a cost of 125,000$.
Another project was completed with a cost of 500$ for each m2 of Asphalt.
The team that will do the asphalt need special training.
</t>
  </si>
  <si>
    <t xml:space="preserve">After 6 months of working, we have the following information:
- Backfilling Progress: 20%, Actual Cost: 12,000$
- Asphalt Progress: 5%, Actual Cost: 5,000$
- No work yet in the signs and painting
</t>
  </si>
  <si>
    <t>The Task is to Determine Budget and to check the performance.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</si>
</sst>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"/>
    <numFmt numFmtId="168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DCEFE"/>
        <bgColor indexed="64"/>
      </patternFill>
    </fill>
    <fill>
      <patternFill patternType="solid">
        <fgColor rgb="FFAC00AC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32"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3" fontId="0" fillId="0" borderId="0" xfId="0" applyNumberFormat="1"/>
    <xf numFmtId="0" fontId="6" fillId="5" borderId="5" xfId="0" applyFont="1" applyFill="1" applyBorder="1" applyAlignment="1">
      <alignment horizontal="left" vertical="center" indent="1"/>
    </xf>
    <xf numFmtId="3" fontId="6" fillId="0" borderId="0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indent="3"/>
    </xf>
    <xf numFmtId="3" fontId="7" fillId="5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3" fontId="7" fillId="0" borderId="7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3" fontId="6" fillId="0" borderId="7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3" fontId="6" fillId="6" borderId="0" xfId="0" applyNumberFormat="1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3" fontId="7" fillId="5" borderId="19" xfId="0" applyNumberFormat="1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9" fontId="6" fillId="0" borderId="7" xfId="1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left" vertical="center" wrapText="1"/>
    </xf>
    <xf numFmtId="3" fontId="7" fillId="0" borderId="7" xfId="0" applyNumberFormat="1" applyFont="1" applyFill="1" applyBorder="1" applyAlignment="1">
      <alignment horizontal="left" vertical="center"/>
    </xf>
    <xf numFmtId="3" fontId="7" fillId="0" borderId="7" xfId="0" applyNumberFormat="1" applyFont="1" applyFill="1" applyBorder="1" applyAlignment="1">
      <alignment horizontal="left" vertical="center" wrapText="1"/>
    </xf>
    <xf numFmtId="9" fontId="7" fillId="0" borderId="7" xfId="1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3" fontId="6" fillId="0" borderId="7" xfId="1" applyNumberFormat="1" applyFont="1" applyFill="1" applyBorder="1" applyAlignment="1">
      <alignment horizontal="center" vertical="center"/>
    </xf>
    <xf numFmtId="3" fontId="7" fillId="0" borderId="7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7" borderId="0" xfId="0" applyFill="1"/>
    <xf numFmtId="3" fontId="4" fillId="9" borderId="0" xfId="0" applyNumberFormat="1" applyFont="1" applyFill="1" applyBorder="1" applyAlignment="1">
      <alignment horizontal="center" vertical="center"/>
    </xf>
    <xf numFmtId="0" fontId="7" fillId="8" borderId="0" xfId="0" applyFont="1" applyFill="1"/>
    <xf numFmtId="3" fontId="7" fillId="0" borderId="19" xfId="0" applyNumberFormat="1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17" fontId="3" fillId="3" borderId="1" xfId="3" applyNumberFormat="1"/>
    <xf numFmtId="9" fontId="3" fillId="3" borderId="1" xfId="3" applyNumberFormat="1" applyAlignment="1">
      <alignment horizontal="center" vertical="center"/>
    </xf>
    <xf numFmtId="0" fontId="8" fillId="3" borderId="1" xfId="3" applyFont="1" applyAlignment="1">
      <alignment horizontal="center" vertical="center"/>
    </xf>
    <xf numFmtId="3" fontId="3" fillId="3" borderId="1" xfId="3" applyNumberFormat="1"/>
    <xf numFmtId="0" fontId="9" fillId="2" borderId="0" xfId="2" applyFont="1"/>
    <xf numFmtId="0" fontId="9" fillId="2" borderId="0" xfId="2" applyFont="1" applyAlignment="1">
      <alignment horizontal="center" vertical="center"/>
    </xf>
    <xf numFmtId="17" fontId="9" fillId="2" borderId="0" xfId="2" applyNumberFormat="1" applyFont="1"/>
    <xf numFmtId="0" fontId="2" fillId="2" borderId="0" xfId="2" applyFont="1"/>
    <xf numFmtId="3" fontId="2" fillId="2" borderId="0" xfId="2" applyNumberFormat="1" applyFont="1"/>
    <xf numFmtId="3" fontId="6" fillId="0" borderId="23" xfId="0" applyNumberFormat="1" applyFont="1" applyFill="1" applyBorder="1" applyAlignment="1">
      <alignment horizontal="center" vertical="center"/>
    </xf>
    <xf numFmtId="3" fontId="6" fillId="0" borderId="10" xfId="0" applyNumberFormat="1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9" fontId="7" fillId="0" borderId="16" xfId="1" applyFont="1" applyFill="1" applyBorder="1" applyAlignment="1">
      <alignment horizontal="center" vertical="center"/>
    </xf>
    <xf numFmtId="3" fontId="7" fillId="5" borderId="27" xfId="0" applyNumberFormat="1" applyFont="1" applyFill="1" applyBorder="1" applyAlignment="1">
      <alignment horizontal="center" vertical="center"/>
    </xf>
    <xf numFmtId="3" fontId="7" fillId="5" borderId="2" xfId="0" applyNumberFormat="1" applyFont="1" applyFill="1" applyBorder="1" applyAlignment="1">
      <alignment horizontal="center" vertical="center"/>
    </xf>
    <xf numFmtId="3" fontId="6" fillId="0" borderId="19" xfId="0" applyNumberFormat="1" applyFont="1" applyFill="1" applyBorder="1" applyAlignment="1">
      <alignment horizontal="center" vertical="center"/>
    </xf>
    <xf numFmtId="9" fontId="7" fillId="0" borderId="8" xfId="1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3" fontId="7" fillId="5" borderId="11" xfId="0" applyNumberFormat="1" applyFont="1" applyFill="1" applyBorder="1" applyAlignment="1">
      <alignment horizontal="center" vertical="center"/>
    </xf>
    <xf numFmtId="3" fontId="7" fillId="5" borderId="28" xfId="0" applyNumberFormat="1" applyFont="1" applyFill="1" applyBorder="1" applyAlignment="1">
      <alignment horizontal="center" vertical="center"/>
    </xf>
    <xf numFmtId="3" fontId="7" fillId="5" borderId="5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0" borderId="0" xfId="0" quotePrefix="1" applyFont="1" applyAlignment="1">
      <alignment horizontal="left"/>
    </xf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9" fillId="2" borderId="0" xfId="2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9" fillId="2" borderId="0" xfId="2" applyFont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11" fillId="10" borderId="17" xfId="0" applyFont="1" applyFill="1" applyBorder="1" applyAlignment="1">
      <alignment horizontal="center" vertical="center"/>
    </xf>
    <xf numFmtId="0" fontId="11" fillId="10" borderId="20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5" fillId="4" borderId="17" xfId="0" applyFont="1" applyFill="1" applyBorder="1" applyAlignment="1">
      <alignment horizontal="left" vertical="center"/>
    </xf>
    <xf numFmtId="0" fontId="5" fillId="4" borderId="20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</cellXfs>
  <cellStyles count="4">
    <cellStyle name="Input" xfId="3" builtinId="20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DCEFE"/>
      <color rgb="FFAC00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Baseline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Budget!$E$36</c:f>
              <c:strCache>
                <c:ptCount val="1"/>
                <c:pt idx="0">
                  <c:v>Cost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Budget!$C$37:$C$48</c:f>
              <c:numCache>
                <c:formatCode>mmm\-yy</c:formatCode>
                <c:ptCount val="12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</c:numCache>
            </c:numRef>
          </c:cat>
          <c:val>
            <c:numRef>
              <c:f>Budget!$E$37:$E$48</c:f>
              <c:numCache>
                <c:formatCode>#,##0</c:formatCode>
                <c:ptCount val="12"/>
                <c:pt idx="0">
                  <c:v>6698</c:v>
                </c:pt>
                <c:pt idx="1">
                  <c:v>20094</c:v>
                </c:pt>
                <c:pt idx="2">
                  <c:v>33490</c:v>
                </c:pt>
                <c:pt idx="3">
                  <c:v>60282</c:v>
                </c:pt>
                <c:pt idx="4">
                  <c:v>73678</c:v>
                </c:pt>
                <c:pt idx="5">
                  <c:v>77027</c:v>
                </c:pt>
                <c:pt idx="6">
                  <c:v>120564</c:v>
                </c:pt>
                <c:pt idx="7">
                  <c:v>140658</c:v>
                </c:pt>
                <c:pt idx="8">
                  <c:v>197591</c:v>
                </c:pt>
                <c:pt idx="9">
                  <c:v>254524</c:v>
                </c:pt>
                <c:pt idx="10">
                  <c:v>308108</c:v>
                </c:pt>
                <c:pt idx="11">
                  <c:v>334900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651760"/>
        <c:axId val="2071657744"/>
      </c:lineChart>
      <c:dateAx>
        <c:axId val="20716517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57744"/>
        <c:crosses val="autoZero"/>
        <c:auto val="1"/>
        <c:lblOffset val="100"/>
        <c:baseTimeUnit val="months"/>
      </c:dateAx>
      <c:valAx>
        <c:axId val="20716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731</xdr:colOff>
      <xdr:row>27</xdr:row>
      <xdr:rowOff>40297</xdr:rowOff>
    </xdr:from>
    <xdr:to>
      <xdr:col>10</xdr:col>
      <xdr:colOff>21980</xdr:colOff>
      <xdr:row>48</xdr:row>
      <xdr:rowOff>7326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0.13351</cdr:x>
      <cdr:y>0.72538</cdr:y>
    </cdr:from>
    <cdr:to>
      <cdr:x>0.13351</cdr:x>
      <cdr:y>0.90971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41590" y="2891517"/>
          <a:ext cx="0" cy="7347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0.13449</cdr:x>
      <cdr:y>0.72538</cdr:y>
    </cdr:from>
    <cdr:to>
      <cdr:x>0.53332</cdr:x>
      <cdr:y>0.72538</cdr:y>
    </cdr:to>
    <cdr:cxnSp macro="">
      <cdr:nvCxnSpPr>
        <cdr:cNvPr id="8" name="Straight Connector 7"/>
        <cdr:cNvCxnSpPr/>
      </cdr:nvCxnSpPr>
      <cdr:spPr>
        <a:xfrm xmlns:a="http://schemas.openxmlformats.org/drawingml/2006/main">
          <a:off x="747033" y="2891517"/>
          <a:ext cx="221524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0.53528</cdr:x>
      <cdr:y>0.52603</cdr:y>
    </cdr:from>
    <cdr:to>
      <cdr:x>0.53528</cdr:x>
      <cdr:y>0.72675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2973162" y="2096860"/>
          <a:ext cx="0" cy="800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0.53626</cdr:x>
      <cdr:y>0.52466</cdr:y>
    </cdr:from>
    <cdr:to>
      <cdr:x>0.71852</cdr:x>
      <cdr:y>0.52466</cdr:y>
    </cdr:to>
    <cdr:cxnSp macro="">
      <cdr:nvCxnSpPr>
        <cdr:cNvPr id="12" name="Straight Connector 11"/>
        <cdr:cNvCxnSpPr/>
      </cdr:nvCxnSpPr>
      <cdr:spPr>
        <a:xfrm xmlns:a="http://schemas.openxmlformats.org/drawingml/2006/main">
          <a:off x="2978605" y="2091417"/>
          <a:ext cx="1012371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0.7195</cdr:x>
      <cdr:y>0.15051</cdr:y>
    </cdr:from>
    <cdr:to>
      <cdr:x>0.7195</cdr:x>
      <cdr:y>0.5233</cdr:y>
    </cdr:to>
    <cdr:cxnSp macro="">
      <cdr:nvCxnSpPr>
        <cdr:cNvPr id="14" name="Straight Connector 13"/>
        <cdr:cNvCxnSpPr/>
      </cdr:nvCxnSpPr>
      <cdr:spPr>
        <a:xfrm xmlns:a="http://schemas.openxmlformats.org/drawingml/2006/main" flipV="1">
          <a:off x="4069245" y="597145"/>
          <a:ext cx="0" cy="14790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0.71887</cdr:x>
      <cdr:y>0.15089</cdr:y>
    </cdr:from>
    <cdr:to>
      <cdr:x>0.93739</cdr:x>
      <cdr:y>0.15089</cdr:y>
    </cdr:to>
    <cdr:cxnSp macro="">
      <cdr:nvCxnSpPr>
        <cdr:cNvPr id="16" name="Straight Connector 15"/>
        <cdr:cNvCxnSpPr/>
      </cdr:nvCxnSpPr>
      <cdr:spPr>
        <a:xfrm xmlns:a="http://schemas.openxmlformats.org/drawingml/2006/main">
          <a:off x="4065675" y="598673"/>
          <a:ext cx="123587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workbookViewId="0">
      <selection activeCell="F26" sqref="F26"/>
    </sheetView>
  </sheetViews>
  <sheetFormatPr defaultRowHeight="15" x14ac:dyDescent="0.25"/>
  <cols>
    <col min="1" max="1" width="1.5703125" style="53" customWidth="1"/>
    <col min="2" max="2" width="52.85546875" style="53" customWidth="1"/>
    <col min="3" max="3" width="13" style="53" customWidth="1"/>
    <col min="4" max="4" width="15.42578125" style="53" customWidth="1"/>
    <col min="5" max="16384" width="9.140625" style="53"/>
  </cols>
  <sheetData>
    <row r="1" spans="2:4" ht="15.75" thickBot="1" x14ac:dyDescent="0.3"/>
    <row r="2" spans="2:4" ht="21.75" thickBot="1" x14ac:dyDescent="0.3">
      <c r="B2" s="109" t="s">
        <v>98</v>
      </c>
      <c r="C2" s="110"/>
      <c r="D2" s="111"/>
    </row>
    <row r="4" spans="2:4" x14ac:dyDescent="0.25">
      <c r="B4" s="97" t="s">
        <v>99</v>
      </c>
      <c r="C4" s="97"/>
      <c r="D4" s="97"/>
    </row>
    <row r="5" spans="2:4" ht="15.75" thickBot="1" x14ac:dyDescent="0.3"/>
    <row r="6" spans="2:4" x14ac:dyDescent="0.25">
      <c r="B6" s="1" t="s">
        <v>1</v>
      </c>
      <c r="C6" s="2"/>
      <c r="D6" s="3"/>
    </row>
    <row r="7" spans="2:4" x14ac:dyDescent="0.25">
      <c r="B7" s="4" t="s">
        <v>2</v>
      </c>
      <c r="C7" s="5" t="s">
        <v>3</v>
      </c>
      <c r="D7" s="6" t="s">
        <v>4</v>
      </c>
    </row>
    <row r="8" spans="2:4" x14ac:dyDescent="0.25">
      <c r="B8" s="7" t="s">
        <v>5</v>
      </c>
      <c r="C8" s="8">
        <v>500</v>
      </c>
      <c r="D8" s="9" t="s">
        <v>6</v>
      </c>
    </row>
    <row r="9" spans="2:4" x14ac:dyDescent="0.25">
      <c r="B9" s="7" t="s">
        <v>7</v>
      </c>
      <c r="C9" s="8">
        <v>100</v>
      </c>
      <c r="D9" s="9" t="s">
        <v>8</v>
      </c>
    </row>
    <row r="10" spans="2:4" x14ac:dyDescent="0.25">
      <c r="B10" s="7" t="s">
        <v>9</v>
      </c>
      <c r="C10" s="8">
        <v>25</v>
      </c>
      <c r="D10" s="9" t="s">
        <v>10</v>
      </c>
    </row>
    <row r="11" spans="2:4" ht="15.75" thickBot="1" x14ac:dyDescent="0.3">
      <c r="B11" s="10" t="s">
        <v>11</v>
      </c>
      <c r="C11" s="11">
        <v>100</v>
      </c>
      <c r="D11" s="12" t="s">
        <v>8</v>
      </c>
    </row>
    <row r="12" spans="2:4" ht="15.75" thickBot="1" x14ac:dyDescent="0.3"/>
    <row r="13" spans="2:4" x14ac:dyDescent="0.25">
      <c r="B13" s="112" t="s">
        <v>100</v>
      </c>
      <c r="C13" s="113"/>
      <c r="D13" s="114"/>
    </row>
    <row r="14" spans="2:4" x14ac:dyDescent="0.25">
      <c r="B14" s="115"/>
      <c r="C14" s="116"/>
      <c r="D14" s="117"/>
    </row>
    <row r="15" spans="2:4" x14ac:dyDescent="0.25">
      <c r="B15" s="115"/>
      <c r="C15" s="116"/>
      <c r="D15" s="117"/>
    </row>
    <row r="16" spans="2:4" ht="15.75" thickBot="1" x14ac:dyDescent="0.3">
      <c r="B16" s="118"/>
      <c r="C16" s="119"/>
      <c r="D16" s="120"/>
    </row>
    <row r="17" spans="2:4" ht="15.75" thickBot="1" x14ac:dyDescent="0.3"/>
    <row r="18" spans="2:4" x14ac:dyDescent="0.25">
      <c r="B18" s="112" t="s">
        <v>101</v>
      </c>
      <c r="C18" s="121"/>
      <c r="D18" s="122"/>
    </row>
    <row r="19" spans="2:4" x14ac:dyDescent="0.25">
      <c r="B19" s="123"/>
      <c r="C19" s="124"/>
      <c r="D19" s="125"/>
    </row>
    <row r="20" spans="2:4" x14ac:dyDescent="0.25">
      <c r="B20" s="123"/>
      <c r="C20" s="124"/>
      <c r="D20" s="125"/>
    </row>
    <row r="21" spans="2:4" x14ac:dyDescent="0.25">
      <c r="B21" s="123"/>
      <c r="C21" s="124"/>
      <c r="D21" s="125"/>
    </row>
    <row r="22" spans="2:4" ht="15.75" thickBot="1" x14ac:dyDescent="0.3">
      <c r="B22" s="126"/>
      <c r="C22" s="127"/>
      <c r="D22" s="128"/>
    </row>
    <row r="23" spans="2:4" ht="15.75" thickBot="1" x14ac:dyDescent="0.3"/>
    <row r="24" spans="2:4" ht="15.75" thickBot="1" x14ac:dyDescent="0.3">
      <c r="B24" s="129" t="s">
        <v>102</v>
      </c>
      <c r="C24" s="130"/>
      <c r="D24" s="131"/>
    </row>
  </sheetData>
  <mergeCells count="6">
    <mergeCell ref="B2:D2"/>
    <mergeCell ref="B4:D4"/>
    <mergeCell ref="B6:D6"/>
    <mergeCell ref="B13:D16"/>
    <mergeCell ref="B18:D22"/>
    <mergeCell ref="B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3"/>
  <sheetViews>
    <sheetView topLeftCell="A11" zoomScale="85" zoomScaleNormal="85" workbookViewId="0">
      <selection activeCell="H53" sqref="H53"/>
    </sheetView>
  </sheetViews>
  <sheetFormatPr defaultRowHeight="15" x14ac:dyDescent="0.25"/>
  <cols>
    <col min="3" max="3" width="26.85546875" customWidth="1"/>
    <col min="4" max="4" width="16.7109375" customWidth="1"/>
    <col min="5" max="5" width="11.85546875" customWidth="1"/>
    <col min="6" max="6" width="10.85546875" customWidth="1"/>
    <col min="7" max="7" width="12.140625" customWidth="1"/>
    <col min="8" max="8" width="26.42578125" bestFit="1" customWidth="1"/>
    <col min="9" max="9" width="17.5703125" customWidth="1"/>
    <col min="10" max="10" width="28.28515625" customWidth="1"/>
    <col min="11" max="11" width="28" customWidth="1"/>
    <col min="14" max="14" width="8.28515625" customWidth="1"/>
    <col min="15" max="15" width="9.42578125" customWidth="1"/>
    <col min="16" max="16" width="10.140625" customWidth="1"/>
    <col min="18" max="19" width="12" bestFit="1" customWidth="1"/>
  </cols>
  <sheetData>
    <row r="3" spans="2:19" x14ac:dyDescent="0.25">
      <c r="C3" s="96" t="s">
        <v>0</v>
      </c>
    </row>
    <row r="4" spans="2:19" ht="15.75" thickBot="1" x14ac:dyDescent="0.3"/>
    <row r="5" spans="2:19" ht="15.75" thickBot="1" x14ac:dyDescent="0.3">
      <c r="C5" s="17" t="s">
        <v>1</v>
      </c>
      <c r="D5" s="18"/>
      <c r="E5" s="18"/>
      <c r="F5" s="18"/>
      <c r="G5" s="19"/>
      <c r="H5" s="38" t="s">
        <v>38</v>
      </c>
      <c r="I5" s="47"/>
      <c r="J5" s="39"/>
      <c r="K5" s="59" t="s">
        <v>52</v>
      </c>
      <c r="N5" s="36" t="s">
        <v>34</v>
      </c>
      <c r="O5" s="36"/>
      <c r="P5" s="36"/>
    </row>
    <row r="6" spans="2:19" ht="15.75" thickBot="1" x14ac:dyDescent="0.3">
      <c r="C6" s="4" t="s">
        <v>2</v>
      </c>
      <c r="D6" s="5" t="s">
        <v>3</v>
      </c>
      <c r="E6" s="6" t="s">
        <v>4</v>
      </c>
      <c r="F6" s="4" t="s">
        <v>21</v>
      </c>
      <c r="G6" s="4" t="s">
        <v>22</v>
      </c>
      <c r="H6" s="41" t="s">
        <v>43</v>
      </c>
      <c r="I6" s="41" t="s">
        <v>45</v>
      </c>
      <c r="J6" s="41" t="s">
        <v>44</v>
      </c>
      <c r="K6" s="60"/>
      <c r="N6" s="4" t="s">
        <v>31</v>
      </c>
      <c r="O6" s="4" t="s">
        <v>32</v>
      </c>
      <c r="P6" s="4" t="s">
        <v>33</v>
      </c>
      <c r="R6" s="4" t="s">
        <v>35</v>
      </c>
      <c r="S6" s="4" t="s">
        <v>36</v>
      </c>
    </row>
    <row r="7" spans="2:19" x14ac:dyDescent="0.25">
      <c r="C7" s="21" t="s">
        <v>12</v>
      </c>
      <c r="D7" s="14"/>
      <c r="E7" s="15"/>
      <c r="F7" s="24"/>
      <c r="G7" s="24">
        <f>F7*D7</f>
        <v>0</v>
      </c>
      <c r="H7" s="40"/>
      <c r="I7" s="40"/>
      <c r="J7" s="40"/>
      <c r="K7" s="40"/>
    </row>
    <row r="8" spans="2:19" ht="30" x14ac:dyDescent="0.25">
      <c r="B8" t="s">
        <v>48</v>
      </c>
      <c r="C8" s="25" t="s">
        <v>5</v>
      </c>
      <c r="D8" s="26">
        <v>500</v>
      </c>
      <c r="E8" s="27" t="s">
        <v>6</v>
      </c>
      <c r="F8" s="35">
        <v>148</v>
      </c>
      <c r="G8" s="35">
        <f t="shared" ref="G8:G20" si="0">F8*D8</f>
        <v>74000</v>
      </c>
      <c r="H8" s="42">
        <v>0.1</v>
      </c>
      <c r="I8" s="48">
        <f>H8*G8</f>
        <v>7400</v>
      </c>
      <c r="J8" s="43" t="s">
        <v>39</v>
      </c>
      <c r="K8" s="43" t="s">
        <v>53</v>
      </c>
      <c r="N8" s="53">
        <v>100</v>
      </c>
      <c r="O8" s="53">
        <v>250</v>
      </c>
      <c r="P8" s="53">
        <v>135</v>
      </c>
      <c r="R8" s="54">
        <f>AVERAGE(N8:P8)</f>
        <v>161.66666666666666</v>
      </c>
      <c r="S8" s="54">
        <f>(N8+O8+4*P8)/6</f>
        <v>148.33333333333334</v>
      </c>
    </row>
    <row r="9" spans="2:19" x14ac:dyDescent="0.25">
      <c r="B9" t="s">
        <v>48</v>
      </c>
      <c r="C9" s="25" t="s">
        <v>7</v>
      </c>
      <c r="D9" s="26">
        <v>100</v>
      </c>
      <c r="E9" s="27" t="s">
        <v>8</v>
      </c>
      <c r="F9" s="35">
        <f>SUBTOTAL(9,F10:F11)</f>
        <v>550</v>
      </c>
      <c r="G9" s="35">
        <f t="shared" si="0"/>
        <v>55000</v>
      </c>
      <c r="H9" s="35"/>
      <c r="I9" s="35"/>
      <c r="J9" s="35"/>
      <c r="K9" s="44" t="s">
        <v>28</v>
      </c>
    </row>
    <row r="10" spans="2:19" x14ac:dyDescent="0.25">
      <c r="C10" s="23" t="s">
        <v>27</v>
      </c>
      <c r="D10" s="8">
        <v>100</v>
      </c>
      <c r="E10" s="9" t="s">
        <v>8</v>
      </c>
      <c r="F10" s="33">
        <v>200</v>
      </c>
      <c r="G10" s="33">
        <f t="shared" si="0"/>
        <v>20000</v>
      </c>
      <c r="H10" s="33"/>
      <c r="I10" s="33"/>
      <c r="J10" s="33"/>
      <c r="K10" s="45"/>
    </row>
    <row r="11" spans="2:19" ht="30" x14ac:dyDescent="0.25">
      <c r="C11" s="23" t="s">
        <v>26</v>
      </c>
      <c r="D11" s="8">
        <v>100</v>
      </c>
      <c r="E11" s="9" t="s">
        <v>8</v>
      </c>
      <c r="F11" s="33">
        <v>350</v>
      </c>
      <c r="G11" s="33">
        <f t="shared" si="0"/>
        <v>35000</v>
      </c>
      <c r="H11" s="46">
        <v>0.15</v>
      </c>
      <c r="I11" s="48">
        <f t="shared" ref="I11:I12" si="1">H11*G11</f>
        <v>5250</v>
      </c>
      <c r="J11" s="45" t="s">
        <v>40</v>
      </c>
      <c r="K11" s="44" t="s">
        <v>54</v>
      </c>
    </row>
    <row r="12" spans="2:19" x14ac:dyDescent="0.25">
      <c r="B12" t="s">
        <v>48</v>
      </c>
      <c r="C12" s="7" t="s">
        <v>9</v>
      </c>
      <c r="D12" s="8">
        <v>25</v>
      </c>
      <c r="E12" s="9" t="s">
        <v>10</v>
      </c>
      <c r="F12" s="33">
        <v>200</v>
      </c>
      <c r="G12" s="33">
        <f t="shared" si="0"/>
        <v>5000</v>
      </c>
      <c r="H12" s="46">
        <v>0.05</v>
      </c>
      <c r="I12" s="48">
        <f t="shared" si="1"/>
        <v>250</v>
      </c>
      <c r="J12" s="44" t="s">
        <v>41</v>
      </c>
      <c r="K12" s="44" t="s">
        <v>55</v>
      </c>
    </row>
    <row r="13" spans="2:19" ht="15.75" thickBot="1" x14ac:dyDescent="0.3">
      <c r="B13" t="s">
        <v>48</v>
      </c>
      <c r="C13" s="10" t="s">
        <v>11</v>
      </c>
      <c r="D13" s="11">
        <v>100</v>
      </c>
      <c r="E13" s="12" t="s">
        <v>8</v>
      </c>
      <c r="F13" s="33">
        <v>50</v>
      </c>
      <c r="G13" s="33">
        <f t="shared" si="0"/>
        <v>5000</v>
      </c>
      <c r="H13" s="33"/>
      <c r="I13" s="33"/>
      <c r="J13" s="33"/>
      <c r="K13" s="33"/>
    </row>
    <row r="14" spans="2:19" x14ac:dyDescent="0.25">
      <c r="B14" t="s">
        <v>48</v>
      </c>
      <c r="C14" s="21" t="s">
        <v>13</v>
      </c>
      <c r="D14" s="14"/>
      <c r="E14" s="15"/>
      <c r="F14" s="24"/>
      <c r="G14" s="24">
        <f t="shared" si="0"/>
        <v>0</v>
      </c>
      <c r="H14" s="24"/>
      <c r="I14" s="24"/>
      <c r="J14" s="24"/>
      <c r="K14" s="24"/>
    </row>
    <row r="15" spans="2:19" ht="30" x14ac:dyDescent="0.25">
      <c r="C15" s="34" t="s">
        <v>29</v>
      </c>
      <c r="D15" s="31">
        <v>1</v>
      </c>
      <c r="E15" s="32" t="s">
        <v>30</v>
      </c>
      <c r="F15" s="35">
        <v>1000</v>
      </c>
      <c r="G15" s="35">
        <f>F15*D15</f>
        <v>1000</v>
      </c>
      <c r="H15" s="35"/>
      <c r="I15" s="35"/>
      <c r="J15" s="35"/>
      <c r="K15" s="43" t="s">
        <v>56</v>
      </c>
    </row>
    <row r="16" spans="2:19" ht="30" x14ac:dyDescent="0.25">
      <c r="C16" s="25" t="s">
        <v>20</v>
      </c>
      <c r="D16" s="26">
        <v>12</v>
      </c>
      <c r="E16" s="27" t="s">
        <v>14</v>
      </c>
      <c r="F16" s="35">
        <v>5000</v>
      </c>
      <c r="G16" s="35">
        <f t="shared" si="0"/>
        <v>60000</v>
      </c>
      <c r="H16" s="46">
        <v>0.2</v>
      </c>
      <c r="I16" s="48">
        <f t="shared" ref="I16:I17" si="2">H16*G16</f>
        <v>12000</v>
      </c>
      <c r="J16" s="43" t="s">
        <v>42</v>
      </c>
      <c r="K16" s="43"/>
    </row>
    <row r="17" spans="3:11" ht="30" x14ac:dyDescent="0.25">
      <c r="C17" s="25" t="s">
        <v>19</v>
      </c>
      <c r="D17" s="26">
        <v>12</v>
      </c>
      <c r="E17" s="27" t="s">
        <v>14</v>
      </c>
      <c r="F17" s="35">
        <v>5000</v>
      </c>
      <c r="G17" s="35">
        <f t="shared" si="0"/>
        <v>60000</v>
      </c>
      <c r="H17" s="46">
        <v>0.2</v>
      </c>
      <c r="I17" s="48">
        <f t="shared" si="2"/>
        <v>12000</v>
      </c>
      <c r="J17" s="43" t="s">
        <v>42</v>
      </c>
      <c r="K17" s="35"/>
    </row>
    <row r="18" spans="3:11" x14ac:dyDescent="0.25">
      <c r="C18" s="25" t="s">
        <v>15</v>
      </c>
      <c r="D18" s="26">
        <v>2</v>
      </c>
      <c r="E18" s="27" t="s">
        <v>16</v>
      </c>
      <c r="F18" s="35">
        <v>1000</v>
      </c>
      <c r="G18" s="35">
        <f t="shared" si="0"/>
        <v>2000</v>
      </c>
      <c r="H18" s="35"/>
      <c r="I18" s="35"/>
      <c r="J18" s="35"/>
      <c r="K18" s="35"/>
    </row>
    <row r="19" spans="3:11" x14ac:dyDescent="0.25">
      <c r="C19" s="25" t="s">
        <v>17</v>
      </c>
      <c r="D19" s="26">
        <v>12</v>
      </c>
      <c r="E19" s="27" t="s">
        <v>14</v>
      </c>
      <c r="F19" s="35">
        <v>2000</v>
      </c>
      <c r="G19" s="35">
        <f t="shared" si="0"/>
        <v>24000</v>
      </c>
      <c r="H19" s="35"/>
      <c r="I19" s="35"/>
      <c r="J19" s="35"/>
      <c r="K19" s="35"/>
    </row>
    <row r="20" spans="3:11" ht="15.75" thickBot="1" x14ac:dyDescent="0.3">
      <c r="C20" s="28" t="s">
        <v>18</v>
      </c>
      <c r="D20" s="29">
        <v>12</v>
      </c>
      <c r="E20" s="30" t="s">
        <v>14</v>
      </c>
      <c r="F20" s="35">
        <v>1000</v>
      </c>
      <c r="G20" s="35">
        <f t="shared" si="0"/>
        <v>12000</v>
      </c>
      <c r="H20" s="35"/>
      <c r="I20" s="35"/>
      <c r="J20" s="35"/>
      <c r="K20" s="58"/>
    </row>
    <row r="21" spans="3:11" x14ac:dyDescent="0.25">
      <c r="F21" t="s">
        <v>37</v>
      </c>
      <c r="G21" s="20"/>
      <c r="H21" s="20"/>
      <c r="I21" s="20"/>
      <c r="J21" s="20"/>
    </row>
    <row r="22" spans="3:11" x14ac:dyDescent="0.25">
      <c r="E22" s="50" t="s">
        <v>23</v>
      </c>
      <c r="G22" s="37">
        <f>SUM(G7:G20) - SUM(G10:G11)</f>
        <v>298000</v>
      </c>
      <c r="H22" s="22"/>
      <c r="I22" s="37">
        <f>SUM(I7:I20)</f>
        <v>36900</v>
      </c>
      <c r="J22" s="22"/>
    </row>
    <row r="23" spans="3:11" ht="30" x14ac:dyDescent="0.25">
      <c r="E23" s="51" t="s">
        <v>46</v>
      </c>
      <c r="I23" s="20">
        <f>G22+I22</f>
        <v>334900</v>
      </c>
    </row>
    <row r="24" spans="3:11" x14ac:dyDescent="0.25">
      <c r="H24" s="52" t="s">
        <v>47</v>
      </c>
      <c r="I24" s="20">
        <f>I23*10%</f>
        <v>33490</v>
      </c>
    </row>
    <row r="25" spans="3:11" x14ac:dyDescent="0.25">
      <c r="C25" s="55" t="s">
        <v>25</v>
      </c>
      <c r="E25" t="s">
        <v>24</v>
      </c>
      <c r="G25" s="22">
        <v>125000</v>
      </c>
      <c r="H25" s="22"/>
      <c r="I25" s="22"/>
      <c r="J25" s="22"/>
    </row>
    <row r="27" spans="3:11" x14ac:dyDescent="0.25">
      <c r="C27" s="55" t="s">
        <v>49</v>
      </c>
      <c r="D27" s="37">
        <v>298000</v>
      </c>
    </row>
    <row r="28" spans="3:11" x14ac:dyDescent="0.25">
      <c r="C28" s="55" t="s">
        <v>43</v>
      </c>
      <c r="D28" s="37">
        <f>I22</f>
        <v>36900</v>
      </c>
    </row>
    <row r="29" spans="3:11" x14ac:dyDescent="0.25">
      <c r="C29" s="55" t="s">
        <v>47</v>
      </c>
      <c r="D29" s="37">
        <f>I24</f>
        <v>33490</v>
      </c>
    </row>
    <row r="32" spans="3:11" x14ac:dyDescent="0.25">
      <c r="C32" s="57" t="s">
        <v>50</v>
      </c>
      <c r="D32" s="56">
        <f>D27+D28</f>
        <v>334900</v>
      </c>
    </row>
    <row r="33" spans="3:5" x14ac:dyDescent="0.25">
      <c r="C33" s="57" t="s">
        <v>51</v>
      </c>
      <c r="D33" s="56">
        <f>D32+D29</f>
        <v>368390</v>
      </c>
    </row>
    <row r="36" spans="3:5" x14ac:dyDescent="0.25">
      <c r="C36" s="63" t="s">
        <v>57</v>
      </c>
      <c r="D36" s="63" t="s">
        <v>58</v>
      </c>
      <c r="E36" s="63" t="s">
        <v>59</v>
      </c>
    </row>
    <row r="37" spans="3:5" x14ac:dyDescent="0.25">
      <c r="C37" s="61">
        <v>45200</v>
      </c>
      <c r="D37" s="62">
        <v>0.02</v>
      </c>
      <c r="E37" s="64">
        <f>D37*$D$32</f>
        <v>6698</v>
      </c>
    </row>
    <row r="38" spans="3:5" x14ac:dyDescent="0.25">
      <c r="C38" s="61">
        <v>45231</v>
      </c>
      <c r="D38" s="62">
        <v>0.06</v>
      </c>
      <c r="E38" s="64">
        <f t="shared" ref="E38:E48" si="3">D38*$D$32</f>
        <v>20094</v>
      </c>
    </row>
    <row r="39" spans="3:5" x14ac:dyDescent="0.25">
      <c r="C39" s="61">
        <v>45261</v>
      </c>
      <c r="D39" s="62">
        <v>0.1</v>
      </c>
      <c r="E39" s="64">
        <f t="shared" si="3"/>
        <v>33490</v>
      </c>
    </row>
    <row r="40" spans="3:5" x14ac:dyDescent="0.25">
      <c r="C40" s="61">
        <v>45292</v>
      </c>
      <c r="D40" s="62">
        <v>0.18</v>
      </c>
      <c r="E40" s="64">
        <f t="shared" si="3"/>
        <v>60282</v>
      </c>
    </row>
    <row r="41" spans="3:5" x14ac:dyDescent="0.25">
      <c r="C41" s="61">
        <v>45323</v>
      </c>
      <c r="D41" s="62">
        <v>0.22</v>
      </c>
      <c r="E41" s="64">
        <f t="shared" si="3"/>
        <v>73678</v>
      </c>
    </row>
    <row r="42" spans="3:5" x14ac:dyDescent="0.25">
      <c r="C42" s="61">
        <v>45352</v>
      </c>
      <c r="D42" s="62">
        <v>0.23</v>
      </c>
      <c r="E42" s="64">
        <f t="shared" si="3"/>
        <v>77027</v>
      </c>
    </row>
    <row r="43" spans="3:5" x14ac:dyDescent="0.25">
      <c r="C43" s="61">
        <v>45383</v>
      </c>
      <c r="D43" s="62">
        <v>0.36</v>
      </c>
      <c r="E43" s="64">
        <f t="shared" si="3"/>
        <v>120564</v>
      </c>
    </row>
    <row r="44" spans="3:5" x14ac:dyDescent="0.25">
      <c r="C44" s="61">
        <v>45413</v>
      </c>
      <c r="D44" s="62">
        <v>0.42</v>
      </c>
      <c r="E44" s="64">
        <f t="shared" si="3"/>
        <v>140658</v>
      </c>
    </row>
    <row r="45" spans="3:5" x14ac:dyDescent="0.25">
      <c r="C45" s="61">
        <v>45444</v>
      </c>
      <c r="D45" s="62">
        <v>0.59</v>
      </c>
      <c r="E45" s="64">
        <f t="shared" si="3"/>
        <v>197591</v>
      </c>
    </row>
    <row r="46" spans="3:5" x14ac:dyDescent="0.25">
      <c r="C46" s="61">
        <v>45474</v>
      </c>
      <c r="D46" s="62">
        <v>0.76</v>
      </c>
      <c r="E46" s="64">
        <f t="shared" si="3"/>
        <v>254524</v>
      </c>
    </row>
    <row r="47" spans="3:5" x14ac:dyDescent="0.25">
      <c r="C47" s="61">
        <v>45505</v>
      </c>
      <c r="D47" s="62">
        <v>0.92</v>
      </c>
      <c r="E47" s="64">
        <f t="shared" si="3"/>
        <v>308108</v>
      </c>
    </row>
    <row r="48" spans="3:5" x14ac:dyDescent="0.25">
      <c r="C48" s="61">
        <v>45536</v>
      </c>
      <c r="D48" s="62">
        <v>1</v>
      </c>
      <c r="E48" s="64">
        <f t="shared" si="3"/>
        <v>334900</v>
      </c>
    </row>
    <row r="50" spans="7:8" x14ac:dyDescent="0.25">
      <c r="G50" s="65"/>
      <c r="H50" s="66" t="s">
        <v>60</v>
      </c>
    </row>
    <row r="51" spans="7:8" x14ac:dyDescent="0.25">
      <c r="G51" s="67">
        <v>45200</v>
      </c>
      <c r="H51" s="68">
        <v>100000</v>
      </c>
    </row>
    <row r="52" spans="7:8" x14ac:dyDescent="0.25">
      <c r="G52" s="67">
        <v>45383</v>
      </c>
      <c r="H52" s="68">
        <v>100000</v>
      </c>
    </row>
    <row r="53" spans="7:8" x14ac:dyDescent="0.25">
      <c r="G53" s="67">
        <v>45444</v>
      </c>
      <c r="H53" s="69">
        <f>D33-H52-H51</f>
        <v>168390</v>
      </c>
    </row>
  </sheetData>
  <mergeCells count="4">
    <mergeCell ref="K5:K6"/>
    <mergeCell ref="C5:G5"/>
    <mergeCell ref="N5:P5"/>
    <mergeCell ref="H5:J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tabSelected="1" workbookViewId="0">
      <selection activeCell="B1" sqref="B1"/>
    </sheetView>
  </sheetViews>
  <sheetFormatPr defaultRowHeight="15" x14ac:dyDescent="0.25"/>
  <cols>
    <col min="2" max="2" width="27.28515625" bestFit="1" customWidth="1"/>
    <col min="4" max="4" width="9.7109375" customWidth="1"/>
    <col min="7" max="7" width="23.7109375" bestFit="1" customWidth="1"/>
    <col min="8" max="8" width="17.140625" customWidth="1"/>
    <col min="9" max="9" width="16.5703125" customWidth="1"/>
    <col min="10" max="10" width="17.28515625" bestFit="1" customWidth="1"/>
    <col min="11" max="11" width="12.7109375" customWidth="1"/>
    <col min="12" max="12" width="13.5703125" customWidth="1"/>
    <col min="13" max="13" width="15.28515625" customWidth="1"/>
    <col min="14" max="14" width="16.7109375" customWidth="1"/>
    <col min="15" max="15" width="13.28515625" bestFit="1" customWidth="1"/>
  </cols>
  <sheetData>
    <row r="1" spans="2:15" ht="15.75" thickBot="1" x14ac:dyDescent="0.3"/>
    <row r="2" spans="2:15" ht="15.75" thickBot="1" x14ac:dyDescent="0.3">
      <c r="G2" s="38" t="s">
        <v>38</v>
      </c>
      <c r="H2" s="39"/>
      <c r="I2" s="79" t="s">
        <v>64</v>
      </c>
      <c r="J2" s="38" t="s">
        <v>97</v>
      </c>
      <c r="K2" s="39"/>
    </row>
    <row r="3" spans="2:15" ht="15.75" thickBot="1" x14ac:dyDescent="0.3">
      <c r="B3" s="4" t="s">
        <v>2</v>
      </c>
      <c r="C3" s="5" t="s">
        <v>3</v>
      </c>
      <c r="D3" s="6" t="s">
        <v>4</v>
      </c>
      <c r="E3" s="4" t="s">
        <v>21</v>
      </c>
      <c r="F3" s="4" t="s">
        <v>22</v>
      </c>
      <c r="G3" s="41" t="s">
        <v>43</v>
      </c>
      <c r="H3" s="41" t="s">
        <v>45</v>
      </c>
      <c r="I3" s="41"/>
      <c r="J3" s="72" t="s">
        <v>61</v>
      </c>
      <c r="K3" s="72" t="s">
        <v>62</v>
      </c>
      <c r="L3" s="72" t="s">
        <v>63</v>
      </c>
      <c r="M3" s="16" t="s">
        <v>66</v>
      </c>
      <c r="N3" s="16" t="s">
        <v>67</v>
      </c>
      <c r="O3" s="16" t="s">
        <v>77</v>
      </c>
    </row>
    <row r="4" spans="2:15" x14ac:dyDescent="0.25">
      <c r="B4" s="21" t="s">
        <v>12</v>
      </c>
      <c r="C4" s="14"/>
      <c r="D4" s="15"/>
      <c r="E4" s="24"/>
      <c r="F4" s="24">
        <f>E4*C4</f>
        <v>0</v>
      </c>
      <c r="G4" s="40"/>
      <c r="H4" s="40"/>
      <c r="I4" s="80"/>
      <c r="J4" s="76"/>
      <c r="K4" s="75"/>
      <c r="L4" s="75"/>
    </row>
    <row r="5" spans="2:15" x14ac:dyDescent="0.25">
      <c r="B5" s="25" t="s">
        <v>5</v>
      </c>
      <c r="C5" s="26">
        <v>500</v>
      </c>
      <c r="D5" s="27" t="s">
        <v>6</v>
      </c>
      <c r="E5" s="35">
        <v>148</v>
      </c>
      <c r="F5" s="35">
        <f t="shared" ref="F5:F17" si="0">E5*C5</f>
        <v>74000</v>
      </c>
      <c r="G5" s="46">
        <v>0.1</v>
      </c>
      <c r="H5" s="48">
        <f>G5*F5</f>
        <v>7400</v>
      </c>
      <c r="I5" s="48">
        <f>H5+F5</f>
        <v>81400</v>
      </c>
      <c r="J5" s="74">
        <v>0.2</v>
      </c>
      <c r="K5" s="77">
        <v>12000</v>
      </c>
      <c r="L5" s="77">
        <f>J5*I5</f>
        <v>16280</v>
      </c>
      <c r="M5" s="83">
        <f>L5/K5</f>
        <v>1.3566666666666667</v>
      </c>
      <c r="N5" s="20">
        <f>L5-K5</f>
        <v>4280</v>
      </c>
      <c r="O5" t="s">
        <v>76</v>
      </c>
    </row>
    <row r="6" spans="2:15" x14ac:dyDescent="0.25">
      <c r="B6" s="25" t="s">
        <v>7</v>
      </c>
      <c r="C6" s="26">
        <v>100</v>
      </c>
      <c r="D6" s="27" t="s">
        <v>8</v>
      </c>
      <c r="E6" s="35">
        <f>SUBTOTAL(9,E7:E8)</f>
        <v>550</v>
      </c>
      <c r="F6" s="35">
        <f t="shared" si="0"/>
        <v>55000</v>
      </c>
      <c r="G6" s="35"/>
      <c r="H6" s="35"/>
      <c r="I6" s="48">
        <f>SUM(I7:I8)</f>
        <v>60250</v>
      </c>
      <c r="J6" s="73">
        <v>0.05</v>
      </c>
      <c r="K6" s="35">
        <v>5000</v>
      </c>
      <c r="L6" s="77">
        <f t="shared" ref="L6:L17" si="1">J6*I6</f>
        <v>3012.5</v>
      </c>
      <c r="M6" s="83">
        <f t="shared" ref="M6:M17" si="2">L6/K6</f>
        <v>0.60250000000000004</v>
      </c>
      <c r="N6" s="20">
        <f>L6-K6</f>
        <v>-1987.5</v>
      </c>
      <c r="O6" t="s">
        <v>78</v>
      </c>
    </row>
    <row r="7" spans="2:15" x14ac:dyDescent="0.25">
      <c r="B7" s="23" t="s">
        <v>27</v>
      </c>
      <c r="C7" s="8">
        <v>100</v>
      </c>
      <c r="D7" s="9" t="s">
        <v>8</v>
      </c>
      <c r="E7" s="33">
        <v>200</v>
      </c>
      <c r="F7" s="33">
        <f t="shared" si="0"/>
        <v>20000</v>
      </c>
      <c r="G7" s="33"/>
      <c r="H7" s="33"/>
      <c r="I7" s="49">
        <f t="shared" ref="I6:I17" si="3">H7+F7</f>
        <v>20000</v>
      </c>
      <c r="J7" s="74"/>
      <c r="K7" s="35"/>
      <c r="L7" s="77"/>
      <c r="M7" s="83"/>
    </row>
    <row r="8" spans="2:15" x14ac:dyDescent="0.25">
      <c r="B8" s="23" t="s">
        <v>26</v>
      </c>
      <c r="C8" s="8">
        <v>100</v>
      </c>
      <c r="D8" s="9" t="s">
        <v>8</v>
      </c>
      <c r="E8" s="33">
        <v>350</v>
      </c>
      <c r="F8" s="33">
        <f t="shared" si="0"/>
        <v>35000</v>
      </c>
      <c r="G8" s="46">
        <v>0.15</v>
      </c>
      <c r="H8" s="48">
        <f t="shared" ref="H8:H9" si="4">G8*F8</f>
        <v>5250</v>
      </c>
      <c r="I8" s="49">
        <f t="shared" si="3"/>
        <v>40250</v>
      </c>
      <c r="J8" s="73"/>
      <c r="K8" s="35"/>
      <c r="L8" s="77"/>
      <c r="M8" s="83"/>
    </row>
    <row r="9" spans="2:15" x14ac:dyDescent="0.25">
      <c r="B9" s="7" t="s">
        <v>9</v>
      </c>
      <c r="C9" s="8">
        <v>25</v>
      </c>
      <c r="D9" s="9" t="s">
        <v>10</v>
      </c>
      <c r="E9" s="33">
        <v>200</v>
      </c>
      <c r="F9" s="33">
        <f t="shared" si="0"/>
        <v>5000</v>
      </c>
      <c r="G9" s="46">
        <v>0.05</v>
      </c>
      <c r="H9" s="48">
        <f t="shared" si="4"/>
        <v>250</v>
      </c>
      <c r="I9" s="48">
        <f t="shared" si="3"/>
        <v>5250</v>
      </c>
      <c r="J9" s="74"/>
      <c r="K9" s="35"/>
      <c r="L9" s="77"/>
      <c r="M9" s="83"/>
    </row>
    <row r="10" spans="2:15" ht="15.75" thickBot="1" x14ac:dyDescent="0.3">
      <c r="B10" s="10" t="s">
        <v>11</v>
      </c>
      <c r="C10" s="11">
        <v>100</v>
      </c>
      <c r="D10" s="12" t="s">
        <v>8</v>
      </c>
      <c r="E10" s="33">
        <v>50</v>
      </c>
      <c r="F10" s="33">
        <f t="shared" si="0"/>
        <v>5000</v>
      </c>
      <c r="G10" s="33"/>
      <c r="H10" s="48"/>
      <c r="I10" s="48">
        <f t="shared" si="3"/>
        <v>5000</v>
      </c>
      <c r="J10" s="73"/>
      <c r="K10" s="35"/>
      <c r="L10" s="77"/>
      <c r="M10" s="83"/>
    </row>
    <row r="11" spans="2:15" x14ac:dyDescent="0.25">
      <c r="B11" s="21" t="s">
        <v>13</v>
      </c>
      <c r="C11" s="14"/>
      <c r="D11" s="15"/>
      <c r="E11" s="24"/>
      <c r="F11" s="24">
        <f t="shared" si="0"/>
        <v>0</v>
      </c>
      <c r="G11" s="24"/>
      <c r="H11" s="24"/>
      <c r="I11" s="24"/>
      <c r="J11" s="82"/>
      <c r="K11" s="81"/>
      <c r="L11" s="24"/>
      <c r="M11" s="83"/>
    </row>
    <row r="12" spans="2:15" x14ac:dyDescent="0.25">
      <c r="B12" s="34" t="s">
        <v>29</v>
      </c>
      <c r="C12" s="31">
        <v>1</v>
      </c>
      <c r="D12" s="32" t="s">
        <v>30</v>
      </c>
      <c r="E12" s="35">
        <v>1000</v>
      </c>
      <c r="F12" s="35">
        <f>E12*C12</f>
        <v>1000</v>
      </c>
      <c r="G12" s="35"/>
      <c r="H12" s="48"/>
      <c r="I12" s="48">
        <f t="shared" si="3"/>
        <v>1000</v>
      </c>
      <c r="J12" s="73">
        <v>1</v>
      </c>
      <c r="K12" s="35">
        <v>1000</v>
      </c>
      <c r="L12" s="77">
        <f t="shared" si="1"/>
        <v>1000</v>
      </c>
      <c r="M12" s="83">
        <f t="shared" si="2"/>
        <v>1</v>
      </c>
      <c r="N12" s="20">
        <f t="shared" ref="N12:N18" si="5">L12-K12</f>
        <v>0</v>
      </c>
      <c r="O12" t="s">
        <v>79</v>
      </c>
    </row>
    <row r="13" spans="2:15" x14ac:dyDescent="0.25">
      <c r="B13" s="25" t="s">
        <v>20</v>
      </c>
      <c r="C13" s="26">
        <v>12</v>
      </c>
      <c r="D13" s="27" t="s">
        <v>14</v>
      </c>
      <c r="E13" s="35">
        <v>5000</v>
      </c>
      <c r="F13" s="35">
        <f t="shared" si="0"/>
        <v>60000</v>
      </c>
      <c r="G13" s="46">
        <v>0.2</v>
      </c>
      <c r="H13" s="48">
        <f t="shared" ref="H13:H14" si="6">G13*F13</f>
        <v>12000</v>
      </c>
      <c r="I13" s="48">
        <f t="shared" si="3"/>
        <v>72000</v>
      </c>
      <c r="J13" s="74">
        <v>0.5</v>
      </c>
      <c r="K13" s="35">
        <f>6*E13</f>
        <v>30000</v>
      </c>
      <c r="L13" s="77">
        <f t="shared" si="1"/>
        <v>36000</v>
      </c>
      <c r="M13" s="83">
        <f t="shared" si="2"/>
        <v>1.2</v>
      </c>
      <c r="N13" s="20">
        <f t="shared" si="5"/>
        <v>6000</v>
      </c>
      <c r="O13" t="s">
        <v>76</v>
      </c>
    </row>
    <row r="14" spans="2:15" x14ac:dyDescent="0.25">
      <c r="B14" s="25" t="s">
        <v>19</v>
      </c>
      <c r="C14" s="26">
        <v>12</v>
      </c>
      <c r="D14" s="27" t="s">
        <v>14</v>
      </c>
      <c r="E14" s="35">
        <v>5000</v>
      </c>
      <c r="F14" s="35">
        <f t="shared" si="0"/>
        <v>60000</v>
      </c>
      <c r="G14" s="46">
        <v>0.2</v>
      </c>
      <c r="H14" s="48">
        <f t="shared" si="6"/>
        <v>12000</v>
      </c>
      <c r="I14" s="48">
        <f t="shared" si="3"/>
        <v>72000</v>
      </c>
      <c r="J14" s="73">
        <v>0.5</v>
      </c>
      <c r="K14" s="35">
        <f>6*E14</f>
        <v>30000</v>
      </c>
      <c r="L14" s="77">
        <f t="shared" si="1"/>
        <v>36000</v>
      </c>
      <c r="M14" s="83">
        <f t="shared" si="2"/>
        <v>1.2</v>
      </c>
      <c r="N14" s="20">
        <f t="shared" si="5"/>
        <v>6000</v>
      </c>
      <c r="O14" t="s">
        <v>76</v>
      </c>
    </row>
    <row r="15" spans="2:15" x14ac:dyDescent="0.25">
      <c r="B15" s="25" t="s">
        <v>15</v>
      </c>
      <c r="C15" s="26">
        <v>2</v>
      </c>
      <c r="D15" s="27" t="s">
        <v>16</v>
      </c>
      <c r="E15" s="35">
        <v>1000</v>
      </c>
      <c r="F15" s="35">
        <f t="shared" si="0"/>
        <v>2000</v>
      </c>
      <c r="G15" s="35"/>
      <c r="H15" s="48"/>
      <c r="I15" s="48">
        <f t="shared" si="3"/>
        <v>2000</v>
      </c>
      <c r="J15" s="74">
        <v>0.5</v>
      </c>
      <c r="K15" s="35">
        <v>1000</v>
      </c>
      <c r="L15" s="77">
        <f t="shared" si="1"/>
        <v>1000</v>
      </c>
      <c r="M15" s="83">
        <f t="shared" si="2"/>
        <v>1</v>
      </c>
      <c r="N15" s="20">
        <f t="shared" si="5"/>
        <v>0</v>
      </c>
      <c r="O15" t="s">
        <v>79</v>
      </c>
    </row>
    <row r="16" spans="2:15" x14ac:dyDescent="0.25">
      <c r="B16" s="25" t="s">
        <v>17</v>
      </c>
      <c r="C16" s="26">
        <v>12</v>
      </c>
      <c r="D16" s="27" t="s">
        <v>14</v>
      </c>
      <c r="E16" s="35">
        <v>2000</v>
      </c>
      <c r="F16" s="35">
        <f t="shared" si="0"/>
        <v>24000</v>
      </c>
      <c r="G16" s="35"/>
      <c r="H16" s="48"/>
      <c r="I16" s="48">
        <f t="shared" si="3"/>
        <v>24000</v>
      </c>
      <c r="J16" s="73">
        <v>0.5</v>
      </c>
      <c r="K16" s="35">
        <f>6*E16</f>
        <v>12000</v>
      </c>
      <c r="L16" s="77">
        <f t="shared" si="1"/>
        <v>12000</v>
      </c>
      <c r="M16" s="83">
        <f t="shared" si="2"/>
        <v>1</v>
      </c>
      <c r="N16" s="20">
        <f t="shared" si="5"/>
        <v>0</v>
      </c>
      <c r="O16" t="s">
        <v>79</v>
      </c>
    </row>
    <row r="17" spans="2:15" ht="15.75" thickBot="1" x14ac:dyDescent="0.3">
      <c r="B17" s="28" t="s">
        <v>18</v>
      </c>
      <c r="C17" s="29">
        <v>12</v>
      </c>
      <c r="D17" s="30" t="s">
        <v>14</v>
      </c>
      <c r="E17" s="70">
        <v>1000</v>
      </c>
      <c r="F17" s="71">
        <f t="shared" si="0"/>
        <v>12000</v>
      </c>
      <c r="G17" s="71"/>
      <c r="H17" s="71"/>
      <c r="I17" s="71">
        <f t="shared" si="3"/>
        <v>12000</v>
      </c>
      <c r="J17" s="78">
        <v>0.5</v>
      </c>
      <c r="K17" s="71">
        <f>6*E17</f>
        <v>6000</v>
      </c>
      <c r="L17" s="77">
        <f t="shared" si="1"/>
        <v>6000</v>
      </c>
      <c r="M17" s="83">
        <f t="shared" si="2"/>
        <v>1</v>
      </c>
      <c r="N17" s="20">
        <f t="shared" si="5"/>
        <v>0</v>
      </c>
      <c r="O17" t="s">
        <v>79</v>
      </c>
    </row>
    <row r="18" spans="2:15" x14ac:dyDescent="0.25">
      <c r="J18" s="53" t="s">
        <v>23</v>
      </c>
      <c r="K18" s="20">
        <f>SUM(K4:K17)</f>
        <v>97000</v>
      </c>
      <c r="L18" s="20">
        <f>SUM(L4:L17)</f>
        <v>111292.5</v>
      </c>
      <c r="M18" s="83">
        <f>L18/K18</f>
        <v>1.1473453608247424</v>
      </c>
      <c r="N18" s="20">
        <f t="shared" si="5"/>
        <v>14292.5</v>
      </c>
      <c r="O18" t="s">
        <v>76</v>
      </c>
    </row>
    <row r="22" spans="2:15" x14ac:dyDescent="0.25">
      <c r="B22" s="57" t="s">
        <v>50</v>
      </c>
      <c r="C22" s="56">
        <v>334900</v>
      </c>
      <c r="D22" s="93" t="s">
        <v>87</v>
      </c>
    </row>
    <row r="23" spans="2:15" x14ac:dyDescent="0.25">
      <c r="B23" s="57" t="s">
        <v>51</v>
      </c>
      <c r="C23" s="56">
        <v>368390</v>
      </c>
    </row>
    <row r="24" spans="2:15" x14ac:dyDescent="0.25">
      <c r="G24" s="98" t="s">
        <v>88</v>
      </c>
      <c r="H24" s="98"/>
      <c r="I24" s="98"/>
      <c r="J24" s="98"/>
      <c r="K24" s="98"/>
      <c r="L24" s="98"/>
    </row>
    <row r="25" spans="2:15" ht="15.75" thickBot="1" x14ac:dyDescent="0.3">
      <c r="B25" t="s">
        <v>65</v>
      </c>
      <c r="G25" s="96" t="s">
        <v>80</v>
      </c>
      <c r="H25" s="96">
        <v>1.1000000000000001</v>
      </c>
    </row>
    <row r="26" spans="2:15" ht="30" x14ac:dyDescent="0.25">
      <c r="B26" t="s">
        <v>70</v>
      </c>
      <c r="C26" s="53" t="s">
        <v>69</v>
      </c>
      <c r="G26" s="89" t="s">
        <v>81</v>
      </c>
      <c r="H26" s="90" t="s">
        <v>82</v>
      </c>
      <c r="I26" s="91" t="s">
        <v>83</v>
      </c>
      <c r="J26" s="91" t="s">
        <v>84</v>
      </c>
      <c r="K26" s="91" t="s">
        <v>85</v>
      </c>
      <c r="L26" s="92" t="s">
        <v>86</v>
      </c>
    </row>
    <row r="27" spans="2:15" x14ac:dyDescent="0.25">
      <c r="B27" t="s">
        <v>71</v>
      </c>
      <c r="C27" s="53" t="s">
        <v>72</v>
      </c>
      <c r="G27" s="84">
        <v>1</v>
      </c>
      <c r="H27" s="85">
        <v>1</v>
      </c>
      <c r="I27" s="94">
        <f>C22-L18</f>
        <v>223607.5</v>
      </c>
      <c r="J27" s="94">
        <f>I27/H27</f>
        <v>223607.5</v>
      </c>
      <c r="K27" s="94">
        <f>J27+K18</f>
        <v>320607.5</v>
      </c>
      <c r="L27" s="95">
        <f>C22-K27</f>
        <v>14292.5</v>
      </c>
    </row>
    <row r="28" spans="2:15" x14ac:dyDescent="0.25">
      <c r="B28" t="s">
        <v>73</v>
      </c>
      <c r="C28" s="53" t="s">
        <v>74</v>
      </c>
      <c r="G28" s="84">
        <v>2</v>
      </c>
      <c r="H28" s="85">
        <f>H25</f>
        <v>1.1000000000000001</v>
      </c>
      <c r="I28" s="94">
        <f>C22-L18</f>
        <v>223607.5</v>
      </c>
      <c r="J28" s="94">
        <f>I28/H28</f>
        <v>203279.54545454544</v>
      </c>
      <c r="K28" s="94">
        <f>J28+K18</f>
        <v>300279.54545454541</v>
      </c>
      <c r="L28" s="95">
        <f>C22-K28</f>
        <v>34620.454545454588</v>
      </c>
    </row>
    <row r="29" spans="2:15" ht="15.75" thickBot="1" x14ac:dyDescent="0.3">
      <c r="B29" t="s">
        <v>68</v>
      </c>
      <c r="C29" s="53" t="s">
        <v>75</v>
      </c>
      <c r="G29" s="86">
        <v>3</v>
      </c>
      <c r="H29" s="87"/>
      <c r="I29" s="87"/>
      <c r="J29" s="87"/>
      <c r="K29" s="87"/>
      <c r="L29" s="88"/>
    </row>
    <row r="32" spans="2:15" ht="15.75" thickBot="1" x14ac:dyDescent="0.3">
      <c r="G32" s="106" t="s">
        <v>89</v>
      </c>
      <c r="H32" s="106"/>
      <c r="I32" s="99" t="s">
        <v>95</v>
      </c>
    </row>
    <row r="33" spans="7:9" ht="30" x14ac:dyDescent="0.25">
      <c r="G33" s="104" t="s">
        <v>90</v>
      </c>
      <c r="H33" s="105" t="s">
        <v>91</v>
      </c>
      <c r="I33" s="13" t="s">
        <v>92</v>
      </c>
    </row>
    <row r="34" spans="7:9" x14ac:dyDescent="0.25">
      <c r="G34" s="101" t="s">
        <v>93</v>
      </c>
      <c r="H34" s="100" t="s">
        <v>94</v>
      </c>
      <c r="I34" s="102" t="s">
        <v>96</v>
      </c>
    </row>
    <row r="35" spans="7:9" ht="15.75" thickBot="1" x14ac:dyDescent="0.3">
      <c r="G35" s="107">
        <f>C22-K18</f>
        <v>237900</v>
      </c>
      <c r="H35" s="108">
        <f>C22-L18</f>
        <v>223607.5</v>
      </c>
      <c r="I35" s="103">
        <f>H35/G35</f>
        <v>0.93992223623371163</v>
      </c>
    </row>
  </sheetData>
  <mergeCells count="4">
    <mergeCell ref="G2:H2"/>
    <mergeCell ref="J2:K2"/>
    <mergeCell ref="G24:L24"/>
    <mergeCell ref="G32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</vt:lpstr>
      <vt:lpstr>Budget</vt:lpstr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Tan Dat</dc:creator>
  <cp:lastModifiedBy>Tran Tan Dat</cp:lastModifiedBy>
  <dcterms:created xsi:type="dcterms:W3CDTF">2023-10-13T01:55:42Z</dcterms:created>
  <dcterms:modified xsi:type="dcterms:W3CDTF">2023-10-13T04:53:07Z</dcterms:modified>
</cp:coreProperties>
</file>