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avid/Dropbox (Personal)/udemy/fix/fullstack/vagrant/tournament/"/>
    </mc:Choice>
  </mc:AlternateContent>
  <bookViews>
    <workbookView xWindow="6400" yWindow="460" windowWidth="25600" windowHeight="15460" tabRatio="500" activeTab="2"/>
  </bookViews>
  <sheets>
    <sheet name="Sheet1" sheetId="1" r:id="rId1"/>
    <sheet name="Sheet2" sheetId="2" r:id="rId2"/>
    <sheet name="Sheet4" sheetId="4" r:id="rId3"/>
    <sheet name="example" sheetId="3" r:id="rId4"/>
  </sheets>
  <definedNames>
    <definedName name="_xlnm._FilterDatabase" localSheetId="2" hidden="1">Sheet4!$V$11:$X$17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4" l="1"/>
  <c r="R14" i="4"/>
  <c r="R15" i="4"/>
  <c r="R16" i="4"/>
  <c r="R17" i="4"/>
  <c r="R12" i="4"/>
  <c r="D17" i="2"/>
  <c r="D16" i="2"/>
  <c r="C20" i="2"/>
  <c r="C8" i="2"/>
  <c r="C9" i="2"/>
  <c r="C10" i="2"/>
  <c r="C11" i="2"/>
  <c r="C12" i="2"/>
  <c r="C13" i="2"/>
  <c r="C14" i="2"/>
  <c r="C15" i="2"/>
  <c r="C16" i="2"/>
  <c r="C17" i="2"/>
  <c r="C18" i="2"/>
  <c r="C19" i="2"/>
  <c r="D15" i="2"/>
  <c r="D14" i="2"/>
  <c r="D13" i="2"/>
  <c r="D12" i="2"/>
  <c r="D11" i="2"/>
  <c r="D10" i="2"/>
  <c r="D9" i="2"/>
  <c r="D8" i="2"/>
  <c r="D7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M31" i="2"/>
  <c r="M32" i="2"/>
  <c r="M33" i="2"/>
  <c r="M34" i="2"/>
  <c r="M35" i="2"/>
  <c r="M36" i="2"/>
  <c r="M37" i="2"/>
  <c r="G9" i="2"/>
  <c r="N30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N31" i="2"/>
  <c r="N32" i="2"/>
  <c r="N33" i="2"/>
  <c r="N34" i="2"/>
  <c r="N35" i="2"/>
  <c r="N36" i="2"/>
  <c r="N37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6" i="2"/>
  <c r="G14" i="2"/>
  <c r="G15" i="2"/>
  <c r="G16" i="2"/>
  <c r="G17" i="2"/>
  <c r="G18" i="2"/>
  <c r="G19" i="2"/>
  <c r="G20" i="2"/>
  <c r="G21" i="2"/>
  <c r="M6" i="2"/>
  <c r="N6" i="2"/>
  <c r="G7" i="2"/>
  <c r="G8" i="2"/>
  <c r="G10" i="2"/>
  <c r="G11" i="2"/>
  <c r="G12" i="2"/>
  <c r="G13" i="2"/>
  <c r="G6" i="2"/>
  <c r="G4" i="1"/>
  <c r="G5" i="1"/>
</calcChain>
</file>

<file path=xl/sharedStrings.xml><?xml version="1.0" encoding="utf-8"?>
<sst xmlns="http://schemas.openxmlformats.org/spreadsheetml/2006/main" count="58" uniqueCount="40">
  <si>
    <t>Matches</t>
  </si>
  <si>
    <t>Number of Players (input)</t>
  </si>
  <si>
    <t>Number of Rounds (Log base 2)</t>
  </si>
  <si>
    <t>Number of Matches</t>
  </si>
  <si>
    <t>PlayerID</t>
  </si>
  <si>
    <t>Name</t>
  </si>
  <si>
    <t>Wins</t>
  </si>
  <si>
    <t>Players</t>
  </si>
  <si>
    <t>MatchID</t>
  </si>
  <si>
    <t>P1</t>
  </si>
  <si>
    <t>P2</t>
  </si>
  <si>
    <t>Winner</t>
  </si>
  <si>
    <t>Bob</t>
  </si>
  <si>
    <t>joe</t>
  </si>
  <si>
    <t>fred</t>
  </si>
  <si>
    <t>bill</t>
  </si>
  <si>
    <t>jim</t>
  </si>
  <si>
    <t>james</t>
  </si>
  <si>
    <t>jack</t>
  </si>
  <si>
    <t>Dave</t>
  </si>
  <si>
    <t>Round</t>
  </si>
  <si>
    <t>Loser</t>
  </si>
  <si>
    <t>Loses</t>
  </si>
  <si>
    <t>Options</t>
  </si>
  <si>
    <t>Number</t>
  </si>
  <si>
    <t>Playerid</t>
  </si>
  <si>
    <t>Player</t>
  </si>
  <si>
    <t>View Wins</t>
  </si>
  <si>
    <t>ID</t>
  </si>
  <si>
    <t>nwins</t>
  </si>
  <si>
    <t>View Loses</t>
  </si>
  <si>
    <t>nloses</t>
  </si>
  <si>
    <t>Wins2</t>
  </si>
  <si>
    <t>nwin</t>
  </si>
  <si>
    <t>B</t>
  </si>
  <si>
    <t>d</t>
  </si>
  <si>
    <t>w</t>
  </si>
  <si>
    <t>f</t>
  </si>
  <si>
    <t>j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</si>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</sst>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9" fontId="0" fillId="0" borderId="0" xfId="2" applyFon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5"/>
  <sheetViews>
    <sheetView workbookViewId="0">
      <selection activeCell="G4" sqref="G4"/>
    </sheetView>
  </sheetViews>
  <sheetFormatPr baseColWidth="10" defaultRowHeight="16" x14ac:dyDescent="0.2"/>
  <cols>
    <col min="6" max="6" width="26.6640625" bestFit="1" customWidth="1"/>
  </cols>
  <sheetData>
    <row r="3" spans="6:7" x14ac:dyDescent="0.2">
      <c r="F3" t="s">
        <v>1</v>
      </c>
      <c r="G3">
        <v>16</v>
      </c>
    </row>
    <row r="4" spans="6:7" x14ac:dyDescent="0.2">
      <c r="F4" t="s">
        <v>2</v>
      </c>
      <c r="G4">
        <f>LOG(G3,2)</f>
        <v>4</v>
      </c>
    </row>
    <row r="5" spans="6:7" x14ac:dyDescent="0.2">
      <c r="F5" t="s">
        <v>3</v>
      </c>
      <c r="G5">
        <f>(G3/2)*G4</f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7"/>
  <sheetViews>
    <sheetView workbookViewId="0">
      <selection activeCell="K8" sqref="K8:M21"/>
    </sheetView>
  </sheetViews>
  <sheetFormatPr baseColWidth="10" defaultRowHeight="16" x14ac:dyDescent="0.2"/>
  <cols>
    <col min="4" max="4" width="10.83203125" style="1"/>
  </cols>
  <sheetData>
    <row r="4" spans="1:18" x14ac:dyDescent="0.2">
      <c r="E4" t="s">
        <v>7</v>
      </c>
      <c r="I4" t="s">
        <v>0</v>
      </c>
      <c r="Q4">
        <v>4</v>
      </c>
      <c r="R4">
        <v>6</v>
      </c>
    </row>
    <row r="5" spans="1:18" x14ac:dyDescent="0.2">
      <c r="A5" t="s">
        <v>23</v>
      </c>
      <c r="E5" t="s">
        <v>4</v>
      </c>
      <c r="F5" t="s">
        <v>5</v>
      </c>
      <c r="G5" t="s">
        <v>6</v>
      </c>
      <c r="H5" t="s">
        <v>22</v>
      </c>
      <c r="I5" t="s">
        <v>8</v>
      </c>
      <c r="J5" t="s">
        <v>20</v>
      </c>
      <c r="K5" t="s">
        <v>9</v>
      </c>
      <c r="L5" t="s">
        <v>10</v>
      </c>
      <c r="M5" t="s">
        <v>11</v>
      </c>
      <c r="N5" t="s">
        <v>21</v>
      </c>
      <c r="Q5">
        <v>11</v>
      </c>
      <c r="R5">
        <v>15</v>
      </c>
    </row>
    <row r="6" spans="1:18" x14ac:dyDescent="0.2">
      <c r="A6" t="s">
        <v>20</v>
      </c>
      <c r="B6" t="s">
        <v>6</v>
      </c>
      <c r="C6" t="s">
        <v>22</v>
      </c>
      <c r="D6" s="1" t="s">
        <v>24</v>
      </c>
      <c r="E6">
        <v>1</v>
      </c>
      <c r="F6" t="s">
        <v>12</v>
      </c>
      <c r="G6">
        <f>SUMIF(M:M,"="&amp;E6,O:O)</f>
        <v>1</v>
      </c>
      <c r="H6">
        <f>SUMIF(N:N,"="&amp;E6,O:O)</f>
        <v>3</v>
      </c>
      <c r="I6">
        <v>1</v>
      </c>
      <c r="J6">
        <v>1</v>
      </c>
      <c r="K6">
        <v>1</v>
      </c>
      <c r="L6">
        <v>2</v>
      </c>
      <c r="M6">
        <f>IF(P6&gt;=0.5,K6,L6)</f>
        <v>1</v>
      </c>
      <c r="N6">
        <f>IF(M6=K6,L6,K6)</f>
        <v>2</v>
      </c>
      <c r="O6">
        <v>1</v>
      </c>
      <c r="P6">
        <v>0.76909106463405208</v>
      </c>
      <c r="Q6">
        <v>1</v>
      </c>
      <c r="R6">
        <v>3</v>
      </c>
    </row>
    <row r="7" spans="1:18" x14ac:dyDescent="0.2">
      <c r="A7">
        <v>1</v>
      </c>
      <c r="B7" s="2">
        <v>1</v>
      </c>
      <c r="C7" s="2">
        <v>0</v>
      </c>
      <c r="D7" s="3">
        <f>8/16</f>
        <v>0.5</v>
      </c>
      <c r="E7">
        <v>2</v>
      </c>
      <c r="F7" t="s">
        <v>13</v>
      </c>
      <c r="G7">
        <f>SUMIF(M:M,"="&amp;E7,O:O)</f>
        <v>2</v>
      </c>
      <c r="H7">
        <f t="shared" ref="H7:H21" si="0">SUMIF(N:N,"="&amp;E7,O:O)</f>
        <v>2</v>
      </c>
      <c r="I7">
        <v>2</v>
      </c>
      <c r="J7">
        <v>1</v>
      </c>
      <c r="K7">
        <v>3</v>
      </c>
      <c r="L7">
        <v>4</v>
      </c>
      <c r="M7">
        <f t="shared" ref="M7:M37" si="1">IF(P7&gt;=0.5,K7,L7)</f>
        <v>4</v>
      </c>
      <c r="N7">
        <f t="shared" ref="N7:N37" si="2">IF(M7=K7,L7,K7)</f>
        <v>3</v>
      </c>
      <c r="O7">
        <v>1</v>
      </c>
      <c r="P7">
        <v>0.38459439103374227</v>
      </c>
      <c r="Q7">
        <v>7</v>
      </c>
      <c r="R7">
        <v>8</v>
      </c>
    </row>
    <row r="8" spans="1:18" x14ac:dyDescent="0.2">
      <c r="A8">
        <v>1</v>
      </c>
      <c r="B8">
        <v>0</v>
      </c>
      <c r="C8" s="2">
        <f t="shared" ref="C8:C20" si="3">A8-B8</f>
        <v>1</v>
      </c>
      <c r="D8" s="3">
        <f>8/16</f>
        <v>0.5</v>
      </c>
      <c r="E8">
        <v>3</v>
      </c>
      <c r="F8" t="s">
        <v>14</v>
      </c>
      <c r="G8">
        <f>SUMIF(M:M,"="&amp;E8,O:O)</f>
        <v>3</v>
      </c>
      <c r="H8">
        <f t="shared" si="0"/>
        <v>1</v>
      </c>
      <c r="I8">
        <v>3</v>
      </c>
      <c r="J8">
        <v>1</v>
      </c>
      <c r="K8">
        <v>5</v>
      </c>
      <c r="L8">
        <v>6</v>
      </c>
      <c r="M8">
        <f t="shared" si="1"/>
        <v>6</v>
      </c>
      <c r="N8">
        <f t="shared" si="2"/>
        <v>5</v>
      </c>
      <c r="O8">
        <v>1</v>
      </c>
      <c r="P8">
        <v>0.14023949751633169</v>
      </c>
      <c r="Q8">
        <v>9</v>
      </c>
      <c r="R8">
        <v>10</v>
      </c>
    </row>
    <row r="9" spans="1:18" x14ac:dyDescent="0.2">
      <c r="A9">
        <v>2</v>
      </c>
      <c r="B9">
        <v>2</v>
      </c>
      <c r="C9" s="2">
        <f t="shared" si="3"/>
        <v>0</v>
      </c>
      <c r="D9" s="3">
        <f>4/16</f>
        <v>0.25</v>
      </c>
      <c r="E9">
        <v>4</v>
      </c>
      <c r="F9" t="s">
        <v>15</v>
      </c>
      <c r="G9">
        <f>SUMIF(M:M,"="&amp;E9,O:O)</f>
        <v>4</v>
      </c>
      <c r="H9">
        <f t="shared" si="0"/>
        <v>0</v>
      </c>
      <c r="I9">
        <v>4</v>
      </c>
      <c r="J9">
        <v>1</v>
      </c>
      <c r="K9">
        <v>7</v>
      </c>
      <c r="L9">
        <v>8</v>
      </c>
      <c r="M9">
        <f t="shared" si="1"/>
        <v>7</v>
      </c>
      <c r="N9">
        <f t="shared" si="2"/>
        <v>8</v>
      </c>
      <c r="O9">
        <v>1</v>
      </c>
      <c r="P9">
        <v>0.52402607929353939</v>
      </c>
      <c r="Q9">
        <v>13</v>
      </c>
      <c r="R9">
        <v>16</v>
      </c>
    </row>
    <row r="10" spans="1:18" x14ac:dyDescent="0.2">
      <c r="A10">
        <v>2</v>
      </c>
      <c r="B10">
        <v>1</v>
      </c>
      <c r="C10" s="2">
        <f t="shared" si="3"/>
        <v>1</v>
      </c>
      <c r="D10" s="3">
        <f>8/16</f>
        <v>0.5</v>
      </c>
      <c r="E10">
        <v>5</v>
      </c>
      <c r="F10" t="s">
        <v>16</v>
      </c>
      <c r="G10">
        <f>SUMIF(M:M,"="&amp;E10,O:O)</f>
        <v>0</v>
      </c>
      <c r="H10">
        <f t="shared" si="0"/>
        <v>4</v>
      </c>
      <c r="I10">
        <v>5</v>
      </c>
      <c r="J10">
        <v>1</v>
      </c>
      <c r="K10">
        <v>9</v>
      </c>
      <c r="L10">
        <v>10</v>
      </c>
      <c r="M10">
        <f t="shared" si="1"/>
        <v>9</v>
      </c>
      <c r="N10">
        <f t="shared" si="2"/>
        <v>10</v>
      </c>
      <c r="O10">
        <v>1</v>
      </c>
      <c r="P10">
        <v>0.76149753687930177</v>
      </c>
      <c r="Q10">
        <v>2</v>
      </c>
      <c r="R10">
        <v>5</v>
      </c>
    </row>
    <row r="11" spans="1:18" x14ac:dyDescent="0.2">
      <c r="A11">
        <v>2</v>
      </c>
      <c r="B11">
        <v>0</v>
      </c>
      <c r="C11" s="2">
        <f t="shared" si="3"/>
        <v>2</v>
      </c>
      <c r="D11" s="3">
        <f>4/16</f>
        <v>0.25</v>
      </c>
      <c r="E11">
        <v>6</v>
      </c>
      <c r="F11" t="s">
        <v>17</v>
      </c>
      <c r="G11">
        <f>SUMIF(M:M,"="&amp;E11,O:O)</f>
        <v>2</v>
      </c>
      <c r="H11">
        <f t="shared" si="0"/>
        <v>2</v>
      </c>
      <c r="I11">
        <v>6</v>
      </c>
      <c r="J11">
        <v>1</v>
      </c>
      <c r="K11">
        <v>11</v>
      </c>
      <c r="L11">
        <v>12</v>
      </c>
      <c r="M11">
        <f t="shared" si="1"/>
        <v>11</v>
      </c>
      <c r="N11">
        <f t="shared" si="2"/>
        <v>12</v>
      </c>
      <c r="O11">
        <v>1</v>
      </c>
      <c r="P11">
        <v>0.54700874570465097</v>
      </c>
      <c r="Q11">
        <v>12</v>
      </c>
      <c r="R11">
        <v>14</v>
      </c>
    </row>
    <row r="12" spans="1:18" x14ac:dyDescent="0.2">
      <c r="A12">
        <v>3</v>
      </c>
      <c r="B12">
        <v>3</v>
      </c>
      <c r="C12" s="2">
        <f t="shared" si="3"/>
        <v>0</v>
      </c>
      <c r="D12" s="3">
        <f>2/16</f>
        <v>0.125</v>
      </c>
      <c r="E12">
        <v>7</v>
      </c>
      <c r="F12" t="s">
        <v>18</v>
      </c>
      <c r="G12">
        <f>SUMIF(M:M,"="&amp;E12,O:O)</f>
        <v>2</v>
      </c>
      <c r="H12">
        <f t="shared" si="0"/>
        <v>2</v>
      </c>
      <c r="I12">
        <v>7</v>
      </c>
      <c r="J12">
        <v>1</v>
      </c>
      <c r="K12">
        <v>13</v>
      </c>
      <c r="L12">
        <v>14</v>
      </c>
      <c r="M12">
        <f t="shared" si="1"/>
        <v>13</v>
      </c>
      <c r="N12">
        <f t="shared" si="2"/>
        <v>14</v>
      </c>
      <c r="O12">
        <v>1</v>
      </c>
      <c r="P12">
        <v>0.54037984474610412</v>
      </c>
    </row>
    <row r="13" spans="1:18" x14ac:dyDescent="0.2">
      <c r="A13">
        <v>3</v>
      </c>
      <c r="B13">
        <v>2</v>
      </c>
      <c r="C13" s="2">
        <f t="shared" si="3"/>
        <v>1</v>
      </c>
      <c r="D13" s="3">
        <f>6/16</f>
        <v>0.375</v>
      </c>
      <c r="E13">
        <v>8</v>
      </c>
      <c r="F13" t="s">
        <v>19</v>
      </c>
      <c r="G13">
        <f>SUMIF(M:M,"="&amp;E13,O:O)</f>
        <v>3</v>
      </c>
      <c r="H13">
        <f t="shared" si="0"/>
        <v>1</v>
      </c>
      <c r="I13">
        <v>8</v>
      </c>
      <c r="J13">
        <v>1</v>
      </c>
      <c r="K13">
        <v>15</v>
      </c>
      <c r="L13">
        <v>16</v>
      </c>
      <c r="M13">
        <f t="shared" si="1"/>
        <v>15</v>
      </c>
      <c r="N13">
        <f t="shared" si="2"/>
        <v>16</v>
      </c>
      <c r="O13">
        <v>1</v>
      </c>
      <c r="P13">
        <v>0.59688432028676752</v>
      </c>
    </row>
    <row r="14" spans="1:18" x14ac:dyDescent="0.2">
      <c r="A14">
        <v>3</v>
      </c>
      <c r="B14">
        <v>1</v>
      </c>
      <c r="C14" s="2">
        <f t="shared" si="3"/>
        <v>2</v>
      </c>
      <c r="D14" s="3">
        <f>6/16</f>
        <v>0.375</v>
      </c>
      <c r="E14">
        <v>9</v>
      </c>
      <c r="F14" t="s">
        <v>12</v>
      </c>
      <c r="G14">
        <f t="shared" ref="G14:G21" si="4">SUMIF(M:M,"="&amp;E14,O:O)</f>
        <v>1</v>
      </c>
      <c r="H14">
        <f t="shared" si="0"/>
        <v>3</v>
      </c>
      <c r="I14">
        <v>9</v>
      </c>
      <c r="J14">
        <v>2</v>
      </c>
      <c r="K14">
        <v>1</v>
      </c>
      <c r="L14">
        <v>4</v>
      </c>
      <c r="M14">
        <f t="shared" si="1"/>
        <v>4</v>
      </c>
      <c r="N14">
        <f t="shared" si="2"/>
        <v>1</v>
      </c>
      <c r="O14">
        <v>1</v>
      </c>
      <c r="P14">
        <v>2.6214354543101392E-2</v>
      </c>
    </row>
    <row r="15" spans="1:18" x14ac:dyDescent="0.2">
      <c r="A15">
        <v>3</v>
      </c>
      <c r="B15">
        <v>0</v>
      </c>
      <c r="C15" s="2">
        <f t="shared" si="3"/>
        <v>3</v>
      </c>
      <c r="D15" s="3">
        <f>2/16</f>
        <v>0.125</v>
      </c>
      <c r="E15">
        <v>10</v>
      </c>
      <c r="F15" t="s">
        <v>13</v>
      </c>
      <c r="G15">
        <f t="shared" si="4"/>
        <v>2</v>
      </c>
      <c r="H15">
        <f t="shared" si="0"/>
        <v>2</v>
      </c>
      <c r="I15">
        <v>10</v>
      </c>
      <c r="J15">
        <v>2</v>
      </c>
      <c r="K15">
        <v>6</v>
      </c>
      <c r="L15">
        <v>7</v>
      </c>
      <c r="M15">
        <f t="shared" si="1"/>
        <v>6</v>
      </c>
      <c r="N15">
        <f t="shared" si="2"/>
        <v>7</v>
      </c>
      <c r="O15">
        <v>1</v>
      </c>
      <c r="P15">
        <v>0.75587570796324033</v>
      </c>
    </row>
    <row r="16" spans="1:18" x14ac:dyDescent="0.2">
      <c r="A16">
        <v>4</v>
      </c>
      <c r="B16">
        <v>4</v>
      </c>
      <c r="C16" s="2">
        <f t="shared" si="3"/>
        <v>0</v>
      </c>
      <c r="D16" s="3">
        <f>1/16</f>
        <v>6.25E-2</v>
      </c>
      <c r="E16">
        <v>11</v>
      </c>
      <c r="F16" t="s">
        <v>14</v>
      </c>
      <c r="G16">
        <f t="shared" si="4"/>
        <v>3</v>
      </c>
      <c r="H16">
        <f t="shared" si="0"/>
        <v>1</v>
      </c>
      <c r="I16">
        <v>11</v>
      </c>
      <c r="J16">
        <v>2</v>
      </c>
      <c r="K16">
        <v>9</v>
      </c>
      <c r="L16">
        <v>11</v>
      </c>
      <c r="M16">
        <f t="shared" si="1"/>
        <v>11</v>
      </c>
      <c r="N16">
        <f t="shared" si="2"/>
        <v>9</v>
      </c>
      <c r="O16">
        <v>1</v>
      </c>
      <c r="P16">
        <v>0.4317952366815474</v>
      </c>
    </row>
    <row r="17" spans="1:19" x14ac:dyDescent="0.2">
      <c r="A17">
        <v>4</v>
      </c>
      <c r="B17">
        <v>3</v>
      </c>
      <c r="C17" s="2">
        <f t="shared" si="3"/>
        <v>1</v>
      </c>
      <c r="D17" s="3">
        <f>4/16</f>
        <v>0.25</v>
      </c>
      <c r="E17">
        <v>12</v>
      </c>
      <c r="F17" t="s">
        <v>15</v>
      </c>
      <c r="G17">
        <f t="shared" si="4"/>
        <v>1</v>
      </c>
      <c r="H17">
        <f t="shared" si="0"/>
        <v>3</v>
      </c>
      <c r="I17">
        <v>12</v>
      </c>
      <c r="J17">
        <v>2</v>
      </c>
      <c r="K17">
        <v>13</v>
      </c>
      <c r="L17">
        <v>15</v>
      </c>
      <c r="M17">
        <f t="shared" si="1"/>
        <v>15</v>
      </c>
      <c r="N17">
        <f t="shared" si="2"/>
        <v>13</v>
      </c>
      <c r="O17">
        <v>1</v>
      </c>
      <c r="P17">
        <v>3.9949610768220345E-2</v>
      </c>
      <c r="R17">
        <v>4</v>
      </c>
      <c r="S17">
        <v>15</v>
      </c>
    </row>
    <row r="18" spans="1:19" x14ac:dyDescent="0.2">
      <c r="A18">
        <v>4</v>
      </c>
      <c r="B18">
        <v>2</v>
      </c>
      <c r="C18" s="2">
        <f t="shared" si="3"/>
        <v>2</v>
      </c>
      <c r="D18" s="3">
        <v>0.375</v>
      </c>
      <c r="E18">
        <v>13</v>
      </c>
      <c r="F18" t="s">
        <v>16</v>
      </c>
      <c r="G18">
        <f t="shared" si="4"/>
        <v>2</v>
      </c>
      <c r="H18">
        <f t="shared" si="0"/>
        <v>2</v>
      </c>
      <c r="I18">
        <v>13</v>
      </c>
      <c r="J18">
        <v>2</v>
      </c>
      <c r="K18">
        <v>2</v>
      </c>
      <c r="L18">
        <v>3</v>
      </c>
      <c r="M18">
        <f t="shared" si="1"/>
        <v>3</v>
      </c>
      <c r="N18">
        <f t="shared" si="2"/>
        <v>2</v>
      </c>
      <c r="O18">
        <v>1</v>
      </c>
      <c r="P18">
        <v>0.20132371224004586</v>
      </c>
      <c r="R18">
        <v>3</v>
      </c>
      <c r="S18">
        <v>6</v>
      </c>
    </row>
    <row r="19" spans="1:19" x14ac:dyDescent="0.2">
      <c r="A19">
        <v>4</v>
      </c>
      <c r="B19">
        <v>1</v>
      </c>
      <c r="C19" s="2">
        <f t="shared" si="3"/>
        <v>3</v>
      </c>
      <c r="D19" s="3">
        <v>0.25</v>
      </c>
      <c r="E19">
        <v>14</v>
      </c>
      <c r="F19" t="s">
        <v>17</v>
      </c>
      <c r="G19">
        <f t="shared" si="4"/>
        <v>1</v>
      </c>
      <c r="H19">
        <f t="shared" si="0"/>
        <v>3</v>
      </c>
      <c r="I19">
        <v>14</v>
      </c>
      <c r="J19">
        <v>2</v>
      </c>
      <c r="K19">
        <v>5</v>
      </c>
      <c r="L19">
        <v>8</v>
      </c>
      <c r="M19">
        <f t="shared" si="1"/>
        <v>8</v>
      </c>
      <c r="N19">
        <f t="shared" si="2"/>
        <v>5</v>
      </c>
      <c r="O19">
        <v>1</v>
      </c>
      <c r="P19">
        <v>0.43779950314898153</v>
      </c>
      <c r="R19">
        <v>8</v>
      </c>
      <c r="S19">
        <v>10</v>
      </c>
    </row>
    <row r="20" spans="1:19" x14ac:dyDescent="0.2">
      <c r="A20">
        <v>4</v>
      </c>
      <c r="B20">
        <v>0</v>
      </c>
      <c r="C20" s="2">
        <f t="shared" si="3"/>
        <v>4</v>
      </c>
      <c r="D20" s="3">
        <v>6.25E-2</v>
      </c>
      <c r="E20">
        <v>15</v>
      </c>
      <c r="F20" t="s">
        <v>18</v>
      </c>
      <c r="G20">
        <f t="shared" si="4"/>
        <v>3</v>
      </c>
      <c r="H20">
        <f t="shared" si="0"/>
        <v>1</v>
      </c>
      <c r="I20">
        <v>15</v>
      </c>
      <c r="J20">
        <v>2</v>
      </c>
      <c r="K20">
        <v>10</v>
      </c>
      <c r="L20">
        <v>12</v>
      </c>
      <c r="M20">
        <f t="shared" si="1"/>
        <v>10</v>
      </c>
      <c r="N20">
        <f t="shared" si="2"/>
        <v>12</v>
      </c>
      <c r="O20">
        <v>1</v>
      </c>
      <c r="P20">
        <v>0.69773847906692776</v>
      </c>
      <c r="R20">
        <v>11</v>
      </c>
      <c r="S20">
        <v>13</v>
      </c>
    </row>
    <row r="21" spans="1:19" x14ac:dyDescent="0.2">
      <c r="E21">
        <v>16</v>
      </c>
      <c r="F21" t="s">
        <v>19</v>
      </c>
      <c r="G21">
        <f t="shared" si="4"/>
        <v>2</v>
      </c>
      <c r="H21">
        <f t="shared" si="0"/>
        <v>2</v>
      </c>
      <c r="I21">
        <v>16</v>
      </c>
      <c r="J21">
        <v>2</v>
      </c>
      <c r="K21">
        <v>14</v>
      </c>
      <c r="L21">
        <v>16</v>
      </c>
      <c r="M21">
        <f t="shared" si="1"/>
        <v>16</v>
      </c>
      <c r="N21">
        <f t="shared" si="2"/>
        <v>14</v>
      </c>
      <c r="O21">
        <v>1</v>
      </c>
      <c r="P21">
        <v>2.9452443021819708E-2</v>
      </c>
      <c r="R21">
        <v>1</v>
      </c>
      <c r="S21">
        <v>2</v>
      </c>
    </row>
    <row r="22" spans="1:19" x14ac:dyDescent="0.2">
      <c r="I22">
        <v>17</v>
      </c>
      <c r="J22">
        <v>3</v>
      </c>
      <c r="K22">
        <v>4</v>
      </c>
      <c r="L22">
        <v>6</v>
      </c>
      <c r="M22">
        <f t="shared" ref="M22:M29" si="5">IF(P22&gt;=0.5,K22,L22)</f>
        <v>4</v>
      </c>
      <c r="N22">
        <f t="shared" ref="N22:N29" si="6">IF(M22=K22,L22,K22)</f>
        <v>6</v>
      </c>
      <c r="O22">
        <v>1</v>
      </c>
      <c r="P22">
        <v>0.992310923642165</v>
      </c>
      <c r="R22">
        <v>7</v>
      </c>
      <c r="S22">
        <v>9</v>
      </c>
    </row>
    <row r="23" spans="1:19" x14ac:dyDescent="0.2">
      <c r="I23">
        <v>18</v>
      </c>
      <c r="J23">
        <v>3</v>
      </c>
      <c r="K23">
        <v>11</v>
      </c>
      <c r="L23">
        <v>15</v>
      </c>
      <c r="M23">
        <f t="shared" si="5"/>
        <v>15</v>
      </c>
      <c r="N23">
        <f t="shared" si="6"/>
        <v>11</v>
      </c>
      <c r="O23">
        <v>1</v>
      </c>
      <c r="P23">
        <v>0.48408602668696477</v>
      </c>
      <c r="R23">
        <v>14</v>
      </c>
      <c r="S23">
        <v>16</v>
      </c>
    </row>
    <row r="24" spans="1:19" x14ac:dyDescent="0.2">
      <c r="I24">
        <v>19</v>
      </c>
      <c r="J24">
        <v>3</v>
      </c>
      <c r="K24">
        <v>1</v>
      </c>
      <c r="L24">
        <v>3</v>
      </c>
      <c r="M24">
        <f t="shared" si="5"/>
        <v>3</v>
      </c>
      <c r="N24">
        <f t="shared" si="6"/>
        <v>1</v>
      </c>
      <c r="O24">
        <v>1</v>
      </c>
      <c r="P24">
        <v>0.46643606676070293</v>
      </c>
      <c r="R24">
        <v>5</v>
      </c>
      <c r="S24">
        <v>12</v>
      </c>
    </row>
    <row r="25" spans="1:19" x14ac:dyDescent="0.2">
      <c r="I25">
        <v>20</v>
      </c>
      <c r="J25">
        <v>3</v>
      </c>
      <c r="K25">
        <v>7</v>
      </c>
      <c r="L25">
        <v>8</v>
      </c>
      <c r="M25">
        <f t="shared" si="5"/>
        <v>8</v>
      </c>
      <c r="N25">
        <f t="shared" si="6"/>
        <v>7</v>
      </c>
      <c r="O25">
        <v>1</v>
      </c>
      <c r="P25">
        <v>0.49846080473083865</v>
      </c>
    </row>
    <row r="26" spans="1:19" x14ac:dyDescent="0.2">
      <c r="I26">
        <v>21</v>
      </c>
      <c r="J26">
        <v>3</v>
      </c>
      <c r="K26">
        <v>9</v>
      </c>
      <c r="L26">
        <v>10</v>
      </c>
      <c r="M26">
        <f t="shared" si="5"/>
        <v>10</v>
      </c>
      <c r="N26">
        <f t="shared" si="6"/>
        <v>9</v>
      </c>
      <c r="O26">
        <v>1</v>
      </c>
      <c r="P26">
        <v>0.49857615619063045</v>
      </c>
    </row>
    <row r="27" spans="1:19" x14ac:dyDescent="0.2">
      <c r="I27">
        <v>22</v>
      </c>
      <c r="J27">
        <v>3</v>
      </c>
      <c r="K27">
        <v>13</v>
      </c>
      <c r="L27">
        <v>16</v>
      </c>
      <c r="M27">
        <f t="shared" si="5"/>
        <v>13</v>
      </c>
      <c r="N27">
        <f t="shared" si="6"/>
        <v>16</v>
      </c>
      <c r="O27">
        <v>1</v>
      </c>
      <c r="P27">
        <v>0.52007319126745488</v>
      </c>
    </row>
    <row r="28" spans="1:19" x14ac:dyDescent="0.2">
      <c r="I28">
        <v>23</v>
      </c>
      <c r="J28">
        <v>3</v>
      </c>
      <c r="K28">
        <v>2</v>
      </c>
      <c r="L28">
        <v>5</v>
      </c>
      <c r="M28">
        <f t="shared" si="5"/>
        <v>2</v>
      </c>
      <c r="N28">
        <f t="shared" si="6"/>
        <v>5</v>
      </c>
      <c r="O28">
        <v>1</v>
      </c>
      <c r="P28">
        <v>0.5145532145562931</v>
      </c>
    </row>
    <row r="29" spans="1:19" x14ac:dyDescent="0.2">
      <c r="I29">
        <v>24</v>
      </c>
      <c r="J29">
        <v>3</v>
      </c>
      <c r="K29">
        <v>12</v>
      </c>
      <c r="L29">
        <v>14</v>
      </c>
      <c r="M29">
        <f t="shared" si="5"/>
        <v>14</v>
      </c>
      <c r="N29">
        <f t="shared" si="6"/>
        <v>12</v>
      </c>
      <c r="O29">
        <v>1</v>
      </c>
      <c r="P29">
        <v>0.11963256022773294</v>
      </c>
    </row>
    <row r="30" spans="1:19" x14ac:dyDescent="0.2">
      <c r="I30">
        <v>25</v>
      </c>
      <c r="J30">
        <v>4</v>
      </c>
      <c r="K30">
        <v>4</v>
      </c>
      <c r="L30">
        <v>15</v>
      </c>
      <c r="M30">
        <f t="shared" si="1"/>
        <v>4</v>
      </c>
      <c r="N30">
        <f t="shared" si="2"/>
        <v>15</v>
      </c>
      <c r="O30">
        <v>1</v>
      </c>
      <c r="P30">
        <v>0.83013224355291793</v>
      </c>
    </row>
    <row r="31" spans="1:19" x14ac:dyDescent="0.2">
      <c r="I31">
        <v>26</v>
      </c>
      <c r="J31">
        <v>4</v>
      </c>
      <c r="K31">
        <v>3</v>
      </c>
      <c r="L31">
        <v>6</v>
      </c>
      <c r="M31">
        <f t="shared" si="1"/>
        <v>3</v>
      </c>
      <c r="N31">
        <f t="shared" si="2"/>
        <v>6</v>
      </c>
      <c r="O31">
        <v>1</v>
      </c>
      <c r="P31">
        <v>0.61676668048549843</v>
      </c>
    </row>
    <row r="32" spans="1:19" x14ac:dyDescent="0.2">
      <c r="I32">
        <v>27</v>
      </c>
      <c r="J32">
        <v>4</v>
      </c>
      <c r="K32">
        <v>8</v>
      </c>
      <c r="L32">
        <v>10</v>
      </c>
      <c r="M32">
        <f t="shared" si="1"/>
        <v>8</v>
      </c>
      <c r="N32">
        <f t="shared" si="2"/>
        <v>10</v>
      </c>
      <c r="O32">
        <v>1</v>
      </c>
      <c r="P32">
        <v>0.94415583392716818</v>
      </c>
    </row>
    <row r="33" spans="9:16" x14ac:dyDescent="0.2">
      <c r="I33">
        <v>28</v>
      </c>
      <c r="J33">
        <v>4</v>
      </c>
      <c r="K33">
        <v>11</v>
      </c>
      <c r="L33">
        <v>13</v>
      </c>
      <c r="M33">
        <f t="shared" si="1"/>
        <v>11</v>
      </c>
      <c r="N33">
        <f t="shared" si="2"/>
        <v>13</v>
      </c>
      <c r="O33">
        <v>1</v>
      </c>
      <c r="P33">
        <v>0.88547479341969848</v>
      </c>
    </row>
    <row r="34" spans="9:16" x14ac:dyDescent="0.2">
      <c r="I34">
        <v>29</v>
      </c>
      <c r="J34">
        <v>4</v>
      </c>
      <c r="K34">
        <v>1</v>
      </c>
      <c r="L34">
        <v>2</v>
      </c>
      <c r="M34">
        <f t="shared" si="1"/>
        <v>2</v>
      </c>
      <c r="N34">
        <f t="shared" si="2"/>
        <v>1</v>
      </c>
      <c r="O34">
        <v>1</v>
      </c>
      <c r="P34">
        <v>1.7211746767826219E-2</v>
      </c>
    </row>
    <row r="35" spans="9:16" x14ac:dyDescent="0.2">
      <c r="I35">
        <v>30</v>
      </c>
      <c r="J35">
        <v>4</v>
      </c>
      <c r="K35">
        <v>7</v>
      </c>
      <c r="L35">
        <v>9</v>
      </c>
      <c r="M35">
        <f t="shared" si="1"/>
        <v>7</v>
      </c>
      <c r="N35">
        <f t="shared" si="2"/>
        <v>9</v>
      </c>
      <c r="O35">
        <v>1</v>
      </c>
      <c r="P35">
        <v>0.70160273461874645</v>
      </c>
    </row>
    <row r="36" spans="9:16" x14ac:dyDescent="0.2">
      <c r="I36">
        <v>31</v>
      </c>
      <c r="J36">
        <v>4</v>
      </c>
      <c r="K36">
        <v>14</v>
      </c>
      <c r="L36">
        <v>16</v>
      </c>
      <c r="M36">
        <f t="shared" si="1"/>
        <v>16</v>
      </c>
      <c r="N36">
        <f t="shared" si="2"/>
        <v>14</v>
      </c>
      <c r="O36">
        <v>1</v>
      </c>
      <c r="P36">
        <v>0.16226631831164007</v>
      </c>
    </row>
    <row r="37" spans="9:16" x14ac:dyDescent="0.2">
      <c r="I37">
        <v>32</v>
      </c>
      <c r="J37">
        <v>4</v>
      </c>
      <c r="K37">
        <v>5</v>
      </c>
      <c r="L37">
        <v>12</v>
      </c>
      <c r="M37">
        <f t="shared" si="1"/>
        <v>12</v>
      </c>
      <c r="N37">
        <f t="shared" si="2"/>
        <v>5</v>
      </c>
      <c r="O37">
        <v>1</v>
      </c>
      <c r="P37">
        <v>2.3217917865670956E-2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X17"/>
  <sheetViews>
    <sheetView tabSelected="1" topLeftCell="J1" workbookViewId="0">
      <selection activeCell="Z16" sqref="Z16"/>
    </sheetView>
  </sheetViews>
  <sheetFormatPr baseColWidth="10" defaultRowHeight="16" x14ac:dyDescent="0.2"/>
  <sheetData>
    <row r="10" spans="5:24" x14ac:dyDescent="0.2">
      <c r="E10" t="s">
        <v>7</v>
      </c>
      <c r="K10" t="s">
        <v>0</v>
      </c>
      <c r="N10" t="s">
        <v>27</v>
      </c>
      <c r="Q10" t="s">
        <v>30</v>
      </c>
      <c r="V10" t="s">
        <v>32</v>
      </c>
    </row>
    <row r="11" spans="5:24" x14ac:dyDescent="0.2">
      <c r="E11" t="s">
        <v>25</v>
      </c>
      <c r="F11" t="s">
        <v>26</v>
      </c>
      <c r="K11" t="s">
        <v>11</v>
      </c>
      <c r="L11" t="s">
        <v>21</v>
      </c>
      <c r="N11" t="s">
        <v>28</v>
      </c>
      <c r="O11" t="s">
        <v>29</v>
      </c>
      <c r="Q11" t="s">
        <v>28</v>
      </c>
      <c r="R11" t="s">
        <v>31</v>
      </c>
      <c r="V11" t="s">
        <v>28</v>
      </c>
      <c r="W11" t="s">
        <v>5</v>
      </c>
      <c r="X11" t="s">
        <v>33</v>
      </c>
    </row>
    <row r="12" spans="5:24" x14ac:dyDescent="0.2">
      <c r="E12">
        <v>1</v>
      </c>
      <c r="K12">
        <v>1</v>
      </c>
      <c r="L12">
        <v>2</v>
      </c>
      <c r="N12">
        <v>1</v>
      </c>
      <c r="O12">
        <v>0</v>
      </c>
      <c r="Q12">
        <v>1</v>
      </c>
      <c r="R12">
        <f>IF(O12=0,1,0)</f>
        <v>1</v>
      </c>
      <c r="V12">
        <v>6</v>
      </c>
      <c r="W12" t="s">
        <v>34</v>
      </c>
      <c r="X12">
        <v>1</v>
      </c>
    </row>
    <row r="13" spans="5:24" x14ac:dyDescent="0.2">
      <c r="E13">
        <v>2</v>
      </c>
      <c r="K13">
        <v>4</v>
      </c>
      <c r="L13">
        <v>3</v>
      </c>
      <c r="N13">
        <v>2</v>
      </c>
      <c r="O13">
        <v>1</v>
      </c>
      <c r="Q13">
        <v>2</v>
      </c>
      <c r="R13">
        <f t="shared" ref="R13:R17" si="0">IF(O13=0,1,0)</f>
        <v>0</v>
      </c>
      <c r="V13">
        <v>3</v>
      </c>
      <c r="W13" t="s">
        <v>35</v>
      </c>
      <c r="X13">
        <v>1</v>
      </c>
    </row>
    <row r="14" spans="5:24" x14ac:dyDescent="0.2">
      <c r="E14">
        <v>3</v>
      </c>
      <c r="K14">
        <v>5</v>
      </c>
      <c r="L14">
        <v>6</v>
      </c>
      <c r="N14">
        <v>3</v>
      </c>
      <c r="O14">
        <v>1</v>
      </c>
      <c r="Q14">
        <v>3</v>
      </c>
      <c r="R14">
        <f t="shared" si="0"/>
        <v>0</v>
      </c>
      <c r="V14">
        <v>5</v>
      </c>
      <c r="W14" t="s">
        <v>38</v>
      </c>
      <c r="X14">
        <v>1</v>
      </c>
    </row>
    <row r="15" spans="5:24" x14ac:dyDescent="0.2">
      <c r="E15">
        <v>4</v>
      </c>
      <c r="N15">
        <v>4</v>
      </c>
      <c r="O15">
        <v>0</v>
      </c>
      <c r="Q15">
        <v>4</v>
      </c>
      <c r="R15">
        <f t="shared" si="0"/>
        <v>1</v>
      </c>
      <c r="V15">
        <v>4</v>
      </c>
      <c r="W15" t="s">
        <v>37</v>
      </c>
      <c r="X15">
        <v>0</v>
      </c>
    </row>
    <row r="16" spans="5:24" x14ac:dyDescent="0.2">
      <c r="E16">
        <v>5</v>
      </c>
      <c r="N16">
        <v>5</v>
      </c>
      <c r="O16">
        <v>0</v>
      </c>
      <c r="Q16">
        <v>5</v>
      </c>
      <c r="R16">
        <f t="shared" si="0"/>
        <v>1</v>
      </c>
      <c r="V16">
        <v>1</v>
      </c>
      <c r="W16" t="s">
        <v>39</v>
      </c>
      <c r="X16">
        <v>0</v>
      </c>
    </row>
    <row r="17" spans="5:24" x14ac:dyDescent="0.2">
      <c r="E17">
        <v>6</v>
      </c>
      <c r="N17">
        <v>6</v>
      </c>
      <c r="O17">
        <v>1</v>
      </c>
      <c r="Q17">
        <v>6</v>
      </c>
      <c r="R17">
        <f t="shared" si="0"/>
        <v>0</v>
      </c>
      <c r="V17">
        <v>2</v>
      </c>
      <c r="W17" t="s">
        <v>36</v>
      </c>
      <c r="X17">
        <v>0</v>
      </c>
    </row>
  </sheetData>
  <autoFilter ref="V11:X17">
    <sortState ref="V12:X17">
      <sortCondition descending="1" ref="X11:X17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2015-12-01T16:21:33Z</dcterms:created>
  <dcterms:modified xsi:type="dcterms:W3CDTF">2015-12-03T13:14:33Z</dcterms:modified>
</cp:coreProperties>
</file>