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o\OneDrive\Code_files\Uni_Quant\Derivatives\Data\"/>
    </mc:Choice>
  </mc:AlternateContent>
  <xr:revisionPtr revIDLastSave="0" documentId="13_ncr:1_{B63E7EE9-A045-4D2D-93CA-7E74C1FF1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" i="2" l="1"/>
  <c r="F194" i="2"/>
  <c r="E194" i="2"/>
  <c r="D194" i="2"/>
  <c r="C194" i="2"/>
  <c r="B194" i="2"/>
  <c r="A194" i="2"/>
  <c r="G182" i="2"/>
  <c r="F182" i="2"/>
  <c r="E182" i="2"/>
  <c r="D182" i="2"/>
  <c r="C182" i="2"/>
  <c r="B182" i="2"/>
  <c r="A182" i="2"/>
  <c r="G160" i="2"/>
  <c r="F160" i="2"/>
  <c r="E160" i="2"/>
  <c r="D160" i="2"/>
  <c r="C160" i="2"/>
  <c r="B160" i="2"/>
  <c r="A160" i="2"/>
  <c r="G152" i="2"/>
  <c r="F152" i="2"/>
  <c r="E152" i="2"/>
  <c r="D152" i="2"/>
  <c r="C152" i="2"/>
  <c r="B152" i="2"/>
  <c r="A152" i="2"/>
  <c r="G146" i="2"/>
  <c r="F146" i="2"/>
  <c r="E146" i="2"/>
  <c r="D146" i="2"/>
  <c r="C146" i="2"/>
  <c r="B146" i="2"/>
  <c r="A146" i="2"/>
  <c r="G136" i="2"/>
  <c r="F136" i="2"/>
  <c r="E136" i="2"/>
  <c r="D136" i="2"/>
  <c r="C136" i="2"/>
  <c r="B136" i="2"/>
  <c r="A136" i="2"/>
  <c r="G128" i="2"/>
  <c r="F128" i="2"/>
  <c r="E128" i="2"/>
  <c r="D128" i="2"/>
  <c r="C128" i="2"/>
  <c r="B128" i="2"/>
  <c r="A128" i="2"/>
  <c r="G119" i="2"/>
  <c r="F119" i="2"/>
  <c r="E119" i="2"/>
  <c r="D119" i="2"/>
  <c r="C119" i="2"/>
  <c r="B119" i="2"/>
  <c r="A119" i="2"/>
  <c r="G114" i="2"/>
  <c r="F114" i="2"/>
  <c r="E114" i="2"/>
  <c r="D114" i="2"/>
  <c r="C114" i="2"/>
  <c r="B114" i="2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08" i="2"/>
  <c r="F108" i="2"/>
  <c r="E108" i="2"/>
  <c r="D108" i="2"/>
  <c r="C108" i="2"/>
  <c r="B108" i="2"/>
  <c r="A108" i="2"/>
  <c r="G94" i="2"/>
  <c r="F94" i="2"/>
  <c r="E94" i="2"/>
  <c r="D94" i="2"/>
  <c r="C94" i="2"/>
  <c r="B94" i="2"/>
  <c r="A94" i="2"/>
  <c r="G80" i="2"/>
  <c r="F80" i="2"/>
  <c r="E80" i="2"/>
  <c r="D80" i="2"/>
  <c r="C80" i="2"/>
  <c r="B80" i="2"/>
  <c r="A80" i="2"/>
  <c r="G63" i="2"/>
  <c r="F63" i="2"/>
  <c r="E63" i="2"/>
  <c r="D63" i="2"/>
  <c r="C63" i="2"/>
  <c r="B63" i="2"/>
  <c r="A63" i="2"/>
  <c r="G46" i="2"/>
  <c r="F46" i="2"/>
  <c r="E46" i="2"/>
  <c r="D46" i="2"/>
  <c r="C46" i="2"/>
  <c r="B46" i="2"/>
  <c r="A46" i="2"/>
  <c r="G37" i="2"/>
  <c r="F37" i="2"/>
  <c r="E37" i="2"/>
  <c r="D37" i="2"/>
  <c r="C37" i="2"/>
  <c r="B37" i="2"/>
  <c r="A37" i="2"/>
  <c r="G28" i="2"/>
  <c r="F28" i="2"/>
  <c r="E28" i="2"/>
  <c r="D28" i="2"/>
  <c r="C28" i="2"/>
  <c r="B28" i="2"/>
  <c r="A28" i="2"/>
</calcChain>
</file>

<file path=xl/sharedStrings.xml><?xml version="1.0" encoding="utf-8"?>
<sst xmlns="http://schemas.openxmlformats.org/spreadsheetml/2006/main" count="7" uniqueCount="7">
  <si>
    <t>Coupon</t>
  </si>
  <si>
    <t>Maturity</t>
  </si>
  <si>
    <t>Price</t>
  </si>
  <si>
    <t>Sprd</t>
  </si>
  <si>
    <t>G-Sprd</t>
  </si>
  <si>
    <t>Z-Sprd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</si>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</sst>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topLeftCell="A184" workbookViewId="0">
      <selection activeCell="A195" sqref="A195:XFD195"/>
    </sheetView>
  </sheetViews>
  <sheetFormatPr defaultRowHeight="14.4" x14ac:dyDescent="0.3"/>
  <cols>
    <col min="1" max="1" width="16.33203125" customWidth="1"/>
    <col min="2" max="2" width="7.5546875" customWidth="1"/>
    <col min="3" max="3" width="15.33203125" customWidth="1"/>
    <col min="4" max="6" width="10.6640625" customWidth="1"/>
    <col min="7" max="7" width="9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>
        <v>7.9399999999999998E-2</v>
      </c>
      <c r="C2">
        <v>99.847902469999994</v>
      </c>
      <c r="D2">
        <v>-14.30962027</v>
      </c>
      <c r="E2">
        <v>-16.601167570000001</v>
      </c>
      <c r="F2">
        <v>-28.61125784</v>
      </c>
      <c r="G2">
        <v>2.3842833799999998</v>
      </c>
    </row>
    <row r="3" spans="1:7" x14ac:dyDescent="0.3">
      <c r="A3">
        <v>3.4</v>
      </c>
      <c r="B3">
        <v>0.112252</v>
      </c>
      <c r="C3">
        <v>100.07115757</v>
      </c>
      <c r="D3">
        <v>12.422897750000001</v>
      </c>
      <c r="E3">
        <v>11.37037733</v>
      </c>
      <c r="F3">
        <v>-2.1269884999999999</v>
      </c>
      <c r="G3">
        <v>2.6658205800000001</v>
      </c>
    </row>
    <row r="4" spans="1:7" x14ac:dyDescent="0.3">
      <c r="A4">
        <v>0</v>
      </c>
      <c r="B4">
        <v>0.12594</v>
      </c>
      <c r="C4">
        <v>99.719558460000002</v>
      </c>
      <c r="D4">
        <v>0.54962767000000001</v>
      </c>
      <c r="E4">
        <v>-1.16509828</v>
      </c>
      <c r="F4">
        <v>-13.618414039999999</v>
      </c>
      <c r="G4">
        <v>2.53107207</v>
      </c>
    </row>
    <row r="5" spans="1:7" x14ac:dyDescent="0.3">
      <c r="A5">
        <v>4.0140000000000002</v>
      </c>
      <c r="B5">
        <v>0.16153300000000001</v>
      </c>
      <c r="C5">
        <v>100.21765782999999</v>
      </c>
      <c r="D5" t="e">
        <v>#N/A</v>
      </c>
      <c r="E5">
        <v>-1.1436990899999999</v>
      </c>
      <c r="F5">
        <v>-10.475374739999999</v>
      </c>
      <c r="G5">
        <v>2.49187512</v>
      </c>
    </row>
    <row r="6" spans="1:7" x14ac:dyDescent="0.3">
      <c r="A6">
        <v>0</v>
      </c>
      <c r="B6">
        <v>0.16427</v>
      </c>
      <c r="C6">
        <v>99.630642640000005</v>
      </c>
      <c r="D6">
        <v>-5.4809605699999997</v>
      </c>
      <c r="E6">
        <v>-5.2855026699999996</v>
      </c>
      <c r="F6">
        <v>-19.94884369</v>
      </c>
      <c r="G6">
        <v>2.47151108</v>
      </c>
    </row>
    <row r="7" spans="1:7" x14ac:dyDescent="0.3">
      <c r="A7">
        <v>1.45</v>
      </c>
      <c r="B7">
        <v>0.243669</v>
      </c>
      <c r="C7">
        <v>99.754165939999993</v>
      </c>
      <c r="D7">
        <v>3.1785039899999998</v>
      </c>
      <c r="E7">
        <v>1.6450404300000001</v>
      </c>
      <c r="F7">
        <v>-19.913576320000001</v>
      </c>
      <c r="G7">
        <v>2.4935071500000001</v>
      </c>
    </row>
    <row r="8" spans="1:7" x14ac:dyDescent="0.3">
      <c r="A8">
        <v>0</v>
      </c>
      <c r="B8">
        <v>0.24640999999999999</v>
      </c>
      <c r="C8">
        <v>99.443008160000005</v>
      </c>
      <c r="D8">
        <v>-4.6838046999999996</v>
      </c>
      <c r="E8">
        <v>-6.0522802899999997</v>
      </c>
      <c r="F8">
        <v>-25.93849732</v>
      </c>
      <c r="G8">
        <v>2.4004783500000002</v>
      </c>
    </row>
    <row r="9" spans="1:7" x14ac:dyDescent="0.3">
      <c r="A9">
        <v>1.4</v>
      </c>
      <c r="B9">
        <v>0.273785</v>
      </c>
      <c r="C9">
        <v>100.35092169000001</v>
      </c>
      <c r="D9">
        <v>-246.53794844999999</v>
      </c>
      <c r="E9">
        <v>-245.38750614</v>
      </c>
      <c r="F9">
        <v>-97.092774719999994</v>
      </c>
      <c r="G9">
        <v>7.6212119999999994E-2</v>
      </c>
    </row>
    <row r="10" spans="1:7" x14ac:dyDescent="0.3">
      <c r="A10">
        <v>0</v>
      </c>
      <c r="B10">
        <v>0.29021000000000002</v>
      </c>
      <c r="C10">
        <v>99.326772739999996</v>
      </c>
      <c r="D10">
        <v>-0.67924024000000005</v>
      </c>
      <c r="E10">
        <v>0.44545590000000002</v>
      </c>
      <c r="F10">
        <v>-18.647515720000001</v>
      </c>
      <c r="G10">
        <v>2.4400451799999998</v>
      </c>
    </row>
    <row r="11" spans="1:7" x14ac:dyDescent="0.3">
      <c r="A11">
        <v>0</v>
      </c>
      <c r="B11">
        <v>0.32854</v>
      </c>
      <c r="C11">
        <v>99.264509169999997</v>
      </c>
      <c r="D11">
        <v>-10.82236005</v>
      </c>
      <c r="E11">
        <v>-7.7276357600000001</v>
      </c>
      <c r="F11">
        <v>-24.167528350000001</v>
      </c>
      <c r="G11">
        <v>2.3398117100000002</v>
      </c>
    </row>
    <row r="12" spans="1:7" x14ac:dyDescent="0.3">
      <c r="A12">
        <v>1.85</v>
      </c>
      <c r="B12">
        <v>0.37234800000000001</v>
      </c>
      <c r="C12">
        <v>99.773764499999999</v>
      </c>
      <c r="D12">
        <v>0.81265114000000005</v>
      </c>
      <c r="E12">
        <v>5.7343653000000003</v>
      </c>
      <c r="F12">
        <v>-8.0024858900000009</v>
      </c>
      <c r="G12">
        <v>2.4698486200000001</v>
      </c>
    </row>
    <row r="13" spans="1:7" x14ac:dyDescent="0.3">
      <c r="A13">
        <v>0</v>
      </c>
      <c r="B13">
        <v>0.41067999999999999</v>
      </c>
      <c r="C13">
        <v>99.03750703</v>
      </c>
      <c r="D13">
        <v>3.7772488200000001</v>
      </c>
      <c r="E13">
        <v>0.30210907999999997</v>
      </c>
      <c r="F13">
        <v>-10.9774736</v>
      </c>
      <c r="G13">
        <v>2.4128613400000001</v>
      </c>
    </row>
    <row r="14" spans="1:7" x14ac:dyDescent="0.3">
      <c r="A14">
        <v>0</v>
      </c>
      <c r="B14">
        <v>0.45995999999999998</v>
      </c>
      <c r="C14">
        <v>98.913551699999999</v>
      </c>
      <c r="D14">
        <v>6.6098841000000004</v>
      </c>
      <c r="E14">
        <v>3.7288608600000002</v>
      </c>
      <c r="F14">
        <v>-9.8651793699999999</v>
      </c>
      <c r="G14">
        <v>2.4408481000000002</v>
      </c>
    </row>
    <row r="15" spans="1:7" x14ac:dyDescent="0.3">
      <c r="A15">
        <v>0</v>
      </c>
      <c r="B15">
        <v>0.49554999999999999</v>
      </c>
      <c r="C15">
        <v>98.840501970000005</v>
      </c>
      <c r="D15">
        <v>2.4273608499999999</v>
      </c>
      <c r="E15">
        <v>0.81884011000000001</v>
      </c>
      <c r="F15">
        <v>-13.9197846</v>
      </c>
      <c r="G15">
        <v>2.3995229400000002</v>
      </c>
    </row>
    <row r="16" spans="1:7" x14ac:dyDescent="0.3">
      <c r="A16">
        <v>1.2</v>
      </c>
      <c r="B16">
        <v>0.49555100000000002</v>
      </c>
      <c r="C16">
        <v>99.394377559999995</v>
      </c>
      <c r="D16">
        <v>6.35048922</v>
      </c>
      <c r="E16">
        <v>6.4786963699999998</v>
      </c>
      <c r="F16">
        <v>-9.70143442</v>
      </c>
      <c r="G16">
        <v>2.4531485000000002</v>
      </c>
    </row>
    <row r="17" spans="1:7" x14ac:dyDescent="0.3">
      <c r="A17">
        <v>0</v>
      </c>
      <c r="B17">
        <v>0.57769000000000004</v>
      </c>
      <c r="C17">
        <v>98.678488549999997</v>
      </c>
      <c r="D17">
        <v>-2.4034312899999999</v>
      </c>
      <c r="E17">
        <v>-1.8122827699999999</v>
      </c>
      <c r="F17">
        <v>-9.9237812600000002</v>
      </c>
      <c r="G17">
        <v>2.3517820899999999</v>
      </c>
    </row>
    <row r="18" spans="1:7" x14ac:dyDescent="0.3">
      <c r="A18">
        <v>3.8149999999999999</v>
      </c>
      <c r="B18">
        <v>0.58042400000000005</v>
      </c>
      <c r="C18">
        <v>100.35119558</v>
      </c>
      <c r="D18" t="e">
        <v>#N/A</v>
      </c>
      <c r="E18">
        <v>15.4434331</v>
      </c>
      <c r="F18">
        <v>-2.14395778</v>
      </c>
      <c r="G18">
        <v>2.5164214399999998</v>
      </c>
    </row>
    <row r="19" spans="1:7" x14ac:dyDescent="0.3">
      <c r="A19">
        <v>3.6</v>
      </c>
      <c r="B19">
        <v>0.61875400000000003</v>
      </c>
      <c r="C19">
        <v>100.69024716</v>
      </c>
      <c r="D19">
        <v>6.5464045400000002</v>
      </c>
      <c r="E19">
        <v>10.3714067</v>
      </c>
      <c r="F19">
        <v>-1.1650629699999999</v>
      </c>
      <c r="G19">
        <v>2.45510765</v>
      </c>
    </row>
    <row r="20" spans="1:7" x14ac:dyDescent="0.3">
      <c r="A20">
        <v>0</v>
      </c>
      <c r="B20">
        <v>0.6653</v>
      </c>
      <c r="C20">
        <v>98.485325059999994</v>
      </c>
      <c r="D20">
        <v>0.33842028000000002</v>
      </c>
      <c r="E20">
        <v>-1.73669085</v>
      </c>
      <c r="F20">
        <v>-7.5536257000000004</v>
      </c>
      <c r="G20">
        <v>2.3361572499999999</v>
      </c>
    </row>
    <row r="21" spans="1:7" x14ac:dyDescent="0.3">
      <c r="A21">
        <v>0</v>
      </c>
      <c r="B21">
        <v>0.75017</v>
      </c>
      <c r="C21">
        <v>98.291454979999997</v>
      </c>
      <c r="D21">
        <v>0.21671232000000001</v>
      </c>
      <c r="E21">
        <v>9.5459660000000002E-2</v>
      </c>
      <c r="F21">
        <v>-6.15598562</v>
      </c>
      <c r="G21">
        <v>2.3349542200000002</v>
      </c>
    </row>
    <row r="22" spans="1:7" x14ac:dyDescent="0.3">
      <c r="A22">
        <v>0</v>
      </c>
      <c r="B22">
        <v>0.82682999999999995</v>
      </c>
      <c r="C22">
        <v>98.123210060000005</v>
      </c>
      <c r="D22">
        <v>-0.66476831999999997</v>
      </c>
      <c r="E22">
        <v>0.57675670000000001</v>
      </c>
      <c r="F22">
        <v>-4.14385621</v>
      </c>
      <c r="G22">
        <v>2.3262410099999999</v>
      </c>
    </row>
    <row r="23" spans="1:7" x14ac:dyDescent="0.3">
      <c r="A23">
        <v>3.5</v>
      </c>
      <c r="B23">
        <v>0.91444199999999998</v>
      </c>
      <c r="C23">
        <v>100.97774977</v>
      </c>
      <c r="D23">
        <v>10.84631649</v>
      </c>
      <c r="E23">
        <v>10.42137136</v>
      </c>
      <c r="F23">
        <v>2.7097960300000001</v>
      </c>
      <c r="G23">
        <v>2.4118996500000001</v>
      </c>
    </row>
    <row r="24" spans="1:7" x14ac:dyDescent="0.3">
      <c r="A24">
        <v>0</v>
      </c>
      <c r="B24">
        <v>0.91718</v>
      </c>
      <c r="C24">
        <v>97.922459979999999</v>
      </c>
      <c r="D24">
        <v>3.15639497</v>
      </c>
      <c r="E24">
        <v>2.2421490400000001</v>
      </c>
      <c r="F24">
        <v>-1.56321328</v>
      </c>
      <c r="G24">
        <v>2.32152672</v>
      </c>
    </row>
    <row r="25" spans="1:7" x14ac:dyDescent="0.3">
      <c r="A25">
        <v>3.2</v>
      </c>
      <c r="B25">
        <v>0.95003400000000005</v>
      </c>
      <c r="C25">
        <v>100.73430788</v>
      </c>
      <c r="D25">
        <v>11.45289455</v>
      </c>
      <c r="E25">
        <v>12.124335240000001</v>
      </c>
      <c r="F25">
        <v>3.66506474</v>
      </c>
      <c r="G25">
        <v>2.4179654300000002</v>
      </c>
    </row>
    <row r="26" spans="1:7" x14ac:dyDescent="0.3">
      <c r="A26">
        <v>0.5</v>
      </c>
      <c r="B26">
        <v>0.96098600000000001</v>
      </c>
      <c r="C26">
        <v>98.288169659999994</v>
      </c>
      <c r="D26">
        <v>3.5066067900000002</v>
      </c>
      <c r="E26">
        <v>3.9114535400000001</v>
      </c>
      <c r="F26">
        <v>-3.9995322199999999</v>
      </c>
      <c r="G26">
        <v>2.3385025499999998</v>
      </c>
    </row>
    <row r="27" spans="1:7" x14ac:dyDescent="0.3">
      <c r="A27">
        <v>0</v>
      </c>
      <c r="B27">
        <v>0.99657799999999996</v>
      </c>
      <c r="C27">
        <v>97.726255300000005</v>
      </c>
      <c r="D27">
        <v>4.3299839599999999</v>
      </c>
      <c r="E27">
        <v>4.5496422900000004</v>
      </c>
      <c r="F27">
        <v>-1.7379123599999999</v>
      </c>
      <c r="G27">
        <v>2.33312761</v>
      </c>
    </row>
    <row r="28" spans="1:7" x14ac:dyDescent="0.3">
      <c r="A28">
        <f>VALUE("2.074")</f>
        <v>2.0739999999999998</v>
      </c>
      <c r="B28">
        <f>VALUE("1.465")</f>
        <v>1.4650000000000001</v>
      </c>
      <c r="C28">
        <f>VALUE("99.702")</f>
        <v>99.701999999999998</v>
      </c>
      <c r="D28">
        <f>VALUE("-3.34")</f>
        <v>-3.34</v>
      </c>
      <c r="E28">
        <f>VALUE("3.452")</f>
        <v>3.452</v>
      </c>
      <c r="F28">
        <f>VALUE("6.899")</f>
        <v>6.899</v>
      </c>
      <c r="G28">
        <f>VALUE("2.248")</f>
        <v>2.2480000000000002</v>
      </c>
    </row>
    <row r="29" spans="1:7" x14ac:dyDescent="0.3">
      <c r="A29">
        <v>3.5640000000000001</v>
      </c>
      <c r="B29">
        <v>1.1608499999999999</v>
      </c>
      <c r="C29">
        <v>100.6210426</v>
      </c>
      <c r="D29" t="e">
        <v>#N/A</v>
      </c>
      <c r="E29">
        <v>29.07853948</v>
      </c>
      <c r="F29">
        <v>0.68053300999999999</v>
      </c>
      <c r="G29">
        <v>2.5323754699999999</v>
      </c>
    </row>
    <row r="30" spans="1:7" x14ac:dyDescent="0.3">
      <c r="A30">
        <v>3.8</v>
      </c>
      <c r="B30">
        <v>1.1608499999999999</v>
      </c>
      <c r="C30">
        <v>101.59823806999999</v>
      </c>
      <c r="D30">
        <v>9.2830374199999994</v>
      </c>
      <c r="E30">
        <v>13.590921740000001</v>
      </c>
      <c r="F30">
        <v>5.0790414200000003</v>
      </c>
      <c r="G30">
        <v>2.3962668599999999</v>
      </c>
    </row>
    <row r="31" spans="1:7" x14ac:dyDescent="0.3">
      <c r="A31">
        <v>0.55000000000000004</v>
      </c>
      <c r="B31">
        <v>1.2594099999999999</v>
      </c>
      <c r="C31">
        <v>99.375560460000003</v>
      </c>
      <c r="D31">
        <v>-129.01784477000001</v>
      </c>
      <c r="E31">
        <v>-120.04845662</v>
      </c>
      <c r="F31">
        <v>-3.256088E-2</v>
      </c>
      <c r="G31">
        <v>1.0562386800000001</v>
      </c>
    </row>
    <row r="32" spans="1:7" x14ac:dyDescent="0.3">
      <c r="A32">
        <v>0</v>
      </c>
      <c r="B32">
        <v>1.4565399999999999</v>
      </c>
      <c r="C32">
        <v>96.762953300000007</v>
      </c>
      <c r="D32">
        <v>-1.7219500700000001</v>
      </c>
      <c r="E32">
        <v>7.3606393900000002</v>
      </c>
      <c r="F32">
        <v>-0.35266279</v>
      </c>
      <c r="G32">
        <v>2.2862169799999998</v>
      </c>
    </row>
    <row r="33" spans="1:7" x14ac:dyDescent="0.3">
      <c r="A33">
        <v>3.1</v>
      </c>
      <c r="B33">
        <v>1.5304599999999999</v>
      </c>
      <c r="C33">
        <v>101.03145243</v>
      </c>
      <c r="D33">
        <v>11.746758399999999</v>
      </c>
      <c r="E33">
        <v>21.842043499999999</v>
      </c>
      <c r="F33">
        <v>11.57546552</v>
      </c>
      <c r="G33">
        <v>2.4209040700000002</v>
      </c>
    </row>
    <row r="34" spans="1:7" x14ac:dyDescent="0.3">
      <c r="A34">
        <v>3.85</v>
      </c>
      <c r="B34">
        <v>1.5797399999999999</v>
      </c>
      <c r="C34">
        <v>102.20727512000001</v>
      </c>
      <c r="D34">
        <v>28.460358809999999</v>
      </c>
      <c r="E34">
        <v>22.560448000000001</v>
      </c>
      <c r="F34">
        <v>10.360910580000001</v>
      </c>
      <c r="G34">
        <v>2.41895762</v>
      </c>
    </row>
    <row r="35" spans="1:7" x14ac:dyDescent="0.3">
      <c r="A35">
        <v>0.85</v>
      </c>
      <c r="B35">
        <v>1.9137599999999999</v>
      </c>
      <c r="C35">
        <v>97.23606341</v>
      </c>
      <c r="D35">
        <v>22.244337099999999</v>
      </c>
      <c r="E35">
        <v>20.923236790000001</v>
      </c>
      <c r="F35">
        <v>5.6262753999999999</v>
      </c>
      <c r="G35">
        <v>2.3567974</v>
      </c>
    </row>
    <row r="36" spans="1:7" x14ac:dyDescent="0.3">
      <c r="A36">
        <v>2.95</v>
      </c>
      <c r="B36">
        <v>1.9986299999999999</v>
      </c>
      <c r="C36">
        <v>100.98927347</v>
      </c>
      <c r="D36">
        <v>31.76860014</v>
      </c>
      <c r="E36">
        <v>32.472042109999997</v>
      </c>
      <c r="F36">
        <v>16.037939900000001</v>
      </c>
      <c r="G36">
        <v>2.45204003</v>
      </c>
    </row>
    <row r="37" spans="1:7" x14ac:dyDescent="0.3">
      <c r="A37">
        <f>VALUE("2.421")</f>
        <v>2.4209999999999998</v>
      </c>
      <c r="B37">
        <f>VALUE("2.416")</f>
        <v>2.4159999999999999</v>
      </c>
      <c r="C37">
        <f>VALUE("100.133")</f>
        <v>100.133</v>
      </c>
      <c r="D37">
        <f>VALUE("26.106")</f>
        <v>26.106000000000002</v>
      </c>
      <c r="E37">
        <f>VALUE("28.671")</f>
        <v>28.670999999999999</v>
      </c>
      <c r="F37">
        <f>VALUE("27.081")</f>
        <v>27.081</v>
      </c>
      <c r="G37">
        <f>VALUE("2.416")</f>
        <v>2.4159999999999999</v>
      </c>
    </row>
    <row r="38" spans="1:7" x14ac:dyDescent="0.3">
      <c r="A38">
        <v>1.1000000000000001</v>
      </c>
      <c r="B38">
        <v>2.1218300000000001</v>
      </c>
      <c r="C38">
        <v>97.353196690000004</v>
      </c>
      <c r="D38">
        <v>27.191072739999999</v>
      </c>
      <c r="E38">
        <v>29.111846020000002</v>
      </c>
      <c r="F38">
        <v>12.24927565</v>
      </c>
      <c r="G38">
        <v>2.40626476</v>
      </c>
    </row>
    <row r="39" spans="1:7" x14ac:dyDescent="0.3">
      <c r="A39">
        <v>4.49</v>
      </c>
      <c r="B39">
        <v>2.1382599999999998</v>
      </c>
      <c r="C39">
        <v>103.76016466999999</v>
      </c>
      <c r="D39">
        <v>50.757559469999997</v>
      </c>
      <c r="E39">
        <v>49.516573889999997</v>
      </c>
      <c r="F39">
        <v>33.727538170000003</v>
      </c>
      <c r="G39">
        <v>2.64192962</v>
      </c>
    </row>
    <row r="40" spans="1:7" x14ac:dyDescent="0.3">
      <c r="A40">
        <v>3.25</v>
      </c>
      <c r="B40">
        <v>2.3216999999999999</v>
      </c>
      <c r="C40">
        <v>102.38828137</v>
      </c>
      <c r="D40">
        <v>70.254618109999996</v>
      </c>
      <c r="E40">
        <v>71.641821399999998</v>
      </c>
      <c r="F40">
        <v>54.89504238</v>
      </c>
      <c r="G40">
        <v>2.83690021</v>
      </c>
    </row>
    <row r="41" spans="1:7" x14ac:dyDescent="0.3">
      <c r="A41">
        <v>3.45</v>
      </c>
      <c r="B41">
        <v>2.4093100000000001</v>
      </c>
      <c r="C41">
        <v>102.24151291</v>
      </c>
      <c r="D41">
        <v>36.378968960000002</v>
      </c>
      <c r="E41">
        <v>37.71039863</v>
      </c>
      <c r="F41">
        <v>21.365295549999999</v>
      </c>
      <c r="G41">
        <v>2.4981437199999998</v>
      </c>
    </row>
    <row r="42" spans="1:7" x14ac:dyDescent="0.3">
      <c r="A42">
        <v>0.95</v>
      </c>
      <c r="B42">
        <v>2.5790600000000001</v>
      </c>
      <c r="C42">
        <v>96.283447150000001</v>
      </c>
      <c r="D42">
        <v>33.365101680000002</v>
      </c>
      <c r="E42">
        <v>34.15394337</v>
      </c>
      <c r="F42">
        <v>17.239856100000001</v>
      </c>
      <c r="G42">
        <v>2.46800504</v>
      </c>
    </row>
    <row r="43" spans="1:7" x14ac:dyDescent="0.3">
      <c r="A43">
        <v>2.7</v>
      </c>
      <c r="B43">
        <v>2.6611899999999999</v>
      </c>
      <c r="C43">
        <v>100.42376160000001</v>
      </c>
      <c r="D43">
        <v>41.504745589999999</v>
      </c>
      <c r="E43">
        <v>42.828535850000002</v>
      </c>
      <c r="F43">
        <v>25.876529999999999</v>
      </c>
      <c r="G43">
        <v>2.5494014800000002</v>
      </c>
    </row>
    <row r="44" spans="1:7" x14ac:dyDescent="0.3">
      <c r="A44">
        <v>0.65</v>
      </c>
      <c r="B44">
        <v>2.69678</v>
      </c>
      <c r="C44">
        <v>98.194884709999997</v>
      </c>
      <c r="D44">
        <v>-96.285386250000002</v>
      </c>
      <c r="E44">
        <v>-77.370455680000006</v>
      </c>
      <c r="F44">
        <v>23.74194018</v>
      </c>
      <c r="G44">
        <v>1.3405826199999999</v>
      </c>
    </row>
    <row r="45" spans="1:7" x14ac:dyDescent="0.3">
      <c r="A45">
        <v>2.65</v>
      </c>
      <c r="B45">
        <v>2.7898700000000001</v>
      </c>
      <c r="C45">
        <v>100.37275157000001</v>
      </c>
      <c r="D45">
        <v>37.904601309999997</v>
      </c>
      <c r="E45">
        <v>39.819547900000003</v>
      </c>
      <c r="F45">
        <v>22.77435959</v>
      </c>
      <c r="G45">
        <v>2.5253046499999998</v>
      </c>
    </row>
    <row r="46" spans="1:7" x14ac:dyDescent="0.3">
      <c r="A46">
        <f>VALUE("2.522")</f>
        <v>2.5219999999999998</v>
      </c>
      <c r="B46">
        <f>VALUE("3.853")</f>
        <v>3.8530000000000002</v>
      </c>
      <c r="C46">
        <f>VALUE("99.885")</f>
        <v>99.885000000000005</v>
      </c>
      <c r="D46">
        <f>VALUE("32.682")</f>
        <v>32.682000000000002</v>
      </c>
      <c r="E46">
        <f>VALUE("39.079")</f>
        <v>39.079000000000001</v>
      </c>
      <c r="F46">
        <f>VALUE("48.314")</f>
        <v>48.314</v>
      </c>
      <c r="G46">
        <f>VALUE("2.569")</f>
        <v>2.569</v>
      </c>
    </row>
    <row r="47" spans="1:7" x14ac:dyDescent="0.3">
      <c r="A47">
        <v>0.25</v>
      </c>
      <c r="B47">
        <v>3.07734</v>
      </c>
      <c r="C47">
        <v>93.262644199999997</v>
      </c>
      <c r="D47">
        <v>41.807511249999997</v>
      </c>
      <c r="E47">
        <v>43.656253399999997</v>
      </c>
      <c r="F47">
        <v>26.030354689999999</v>
      </c>
      <c r="G47">
        <v>2.5643337499999999</v>
      </c>
    </row>
    <row r="48" spans="1:7" x14ac:dyDescent="0.3">
      <c r="A48">
        <v>3.4</v>
      </c>
      <c r="B48">
        <v>3.1238899999999998</v>
      </c>
      <c r="C48">
        <v>102.39177338</v>
      </c>
      <c r="D48">
        <v>46.066890669999999</v>
      </c>
      <c r="E48">
        <v>47.895815990000003</v>
      </c>
      <c r="F48">
        <v>30.445800680000001</v>
      </c>
      <c r="G48">
        <v>2.60692754</v>
      </c>
    </row>
    <row r="49" spans="1:7" x14ac:dyDescent="0.3">
      <c r="A49">
        <v>0.5</v>
      </c>
      <c r="B49">
        <v>3.4113600000000002</v>
      </c>
      <c r="C49">
        <v>93.24007211</v>
      </c>
      <c r="D49">
        <v>45.406177169999999</v>
      </c>
      <c r="E49">
        <v>45.369760380000002</v>
      </c>
      <c r="F49">
        <v>28.895686619999999</v>
      </c>
      <c r="G49">
        <v>2.6003204000000002</v>
      </c>
    </row>
    <row r="50" spans="1:7" x14ac:dyDescent="0.3">
      <c r="A50">
        <v>3.8</v>
      </c>
      <c r="B50">
        <v>3.45791</v>
      </c>
      <c r="C50">
        <v>103.75895731999999</v>
      </c>
      <c r="D50">
        <v>52.354904599999998</v>
      </c>
      <c r="E50">
        <v>52.192271380000001</v>
      </c>
      <c r="F50">
        <v>35.35847218</v>
      </c>
      <c r="G50">
        <v>2.6698076799999999</v>
      </c>
    </row>
    <row r="51" spans="1:7" x14ac:dyDescent="0.3">
      <c r="A51">
        <v>4.0999999999999996</v>
      </c>
      <c r="B51">
        <v>3.6495600000000001</v>
      </c>
      <c r="C51">
        <v>104.67069211</v>
      </c>
      <c r="D51">
        <v>84.214178459999999</v>
      </c>
      <c r="E51">
        <v>84.326853959999994</v>
      </c>
      <c r="F51">
        <v>66.419466130000004</v>
      </c>
      <c r="G51">
        <v>2.9884004200000001</v>
      </c>
    </row>
    <row r="52" spans="1:7" x14ac:dyDescent="0.3">
      <c r="A52">
        <v>3.8639999999999999</v>
      </c>
      <c r="B52">
        <v>3.6632400000000001</v>
      </c>
      <c r="C52">
        <v>101.32441941</v>
      </c>
      <c r="D52" t="e">
        <v>#N/A</v>
      </c>
      <c r="E52">
        <v>82.864337520000007</v>
      </c>
      <c r="F52">
        <v>43.699076720000001</v>
      </c>
      <c r="G52">
        <v>2.9536571600000001</v>
      </c>
    </row>
    <row r="53" spans="1:7" x14ac:dyDescent="0.3">
      <c r="A53">
        <v>0.6</v>
      </c>
      <c r="B53">
        <v>3.75359</v>
      </c>
      <c r="C53">
        <v>92.871486300000001</v>
      </c>
      <c r="D53">
        <v>64.188737840000002</v>
      </c>
      <c r="E53">
        <v>70.681254989999999</v>
      </c>
      <c r="F53">
        <v>54.019586490000002</v>
      </c>
      <c r="G53">
        <v>2.8504654500000002</v>
      </c>
    </row>
    <row r="54" spans="1:7" x14ac:dyDescent="0.3">
      <c r="A54">
        <v>1.6</v>
      </c>
      <c r="B54">
        <v>3.76728</v>
      </c>
      <c r="C54">
        <v>99.6563558</v>
      </c>
      <c r="D54">
        <v>-43.259064500000001</v>
      </c>
      <c r="E54">
        <v>-44.296094539999999</v>
      </c>
      <c r="F54">
        <v>52.281170469999999</v>
      </c>
      <c r="G54">
        <v>1.70176338</v>
      </c>
    </row>
    <row r="55" spans="1:7" x14ac:dyDescent="0.3">
      <c r="A55">
        <v>4.0999999999999996</v>
      </c>
      <c r="B55">
        <v>3.9616699999999998</v>
      </c>
      <c r="C55">
        <v>105.02132189</v>
      </c>
      <c r="D55">
        <v>55.970767010000003</v>
      </c>
      <c r="E55">
        <v>58.65470414</v>
      </c>
      <c r="F55">
        <v>42.93893826</v>
      </c>
      <c r="G55">
        <v>2.7682857799999998</v>
      </c>
    </row>
    <row r="56" spans="1:7" x14ac:dyDescent="0.3">
      <c r="A56">
        <v>0.45</v>
      </c>
      <c r="B56">
        <v>4</v>
      </c>
      <c r="C56">
        <v>91.578637560000004</v>
      </c>
      <c r="D56">
        <v>50.01439894</v>
      </c>
      <c r="E56">
        <v>53.015197579999999</v>
      </c>
      <c r="F56">
        <v>37.43673459</v>
      </c>
      <c r="G56">
        <v>2.7087220599999999</v>
      </c>
    </row>
    <row r="57" spans="1:7" x14ac:dyDescent="0.3">
      <c r="A57">
        <v>3.714</v>
      </c>
      <c r="B57">
        <v>4.16153</v>
      </c>
      <c r="C57">
        <v>100.53524828</v>
      </c>
      <c r="D57" t="e">
        <v>#N/A</v>
      </c>
      <c r="E57">
        <v>90.192865879999999</v>
      </c>
      <c r="F57">
        <v>53.56114573</v>
      </c>
      <c r="G57">
        <v>3.0451803100000001</v>
      </c>
    </row>
    <row r="58" spans="1:7" x14ac:dyDescent="0.3">
      <c r="A58">
        <v>1.5</v>
      </c>
      <c r="B58">
        <v>4.2436699999999998</v>
      </c>
      <c r="C58">
        <v>101.46432228</v>
      </c>
      <c r="D58">
        <v>-98.645501479999993</v>
      </c>
      <c r="E58">
        <v>-104.34783491</v>
      </c>
      <c r="F58">
        <v>65.148025029999999</v>
      </c>
      <c r="G58">
        <v>1.1478990099999999</v>
      </c>
    </row>
    <row r="59" spans="1:7" x14ac:dyDescent="0.3">
      <c r="A59">
        <v>2.8</v>
      </c>
      <c r="B59">
        <v>4.3285400000000003</v>
      </c>
      <c r="C59">
        <v>100.12927338999999</v>
      </c>
      <c r="D59">
        <v>57.803008300000002</v>
      </c>
      <c r="E59">
        <v>58.404804800000001</v>
      </c>
      <c r="F59">
        <v>43.87430183</v>
      </c>
      <c r="G59">
        <v>2.7866081500000002</v>
      </c>
    </row>
    <row r="60" spans="1:7" x14ac:dyDescent="0.3">
      <c r="A60">
        <v>3.35</v>
      </c>
      <c r="B60">
        <v>4.37235</v>
      </c>
      <c r="C60">
        <v>102.12707251</v>
      </c>
      <c r="D60">
        <v>63.742722880000002</v>
      </c>
      <c r="E60">
        <v>64.182636830000007</v>
      </c>
      <c r="F60">
        <v>50.062238989999997</v>
      </c>
      <c r="G60">
        <v>2.8460052999999998</v>
      </c>
    </row>
    <row r="61" spans="1:7" x14ac:dyDescent="0.3">
      <c r="A61">
        <v>3</v>
      </c>
      <c r="B61">
        <v>4.6242299999999998</v>
      </c>
      <c r="C61">
        <v>100.56604924</v>
      </c>
      <c r="D61">
        <v>67.953289949999998</v>
      </c>
      <c r="E61">
        <v>66.877331659999996</v>
      </c>
      <c r="F61">
        <v>53.111588509999997</v>
      </c>
      <c r="G61">
        <v>2.8881109700000001</v>
      </c>
    </row>
    <row r="62" spans="1:7" x14ac:dyDescent="0.3">
      <c r="A62">
        <v>3.85</v>
      </c>
      <c r="B62">
        <v>4.8295700000000004</v>
      </c>
      <c r="C62">
        <v>104.38162677</v>
      </c>
      <c r="D62">
        <v>67.808358780000006</v>
      </c>
      <c r="E62">
        <v>65.395867139999993</v>
      </c>
      <c r="F62">
        <v>52.731494750000003</v>
      </c>
      <c r="G62">
        <v>2.8866616600000001</v>
      </c>
    </row>
    <row r="63" spans="1:7" x14ac:dyDescent="0.3">
      <c r="A63">
        <f>VALUE("2.505")</f>
        <v>2.5049999999999999</v>
      </c>
      <c r="B63">
        <f>VALUE("5.841")</f>
        <v>5.8410000000000002</v>
      </c>
      <c r="C63">
        <f>VALUE("97.092")</f>
        <v>97.091999999999999</v>
      </c>
      <c r="D63">
        <f>VALUE("48.525")</f>
        <v>48.524999999999999</v>
      </c>
      <c r="E63">
        <f>VALUE("79.514")</f>
        <v>79.513999999999996</v>
      </c>
      <c r="F63">
        <f>VALUE("74.292")</f>
        <v>74.292000000000002</v>
      </c>
      <c r="G63">
        <f>VALUE("3.046")</f>
        <v>3.0459999999999998</v>
      </c>
    </row>
    <row r="64" spans="1:7" x14ac:dyDescent="0.3">
      <c r="A64">
        <v>1.35</v>
      </c>
      <c r="B64">
        <v>5.1225199999999997</v>
      </c>
      <c r="C64">
        <v>92.721405230000002</v>
      </c>
      <c r="D64">
        <v>64.519408459999994</v>
      </c>
      <c r="E64">
        <v>66.546417379999994</v>
      </c>
      <c r="F64">
        <v>54.511743539999998</v>
      </c>
      <c r="G64">
        <v>2.9123890700000001</v>
      </c>
    </row>
    <row r="65" spans="1:7" x14ac:dyDescent="0.3">
      <c r="A65">
        <v>3.35</v>
      </c>
      <c r="B65">
        <v>5.2402499999999996</v>
      </c>
      <c r="C65">
        <v>102.27913794</v>
      </c>
      <c r="D65">
        <v>95.042806560000002</v>
      </c>
      <c r="E65">
        <v>98.544932979999999</v>
      </c>
      <c r="F65">
        <v>85.160717959999999</v>
      </c>
      <c r="G65">
        <v>3.2176230499999998</v>
      </c>
    </row>
    <row r="66" spans="1:7" x14ac:dyDescent="0.3">
      <c r="A66">
        <v>3.7</v>
      </c>
      <c r="B66">
        <v>5.3278600000000003</v>
      </c>
      <c r="C66">
        <v>103.53137030000001</v>
      </c>
      <c r="D66">
        <v>72.855050399999996</v>
      </c>
      <c r="E66">
        <v>75.018762679999995</v>
      </c>
      <c r="F66">
        <v>62.68522746</v>
      </c>
      <c r="G66">
        <v>2.99574556</v>
      </c>
    </row>
    <row r="67" spans="1:7" x14ac:dyDescent="0.3">
      <c r="A67">
        <v>1.6</v>
      </c>
      <c r="B67">
        <v>5.3634500000000003</v>
      </c>
      <c r="C67">
        <v>98.891201620000004</v>
      </c>
      <c r="D67">
        <v>-31.99094638</v>
      </c>
      <c r="E67">
        <v>-42.011656389999999</v>
      </c>
      <c r="F67">
        <v>75.076803729999995</v>
      </c>
      <c r="G67">
        <v>1.8263491700000001</v>
      </c>
    </row>
    <row r="68" spans="1:7" x14ac:dyDescent="0.3">
      <c r="A68">
        <v>1.3</v>
      </c>
      <c r="B68">
        <v>5.40726</v>
      </c>
      <c r="C68">
        <v>91.451084890000004</v>
      </c>
      <c r="D68">
        <v>86.747706949999994</v>
      </c>
      <c r="E68">
        <v>91.679168770000004</v>
      </c>
      <c r="F68">
        <v>78.569166580000001</v>
      </c>
      <c r="G68">
        <v>3.1346720600000002</v>
      </c>
    </row>
    <row r="69" spans="1:7" x14ac:dyDescent="0.3">
      <c r="A69">
        <v>0.95</v>
      </c>
      <c r="B69">
        <v>5.4565400000000004</v>
      </c>
      <c r="C69">
        <v>89.961110199999993</v>
      </c>
      <c r="D69">
        <v>71.250086080000003</v>
      </c>
      <c r="E69">
        <v>73.945501050000004</v>
      </c>
      <c r="F69">
        <v>60.671668619999998</v>
      </c>
      <c r="G69">
        <v>2.9796959200000002</v>
      </c>
    </row>
    <row r="70" spans="1:7" x14ac:dyDescent="0.3">
      <c r="A70">
        <v>3.8140000000000001</v>
      </c>
      <c r="B70">
        <v>5.66188</v>
      </c>
      <c r="C70">
        <v>100.18295642</v>
      </c>
      <c r="D70" t="e">
        <v>#N/A</v>
      </c>
      <c r="E70">
        <v>104.9886035</v>
      </c>
      <c r="F70">
        <v>72.37994544</v>
      </c>
      <c r="G70">
        <v>3.2419372900000001</v>
      </c>
    </row>
    <row r="71" spans="1:7" x14ac:dyDescent="0.3">
      <c r="A71">
        <v>4</v>
      </c>
      <c r="B71">
        <v>5.7467499999999996</v>
      </c>
      <c r="C71">
        <v>104.99292633</v>
      </c>
      <c r="D71">
        <v>79.967294350000003</v>
      </c>
      <c r="E71">
        <v>82.873534559999996</v>
      </c>
      <c r="F71">
        <v>67.954085390000003</v>
      </c>
      <c r="G71">
        <v>3.0668679999999999</v>
      </c>
    </row>
    <row r="72" spans="1:7" x14ac:dyDescent="0.3">
      <c r="A72">
        <v>1.65</v>
      </c>
      <c r="B72">
        <v>5.7905499999999996</v>
      </c>
      <c r="C72">
        <v>92.79409459</v>
      </c>
      <c r="D72">
        <v>5.9206319399999998</v>
      </c>
      <c r="E72">
        <v>80.782094319999999</v>
      </c>
      <c r="F72">
        <v>65.701554000000002</v>
      </c>
      <c r="G72">
        <v>3.0389022400000001</v>
      </c>
    </row>
    <row r="73" spans="1:7" x14ac:dyDescent="0.3">
      <c r="A73">
        <v>3.5</v>
      </c>
      <c r="B73">
        <v>5.9986300000000004</v>
      </c>
      <c r="C73">
        <v>102.22414583</v>
      </c>
      <c r="D73">
        <v>4.45497634</v>
      </c>
      <c r="E73">
        <v>88.528222790000001</v>
      </c>
      <c r="F73">
        <v>72.62417782</v>
      </c>
      <c r="G73">
        <v>3.1114177600000001</v>
      </c>
    </row>
    <row r="74" spans="1:7" x14ac:dyDescent="0.3">
      <c r="A74">
        <v>0.9</v>
      </c>
      <c r="B74">
        <v>6.1218300000000001</v>
      </c>
      <c r="C74">
        <v>87.988164729999994</v>
      </c>
      <c r="D74">
        <v>85.09866787</v>
      </c>
      <c r="E74">
        <v>85.753807559999998</v>
      </c>
      <c r="F74">
        <v>69.908161660000005</v>
      </c>
      <c r="G74">
        <v>3.0936582800000001</v>
      </c>
    </row>
    <row r="75" spans="1:7" x14ac:dyDescent="0.3">
      <c r="A75">
        <v>3.45</v>
      </c>
      <c r="B75">
        <v>6.4093099999999996</v>
      </c>
      <c r="C75">
        <v>101.73798932</v>
      </c>
      <c r="D75">
        <v>92.980501230000002</v>
      </c>
      <c r="E75">
        <v>91.999194239999994</v>
      </c>
      <c r="F75">
        <v>77.664533809999995</v>
      </c>
      <c r="G75">
        <v>3.1724766099999999</v>
      </c>
    </row>
    <row r="76" spans="1:7" x14ac:dyDescent="0.3">
      <c r="A76">
        <v>0.6</v>
      </c>
      <c r="B76">
        <v>6.4558499999999999</v>
      </c>
      <c r="C76">
        <v>85.497558810000001</v>
      </c>
      <c r="D76">
        <v>2.8022101899999998</v>
      </c>
      <c r="E76">
        <v>86.350840930000004</v>
      </c>
      <c r="F76">
        <v>71.989596090000006</v>
      </c>
      <c r="G76">
        <v>3.1216803799999999</v>
      </c>
    </row>
    <row r="77" spans="1:7" x14ac:dyDescent="0.3">
      <c r="A77">
        <v>4.2140000000000004</v>
      </c>
      <c r="B77">
        <v>6.6611900000000004</v>
      </c>
      <c r="C77">
        <v>101.78023465</v>
      </c>
      <c r="D77" t="e">
        <v>#N/A</v>
      </c>
      <c r="E77">
        <v>115.58623192</v>
      </c>
      <c r="F77">
        <v>86.151652949999999</v>
      </c>
      <c r="G77">
        <v>3.3779684900000002</v>
      </c>
    </row>
    <row r="78" spans="1:7" x14ac:dyDescent="0.3">
      <c r="A78">
        <v>4</v>
      </c>
      <c r="B78">
        <v>6.7022599999999999</v>
      </c>
      <c r="C78">
        <v>105.52511857</v>
      </c>
      <c r="D78">
        <v>-1.8577750900000001</v>
      </c>
      <c r="E78">
        <v>83.163378820000005</v>
      </c>
      <c r="F78">
        <v>70.014150459999996</v>
      </c>
      <c r="G78">
        <v>3.10310263</v>
      </c>
    </row>
    <row r="79" spans="1:7" x14ac:dyDescent="0.3">
      <c r="A79">
        <v>0.95</v>
      </c>
      <c r="B79">
        <v>6.7898699999999996</v>
      </c>
      <c r="C79">
        <v>86.693092789999994</v>
      </c>
      <c r="D79">
        <v>4.7422207399999996</v>
      </c>
      <c r="E79">
        <v>88.924555139999995</v>
      </c>
      <c r="F79">
        <v>75.689526220000005</v>
      </c>
      <c r="G79">
        <v>3.1691025900000001</v>
      </c>
    </row>
    <row r="80" spans="1:7" x14ac:dyDescent="0.3">
      <c r="A80">
        <f>VALUE("3.506")</f>
        <v>3.5059999999999998</v>
      </c>
      <c r="B80">
        <f>VALUE("8.551")</f>
        <v>8.5510000000000002</v>
      </c>
      <c r="C80">
        <f>VALUE("99.009")</f>
        <v>99.009</v>
      </c>
      <c r="D80">
        <f>VALUE("117.045")</f>
        <v>117.045</v>
      </c>
      <c r="E80">
        <f>VALUE("109.783")</f>
        <v>109.783</v>
      </c>
      <c r="F80">
        <f>VALUE("94.017")</f>
        <v>94.016999999999996</v>
      </c>
      <c r="G80">
        <f>VALUE("3.491")</f>
        <v>3.4910000000000001</v>
      </c>
    </row>
    <row r="81" spans="1:7" x14ac:dyDescent="0.3">
      <c r="A81">
        <v>0.95</v>
      </c>
      <c r="B81">
        <v>7.2908999999999997</v>
      </c>
      <c r="C81">
        <v>85.470447789999994</v>
      </c>
      <c r="D81">
        <v>91.883703639999993</v>
      </c>
      <c r="E81">
        <v>91.362532220000006</v>
      </c>
      <c r="F81">
        <v>80.018782540000004</v>
      </c>
      <c r="G81">
        <v>3.228834</v>
      </c>
    </row>
    <row r="82" spans="1:7" x14ac:dyDescent="0.3">
      <c r="A82">
        <v>2.5</v>
      </c>
      <c r="B82">
        <v>7.7919200000000002</v>
      </c>
      <c r="C82">
        <v>94.800426400000006</v>
      </c>
      <c r="D82">
        <v>97.822624410000003</v>
      </c>
      <c r="E82">
        <v>93.969479059999998</v>
      </c>
      <c r="F82">
        <v>84.835002729999999</v>
      </c>
      <c r="G82">
        <v>3.28822321</v>
      </c>
    </row>
    <row r="83" spans="1:7" x14ac:dyDescent="0.3">
      <c r="A83">
        <v>2.8</v>
      </c>
      <c r="B83">
        <v>8.0301200000000001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</row>
    <row r="84" spans="1:7" x14ac:dyDescent="0.3">
      <c r="A84">
        <v>4.1639999999999997</v>
      </c>
      <c r="B84">
        <v>8.1615300000000008</v>
      </c>
      <c r="C84">
        <v>100.29002505</v>
      </c>
      <c r="D84" t="e">
        <v>#N/A</v>
      </c>
      <c r="E84">
        <v>125.28522045</v>
      </c>
      <c r="F84">
        <v>105.00499028</v>
      </c>
      <c r="G84">
        <v>3.5825900499999999</v>
      </c>
    </row>
    <row r="85" spans="1:7" x14ac:dyDescent="0.3">
      <c r="A85">
        <v>4.4000000000000004</v>
      </c>
      <c r="B85">
        <v>8.2053399999999996</v>
      </c>
      <c r="C85">
        <v>107.61943045</v>
      </c>
      <c r="D85">
        <v>104.58262646999999</v>
      </c>
      <c r="E85">
        <v>97.744985409999998</v>
      </c>
      <c r="F85">
        <v>90.665486259999994</v>
      </c>
      <c r="G85">
        <v>3.3558232299999999</v>
      </c>
    </row>
    <row r="86" spans="1:7" x14ac:dyDescent="0.3">
      <c r="A86">
        <v>5</v>
      </c>
      <c r="B86">
        <v>8.2546199999999992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</row>
    <row r="87" spans="1:7" x14ac:dyDescent="0.3">
      <c r="A87">
        <v>4.3499999999999996</v>
      </c>
      <c r="B87">
        <v>8.7090999999999994</v>
      </c>
      <c r="C87">
        <v>107.09480924</v>
      </c>
      <c r="D87">
        <v>111.86272757</v>
      </c>
      <c r="E87">
        <v>102.14632494999999</v>
      </c>
      <c r="F87">
        <v>96.587989010000001</v>
      </c>
      <c r="G87">
        <v>3.42862424</v>
      </c>
    </row>
    <row r="88" spans="1:7" x14ac:dyDescent="0.3">
      <c r="A88">
        <v>0.75</v>
      </c>
      <c r="B88">
        <v>8.7501700000000007</v>
      </c>
      <c r="C88">
        <v>84.938808789999996</v>
      </c>
      <c r="D88">
        <v>104.19687266</v>
      </c>
      <c r="E88">
        <v>110.27830828</v>
      </c>
      <c r="F88">
        <v>104.08146486</v>
      </c>
      <c r="G88">
        <v>3.48039217</v>
      </c>
    </row>
    <row r="89" spans="1:7" x14ac:dyDescent="0.3">
      <c r="A89">
        <v>4.2</v>
      </c>
      <c r="B89">
        <v>9.0376499999999993</v>
      </c>
      <c r="C89">
        <v>105.84099515</v>
      </c>
      <c r="D89">
        <v>109.23805614</v>
      </c>
      <c r="E89">
        <v>104.71004917</v>
      </c>
      <c r="F89">
        <v>100.29758981000001</v>
      </c>
      <c r="G89">
        <v>3.4710815300000002</v>
      </c>
    </row>
    <row r="90" spans="1:7" x14ac:dyDescent="0.3">
      <c r="A90">
        <v>4</v>
      </c>
      <c r="B90">
        <v>9.3306000000000004</v>
      </c>
      <c r="C90" t="e">
        <v>#N/A</v>
      </c>
      <c r="D90">
        <v>127.90642556</v>
      </c>
      <c r="E90">
        <v>119.79592273</v>
      </c>
      <c r="F90">
        <v>57.93774148</v>
      </c>
      <c r="G90" t="e">
        <v>#N/A</v>
      </c>
    </row>
    <row r="91" spans="1:7" x14ac:dyDescent="0.3">
      <c r="A91">
        <v>3.85</v>
      </c>
      <c r="B91">
        <v>9.3716600000000003</v>
      </c>
      <c r="C91">
        <v>102.87459242</v>
      </c>
      <c r="D91">
        <v>113.67694376</v>
      </c>
      <c r="E91">
        <v>107.53301485</v>
      </c>
      <c r="F91">
        <v>104.33622522</v>
      </c>
      <c r="G91">
        <v>3.51547031</v>
      </c>
    </row>
    <row r="92" spans="1:7" x14ac:dyDescent="0.3">
      <c r="A92">
        <v>4</v>
      </c>
      <c r="B92">
        <v>9.7713900000000002</v>
      </c>
      <c r="C92">
        <v>101.06104062</v>
      </c>
      <c r="D92">
        <v>192.23731577000001</v>
      </c>
      <c r="E92">
        <v>158.00222382999999</v>
      </c>
      <c r="F92" t="e">
        <v>#N/A</v>
      </c>
      <c r="G92">
        <v>4.01639854</v>
      </c>
    </row>
    <row r="93" spans="1:7" x14ac:dyDescent="0.3">
      <c r="A93">
        <v>4</v>
      </c>
      <c r="B93">
        <v>9.8425700000000003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</row>
    <row r="94" spans="1:7" x14ac:dyDescent="0.3">
      <c r="A94">
        <f>VALUE("2.882")</f>
        <v>2.8820000000000001</v>
      </c>
      <c r="B94">
        <f>VALUE("13.215")</f>
        <v>13.215</v>
      </c>
      <c r="C94">
        <f>VALUE("90.822")</f>
        <v>90.822000000000003</v>
      </c>
      <c r="D94">
        <f>VALUE("63.672")</f>
        <v>63.671999999999997</v>
      </c>
      <c r="E94">
        <f>VALUE("119.117")</f>
        <v>119.117</v>
      </c>
      <c r="F94">
        <f>VALUE("145.756")</f>
        <v>145.756</v>
      </c>
      <c r="G94">
        <f>VALUE("3.79")</f>
        <v>3.79</v>
      </c>
    </row>
    <row r="95" spans="1:7" x14ac:dyDescent="0.3">
      <c r="A95">
        <v>4</v>
      </c>
      <c r="B95">
        <v>10.2012</v>
      </c>
      <c r="C95">
        <v>104.45695019999999</v>
      </c>
      <c r="D95">
        <v>-4.5729184600000004</v>
      </c>
      <c r="E95">
        <v>102.12011707000001</v>
      </c>
      <c r="F95">
        <v>101.16527662999999</v>
      </c>
      <c r="G95">
        <v>3.5064673000000002</v>
      </c>
    </row>
    <row r="96" spans="1:7" x14ac:dyDescent="0.3">
      <c r="A96">
        <v>4</v>
      </c>
      <c r="B96">
        <v>10.47228</v>
      </c>
      <c r="C96">
        <v>96.132762330000006</v>
      </c>
      <c r="D96">
        <v>200.58721661999999</v>
      </c>
      <c r="E96">
        <v>163.60167428</v>
      </c>
      <c r="F96" t="e">
        <v>#N/A</v>
      </c>
      <c r="G96">
        <v>4.09823732</v>
      </c>
    </row>
    <row r="97" spans="1:7" x14ac:dyDescent="0.3">
      <c r="A97">
        <v>1.45</v>
      </c>
      <c r="B97">
        <v>11.039</v>
      </c>
      <c r="C97">
        <v>80.492578870000003</v>
      </c>
      <c r="D97">
        <v>8.8676536400000003</v>
      </c>
      <c r="E97">
        <v>113.02291323999999</v>
      </c>
      <c r="F97">
        <v>112.77886396</v>
      </c>
      <c r="G97">
        <v>3.6408730199999999</v>
      </c>
    </row>
    <row r="98" spans="1:7" x14ac:dyDescent="0.3">
      <c r="A98">
        <v>3.55</v>
      </c>
      <c r="B98">
        <v>11.701599999999999</v>
      </c>
      <c r="C98">
        <v>93.721311369999995</v>
      </c>
      <c r="D98">
        <v>181.15148264999999</v>
      </c>
      <c r="E98">
        <v>172.14814444999999</v>
      </c>
      <c r="F98">
        <v>176.84405232</v>
      </c>
      <c r="G98">
        <v>4.23353643</v>
      </c>
    </row>
    <row r="99" spans="1:7" x14ac:dyDescent="0.3">
      <c r="A99">
        <v>0.95</v>
      </c>
      <c r="B99">
        <v>12.0383</v>
      </c>
      <c r="C99">
        <v>73.718596250000004</v>
      </c>
      <c r="D99">
        <v>6.4787759700000001</v>
      </c>
      <c r="E99">
        <v>115.77333158</v>
      </c>
      <c r="F99">
        <v>116.60992641999999</v>
      </c>
      <c r="G99">
        <v>3.7056607800000001</v>
      </c>
    </row>
    <row r="100" spans="1:7" x14ac:dyDescent="0.3">
      <c r="A100">
        <v>0.75</v>
      </c>
      <c r="B100">
        <v>12.1944</v>
      </c>
      <c r="C100">
        <v>77.789305979999995</v>
      </c>
      <c r="D100">
        <v>141.04390791</v>
      </c>
      <c r="E100">
        <v>140.76152390999999</v>
      </c>
      <c r="F100">
        <v>141.69601227999999</v>
      </c>
      <c r="G100">
        <v>3.90014679</v>
      </c>
    </row>
    <row r="101" spans="1:7" x14ac:dyDescent="0.3">
      <c r="A101">
        <v>3.25</v>
      </c>
      <c r="B101">
        <v>13.037599999999999</v>
      </c>
      <c r="C101">
        <v>94.677970459999997</v>
      </c>
      <c r="D101">
        <v>10.04344841</v>
      </c>
      <c r="E101">
        <v>122.25348421</v>
      </c>
      <c r="F101">
        <v>126.32159842999999</v>
      </c>
      <c r="G101">
        <v>3.8060952700000001</v>
      </c>
    </row>
    <row r="102" spans="1:7" x14ac:dyDescent="0.3">
      <c r="A102">
        <v>0.91300000000000003</v>
      </c>
      <c r="B102">
        <v>14.546200000000001</v>
      </c>
      <c r="C102">
        <v>86.32576297</v>
      </c>
      <c r="D102">
        <v>-29.75384949</v>
      </c>
      <c r="E102">
        <v>-62.504175050000001</v>
      </c>
      <c r="F102">
        <v>154.68792403</v>
      </c>
      <c r="G102">
        <v>2.0124584699999999</v>
      </c>
    </row>
    <row r="103" spans="1:7" x14ac:dyDescent="0.3">
      <c r="A103">
        <v>4.1500000000000004</v>
      </c>
      <c r="B103">
        <v>14.6229</v>
      </c>
      <c r="C103">
        <v>102.9723671</v>
      </c>
      <c r="D103">
        <v>11.15437528</v>
      </c>
      <c r="E103">
        <v>127.51721886999999</v>
      </c>
      <c r="F103">
        <v>137.13945183999999</v>
      </c>
      <c r="G103">
        <v>3.9176390200000002</v>
      </c>
    </row>
    <row r="104" spans="1:7" x14ac:dyDescent="0.3">
      <c r="A104">
        <v>3.2</v>
      </c>
      <c r="B104">
        <v>14.84736</v>
      </c>
      <c r="C104" t="e">
        <v>#N/A</v>
      </c>
      <c r="D104">
        <v>223.37578711</v>
      </c>
      <c r="E104">
        <v>181.47495418</v>
      </c>
      <c r="F104">
        <v>209.65133091000001</v>
      </c>
      <c r="G104" t="e">
        <v>#N/A</v>
      </c>
    </row>
    <row r="105" spans="1:7" x14ac:dyDescent="0.3">
      <c r="A105">
        <v>3.85</v>
      </c>
      <c r="B105">
        <v>15.6249</v>
      </c>
      <c r="C105">
        <v>98.870580110000006</v>
      </c>
      <c r="D105" t="e">
        <v>#N/A</v>
      </c>
      <c r="E105">
        <v>130.40847005000001</v>
      </c>
      <c r="F105">
        <v>143.54408253</v>
      </c>
      <c r="G105">
        <v>3.9866450499999999</v>
      </c>
    </row>
    <row r="106" spans="1:7" x14ac:dyDescent="0.3">
      <c r="A106">
        <v>1.8</v>
      </c>
      <c r="B106">
        <v>16.0383</v>
      </c>
      <c r="C106">
        <v>75.001991360000005</v>
      </c>
      <c r="D106">
        <v>4.0697170299999996</v>
      </c>
      <c r="E106">
        <v>125.86203929</v>
      </c>
      <c r="F106">
        <v>139.93713364000001</v>
      </c>
      <c r="G106">
        <v>3.95266853</v>
      </c>
    </row>
    <row r="107" spans="1:7" x14ac:dyDescent="0.3">
      <c r="A107">
        <v>4.45</v>
      </c>
      <c r="B107">
        <v>18.540700000000001</v>
      </c>
      <c r="C107">
        <v>105.46370042</v>
      </c>
      <c r="D107">
        <v>11.62274813</v>
      </c>
      <c r="E107">
        <v>136.36976439</v>
      </c>
      <c r="F107">
        <v>153.96950998</v>
      </c>
      <c r="G107">
        <v>4.0688960099999996</v>
      </c>
    </row>
    <row r="108" spans="1:7" x14ac:dyDescent="0.3">
      <c r="A108">
        <f>VALUE("2.463")</f>
        <v>2.4630000000000001</v>
      </c>
      <c r="B108">
        <f>VALUE("25.728")</f>
        <v>25.728000000000002</v>
      </c>
      <c r="C108">
        <f>VALUE("75.854")</f>
        <v>75.853999999999999</v>
      </c>
      <c r="D108">
        <f>VALUE("3.324")</f>
        <v>3.3239999999999998</v>
      </c>
      <c r="E108">
        <f>VALUE("136.629")</f>
        <v>136.62899999999999</v>
      </c>
      <c r="F108">
        <f>VALUE("168.117")</f>
        <v>168.11699999999999</v>
      </c>
      <c r="G108">
        <f>VALUE("4.07")</f>
        <v>4.07</v>
      </c>
    </row>
    <row r="109" spans="1:7" x14ac:dyDescent="0.3">
      <c r="A109">
        <v>1.7</v>
      </c>
      <c r="B109">
        <v>26.540700000000001</v>
      </c>
      <c r="C109">
        <v>62.962746439999997</v>
      </c>
      <c r="D109">
        <v>-8.5535671999999998</v>
      </c>
      <c r="E109">
        <v>133.42997589000001</v>
      </c>
      <c r="F109">
        <v>161.85932708000001</v>
      </c>
      <c r="G109">
        <v>4.0102032999999997</v>
      </c>
    </row>
    <row r="110" spans="1:7" x14ac:dyDescent="0.3">
      <c r="A110">
        <v>2.15</v>
      </c>
      <c r="B110">
        <v>27.5428</v>
      </c>
      <c r="C110">
        <v>68.673657079999998</v>
      </c>
      <c r="D110">
        <v>7.8028142100000002</v>
      </c>
      <c r="E110">
        <v>140.03261108000001</v>
      </c>
      <c r="F110">
        <v>170.41583471999999</v>
      </c>
      <c r="G110">
        <v>4.0882314400000004</v>
      </c>
    </row>
    <row r="111" spans="1:7" x14ac:dyDescent="0.3">
      <c r="A111">
        <v>4.5</v>
      </c>
      <c r="B111">
        <v>28.624199999999998</v>
      </c>
      <c r="C111">
        <v>105.37422773999999</v>
      </c>
      <c r="D111">
        <v>13.12817439</v>
      </c>
      <c r="E111">
        <v>152.10073077999999</v>
      </c>
      <c r="F111">
        <v>182.30275746000001</v>
      </c>
      <c r="G111">
        <v>4.2195131799999999</v>
      </c>
    </row>
    <row r="112" spans="1:7" x14ac:dyDescent="0.3">
      <c r="A112">
        <f>VALUE("2.15")</f>
        <v>2.15</v>
      </c>
      <c r="B112">
        <f>VALUE("47.039")</f>
        <v>47.039000000000001</v>
      </c>
      <c r="C112">
        <f>VALUE("62.272")</f>
        <v>62.271999999999998</v>
      </c>
      <c r="D112">
        <f>VALUE("-6.212")</f>
        <v>-6.2119999999999997</v>
      </c>
      <c r="E112">
        <f>VALUE("64.986")</f>
        <v>64.986000000000004</v>
      </c>
      <c r="F112">
        <f>VALUE("178.955")</f>
        <v>178.95500000000001</v>
      </c>
      <c r="G112">
        <f>VALUE("3.948")</f>
        <v>3.948</v>
      </c>
    </row>
    <row r="113" spans="1:7" x14ac:dyDescent="0.3">
      <c r="A113">
        <f>VALUE("3.006")</f>
        <v>3.0059999999999998</v>
      </c>
      <c r="B113">
        <f>VALUE("11.415")</f>
        <v>11.414999999999999</v>
      </c>
      <c r="C113">
        <f>VALUE("98.664")</f>
        <v>98.664000000000001</v>
      </c>
      <c r="D113">
        <f>VALUE("27.702")</f>
        <v>27.702000000000002</v>
      </c>
      <c r="E113">
        <f>VALUE("52.237")</f>
        <v>52.237000000000002</v>
      </c>
      <c r="F113">
        <f>VALUE("101.758")</f>
        <v>101.758</v>
      </c>
      <c r="G113">
        <f>VALUE("2.973")</f>
        <v>2.9729999999999999</v>
      </c>
    </row>
    <row r="114" spans="1:7" x14ac:dyDescent="0.3">
      <c r="A114">
        <f>VALUE("2.418")</f>
        <v>2.4180000000000001</v>
      </c>
      <c r="B114">
        <f>VALUE(".521")</f>
        <v>0.52100000000000002</v>
      </c>
      <c r="C114">
        <f>VALUE("99.921")</f>
        <v>99.921000000000006</v>
      </c>
      <c r="D114">
        <f>VALUE("3.881")</f>
        <v>3.8809999999999998</v>
      </c>
      <c r="E114">
        <f>VALUE("5.99")</f>
        <v>5.99</v>
      </c>
      <c r="F114">
        <f>VALUE("1.793")</f>
        <v>1.7929999999999999</v>
      </c>
      <c r="G114">
        <f>VALUE("2.463")</f>
        <v>2.4630000000000001</v>
      </c>
    </row>
    <row r="115" spans="1:7" x14ac:dyDescent="0.3">
      <c r="A115">
        <v>1.5</v>
      </c>
      <c r="B115">
        <v>0.29021200000000003</v>
      </c>
      <c r="C115">
        <v>99.714351500000006</v>
      </c>
      <c r="D115">
        <v>3.2226703799999998</v>
      </c>
      <c r="E115">
        <v>5.56992435</v>
      </c>
      <c r="F115">
        <v>-13.72704661</v>
      </c>
      <c r="G115">
        <v>2.49394881</v>
      </c>
    </row>
    <row r="116" spans="1:7" x14ac:dyDescent="0.3">
      <c r="A116">
        <v>1.0900000000000001</v>
      </c>
      <c r="B116">
        <v>0.73648000000000002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</row>
    <row r="117" spans="1:7" x14ac:dyDescent="0.3">
      <c r="A117">
        <v>2.5</v>
      </c>
      <c r="B117">
        <v>0.74743300000000001</v>
      </c>
      <c r="C117">
        <v>100.14581661</v>
      </c>
      <c r="D117">
        <v>-5.4303349799999996</v>
      </c>
      <c r="E117">
        <v>-3.4099531700000001</v>
      </c>
      <c r="F117">
        <v>-12.62623883</v>
      </c>
      <c r="G117">
        <v>2.2921137800000002</v>
      </c>
    </row>
    <row r="118" spans="1:7" x14ac:dyDescent="0.3">
      <c r="A118">
        <v>2</v>
      </c>
      <c r="B118">
        <v>0.79123900000000003</v>
      </c>
      <c r="C118">
        <v>99.779948079999997</v>
      </c>
      <c r="D118">
        <v>-4.9104067599999999</v>
      </c>
      <c r="E118">
        <v>-1.76986665</v>
      </c>
      <c r="F118">
        <v>-11.23938807</v>
      </c>
      <c r="G118">
        <v>2.29731306</v>
      </c>
    </row>
    <row r="119" spans="1:7" x14ac:dyDescent="0.3">
      <c r="A119">
        <f>VALUE("2.942")</f>
        <v>2.9420000000000002</v>
      </c>
      <c r="B119">
        <f>VALUE("1.38")</f>
        <v>1.38</v>
      </c>
      <c r="C119">
        <f>VALUE("101.2")</f>
        <v>101.2</v>
      </c>
      <c r="D119">
        <f>VALUE("-46.504")</f>
        <v>-46.503999999999998</v>
      </c>
      <c r="E119">
        <f>VALUE("-17.375")</f>
        <v>-17.375</v>
      </c>
      <c r="F119">
        <f>VALUE("17.011")</f>
        <v>17.010999999999999</v>
      </c>
      <c r="G119">
        <f>VALUE("2.054")</f>
        <v>2.0539999999999998</v>
      </c>
    </row>
    <row r="120" spans="1:7" x14ac:dyDescent="0.3">
      <c r="A120">
        <v>3.2370000000000001</v>
      </c>
      <c r="B120">
        <v>1.11978</v>
      </c>
      <c r="C120">
        <v>99.56531631</v>
      </c>
      <c r="D120" t="e">
        <v>#N/A</v>
      </c>
      <c r="E120">
        <v>77.697501930000001</v>
      </c>
      <c r="F120">
        <v>50.553008009999999</v>
      </c>
      <c r="G120">
        <v>3.03815445</v>
      </c>
    </row>
    <row r="121" spans="1:7" x14ac:dyDescent="0.3">
      <c r="A121">
        <v>2.7869999999999999</v>
      </c>
      <c r="B121">
        <v>1.2375100000000001</v>
      </c>
      <c r="C121" t="e">
        <v>#N/A</v>
      </c>
      <c r="D121" t="e">
        <v>#N/A</v>
      </c>
      <c r="E121">
        <v>61.725769679999999</v>
      </c>
      <c r="F121">
        <v>55.703679919999999</v>
      </c>
      <c r="G121" t="e">
        <v>#N/A</v>
      </c>
    </row>
    <row r="122" spans="1:7" x14ac:dyDescent="0.3">
      <c r="A122">
        <v>0.65</v>
      </c>
      <c r="B122">
        <v>1.24298</v>
      </c>
      <c r="C122">
        <v>99.93433958</v>
      </c>
      <c r="D122">
        <v>-164.1810499</v>
      </c>
      <c r="E122">
        <v>-154.9145498</v>
      </c>
      <c r="F122">
        <v>15.845002600000001</v>
      </c>
      <c r="G122">
        <v>0.70460663000000001</v>
      </c>
    </row>
    <row r="123" spans="1:7" x14ac:dyDescent="0.3">
      <c r="A123">
        <v>1.6</v>
      </c>
      <c r="B123">
        <v>1.2895300000000001</v>
      </c>
      <c r="C123">
        <v>99.132202559999996</v>
      </c>
      <c r="D123">
        <v>4.6058000000000002E-2</v>
      </c>
      <c r="E123">
        <v>6.4582479499999996</v>
      </c>
      <c r="F123">
        <v>-0.23138184000000001</v>
      </c>
      <c r="G123">
        <v>2.3038970600000002</v>
      </c>
    </row>
    <row r="124" spans="1:7" x14ac:dyDescent="0.3">
      <c r="A124">
        <v>2.1</v>
      </c>
      <c r="B124">
        <v>1.4099900000000001</v>
      </c>
      <c r="C124">
        <v>99.739836510000003</v>
      </c>
      <c r="D124">
        <v>-0.15750624999999999</v>
      </c>
      <c r="E124">
        <v>7.5668822799999997</v>
      </c>
      <c r="F124">
        <v>-0.27171859999999998</v>
      </c>
      <c r="G124">
        <v>2.3018614199999998</v>
      </c>
    </row>
    <row r="125" spans="1:7" x14ac:dyDescent="0.3">
      <c r="A125">
        <v>3.1</v>
      </c>
      <c r="B125">
        <v>1.5797399999999999</v>
      </c>
      <c r="C125">
        <v>104.41316729</v>
      </c>
      <c r="D125">
        <v>-207.18998217000001</v>
      </c>
      <c r="E125">
        <v>-193.13745968000001</v>
      </c>
      <c r="F125">
        <v>14.274841909999999</v>
      </c>
      <c r="G125">
        <v>0.27451730000000002</v>
      </c>
    </row>
    <row r="126" spans="1:7" x14ac:dyDescent="0.3">
      <c r="A126">
        <v>7.25</v>
      </c>
      <c r="B126">
        <v>1.70842</v>
      </c>
      <c r="C126">
        <v>108.1548172</v>
      </c>
      <c r="D126">
        <v>19.086731919999998</v>
      </c>
      <c r="E126">
        <v>15.161413250000001</v>
      </c>
      <c r="F126">
        <v>1.88312221</v>
      </c>
      <c r="G126">
        <v>2.3252213500000001</v>
      </c>
    </row>
    <row r="127" spans="1:7" x14ac:dyDescent="0.3">
      <c r="A127">
        <v>1.25</v>
      </c>
      <c r="B127">
        <v>1.7905500000000001</v>
      </c>
      <c r="C127">
        <v>98.159927210000006</v>
      </c>
      <c r="D127">
        <v>18.943831509999999</v>
      </c>
      <c r="E127">
        <v>16.49339552</v>
      </c>
      <c r="F127">
        <v>2.5093464700000001</v>
      </c>
      <c r="G127">
        <v>2.3237923399999998</v>
      </c>
    </row>
    <row r="128" spans="1:7" x14ac:dyDescent="0.3">
      <c r="A128">
        <f>VALUE("2.973")</f>
        <v>2.9729999999999999</v>
      </c>
      <c r="B128">
        <f>VALUE("2.587")</f>
        <v>2.5870000000000002</v>
      </c>
      <c r="C128">
        <f>VALUE("100.697")</f>
        <v>100.697</v>
      </c>
      <c r="D128">
        <f>VALUE("50.983")</f>
        <v>50.982999999999997</v>
      </c>
      <c r="E128">
        <f>VALUE("51.011")</f>
        <v>51.011000000000003</v>
      </c>
      <c r="F128">
        <f>VALUE("36.782")</f>
        <v>36.781999999999996</v>
      </c>
      <c r="G128">
        <f>VALUE("2.645")</f>
        <v>2.645</v>
      </c>
    </row>
    <row r="129" spans="1:7" x14ac:dyDescent="0.3">
      <c r="A129">
        <v>2.1269999999999998</v>
      </c>
      <c r="B129">
        <v>2.26694</v>
      </c>
      <c r="C129">
        <v>98.857282740000002</v>
      </c>
      <c r="D129">
        <v>53.501610990000003</v>
      </c>
      <c r="E129">
        <v>51.409504679999998</v>
      </c>
      <c r="F129">
        <v>36.406267679999999</v>
      </c>
      <c r="G129">
        <v>2.65179016</v>
      </c>
    </row>
    <row r="130" spans="1:7" x14ac:dyDescent="0.3">
      <c r="A130">
        <v>2.2000000000000002</v>
      </c>
      <c r="B130">
        <v>2.28884</v>
      </c>
      <c r="C130">
        <v>99.581960580000001</v>
      </c>
      <c r="D130">
        <v>26.861159969999999</v>
      </c>
      <c r="E130">
        <v>28.30027935</v>
      </c>
      <c r="F130">
        <v>11.781831199999999</v>
      </c>
      <c r="G130">
        <v>2.4029656300000002</v>
      </c>
    </row>
    <row r="131" spans="1:7" x14ac:dyDescent="0.3">
      <c r="A131">
        <v>2.0499999999999998</v>
      </c>
      <c r="B131">
        <v>2.4558499999999999</v>
      </c>
      <c r="C131">
        <v>99.108385269999999</v>
      </c>
      <c r="D131">
        <v>30.438172340000001</v>
      </c>
      <c r="E131">
        <v>31.556860289999999</v>
      </c>
      <c r="F131">
        <v>15.64507965</v>
      </c>
      <c r="G131">
        <v>2.4387357500000002</v>
      </c>
    </row>
    <row r="132" spans="1:7" x14ac:dyDescent="0.3">
      <c r="A132">
        <v>6.5</v>
      </c>
      <c r="B132">
        <v>2.7077300000000002</v>
      </c>
      <c r="C132">
        <v>110.40225843</v>
      </c>
      <c r="D132">
        <v>36.570140039999998</v>
      </c>
      <c r="E132">
        <v>37.78720354</v>
      </c>
      <c r="F132">
        <v>20.5815038</v>
      </c>
      <c r="G132">
        <v>2.5000554300000002</v>
      </c>
    </row>
    <row r="133" spans="1:7" x14ac:dyDescent="0.3">
      <c r="A133">
        <v>5.6</v>
      </c>
      <c r="B133">
        <v>2.8774799999999998</v>
      </c>
      <c r="C133">
        <v>104.50239198</v>
      </c>
      <c r="D133">
        <v>96.821310120000007</v>
      </c>
      <c r="E133">
        <v>92.591363599999994</v>
      </c>
      <c r="F133">
        <v>79.548792250000005</v>
      </c>
      <c r="G133">
        <v>3.1025671300000002</v>
      </c>
    </row>
    <row r="134" spans="1:7" x14ac:dyDescent="0.3">
      <c r="A134">
        <v>2</v>
      </c>
      <c r="B134">
        <v>2.9596200000000001</v>
      </c>
      <c r="C134">
        <v>98.558370620000005</v>
      </c>
      <c r="D134">
        <v>37.921141419999998</v>
      </c>
      <c r="E134">
        <v>39.708959270000001</v>
      </c>
      <c r="F134">
        <v>22.447050310000002</v>
      </c>
      <c r="G134">
        <v>2.52547005</v>
      </c>
    </row>
    <row r="135" spans="1:7" x14ac:dyDescent="0.3">
      <c r="A135">
        <v>1.8620000000000001</v>
      </c>
      <c r="B135">
        <v>2.9678300000000002</v>
      </c>
      <c r="C135">
        <v>96.820878809999996</v>
      </c>
      <c r="D135">
        <v>85.622414250000006</v>
      </c>
      <c r="E135">
        <v>86.232636279999994</v>
      </c>
      <c r="F135">
        <v>70.369037210000002</v>
      </c>
      <c r="G135">
        <v>3.0024827799999998</v>
      </c>
    </row>
    <row r="136" spans="1:7" x14ac:dyDescent="0.3">
      <c r="A136">
        <f>VALUE("2.821")</f>
        <v>2.8210000000000002</v>
      </c>
      <c r="B136">
        <f>VALUE("3.924")</f>
        <v>3.9239999999999999</v>
      </c>
      <c r="C136">
        <f>VALUE("101.53")</f>
        <v>101.53</v>
      </c>
      <c r="D136">
        <f>VALUE("40.805")</f>
        <v>40.805</v>
      </c>
      <c r="E136">
        <f>VALUE("27.108")</f>
        <v>27.108000000000001</v>
      </c>
      <c r="F136">
        <f>VALUE("25.379")</f>
        <v>25.379000000000001</v>
      </c>
      <c r="G136">
        <f>VALUE("2.457")</f>
        <v>2.4569999999999999</v>
      </c>
    </row>
    <row r="137" spans="1:7" x14ac:dyDescent="0.3">
      <c r="A137">
        <v>1.3</v>
      </c>
      <c r="B137">
        <v>3.2443499999999998</v>
      </c>
      <c r="C137">
        <v>101.33814543</v>
      </c>
      <c r="D137">
        <v>60.678934470000002</v>
      </c>
      <c r="E137">
        <v>-125.04783439000001</v>
      </c>
      <c r="F137">
        <v>39.660042310000001</v>
      </c>
      <c r="G137">
        <v>0.88130664999999997</v>
      </c>
    </row>
    <row r="138" spans="1:7" x14ac:dyDescent="0.3">
      <c r="A138">
        <v>4.75</v>
      </c>
      <c r="B138">
        <v>3.54278</v>
      </c>
      <c r="C138">
        <v>107.14619596999999</v>
      </c>
      <c r="D138">
        <v>25.013028689999999</v>
      </c>
      <c r="E138">
        <v>48.046175490000003</v>
      </c>
      <c r="F138">
        <v>30.921835040000001</v>
      </c>
      <c r="G138">
        <v>2.63282645</v>
      </c>
    </row>
    <row r="139" spans="1:7" x14ac:dyDescent="0.3">
      <c r="A139">
        <v>1.51</v>
      </c>
      <c r="B139">
        <v>3.5865800000000001</v>
      </c>
      <c r="C139">
        <v>101.99367167</v>
      </c>
      <c r="D139">
        <v>-119.19871743</v>
      </c>
      <c r="E139">
        <v>-121.71581433</v>
      </c>
      <c r="F139">
        <v>57.020376460000001</v>
      </c>
      <c r="G139">
        <v>0.94236684999999998</v>
      </c>
    </row>
    <row r="140" spans="1:7" x14ac:dyDescent="0.3">
      <c r="A140">
        <v>2.8</v>
      </c>
      <c r="B140">
        <v>3.7919200000000002</v>
      </c>
      <c r="C140">
        <v>100.59345316</v>
      </c>
      <c r="D140">
        <v>44.2138451</v>
      </c>
      <c r="E140">
        <v>48.191736820000003</v>
      </c>
      <c r="F140">
        <v>32.055913859999997</v>
      </c>
      <c r="G140">
        <v>2.65071652</v>
      </c>
    </row>
    <row r="141" spans="1:7" x14ac:dyDescent="0.3">
      <c r="A141">
        <v>1.7709999999999999</v>
      </c>
      <c r="B141">
        <v>4.0547599999999999</v>
      </c>
      <c r="C141">
        <v>95.187220069999995</v>
      </c>
      <c r="D141">
        <v>84.706186560000006</v>
      </c>
      <c r="E141">
        <v>86.228240459999995</v>
      </c>
      <c r="F141">
        <v>72.421546410000005</v>
      </c>
      <c r="G141">
        <v>3.05563998</v>
      </c>
    </row>
    <row r="142" spans="1:7" x14ac:dyDescent="0.3">
      <c r="A142">
        <v>1.913</v>
      </c>
      <c r="B142">
        <v>4.2573600000000003</v>
      </c>
      <c r="C142">
        <v>95.478171349999997</v>
      </c>
      <c r="D142">
        <v>85.629331250000007</v>
      </c>
      <c r="E142">
        <v>84.155649740000001</v>
      </c>
      <c r="F142">
        <v>70.990855010000004</v>
      </c>
      <c r="G142">
        <v>3.0648714199999998</v>
      </c>
    </row>
    <row r="143" spans="1:7" x14ac:dyDescent="0.3">
      <c r="A143">
        <v>4.25</v>
      </c>
      <c r="B143">
        <v>4.3696099999999998</v>
      </c>
      <c r="C143" t="e">
        <v>#N/A</v>
      </c>
      <c r="D143" t="e">
        <v>#N/A</v>
      </c>
      <c r="E143">
        <v>70.721727060000006</v>
      </c>
      <c r="F143">
        <v>-210.49916807</v>
      </c>
      <c r="G143" t="e">
        <v>#N/A</v>
      </c>
    </row>
    <row r="144" spans="1:7" x14ac:dyDescent="0.3">
      <c r="A144">
        <v>3</v>
      </c>
      <c r="B144">
        <v>4.4572200000000004</v>
      </c>
      <c r="C144">
        <v>100.96791533</v>
      </c>
      <c r="D144">
        <v>57.757743869999999</v>
      </c>
      <c r="E144">
        <v>57.725292240000002</v>
      </c>
      <c r="F144">
        <v>43.81611281</v>
      </c>
      <c r="G144">
        <v>2.7861555099999999</v>
      </c>
    </row>
    <row r="145" spans="1:7" x14ac:dyDescent="0.3">
      <c r="A145">
        <v>5.25</v>
      </c>
      <c r="B145">
        <v>4.7091000000000003</v>
      </c>
      <c r="C145">
        <v>110.85166666000001</v>
      </c>
      <c r="D145">
        <v>57.896415660000002</v>
      </c>
      <c r="E145">
        <v>56.342026609999998</v>
      </c>
      <c r="F145">
        <v>43.03339991</v>
      </c>
      <c r="G145">
        <v>2.7875422300000001</v>
      </c>
    </row>
    <row r="146" spans="1:7" x14ac:dyDescent="0.3">
      <c r="A146">
        <f>VALUE("2.857")</f>
        <v>2.8570000000000002</v>
      </c>
      <c r="B146">
        <f>VALUE("6.092")</f>
        <v>6.0919999999999996</v>
      </c>
      <c r="C146">
        <f>VALUE("99.456")</f>
        <v>99.456000000000003</v>
      </c>
      <c r="D146">
        <f>VALUE("70.559")</f>
        <v>70.558999999999997</v>
      </c>
      <c r="E146">
        <f>VALUE("67.58")</f>
        <v>67.58</v>
      </c>
      <c r="F146">
        <f>VALUE("88.998")</f>
        <v>88.998000000000005</v>
      </c>
      <c r="G146">
        <f>VALUE("2.94")</f>
        <v>2.94</v>
      </c>
    </row>
    <row r="147" spans="1:7" x14ac:dyDescent="0.3">
      <c r="A147">
        <v>0.4</v>
      </c>
      <c r="B147">
        <v>5.2429800000000002</v>
      </c>
      <c r="C147">
        <v>95.984410400000002</v>
      </c>
      <c r="D147">
        <v>31.581244649999999</v>
      </c>
      <c r="E147">
        <v>-106.71645458</v>
      </c>
      <c r="F147">
        <v>67.252675049999993</v>
      </c>
      <c r="G147">
        <v>1.1971191000000001</v>
      </c>
    </row>
    <row r="148" spans="1:7" x14ac:dyDescent="0.3">
      <c r="A148">
        <v>6</v>
      </c>
      <c r="B148">
        <v>6.20397</v>
      </c>
      <c r="C148">
        <v>116.72847211</v>
      </c>
      <c r="D148">
        <v>77.258520849999996</v>
      </c>
      <c r="E148">
        <v>79.945217170000006</v>
      </c>
      <c r="F148">
        <v>65.106624729999993</v>
      </c>
      <c r="G148">
        <v>3.0397802700000001</v>
      </c>
    </row>
    <row r="149" spans="1:7" x14ac:dyDescent="0.3">
      <c r="A149">
        <v>1.901</v>
      </c>
      <c r="B149">
        <v>6.3518100000000004</v>
      </c>
      <c r="C149">
        <v>90.077273969999993</v>
      </c>
      <c r="D149">
        <v>146.06428650999999</v>
      </c>
      <c r="E149">
        <v>141.77733895</v>
      </c>
      <c r="F149">
        <v>129.30383924</v>
      </c>
      <c r="G149">
        <v>3.66964866</v>
      </c>
    </row>
    <row r="150" spans="1:7" x14ac:dyDescent="0.3">
      <c r="A150">
        <v>3.15</v>
      </c>
      <c r="B150">
        <v>6.7460599999999999</v>
      </c>
      <c r="C150">
        <v>99.704504470000003</v>
      </c>
      <c r="D150">
        <v>4.9175647099999997</v>
      </c>
      <c r="E150">
        <v>94.252463500000005</v>
      </c>
      <c r="F150">
        <v>81.202029699999997</v>
      </c>
      <c r="G150">
        <v>3.2216522599999999</v>
      </c>
    </row>
    <row r="151" spans="1:7" x14ac:dyDescent="0.3">
      <c r="A151">
        <v>2.1920000000000002</v>
      </c>
      <c r="B151">
        <v>6.9678300000000002</v>
      </c>
      <c r="C151">
        <v>91.140448590000005</v>
      </c>
      <c r="D151">
        <v>141.51012489999999</v>
      </c>
      <c r="E151">
        <v>134.91039255000001</v>
      </c>
      <c r="F151">
        <v>124.8338206</v>
      </c>
      <c r="G151">
        <v>3.6577728500000002</v>
      </c>
    </row>
    <row r="152" spans="1:7" x14ac:dyDescent="0.3">
      <c r="A152">
        <f>VALUE("2.756")</f>
        <v>2.7559999999999998</v>
      </c>
      <c r="B152">
        <f>VALUE("8.293")</f>
        <v>8.2929999999999993</v>
      </c>
      <c r="C152">
        <f>VALUE("98.921")</f>
        <v>98.921000000000006</v>
      </c>
      <c r="D152">
        <f>VALUE("74.732")</f>
        <v>74.731999999999999</v>
      </c>
      <c r="E152">
        <f>VALUE("59.567")</f>
        <v>59.567</v>
      </c>
      <c r="F152">
        <f>VALUE("104.942")</f>
        <v>104.94199999999999</v>
      </c>
      <c r="G152">
        <f>VALUE("2.974")</f>
        <v>2.9740000000000002</v>
      </c>
    </row>
    <row r="153" spans="1:7" x14ac:dyDescent="0.3">
      <c r="A153">
        <v>2</v>
      </c>
      <c r="B153">
        <v>7.5592100000000002</v>
      </c>
      <c r="C153">
        <v>87.830397980000001</v>
      </c>
      <c r="D153">
        <v>160.46395065999999</v>
      </c>
      <c r="E153">
        <v>155.03076252</v>
      </c>
      <c r="F153">
        <v>147.19014367</v>
      </c>
      <c r="G153">
        <v>3.8770575300000001</v>
      </c>
    </row>
    <row r="154" spans="1:7" x14ac:dyDescent="0.3">
      <c r="A154">
        <v>1.25</v>
      </c>
      <c r="B154">
        <v>7.5811099999999998</v>
      </c>
      <c r="C154">
        <v>99.351432439999996</v>
      </c>
      <c r="D154">
        <v>107.03406008</v>
      </c>
      <c r="E154">
        <v>-98.400274179999997</v>
      </c>
      <c r="F154">
        <v>88.480997770000002</v>
      </c>
      <c r="G154">
        <v>1.3448579000000001</v>
      </c>
    </row>
    <row r="155" spans="1:7" x14ac:dyDescent="0.3">
      <c r="A155">
        <v>5.75</v>
      </c>
      <c r="B155">
        <v>7.9616699999999998</v>
      </c>
      <c r="C155">
        <v>116.89297655999999</v>
      </c>
      <c r="D155">
        <v>109.96702503</v>
      </c>
      <c r="E155">
        <v>98.044021939999993</v>
      </c>
      <c r="F155">
        <v>90.143166050000005</v>
      </c>
      <c r="G155">
        <v>3.3423418499999999</v>
      </c>
    </row>
    <row r="156" spans="1:7" x14ac:dyDescent="0.3">
      <c r="A156">
        <v>0.1</v>
      </c>
      <c r="B156">
        <v>8.2436699999999998</v>
      </c>
      <c r="C156">
        <v>88.542707919999998</v>
      </c>
      <c r="D156">
        <v>39.856931119999999</v>
      </c>
      <c r="E156">
        <v>-77.811458209999998</v>
      </c>
      <c r="F156">
        <v>107.20383738</v>
      </c>
      <c r="G156">
        <v>1.5956884099999999</v>
      </c>
    </row>
    <row r="157" spans="1:7" x14ac:dyDescent="0.3">
      <c r="A157">
        <v>2.4500000000000002</v>
      </c>
      <c r="B157">
        <v>8.54209</v>
      </c>
      <c r="C157">
        <v>93.464566360000006</v>
      </c>
      <c r="D157">
        <v>17.057177849999999</v>
      </c>
      <c r="E157">
        <v>96.786812789999999</v>
      </c>
      <c r="F157">
        <v>90.223887419999997</v>
      </c>
      <c r="G157">
        <v>3.3645708000000001</v>
      </c>
    </row>
    <row r="158" spans="1:7" x14ac:dyDescent="0.3">
      <c r="A158">
        <v>5</v>
      </c>
      <c r="B158">
        <v>9.4565400000000004</v>
      </c>
      <c r="C158">
        <v>112.29701338</v>
      </c>
      <c r="D158">
        <v>15.032755229999999</v>
      </c>
      <c r="E158">
        <v>104.35119335</v>
      </c>
      <c r="F158">
        <v>101.56451731999999</v>
      </c>
      <c r="G158">
        <v>3.4926694</v>
      </c>
    </row>
    <row r="159" spans="1:7" x14ac:dyDescent="0.3">
      <c r="A159">
        <v>3.85</v>
      </c>
      <c r="B159">
        <v>9.9603000000000002</v>
      </c>
      <c r="C159">
        <v>102.49007981</v>
      </c>
      <c r="D159">
        <v>114.35070363</v>
      </c>
      <c r="E159">
        <v>111.15032438999999</v>
      </c>
      <c r="F159">
        <v>109.44695905</v>
      </c>
      <c r="G159">
        <v>3.58193048</v>
      </c>
    </row>
    <row r="160" spans="1:7" x14ac:dyDescent="0.3">
      <c r="A160">
        <f>VALUE("3.281")</f>
        <v>3.2810000000000001</v>
      </c>
      <c r="B160">
        <f>VALUE("13.636")</f>
        <v>13.635999999999999</v>
      </c>
      <c r="C160">
        <f>VALUE("100.562")</f>
        <v>100.562</v>
      </c>
      <c r="D160">
        <f>VALUE("18.233")</f>
        <v>18.233000000000001</v>
      </c>
      <c r="E160">
        <f>VALUE("68.583")</f>
        <v>68.582999999999998</v>
      </c>
      <c r="F160">
        <f>VALUE("148.011")</f>
        <v>148.011</v>
      </c>
      <c r="G160">
        <f>VALUE("3.285")</f>
        <v>3.2850000000000001</v>
      </c>
    </row>
    <row r="161" spans="1:7" x14ac:dyDescent="0.3">
      <c r="A161">
        <v>2.8479999999999999</v>
      </c>
      <c r="B161">
        <v>10.29158</v>
      </c>
      <c r="C161" t="e">
        <v>#N/A</v>
      </c>
      <c r="D161" t="e">
        <v>#N/A</v>
      </c>
      <c r="E161">
        <v>130.63978404</v>
      </c>
      <c r="F161">
        <v>143.68015295999999</v>
      </c>
      <c r="G161" t="e">
        <v>#N/A</v>
      </c>
    </row>
    <row r="162" spans="1:7" x14ac:dyDescent="0.3">
      <c r="A162">
        <v>3.65</v>
      </c>
      <c r="B162">
        <v>10.4559</v>
      </c>
      <c r="C162">
        <v>100.36645433</v>
      </c>
      <c r="D162">
        <v>5.7886952100000002</v>
      </c>
      <c r="E162">
        <v>114.80276318999999</v>
      </c>
      <c r="F162">
        <v>114.20876801</v>
      </c>
      <c r="G162">
        <v>3.6398174399999998</v>
      </c>
    </row>
    <row r="163" spans="1:7" x14ac:dyDescent="0.3">
      <c r="A163">
        <v>2.6509999999999998</v>
      </c>
      <c r="B163">
        <v>10.458589999999999</v>
      </c>
      <c r="C163" t="e">
        <v>#N/A</v>
      </c>
      <c r="D163" t="e">
        <v>#N/A</v>
      </c>
      <c r="E163">
        <v>173.23753489000001</v>
      </c>
      <c r="F163">
        <v>186.90898881999999</v>
      </c>
      <c r="G163" t="e">
        <v>#N/A</v>
      </c>
    </row>
    <row r="164" spans="1:7" x14ac:dyDescent="0.3">
      <c r="A164">
        <v>2.6509999999999998</v>
      </c>
      <c r="B164">
        <v>10.458589999999999</v>
      </c>
      <c r="C164" t="e">
        <v>#N/A</v>
      </c>
      <c r="D164" t="e">
        <v>#N/A</v>
      </c>
      <c r="E164">
        <v>164.67720320999999</v>
      </c>
      <c r="F164">
        <v>178.28133921</v>
      </c>
      <c r="G164" t="e">
        <v>#N/A</v>
      </c>
    </row>
    <row r="165" spans="1:7" x14ac:dyDescent="0.3">
      <c r="A165">
        <v>2.35</v>
      </c>
      <c r="B165">
        <v>10.5791</v>
      </c>
      <c r="C165">
        <v>106.6486144</v>
      </c>
      <c r="D165">
        <v>-59.98434383</v>
      </c>
      <c r="E165">
        <v>-82.570632410000002</v>
      </c>
      <c r="F165">
        <v>117.95208601</v>
      </c>
      <c r="G165">
        <v>1.66735162</v>
      </c>
    </row>
    <row r="166" spans="1:7" x14ac:dyDescent="0.3">
      <c r="A166">
        <v>4.4249999999999998</v>
      </c>
      <c r="B166">
        <v>11.118410000000001</v>
      </c>
      <c r="C166">
        <v>102.47153779</v>
      </c>
      <c r="D166">
        <v>170.3493302</v>
      </c>
      <c r="E166">
        <v>164.00713241</v>
      </c>
      <c r="F166">
        <v>168.18206688999999</v>
      </c>
      <c r="G166">
        <v>4.14191675</v>
      </c>
    </row>
    <row r="167" spans="1:7" x14ac:dyDescent="0.3">
      <c r="A167">
        <v>1.8</v>
      </c>
      <c r="B167">
        <v>11.244400000000001</v>
      </c>
      <c r="C167">
        <v>99.101702119999999</v>
      </c>
      <c r="D167">
        <v>30.220142790000001</v>
      </c>
      <c r="E167">
        <v>-61.850834339999999</v>
      </c>
      <c r="F167">
        <v>137.10676183000001</v>
      </c>
      <c r="G167">
        <v>1.89788983</v>
      </c>
    </row>
    <row r="168" spans="1:7" x14ac:dyDescent="0.3">
      <c r="A168">
        <v>2.25</v>
      </c>
      <c r="B168">
        <v>11.5428</v>
      </c>
      <c r="C168">
        <v>87.076219399999999</v>
      </c>
      <c r="D168">
        <v>47.094614210000003</v>
      </c>
      <c r="E168">
        <v>113.00657849</v>
      </c>
      <c r="F168">
        <v>113.55806758</v>
      </c>
      <c r="G168">
        <v>3.6649451700000002</v>
      </c>
    </row>
    <row r="169" spans="1:7" x14ac:dyDescent="0.3">
      <c r="A169">
        <v>4</v>
      </c>
      <c r="B169">
        <v>11.9617</v>
      </c>
      <c r="C169">
        <v>103.53547992</v>
      </c>
      <c r="D169">
        <v>17.199469090000001</v>
      </c>
      <c r="E169">
        <v>111.93473864000001</v>
      </c>
      <c r="F169">
        <v>114.07886777</v>
      </c>
      <c r="G169">
        <v>3.66466409</v>
      </c>
    </row>
    <row r="170" spans="1:7" x14ac:dyDescent="0.3">
      <c r="A170">
        <v>4.05</v>
      </c>
      <c r="B170">
        <v>12.7036</v>
      </c>
      <c r="C170">
        <v>103.3921065</v>
      </c>
      <c r="D170">
        <v>4.0603895300000001</v>
      </c>
      <c r="E170">
        <v>117.28633182</v>
      </c>
      <c r="F170">
        <v>120.88841325</v>
      </c>
      <c r="G170">
        <v>3.7462646799999999</v>
      </c>
    </row>
    <row r="171" spans="1:7" x14ac:dyDescent="0.3">
      <c r="A171">
        <v>2.95</v>
      </c>
      <c r="B171">
        <v>13.541399999999999</v>
      </c>
      <c r="C171">
        <v>91.391222440000007</v>
      </c>
      <c r="D171">
        <v>13.847017960000001</v>
      </c>
      <c r="E171">
        <v>120.16936757000001</v>
      </c>
      <c r="F171">
        <v>125.53370692999999</v>
      </c>
      <c r="G171">
        <v>3.8034153399999999</v>
      </c>
    </row>
    <row r="172" spans="1:7" x14ac:dyDescent="0.3">
      <c r="A172">
        <v>2.4</v>
      </c>
      <c r="B172">
        <v>14.2423</v>
      </c>
      <c r="C172">
        <v>104.05695004</v>
      </c>
      <c r="D172">
        <v>48.398356720000002</v>
      </c>
      <c r="E172">
        <v>-54.457380809999997</v>
      </c>
      <c r="F172">
        <v>156.98110496999999</v>
      </c>
      <c r="G172">
        <v>2.0796719700000001</v>
      </c>
    </row>
    <row r="173" spans="1:7" x14ac:dyDescent="0.3">
      <c r="A173">
        <v>5</v>
      </c>
      <c r="B173">
        <v>14.4559</v>
      </c>
      <c r="C173">
        <v>112.69873796</v>
      </c>
      <c r="D173">
        <v>21.820652639999999</v>
      </c>
      <c r="E173">
        <v>124.84253194999999</v>
      </c>
      <c r="F173">
        <v>134.24554302000001</v>
      </c>
      <c r="G173">
        <v>3.8828706199999998</v>
      </c>
    </row>
    <row r="174" spans="1:7" x14ac:dyDescent="0.3">
      <c r="A174">
        <v>3.1</v>
      </c>
      <c r="B174">
        <v>15.039</v>
      </c>
      <c r="C174">
        <v>91.237920799999998</v>
      </c>
      <c r="D174">
        <v>10.85560104</v>
      </c>
      <c r="E174">
        <v>125.49966188</v>
      </c>
      <c r="F174">
        <v>136.13158583000001</v>
      </c>
      <c r="G174">
        <v>3.9119713599999999</v>
      </c>
    </row>
    <row r="175" spans="1:7" x14ac:dyDescent="0.3">
      <c r="A175">
        <v>5</v>
      </c>
      <c r="B175">
        <v>15.5428</v>
      </c>
      <c r="C175">
        <v>112.49452683</v>
      </c>
      <c r="D175">
        <v>7.2458584300000002</v>
      </c>
      <c r="E175">
        <v>128.01371373000001</v>
      </c>
      <c r="F175">
        <v>141.26706365000001</v>
      </c>
      <c r="G175">
        <v>3.9553292</v>
      </c>
    </row>
    <row r="176" spans="1:7" x14ac:dyDescent="0.3">
      <c r="A176">
        <v>4.0490000000000004</v>
      </c>
      <c r="B176">
        <v>15.800140000000001</v>
      </c>
      <c r="C176">
        <v>94.750344749999996</v>
      </c>
      <c r="D176" t="e">
        <v>#N/A</v>
      </c>
      <c r="E176">
        <v>148.81315107</v>
      </c>
      <c r="F176">
        <v>158.05940519999999</v>
      </c>
      <c r="G176">
        <v>4.0810131700000003</v>
      </c>
    </row>
    <row r="177" spans="1:7" x14ac:dyDescent="0.3">
      <c r="A177">
        <v>2.5499999999999998</v>
      </c>
      <c r="B177">
        <v>16.580400000000001</v>
      </c>
      <c r="C177">
        <v>106.97005901</v>
      </c>
      <c r="D177">
        <v>39.436034589999998</v>
      </c>
      <c r="E177">
        <v>-63.13793167</v>
      </c>
      <c r="F177">
        <v>161.72925475</v>
      </c>
      <c r="G177">
        <v>2.0617119700000002</v>
      </c>
    </row>
    <row r="178" spans="1:7" x14ac:dyDescent="0.3">
      <c r="A178">
        <v>4.2</v>
      </c>
      <c r="B178">
        <v>17.44285</v>
      </c>
      <c r="C178">
        <v>128.3228311</v>
      </c>
      <c r="D178">
        <v>-2.13380752</v>
      </c>
      <c r="E178">
        <v>-49.357018779999997</v>
      </c>
      <c r="F178">
        <v>183.79690452</v>
      </c>
      <c r="G178">
        <v>2.22133352</v>
      </c>
    </row>
    <row r="179" spans="1:7" x14ac:dyDescent="0.3">
      <c r="A179">
        <v>1.19</v>
      </c>
      <c r="B179">
        <v>18.012319999999999</v>
      </c>
      <c r="C179">
        <v>86.300869980000002</v>
      </c>
      <c r="D179">
        <v>-31.864930940000001</v>
      </c>
      <c r="E179">
        <v>-57.93406469</v>
      </c>
      <c r="F179">
        <v>168.56282141</v>
      </c>
      <c r="G179">
        <v>2.1197741400000001</v>
      </c>
    </row>
    <row r="180" spans="1:7" x14ac:dyDescent="0.3">
      <c r="A180">
        <v>2.97</v>
      </c>
      <c r="B180">
        <v>18.943190000000001</v>
      </c>
      <c r="C180">
        <v>112.81166687</v>
      </c>
      <c r="D180">
        <v>-22.456093020000001</v>
      </c>
      <c r="E180">
        <v>-54.373960140000001</v>
      </c>
      <c r="F180">
        <v>174.83942053999999</v>
      </c>
      <c r="G180">
        <v>2.1541399399999999</v>
      </c>
    </row>
    <row r="181" spans="1:7" x14ac:dyDescent="0.3">
      <c r="A181">
        <v>4.75</v>
      </c>
      <c r="B181">
        <v>19.5428</v>
      </c>
      <c r="C181">
        <v>109.93989051</v>
      </c>
      <c r="D181">
        <v>9.5597137399999994</v>
      </c>
      <c r="E181">
        <v>134.35046831</v>
      </c>
      <c r="F181">
        <v>153.0403991</v>
      </c>
      <c r="G181">
        <v>4.0509263400000002</v>
      </c>
    </row>
    <row r="182" spans="1:7" x14ac:dyDescent="0.3">
      <c r="A182">
        <f>VALUE("3.175")</f>
        <v>3.1749999999999998</v>
      </c>
      <c r="B182">
        <f>VALUE("23.707")</f>
        <v>23.707000000000001</v>
      </c>
      <c r="C182">
        <f>VALUE("88.57")</f>
        <v>88.57</v>
      </c>
      <c r="D182">
        <f>VALUE("14.988")</f>
        <v>14.988</v>
      </c>
      <c r="E182">
        <f>VALUE("114.685")</f>
        <v>114.685</v>
      </c>
      <c r="F182">
        <f>VALUE("181.091")</f>
        <v>181.09100000000001</v>
      </c>
      <c r="G182">
        <f>VALUE("3.829")</f>
        <v>3.8290000000000002</v>
      </c>
    </row>
    <row r="183" spans="1:7" x14ac:dyDescent="0.3">
      <c r="A183">
        <v>3.66</v>
      </c>
      <c r="B183">
        <v>20.459959999999999</v>
      </c>
      <c r="C183">
        <v>84.179596279999998</v>
      </c>
      <c r="D183" t="e">
        <v>#N/A</v>
      </c>
      <c r="E183">
        <v>172.51408344000001</v>
      </c>
      <c r="F183">
        <v>201.49585687999999</v>
      </c>
      <c r="G183">
        <v>4.27765051</v>
      </c>
    </row>
    <row r="184" spans="1:7" x14ac:dyDescent="0.3">
      <c r="A184">
        <v>4.0999999999999996</v>
      </c>
      <c r="B184">
        <v>21.201899999999998</v>
      </c>
      <c r="C184">
        <v>101.09232346</v>
      </c>
      <c r="D184">
        <v>-0.56143357999999999</v>
      </c>
      <c r="E184">
        <v>136.77258014</v>
      </c>
      <c r="F184">
        <v>156.58885099</v>
      </c>
      <c r="G184">
        <v>4.0632816700000003</v>
      </c>
    </row>
    <row r="185" spans="1:7" x14ac:dyDescent="0.3">
      <c r="A185">
        <v>1.4830000000000001</v>
      </c>
      <c r="B185">
        <v>21.218340000000001</v>
      </c>
      <c r="C185">
        <v>90.856403529999994</v>
      </c>
      <c r="D185">
        <v>-46.463782549999998</v>
      </c>
      <c r="E185">
        <v>-66.101288030000006</v>
      </c>
      <c r="F185">
        <v>166.01320064999999</v>
      </c>
      <c r="G185">
        <v>2.0250698800000002</v>
      </c>
    </row>
    <row r="186" spans="1:7" x14ac:dyDescent="0.3">
      <c r="A186">
        <v>3.25</v>
      </c>
      <c r="B186">
        <v>21.541399999999999</v>
      </c>
      <c r="C186">
        <v>88.97776236</v>
      </c>
      <c r="D186">
        <v>0.84321555999999998</v>
      </c>
      <c r="E186">
        <v>136.58184023999999</v>
      </c>
      <c r="F186">
        <v>156.80449647</v>
      </c>
      <c r="G186">
        <v>4.0593584900000002</v>
      </c>
    </row>
    <row r="187" spans="1:7" x14ac:dyDescent="0.3">
      <c r="A187">
        <v>2.7</v>
      </c>
      <c r="B187">
        <v>22.036999999999999</v>
      </c>
      <c r="C187">
        <v>80.926709709999997</v>
      </c>
      <c r="D187">
        <v>-0.70555816000000005</v>
      </c>
      <c r="E187">
        <v>136.16402574</v>
      </c>
      <c r="F187">
        <v>156.99501683</v>
      </c>
      <c r="G187">
        <v>4.0523029099999999</v>
      </c>
    </row>
    <row r="188" spans="1:7" x14ac:dyDescent="0.3">
      <c r="A188">
        <v>3.45</v>
      </c>
      <c r="B188">
        <v>23.039000000000001</v>
      </c>
      <c r="C188">
        <v>91.030314180000005</v>
      </c>
      <c r="D188">
        <v>4.0985995300000004</v>
      </c>
      <c r="E188">
        <v>141.00070482999999</v>
      </c>
      <c r="F188">
        <v>162.4834195</v>
      </c>
      <c r="G188">
        <v>4.0932889100000001</v>
      </c>
    </row>
    <row r="189" spans="1:7" x14ac:dyDescent="0.3">
      <c r="A189">
        <v>3.85</v>
      </c>
      <c r="B189">
        <v>24.542100000000001</v>
      </c>
      <c r="C189">
        <v>96.406461019999995</v>
      </c>
      <c r="D189">
        <v>3.1406983400000001</v>
      </c>
      <c r="E189">
        <v>145.00022075999999</v>
      </c>
      <c r="F189">
        <v>167.56210702000001</v>
      </c>
      <c r="G189">
        <v>4.1246958899999999</v>
      </c>
    </row>
    <row r="190" spans="1:7" x14ac:dyDescent="0.3">
      <c r="A190">
        <v>2.4500000000000002</v>
      </c>
      <c r="B190">
        <v>25.541399999999999</v>
      </c>
      <c r="C190">
        <v>74.625724219999995</v>
      </c>
      <c r="D190">
        <v>-2.8956924100000001</v>
      </c>
      <c r="E190">
        <v>142.74606718999999</v>
      </c>
      <c r="F190">
        <v>167.40346081000001</v>
      </c>
      <c r="G190">
        <v>4.0957389700000002</v>
      </c>
    </row>
    <row r="191" spans="1:7" x14ac:dyDescent="0.3">
      <c r="A191">
        <v>0.15</v>
      </c>
      <c r="B191">
        <v>26.2423</v>
      </c>
      <c r="C191">
        <v>63.30584992</v>
      </c>
      <c r="D191">
        <v>-11.062670600000001</v>
      </c>
      <c r="E191">
        <v>-72.257204250000001</v>
      </c>
      <c r="F191">
        <v>177.57607770000001</v>
      </c>
      <c r="G191">
        <v>1.9510852599999999</v>
      </c>
    </row>
    <row r="192" spans="1:7" x14ac:dyDescent="0.3">
      <c r="A192">
        <v>5.05</v>
      </c>
      <c r="B192">
        <v>28.574950000000001</v>
      </c>
      <c r="C192">
        <v>105.87216100000001</v>
      </c>
      <c r="D192">
        <v>200.06236634000001</v>
      </c>
      <c r="E192">
        <v>199.99177019000001</v>
      </c>
      <c r="F192">
        <v>233.53631049000001</v>
      </c>
      <c r="G192">
        <v>4.6751645699999997</v>
      </c>
    </row>
    <row r="193" spans="1:7" x14ac:dyDescent="0.3">
      <c r="A193">
        <v>4.3</v>
      </c>
      <c r="B193">
        <v>29.6235</v>
      </c>
      <c r="C193">
        <v>101.51626865999999</v>
      </c>
      <c r="D193">
        <v>3.4283111000000002</v>
      </c>
      <c r="E193">
        <v>153.71596654999999</v>
      </c>
      <c r="F193">
        <v>186.52433173</v>
      </c>
      <c r="G193">
        <v>4.2537962900000004</v>
      </c>
    </row>
    <row r="194" spans="1:7" x14ac:dyDescent="0.3">
      <c r="A194">
        <f>VALUE("3.075")</f>
        <v>3.0750000000000002</v>
      </c>
      <c r="B194">
        <f>VALUE("36.567")</f>
        <v>36.567</v>
      </c>
      <c r="C194">
        <f>VALUE("98.622")</f>
        <v>98.622</v>
      </c>
      <c r="D194">
        <f>VALUE("23.488")</f>
        <v>23.488</v>
      </c>
      <c r="E194">
        <f>VALUE("21.06")</f>
        <v>21.06</v>
      </c>
      <c r="F194">
        <f>VALUE("207.291")</f>
        <v>207.291</v>
      </c>
      <c r="G194">
        <f>VALUE("3.166")</f>
        <v>3.1659999999999999</v>
      </c>
    </row>
    <row r="195" spans="1:7" x14ac:dyDescent="0.3">
      <c r="A195">
        <v>2.2000000000000002</v>
      </c>
      <c r="B195">
        <v>33.58522</v>
      </c>
      <c r="C195">
        <v>107.57627044</v>
      </c>
      <c r="D195">
        <v>-82.583685099999997</v>
      </c>
      <c r="E195">
        <v>-95.477925110000001</v>
      </c>
      <c r="F195">
        <v>183.78530015999999</v>
      </c>
      <c r="G195">
        <v>1.90274744</v>
      </c>
    </row>
    <row r="196" spans="1:7" x14ac:dyDescent="0.3">
      <c r="A196">
        <v>4.8499999999999996</v>
      </c>
      <c r="B196">
        <v>35.323749999999997</v>
      </c>
      <c r="C196">
        <v>103.4476901</v>
      </c>
      <c r="D196">
        <v>197.47671933000001</v>
      </c>
      <c r="E196">
        <v>177.77266173000001</v>
      </c>
      <c r="F196">
        <v>237.97776690000001</v>
      </c>
      <c r="G196">
        <v>4.6498971500000001</v>
      </c>
    </row>
    <row r="197" spans="1:7" x14ac:dyDescent="0.3">
      <c r="A197">
        <v>2</v>
      </c>
      <c r="B197">
        <v>37.58522</v>
      </c>
      <c r="C197">
        <v>103.80641338</v>
      </c>
      <c r="D197">
        <v>-86.124689369999999</v>
      </c>
      <c r="E197">
        <v>-110.87507605</v>
      </c>
      <c r="F197" t="e">
        <v>#N/A</v>
      </c>
      <c r="G197">
        <v>1.8673374</v>
      </c>
    </row>
    <row r="198" spans="1:7" x14ac:dyDescent="0.3">
      <c r="A198">
        <v>4.75</v>
      </c>
      <c r="B198">
        <v>38.283369999999998</v>
      </c>
      <c r="C198">
        <v>102.25339643</v>
      </c>
      <c r="D198">
        <v>194.77642259000001</v>
      </c>
      <c r="E198">
        <v>166.00972747</v>
      </c>
      <c r="F198">
        <v>238.29316223000001</v>
      </c>
      <c r="G198">
        <v>4.6235060199999998</v>
      </c>
    </row>
    <row r="199" spans="1:7" x14ac:dyDescent="0.3">
      <c r="A199">
        <v>2.8</v>
      </c>
      <c r="B199">
        <v>42.036999999999999</v>
      </c>
      <c r="C199">
        <v>74.998101629999994</v>
      </c>
      <c r="D199">
        <v>2.9748705000000002</v>
      </c>
      <c r="E199">
        <v>96.038782409999996</v>
      </c>
      <c r="F199">
        <v>183.72960552999999</v>
      </c>
      <c r="G199">
        <v>4.0820516199999997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Davide Devetak</cp:lastModifiedBy>
  <dcterms:created xsi:type="dcterms:W3CDTF">2013-04-03T15:49:21Z</dcterms:created>
  <dcterms:modified xsi:type="dcterms:W3CDTF">2025-02-19T20:59:47Z</dcterms:modified>
</cp:coreProperties>
</file>