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achele\Desktop\Master\Prodotti assicurativi e market trends\Ramo vita\Assignment\"/>
    </mc:Choice>
  </mc:AlternateContent>
  <xr:revisionPtr revIDLastSave="0" documentId="13_ncr:1_{7081F9E3-8E6C-4F2F-B9AC-710A96C18CA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T" sheetId="1" r:id="rId1"/>
    <sheet name="A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D37" i="2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36" i="2"/>
  <c r="S11" i="2"/>
  <c r="I36" i="2" l="1"/>
  <c r="C35" i="2"/>
  <c r="N12" i="2"/>
  <c r="O12" i="2"/>
  <c r="F35" i="2"/>
  <c r="F60" i="2"/>
  <c r="G59" i="2"/>
  <c r="N13" i="2"/>
  <c r="Z12" i="2"/>
  <c r="H11" i="2"/>
  <c r="G11" i="2"/>
  <c r="G13" i="2" l="1"/>
  <c r="G12" i="2"/>
  <c r="H25" i="2"/>
  <c r="H12" i="2"/>
  <c r="F12" i="2"/>
  <c r="F14" i="2"/>
  <c r="H13" i="2"/>
  <c r="M11" i="2" l="1"/>
  <c r="X11" i="2"/>
  <c r="H128" i="1"/>
  <c r="I128" i="1" s="1"/>
  <c r="F128" i="1"/>
  <c r="E128" i="1"/>
  <c r="B128" i="1"/>
  <c r="C128" i="1" s="1"/>
  <c r="H127" i="1"/>
  <c r="I127" i="1" s="1"/>
  <c r="E127" i="1"/>
  <c r="F127" i="1" s="1"/>
  <c r="B127" i="1"/>
  <c r="C127" i="1" s="1"/>
  <c r="H126" i="1"/>
  <c r="E126" i="1"/>
  <c r="F125" i="1" s="1"/>
  <c r="B126" i="1"/>
  <c r="C126" i="1" s="1"/>
  <c r="I125" i="1"/>
  <c r="H125" i="1"/>
  <c r="E125" i="1"/>
  <c r="B125" i="1"/>
  <c r="C125" i="1" s="1"/>
  <c r="H124" i="1"/>
  <c r="I124" i="1" s="1"/>
  <c r="E124" i="1"/>
  <c r="F124" i="1" s="1"/>
  <c r="B124" i="1"/>
  <c r="H123" i="1"/>
  <c r="I123" i="1" s="1"/>
  <c r="E123" i="1"/>
  <c r="C123" i="1"/>
  <c r="B123" i="1"/>
  <c r="I122" i="1"/>
  <c r="H122" i="1"/>
  <c r="E122" i="1"/>
  <c r="B122" i="1"/>
  <c r="H121" i="1"/>
  <c r="I121" i="1" s="1"/>
  <c r="E121" i="1"/>
  <c r="F121" i="1" s="1"/>
  <c r="B121" i="1"/>
  <c r="C121" i="1" s="1"/>
  <c r="H120" i="1"/>
  <c r="E120" i="1"/>
  <c r="B120" i="1"/>
  <c r="C120" i="1" s="1"/>
  <c r="I119" i="1"/>
  <c r="H119" i="1"/>
  <c r="B119" i="1"/>
  <c r="C119" i="1" s="1"/>
  <c r="B118" i="1"/>
  <c r="B17" i="1"/>
  <c r="E15" i="1"/>
  <c r="C15" i="1"/>
  <c r="B15" i="1"/>
  <c r="B16" i="1" s="1"/>
  <c r="B14" i="1"/>
  <c r="C14" i="1" s="1"/>
  <c r="H13" i="1"/>
  <c r="F13" i="1"/>
  <c r="C13" i="1"/>
  <c r="H12" i="1"/>
  <c r="I12" i="1" s="1"/>
  <c r="E12" i="1"/>
  <c r="E13" i="1" s="1"/>
  <c r="E14" i="1" s="1"/>
  <c r="F14" i="1" s="1"/>
  <c r="C12" i="1"/>
  <c r="I11" i="1"/>
  <c r="H11" i="1"/>
  <c r="F11" i="1"/>
  <c r="E11" i="1"/>
  <c r="B11" i="1"/>
  <c r="B12" i="1" s="1"/>
  <c r="B13" i="1" s="1"/>
  <c r="I10" i="1"/>
  <c r="H10" i="1"/>
  <c r="F10" i="1"/>
  <c r="E10" i="1"/>
  <c r="C10" i="1"/>
  <c r="B10" i="1"/>
  <c r="I9" i="1"/>
  <c r="F9" i="1"/>
  <c r="C9" i="1"/>
  <c r="B18" i="1" l="1"/>
  <c r="E16" i="1"/>
  <c r="H14" i="1"/>
  <c r="I13" i="1"/>
  <c r="C16" i="1"/>
  <c r="C124" i="1"/>
  <c r="F120" i="1"/>
  <c r="F123" i="1"/>
  <c r="F122" i="1"/>
  <c r="F12" i="1"/>
  <c r="C11" i="1"/>
  <c r="F126" i="1"/>
  <c r="I126" i="1"/>
  <c r="C122" i="1"/>
  <c r="I120" i="1"/>
  <c r="C118" i="1"/>
  <c r="H15" i="1" l="1"/>
  <c r="I14" i="1"/>
  <c r="E17" i="1"/>
  <c r="F15" i="1"/>
  <c r="B19" i="1"/>
  <c r="C18" i="1" s="1"/>
  <c r="C17" i="1"/>
  <c r="E18" i="1" l="1"/>
  <c r="B20" i="1"/>
  <c r="C19" i="1"/>
  <c r="F16" i="1"/>
  <c r="H16" i="1"/>
  <c r="H17" i="1" l="1"/>
  <c r="I15" i="1"/>
  <c r="B21" i="1"/>
  <c r="E19" i="1"/>
  <c r="F17" i="1"/>
  <c r="E20" i="1" l="1"/>
  <c r="F18" i="1"/>
  <c r="B22" i="1"/>
  <c r="C20" i="1"/>
  <c r="H18" i="1"/>
  <c r="I17" i="1"/>
  <c r="I16" i="1"/>
  <c r="B23" i="1" l="1"/>
  <c r="H19" i="1"/>
  <c r="I18" i="1"/>
  <c r="C21" i="1"/>
  <c r="E21" i="1"/>
  <c r="F20" i="1" s="1"/>
  <c r="F19" i="1"/>
  <c r="B24" i="1" l="1"/>
  <c r="E22" i="1"/>
  <c r="F21" i="1"/>
  <c r="H20" i="1"/>
  <c r="I19" i="1"/>
  <c r="C22" i="1"/>
  <c r="H21" i="1" l="1"/>
  <c r="E23" i="1"/>
  <c r="B25" i="1"/>
  <c r="C23" i="1"/>
  <c r="B26" i="1" l="1"/>
  <c r="C24" i="1"/>
  <c r="E24" i="1"/>
  <c r="F23" i="1" s="1"/>
  <c r="F22" i="1"/>
  <c r="H22" i="1"/>
  <c r="I21" i="1"/>
  <c r="I20" i="1"/>
  <c r="B27" i="1" l="1"/>
  <c r="H23" i="1"/>
  <c r="I22" i="1"/>
  <c r="E25" i="1"/>
  <c r="C25" i="1"/>
  <c r="E26" i="1" l="1"/>
  <c r="F25" i="1"/>
  <c r="F24" i="1"/>
  <c r="H24" i="1"/>
  <c r="I23" i="1"/>
  <c r="B28" i="1"/>
  <c r="C27" i="1"/>
  <c r="C26" i="1"/>
  <c r="B29" i="1" l="1"/>
  <c r="H25" i="1"/>
  <c r="E27" i="1"/>
  <c r="F26" i="1" s="1"/>
  <c r="E28" i="1" l="1"/>
  <c r="H26" i="1"/>
  <c r="I25" i="1"/>
  <c r="I24" i="1"/>
  <c r="B30" i="1"/>
  <c r="C29" i="1"/>
  <c r="C28" i="1"/>
  <c r="B31" i="1" l="1"/>
  <c r="H27" i="1"/>
  <c r="E29" i="1"/>
  <c r="F28" i="1"/>
  <c r="F27" i="1"/>
  <c r="E30" i="1" l="1"/>
  <c r="F29" i="1"/>
  <c r="H28" i="1"/>
  <c r="I26" i="1"/>
  <c r="B32" i="1"/>
  <c r="C30" i="1"/>
  <c r="B33" i="1" l="1"/>
  <c r="C32" i="1"/>
  <c r="C31" i="1"/>
  <c r="H29" i="1"/>
  <c r="I27" i="1"/>
  <c r="E31" i="1"/>
  <c r="E32" i="1" l="1"/>
  <c r="F30" i="1"/>
  <c r="H30" i="1"/>
  <c r="I29" i="1" s="1"/>
  <c r="I28" i="1"/>
  <c r="B34" i="1"/>
  <c r="B35" i="1" l="1"/>
  <c r="E33" i="1"/>
  <c r="F32" i="1" s="1"/>
  <c r="C33" i="1"/>
  <c r="H31" i="1"/>
  <c r="I30" i="1" s="1"/>
  <c r="F31" i="1"/>
  <c r="H32" i="1" l="1"/>
  <c r="I31" i="1"/>
  <c r="E34" i="1"/>
  <c r="F33" i="1"/>
  <c r="B36" i="1"/>
  <c r="C35" i="1"/>
  <c r="C34" i="1"/>
  <c r="B37" i="1" l="1"/>
  <c r="C36" i="1"/>
  <c r="E35" i="1"/>
  <c r="F34" i="1"/>
  <c r="H33" i="1"/>
  <c r="H34" i="1" l="1"/>
  <c r="I32" i="1"/>
  <c r="E36" i="1"/>
  <c r="F35" i="1" s="1"/>
  <c r="B38" i="1"/>
  <c r="C37" i="1"/>
  <c r="B39" i="1" l="1"/>
  <c r="E37" i="1"/>
  <c r="F36" i="1"/>
  <c r="H35" i="1"/>
  <c r="I33" i="1"/>
  <c r="E38" i="1" l="1"/>
  <c r="F37" i="1"/>
  <c r="H36" i="1"/>
  <c r="I34" i="1"/>
  <c r="B40" i="1"/>
  <c r="C38" i="1"/>
  <c r="B41" i="1" l="1"/>
  <c r="C40" i="1"/>
  <c r="C39" i="1"/>
  <c r="H37" i="1"/>
  <c r="I35" i="1"/>
  <c r="E39" i="1"/>
  <c r="H38" i="1" l="1"/>
  <c r="I37" i="1"/>
  <c r="E40" i="1"/>
  <c r="F38" i="1"/>
  <c r="I36" i="1"/>
  <c r="B42" i="1"/>
  <c r="C41" i="1" s="1"/>
  <c r="E41" i="1" l="1"/>
  <c r="B43" i="1"/>
  <c r="F39" i="1"/>
  <c r="H39" i="1"/>
  <c r="H40" i="1" l="1"/>
  <c r="I39" i="1"/>
  <c r="I38" i="1"/>
  <c r="B44" i="1"/>
  <c r="C43" i="1"/>
  <c r="C42" i="1"/>
  <c r="E42" i="1"/>
  <c r="F40" i="1"/>
  <c r="E43" i="1" l="1"/>
  <c r="F42" i="1"/>
  <c r="F41" i="1"/>
  <c r="B45" i="1"/>
  <c r="C44" i="1" s="1"/>
  <c r="H41" i="1"/>
  <c r="H42" i="1" l="1"/>
  <c r="I40" i="1"/>
  <c r="B46" i="1"/>
  <c r="C45" i="1"/>
  <c r="E44" i="1"/>
  <c r="E45" i="1" l="1"/>
  <c r="F43" i="1"/>
  <c r="B47" i="1"/>
  <c r="H43" i="1"/>
  <c r="I41" i="1"/>
  <c r="H44" i="1" l="1"/>
  <c r="I43" i="1"/>
  <c r="I42" i="1"/>
  <c r="B48" i="1"/>
  <c r="C47" i="1"/>
  <c r="C46" i="1"/>
  <c r="E46" i="1"/>
  <c r="F45" i="1"/>
  <c r="F44" i="1"/>
  <c r="E47" i="1" l="1"/>
  <c r="B49" i="1"/>
  <c r="C48" i="1"/>
  <c r="H45" i="1"/>
  <c r="I44" i="1" s="1"/>
  <c r="E48" i="1" l="1"/>
  <c r="H46" i="1"/>
  <c r="B50" i="1"/>
  <c r="F46" i="1"/>
  <c r="B51" i="1" l="1"/>
  <c r="C49" i="1"/>
  <c r="H47" i="1"/>
  <c r="I46" i="1"/>
  <c r="I45" i="1"/>
  <c r="E49" i="1"/>
  <c r="F47" i="1"/>
  <c r="E50" i="1" l="1"/>
  <c r="F48" i="1"/>
  <c r="H48" i="1"/>
  <c r="I47" i="1"/>
  <c r="B52" i="1"/>
  <c r="C50" i="1"/>
  <c r="B53" i="1" l="1"/>
  <c r="C51" i="1"/>
  <c r="H49" i="1"/>
  <c r="I48" i="1" s="1"/>
  <c r="E51" i="1"/>
  <c r="F49" i="1"/>
  <c r="E52" i="1" l="1"/>
  <c r="F50" i="1"/>
  <c r="H50" i="1"/>
  <c r="I49" i="1" s="1"/>
  <c r="B54" i="1"/>
  <c r="C53" i="1"/>
  <c r="C52" i="1"/>
  <c r="E53" i="1" l="1"/>
  <c r="B55" i="1"/>
  <c r="H51" i="1"/>
  <c r="F51" i="1"/>
  <c r="H52" i="1" l="1"/>
  <c r="I51" i="1"/>
  <c r="I50" i="1"/>
  <c r="B56" i="1"/>
  <c r="C55" i="1" s="1"/>
  <c r="C54" i="1"/>
  <c r="E54" i="1"/>
  <c r="F53" i="1"/>
  <c r="F52" i="1"/>
  <c r="E55" i="1" l="1"/>
  <c r="B57" i="1"/>
  <c r="C56" i="1"/>
  <c r="H53" i="1"/>
  <c r="H54" i="1" l="1"/>
  <c r="I53" i="1"/>
  <c r="I52" i="1"/>
  <c r="B58" i="1"/>
  <c r="E56" i="1"/>
  <c r="F54" i="1"/>
  <c r="E57" i="1" l="1"/>
  <c r="F56" i="1"/>
  <c r="F55" i="1"/>
  <c r="B59" i="1"/>
  <c r="C57" i="1"/>
  <c r="H55" i="1"/>
  <c r="I54" i="1"/>
  <c r="H56" i="1" l="1"/>
  <c r="I55" i="1"/>
  <c r="B60" i="1"/>
  <c r="C58" i="1"/>
  <c r="E58" i="1"/>
  <c r="E59" i="1" l="1"/>
  <c r="F57" i="1"/>
  <c r="B61" i="1"/>
  <c r="C59" i="1"/>
  <c r="H57" i="1"/>
  <c r="B62" i="1" l="1"/>
  <c r="H58" i="1"/>
  <c r="I57" i="1"/>
  <c r="I56" i="1"/>
  <c r="C60" i="1"/>
  <c r="E60" i="1"/>
  <c r="F58" i="1"/>
  <c r="E61" i="1" l="1"/>
  <c r="F60" i="1"/>
  <c r="F59" i="1"/>
  <c r="H59" i="1"/>
  <c r="B63" i="1"/>
  <c r="C61" i="1"/>
  <c r="B64" i="1" l="1"/>
  <c r="C62" i="1"/>
  <c r="H60" i="1"/>
  <c r="I58" i="1"/>
  <c r="E62" i="1"/>
  <c r="F61" i="1"/>
  <c r="E63" i="1" l="1"/>
  <c r="H61" i="1"/>
  <c r="I59" i="1"/>
  <c r="B65" i="1"/>
  <c r="C64" i="1"/>
  <c r="C63" i="1"/>
  <c r="B66" i="1" l="1"/>
  <c r="C65" i="1"/>
  <c r="E64" i="1"/>
  <c r="H62" i="1"/>
  <c r="I61" i="1"/>
  <c r="I60" i="1"/>
  <c r="F62" i="1"/>
  <c r="E65" i="1" l="1"/>
  <c r="H63" i="1"/>
  <c r="F63" i="1"/>
  <c r="B67" i="1"/>
  <c r="B68" i="1" l="1"/>
  <c r="C67" i="1"/>
  <c r="C66" i="1"/>
  <c r="H64" i="1"/>
  <c r="I63" i="1"/>
  <c r="I62" i="1"/>
  <c r="E66" i="1"/>
  <c r="F65" i="1"/>
  <c r="F64" i="1"/>
  <c r="E67" i="1" l="1"/>
  <c r="F66" i="1"/>
  <c r="H65" i="1"/>
  <c r="B69" i="1"/>
  <c r="C68" i="1"/>
  <c r="B70" i="1" l="1"/>
  <c r="H66" i="1"/>
  <c r="I64" i="1"/>
  <c r="E68" i="1"/>
  <c r="F67" i="1" s="1"/>
  <c r="B71" i="1" l="1"/>
  <c r="E69" i="1"/>
  <c r="F68" i="1"/>
  <c r="H67" i="1"/>
  <c r="I65" i="1"/>
  <c r="C69" i="1"/>
  <c r="H68" i="1" l="1"/>
  <c r="I66" i="1"/>
  <c r="E70" i="1"/>
  <c r="B72" i="1"/>
  <c r="C71" i="1"/>
  <c r="C70" i="1"/>
  <c r="B73" i="1" l="1"/>
  <c r="E71" i="1"/>
  <c r="F69" i="1"/>
  <c r="H69" i="1"/>
  <c r="I67" i="1"/>
  <c r="H70" i="1" l="1"/>
  <c r="I69" i="1"/>
  <c r="I68" i="1"/>
  <c r="E72" i="1"/>
  <c r="F71" i="1" s="1"/>
  <c r="F70" i="1"/>
  <c r="B74" i="1"/>
  <c r="C73" i="1" s="1"/>
  <c r="C72" i="1"/>
  <c r="B75" i="1" l="1"/>
  <c r="E73" i="1"/>
  <c r="H71" i="1"/>
  <c r="H72" i="1" l="1"/>
  <c r="I70" i="1"/>
  <c r="E74" i="1"/>
  <c r="F72" i="1"/>
  <c r="B76" i="1"/>
  <c r="C74" i="1"/>
  <c r="B77" i="1" l="1"/>
  <c r="C76" i="1"/>
  <c r="C75" i="1"/>
  <c r="E75" i="1"/>
  <c r="F74" i="1"/>
  <c r="F73" i="1"/>
  <c r="H73" i="1"/>
  <c r="I71" i="1"/>
  <c r="H74" i="1" l="1"/>
  <c r="I72" i="1"/>
  <c r="E76" i="1"/>
  <c r="B78" i="1"/>
  <c r="C77" i="1" s="1"/>
  <c r="E77" i="1" l="1"/>
  <c r="H75" i="1"/>
  <c r="I74" i="1"/>
  <c r="B79" i="1"/>
  <c r="F75" i="1"/>
  <c r="I73" i="1"/>
  <c r="B80" i="1" l="1"/>
  <c r="C79" i="1"/>
  <c r="C78" i="1"/>
  <c r="H76" i="1"/>
  <c r="I75" i="1"/>
  <c r="E78" i="1"/>
  <c r="F77" i="1"/>
  <c r="F76" i="1"/>
  <c r="E79" i="1" l="1"/>
  <c r="H77" i="1"/>
  <c r="B81" i="1"/>
  <c r="B82" i="1" l="1"/>
  <c r="C80" i="1"/>
  <c r="H78" i="1"/>
  <c r="I76" i="1"/>
  <c r="E80" i="1"/>
  <c r="F79" i="1" s="1"/>
  <c r="F78" i="1"/>
  <c r="H79" i="1" l="1"/>
  <c r="I78" i="1"/>
  <c r="B83" i="1"/>
  <c r="E81" i="1"/>
  <c r="F80" i="1"/>
  <c r="I77" i="1"/>
  <c r="C81" i="1"/>
  <c r="B84" i="1" l="1"/>
  <c r="E82" i="1"/>
  <c r="F81" i="1" s="1"/>
  <c r="C82" i="1"/>
  <c r="H80" i="1"/>
  <c r="H81" i="1" l="1"/>
  <c r="I79" i="1"/>
  <c r="E83" i="1"/>
  <c r="B85" i="1"/>
  <c r="C83" i="1"/>
  <c r="E84" i="1" l="1"/>
  <c r="B86" i="1"/>
  <c r="C85" i="1"/>
  <c r="C84" i="1"/>
  <c r="F82" i="1"/>
  <c r="H82" i="1"/>
  <c r="I80" i="1"/>
  <c r="H83" i="1" l="1"/>
  <c r="E85" i="1"/>
  <c r="F84" i="1" s="1"/>
  <c r="I81" i="1"/>
  <c r="B87" i="1"/>
  <c r="F83" i="1"/>
  <c r="B88" i="1" l="1"/>
  <c r="C86" i="1"/>
  <c r="E86" i="1"/>
  <c r="H84" i="1"/>
  <c r="I82" i="1"/>
  <c r="H85" i="1" l="1"/>
  <c r="I83" i="1"/>
  <c r="E87" i="1"/>
  <c r="F85" i="1"/>
  <c r="B89" i="1"/>
  <c r="C88" i="1"/>
  <c r="C87" i="1"/>
  <c r="E88" i="1" l="1"/>
  <c r="B90" i="1"/>
  <c r="C89" i="1" s="1"/>
  <c r="F86" i="1"/>
  <c r="H86" i="1"/>
  <c r="I84" i="1"/>
  <c r="H87" i="1" l="1"/>
  <c r="I86" i="1"/>
  <c r="I85" i="1"/>
  <c r="B91" i="1"/>
  <c r="C90" i="1" s="1"/>
  <c r="E89" i="1"/>
  <c r="F88" i="1" s="1"/>
  <c r="F87" i="1"/>
  <c r="E90" i="1" l="1"/>
  <c r="F89" i="1"/>
  <c r="B92" i="1"/>
  <c r="C91" i="1" s="1"/>
  <c r="H88" i="1"/>
  <c r="I87" i="1"/>
  <c r="H89" i="1" l="1"/>
  <c r="B93" i="1"/>
  <c r="E91" i="1"/>
  <c r="E92" i="1" l="1"/>
  <c r="H90" i="1"/>
  <c r="I89" i="1"/>
  <c r="F90" i="1"/>
  <c r="B94" i="1"/>
  <c r="C93" i="1" s="1"/>
  <c r="C92" i="1"/>
  <c r="I88" i="1"/>
  <c r="E93" i="1" l="1"/>
  <c r="B95" i="1"/>
  <c r="H91" i="1"/>
  <c r="I90" i="1"/>
  <c r="F91" i="1"/>
  <c r="E94" i="1" l="1"/>
  <c r="H92" i="1"/>
  <c r="I91" i="1" s="1"/>
  <c r="B96" i="1"/>
  <c r="C95" i="1" s="1"/>
  <c r="C94" i="1"/>
  <c r="F92" i="1"/>
  <c r="B97" i="1" l="1"/>
  <c r="C96" i="1"/>
  <c r="H93" i="1"/>
  <c r="E95" i="1"/>
  <c r="F93" i="1"/>
  <c r="E96" i="1" l="1"/>
  <c r="F94" i="1"/>
  <c r="H94" i="1"/>
  <c r="I93" i="1"/>
  <c r="I92" i="1"/>
  <c r="B98" i="1"/>
  <c r="C97" i="1"/>
  <c r="B99" i="1" l="1"/>
  <c r="H95" i="1"/>
  <c r="E97" i="1"/>
  <c r="F95" i="1"/>
  <c r="E98" i="1" l="1"/>
  <c r="F97" i="1"/>
  <c r="F96" i="1"/>
  <c r="H96" i="1"/>
  <c r="I95" i="1"/>
  <c r="I94" i="1"/>
  <c r="B100" i="1"/>
  <c r="C99" i="1"/>
  <c r="C98" i="1"/>
  <c r="B101" i="1" l="1"/>
  <c r="C100" i="1" s="1"/>
  <c r="H97" i="1"/>
  <c r="I96" i="1" s="1"/>
  <c r="E99" i="1"/>
  <c r="E100" i="1" l="1"/>
  <c r="F98" i="1"/>
  <c r="H98" i="1"/>
  <c r="B102" i="1"/>
  <c r="B103" i="1" l="1"/>
  <c r="C101" i="1"/>
  <c r="H99" i="1"/>
  <c r="I98" i="1"/>
  <c r="I97" i="1"/>
  <c r="E101" i="1"/>
  <c r="F100" i="1"/>
  <c r="F99" i="1"/>
  <c r="E102" i="1" l="1"/>
  <c r="F101" i="1"/>
  <c r="H100" i="1"/>
  <c r="B104" i="1"/>
  <c r="C103" i="1"/>
  <c r="C102" i="1"/>
  <c r="B105" i="1" l="1"/>
  <c r="H101" i="1"/>
  <c r="I99" i="1"/>
  <c r="E103" i="1"/>
  <c r="F102" i="1" s="1"/>
  <c r="B106" i="1" l="1"/>
  <c r="C105" i="1"/>
  <c r="E104" i="1"/>
  <c r="H102" i="1"/>
  <c r="I101" i="1"/>
  <c r="I100" i="1"/>
  <c r="C104" i="1"/>
  <c r="H103" i="1" l="1"/>
  <c r="E105" i="1"/>
  <c r="F103" i="1"/>
  <c r="B107" i="1"/>
  <c r="B108" i="1" l="1"/>
  <c r="C106" i="1"/>
  <c r="E106" i="1"/>
  <c r="F104" i="1"/>
  <c r="H104" i="1"/>
  <c r="I103" i="1"/>
  <c r="I102" i="1"/>
  <c r="H105" i="1" l="1"/>
  <c r="E107" i="1"/>
  <c r="F105" i="1"/>
  <c r="B109" i="1"/>
  <c r="C108" i="1"/>
  <c r="C107" i="1"/>
  <c r="E108" i="1" l="1"/>
  <c r="B110" i="1"/>
  <c r="C109" i="1"/>
  <c r="F106" i="1"/>
  <c r="H106" i="1"/>
  <c r="I104" i="1"/>
  <c r="H107" i="1" l="1"/>
  <c r="I106" i="1"/>
  <c r="E109" i="1"/>
  <c r="I105" i="1"/>
  <c r="B111" i="1"/>
  <c r="F107" i="1"/>
  <c r="B112" i="1" l="1"/>
  <c r="C111" i="1"/>
  <c r="C110" i="1"/>
  <c r="E110" i="1"/>
  <c r="F109" i="1"/>
  <c r="F108" i="1"/>
  <c r="H108" i="1"/>
  <c r="I107" i="1"/>
  <c r="H109" i="1" l="1"/>
  <c r="E111" i="1"/>
  <c r="B113" i="1"/>
  <c r="C112" i="1"/>
  <c r="B114" i="1" l="1"/>
  <c r="H110" i="1"/>
  <c r="I109" i="1" s="1"/>
  <c r="E112" i="1"/>
  <c r="F110" i="1"/>
  <c r="I108" i="1"/>
  <c r="E113" i="1" l="1"/>
  <c r="F112" i="1"/>
  <c r="F111" i="1"/>
  <c r="H111" i="1"/>
  <c r="I110" i="1"/>
  <c r="B115" i="1"/>
  <c r="C113" i="1"/>
  <c r="B116" i="1" l="1"/>
  <c r="C115" i="1"/>
  <c r="C114" i="1"/>
  <c r="H112" i="1"/>
  <c r="E114" i="1"/>
  <c r="E115" i="1" l="1"/>
  <c r="F113" i="1"/>
  <c r="H113" i="1"/>
  <c r="I111" i="1"/>
  <c r="B117" i="1"/>
  <c r="C117" i="1" s="1"/>
  <c r="C116" i="1" l="1"/>
  <c r="H114" i="1"/>
  <c r="I113" i="1"/>
  <c r="I112" i="1"/>
  <c r="E116" i="1"/>
  <c r="F114" i="1"/>
  <c r="E117" i="1" l="1"/>
  <c r="F115" i="1"/>
  <c r="H115" i="1"/>
  <c r="I114" i="1" s="1"/>
  <c r="H116" i="1" l="1"/>
  <c r="I115" i="1"/>
  <c r="E118" i="1"/>
  <c r="F116" i="1"/>
  <c r="E119" i="1" l="1"/>
  <c r="F119" i="1" s="1"/>
  <c r="F118" i="1"/>
  <c r="F117" i="1"/>
  <c r="H117" i="1"/>
  <c r="H118" i="1" l="1"/>
  <c r="I118" i="1" s="1"/>
  <c r="I116" i="1"/>
  <c r="I117" i="1" l="1"/>
  <c r="C60" i="2" l="1"/>
  <c r="E35" i="2"/>
  <c r="E59" i="2"/>
  <c r="W11" i="2" l="1"/>
  <c r="B22" i="2"/>
  <c r="B23" i="2"/>
  <c r="B24" i="2"/>
  <c r="B25" i="2"/>
  <c r="B26" i="2"/>
  <c r="B12" i="2"/>
  <c r="B13" i="2"/>
  <c r="B14" i="2"/>
  <c r="B15" i="2"/>
  <c r="B16" i="2"/>
  <c r="B17" i="2"/>
  <c r="B18" i="2"/>
  <c r="B19" i="2"/>
  <c r="B20" i="2"/>
  <c r="B21" i="2"/>
  <c r="B11" i="2"/>
  <c r="W12" i="2" l="1"/>
  <c r="E11" i="2"/>
  <c r="B34" i="2" s="1"/>
  <c r="D11" i="2"/>
  <c r="C11" i="2"/>
  <c r="F13" i="2"/>
  <c r="C17" i="2"/>
  <c r="D17" i="2"/>
  <c r="E17" i="2"/>
  <c r="B40" i="2" s="1"/>
  <c r="C26" i="2"/>
  <c r="D26" i="2"/>
  <c r="E26" i="2"/>
  <c r="D16" i="2"/>
  <c r="E16" i="2"/>
  <c r="B39" i="2" s="1"/>
  <c r="C16" i="2"/>
  <c r="C25" i="2"/>
  <c r="D25" i="2"/>
  <c r="E25" i="2"/>
  <c r="B48" i="2" s="1"/>
  <c r="E15" i="2"/>
  <c r="B38" i="2" s="1"/>
  <c r="C15" i="2"/>
  <c r="D15" i="2"/>
  <c r="D24" i="2"/>
  <c r="E24" i="2"/>
  <c r="B47" i="2" s="1"/>
  <c r="C24" i="2"/>
  <c r="D14" i="2"/>
  <c r="E14" i="2"/>
  <c r="B37" i="2" s="1"/>
  <c r="C14" i="2"/>
  <c r="E23" i="2"/>
  <c r="B46" i="2" s="1"/>
  <c r="C23" i="2"/>
  <c r="D23" i="2"/>
  <c r="D21" i="2"/>
  <c r="E21" i="2"/>
  <c r="B44" i="2" s="1"/>
  <c r="C21" i="2"/>
  <c r="D13" i="2"/>
  <c r="E13" i="2"/>
  <c r="B36" i="2" s="1"/>
  <c r="C13" i="2"/>
  <c r="D22" i="2"/>
  <c r="E22" i="2"/>
  <c r="B45" i="2" s="1"/>
  <c r="C22" i="2"/>
  <c r="D20" i="2"/>
  <c r="E20" i="2"/>
  <c r="B43" i="2" s="1"/>
  <c r="C20" i="2"/>
  <c r="D12" i="2"/>
  <c r="E12" i="2"/>
  <c r="B35" i="2" s="1"/>
  <c r="C12" i="2"/>
  <c r="C19" i="2"/>
  <c r="D19" i="2"/>
  <c r="E19" i="2"/>
  <c r="B42" i="2" s="1"/>
  <c r="C18" i="2"/>
  <c r="D18" i="2"/>
  <c r="E18" i="2"/>
  <c r="B41" i="2" s="1"/>
  <c r="C61" i="2"/>
  <c r="E36" i="2"/>
  <c r="H35" i="2" l="1"/>
  <c r="H36" i="2" s="1"/>
  <c r="F15" i="2"/>
  <c r="D60" i="2"/>
  <c r="G60" i="2" s="1"/>
  <c r="C62" i="2"/>
  <c r="E37" i="2"/>
  <c r="E60" i="2" l="1"/>
  <c r="I60" i="2"/>
  <c r="F61" i="2"/>
  <c r="I37" i="2"/>
  <c r="H37" i="2" s="1"/>
  <c r="F16" i="2"/>
  <c r="C36" i="2"/>
  <c r="C37" i="2" s="1"/>
  <c r="C63" i="2"/>
  <c r="E38" i="2"/>
  <c r="I38" i="2" l="1"/>
  <c r="H38" i="2" s="1"/>
  <c r="D61" i="2"/>
  <c r="F17" i="2"/>
  <c r="C64" i="2"/>
  <c r="E39" i="2"/>
  <c r="E40" i="2" s="1"/>
  <c r="C38" i="2"/>
  <c r="D62" i="2"/>
  <c r="G61" i="2" l="1"/>
  <c r="I39" i="2"/>
  <c r="H39" i="2" s="1"/>
  <c r="F18" i="2"/>
  <c r="E41" i="2"/>
  <c r="C65" i="2"/>
  <c r="C39" i="2"/>
  <c r="D63" i="2"/>
  <c r="Q12" i="2"/>
  <c r="G62" i="2" l="1"/>
  <c r="E61" i="2"/>
  <c r="I61" i="2"/>
  <c r="F62" i="2"/>
  <c r="I40" i="2"/>
  <c r="H40" i="2" s="1"/>
  <c r="F19" i="2"/>
  <c r="C66" i="2"/>
  <c r="C40" i="2"/>
  <c r="D64" i="2"/>
  <c r="Q13" i="2"/>
  <c r="E62" i="2" l="1"/>
  <c r="I62" i="2" s="1"/>
  <c r="G63" i="2"/>
  <c r="F63" i="2"/>
  <c r="H41" i="2"/>
  <c r="I41" i="2"/>
  <c r="F20" i="2"/>
  <c r="C67" i="2"/>
  <c r="E42" i="2"/>
  <c r="C41" i="2"/>
  <c r="D65" i="2"/>
  <c r="W13" i="2"/>
  <c r="Q14" i="2"/>
  <c r="E63" i="2" l="1"/>
  <c r="I63" i="2" s="1"/>
  <c r="G64" i="2"/>
  <c r="F64" i="2"/>
  <c r="I42" i="2"/>
  <c r="H42" i="2" s="1"/>
  <c r="F21" i="2"/>
  <c r="C68" i="2"/>
  <c r="E43" i="2"/>
  <c r="C42" i="2"/>
  <c r="D66" i="2"/>
  <c r="W14" i="2"/>
  <c r="Q15" i="2"/>
  <c r="E64" i="2" l="1"/>
  <c r="I64" i="2" s="1"/>
  <c r="G65" i="2"/>
  <c r="F65" i="2"/>
  <c r="I43" i="2"/>
  <c r="H43" i="2" s="1"/>
  <c r="F22" i="2"/>
  <c r="C69" i="2"/>
  <c r="E44" i="2"/>
  <c r="C43" i="2"/>
  <c r="D67" i="2"/>
  <c r="W15" i="2"/>
  <c r="Q16" i="2"/>
  <c r="E65" i="2" l="1"/>
  <c r="G66" i="2"/>
  <c r="F66" i="2"/>
  <c r="I65" i="2"/>
  <c r="I44" i="2"/>
  <c r="H44" i="2" s="1"/>
  <c r="F23" i="2"/>
  <c r="E45" i="2"/>
  <c r="C70" i="2"/>
  <c r="C44" i="2"/>
  <c r="D68" i="2"/>
  <c r="W16" i="2"/>
  <c r="Q17" i="2"/>
  <c r="E66" i="2" l="1"/>
  <c r="G67" i="2"/>
  <c r="F67" i="2"/>
  <c r="I66" i="2"/>
  <c r="I45" i="2"/>
  <c r="H45" i="2" s="1"/>
  <c r="F24" i="2"/>
  <c r="C71" i="2"/>
  <c r="E46" i="2"/>
  <c r="D69" i="2"/>
  <c r="C45" i="2"/>
  <c r="W17" i="2"/>
  <c r="Q18" i="2"/>
  <c r="E67" i="2" l="1"/>
  <c r="I67" i="2" s="1"/>
  <c r="G68" i="2"/>
  <c r="F68" i="2"/>
  <c r="I46" i="2"/>
  <c r="H46" i="2" s="1"/>
  <c r="F25" i="2"/>
  <c r="I17" i="2" s="1"/>
  <c r="I24" i="2"/>
  <c r="I16" i="2"/>
  <c r="I18" i="2"/>
  <c r="I22" i="2"/>
  <c r="I19" i="2"/>
  <c r="E47" i="2"/>
  <c r="C72" i="2"/>
  <c r="C46" i="2"/>
  <c r="D70" i="2"/>
  <c r="W18" i="2"/>
  <c r="Q19" i="2"/>
  <c r="E68" i="2" l="1"/>
  <c r="G69" i="2"/>
  <c r="F69" i="2"/>
  <c r="I68" i="2"/>
  <c r="I47" i="2"/>
  <c r="H47" i="2" s="1"/>
  <c r="I20" i="2"/>
  <c r="F26" i="2"/>
  <c r="G24" i="2" s="1"/>
  <c r="I25" i="2"/>
  <c r="I11" i="2"/>
  <c r="G16" i="2"/>
  <c r="I21" i="2"/>
  <c r="I13" i="2"/>
  <c r="I23" i="2"/>
  <c r="I12" i="2"/>
  <c r="I15" i="2"/>
  <c r="G20" i="2"/>
  <c r="I14" i="2"/>
  <c r="G18" i="2"/>
  <c r="C73" i="2"/>
  <c r="E48" i="2"/>
  <c r="C47" i="2"/>
  <c r="D71" i="2"/>
  <c r="W19" i="2"/>
  <c r="Q20" i="2"/>
  <c r="E69" i="2" l="1"/>
  <c r="G70" i="2"/>
  <c r="F70" i="2"/>
  <c r="I69" i="2"/>
  <c r="I48" i="2"/>
  <c r="H48" i="2" s="1"/>
  <c r="E49" i="2"/>
  <c r="R12" i="2"/>
  <c r="T12" i="2" s="1"/>
  <c r="H16" i="2"/>
  <c r="X16" i="2" s="1"/>
  <c r="G25" i="2"/>
  <c r="H15" i="2"/>
  <c r="H22" i="2"/>
  <c r="H21" i="2"/>
  <c r="H18" i="2"/>
  <c r="X18" i="2" s="1"/>
  <c r="H24" i="2"/>
  <c r="H19" i="2"/>
  <c r="H23" i="2"/>
  <c r="H20" i="2"/>
  <c r="H17" i="2"/>
  <c r="H14" i="2"/>
  <c r="H26" i="2"/>
  <c r="G14" i="2"/>
  <c r="G17" i="2"/>
  <c r="G15" i="2"/>
  <c r="G23" i="2"/>
  <c r="G19" i="2"/>
  <c r="G21" i="2"/>
  <c r="G22" i="2"/>
  <c r="C74" i="2"/>
  <c r="C48" i="2"/>
  <c r="D72" i="2"/>
  <c r="Q21" i="2"/>
  <c r="W20" i="2"/>
  <c r="E70" i="2" l="1"/>
  <c r="G71" i="2"/>
  <c r="F71" i="2"/>
  <c r="I70" i="2"/>
  <c r="I49" i="2"/>
  <c r="H49" i="2" s="1"/>
  <c r="T20" i="2"/>
  <c r="U20" i="2" s="1"/>
  <c r="T17" i="2"/>
  <c r="U17" i="2" s="1"/>
  <c r="T14" i="2"/>
  <c r="U14" i="2" s="1"/>
  <c r="X13" i="2"/>
  <c r="X12" i="2"/>
  <c r="Y12" i="2"/>
  <c r="Y13" i="2" s="1"/>
  <c r="T19" i="2"/>
  <c r="U19" i="2" s="1"/>
  <c r="T18" i="2"/>
  <c r="U18" i="2" s="1"/>
  <c r="T16" i="2"/>
  <c r="U16" i="2" s="1"/>
  <c r="T21" i="2"/>
  <c r="X15" i="2"/>
  <c r="Z11" i="2"/>
  <c r="T15" i="2"/>
  <c r="U15" i="2" s="1"/>
  <c r="X19" i="2"/>
  <c r="X14" i="2"/>
  <c r="T26" i="2"/>
  <c r="U26" i="2" s="1"/>
  <c r="T13" i="2"/>
  <c r="U13" i="2" s="1"/>
  <c r="X17" i="2"/>
  <c r="U12" i="2"/>
  <c r="U21" i="2"/>
  <c r="X20" i="2"/>
  <c r="W21" i="2"/>
  <c r="C49" i="2"/>
  <c r="D74" i="2" s="1"/>
  <c r="D73" i="2"/>
  <c r="Q22" i="2"/>
  <c r="T22" i="2" s="1"/>
  <c r="E71" i="2" l="1"/>
  <c r="G72" i="2"/>
  <c r="F72" i="2"/>
  <c r="AA12" i="2"/>
  <c r="L12" i="2"/>
  <c r="N15" i="2" s="1"/>
  <c r="U22" i="2"/>
  <c r="W22" i="2"/>
  <c r="X21" i="2"/>
  <c r="Q23" i="2"/>
  <c r="T23" i="2" s="1"/>
  <c r="E72" i="2" l="1"/>
  <c r="G73" i="2"/>
  <c r="F73" i="2"/>
  <c r="I71" i="2"/>
  <c r="N19" i="2"/>
  <c r="N21" i="2"/>
  <c r="O15" i="2"/>
  <c r="N26" i="2"/>
  <c r="N17" i="2"/>
  <c r="N24" i="2"/>
  <c r="N23" i="2"/>
  <c r="N14" i="2"/>
  <c r="N20" i="2"/>
  <c r="N22" i="2"/>
  <c r="N18" i="2"/>
  <c r="N16" i="2"/>
  <c r="N25" i="2"/>
  <c r="Y14" i="2"/>
  <c r="Z13" i="2"/>
  <c r="AA13" i="2" s="1"/>
  <c r="U23" i="2"/>
  <c r="W23" i="2"/>
  <c r="X22" i="2"/>
  <c r="Q24" i="2"/>
  <c r="T24" i="2" s="1"/>
  <c r="E73" i="2" l="1"/>
  <c r="I73" i="2" s="1"/>
  <c r="G74" i="2"/>
  <c r="F74" i="2"/>
  <c r="I72" i="2"/>
  <c r="O21" i="2"/>
  <c r="F40" i="2"/>
  <c r="F48" i="2"/>
  <c r="F36" i="2"/>
  <c r="F42" i="2"/>
  <c r="F39" i="2"/>
  <c r="O20" i="2"/>
  <c r="F44" i="2"/>
  <c r="F45" i="2"/>
  <c r="O17" i="2"/>
  <c r="F41" i="2"/>
  <c r="F38" i="2"/>
  <c r="F43" i="2"/>
  <c r="O14" i="2"/>
  <c r="O19" i="2"/>
  <c r="F47" i="2"/>
  <c r="O22" i="2"/>
  <c r="F46" i="2"/>
  <c r="O24" i="2"/>
  <c r="F49" i="2"/>
  <c r="F37" i="2"/>
  <c r="O18" i="2"/>
  <c r="O16" i="2"/>
  <c r="O25" i="2"/>
  <c r="O26" i="2"/>
  <c r="O23" i="2"/>
  <c r="O13" i="2"/>
  <c r="Z14" i="2"/>
  <c r="AA14" i="2" s="1"/>
  <c r="Y15" i="2"/>
  <c r="U24" i="2"/>
  <c r="W24" i="2"/>
  <c r="X23" i="2"/>
  <c r="Q25" i="2"/>
  <c r="T25" i="2" s="1"/>
  <c r="G34" i="2" l="1"/>
  <c r="E74" i="2"/>
  <c r="I74" i="2" s="1"/>
  <c r="J59" i="2" s="1"/>
  <c r="Z15" i="2"/>
  <c r="AA15" i="2" s="1"/>
  <c r="Y16" i="2"/>
  <c r="U25" i="2"/>
  <c r="W25" i="2"/>
  <c r="X25" i="2" s="1"/>
  <c r="X24" i="2"/>
  <c r="Z16" i="2" l="1"/>
  <c r="AA16" i="2" s="1"/>
  <c r="Y17" i="2"/>
  <c r="Z17" i="2" l="1"/>
  <c r="AA17" i="2" s="1"/>
  <c r="Y18" i="2"/>
  <c r="Z18" i="2" l="1"/>
  <c r="AA18" i="2" s="1"/>
  <c r="Y19" i="2"/>
  <c r="Z19" i="2" l="1"/>
  <c r="AA19" i="2" s="1"/>
  <c r="Y20" i="2"/>
  <c r="Z20" i="2" l="1"/>
  <c r="AA20" i="2" s="1"/>
  <c r="Y21" i="2"/>
  <c r="Z21" i="2" l="1"/>
  <c r="AA21" i="2" s="1"/>
  <c r="Y22" i="2"/>
  <c r="Z22" i="2" l="1"/>
  <c r="AA22" i="2" s="1"/>
  <c r="Y23" i="2"/>
  <c r="Z23" i="2" l="1"/>
  <c r="AA23" i="2" s="1"/>
  <c r="Y24" i="2"/>
  <c r="Z24" i="2" l="1"/>
  <c r="AA24" i="2" s="1"/>
  <c r="Y25" i="2"/>
  <c r="Y26" i="2" l="1"/>
  <c r="Z25" i="2"/>
  <c r="AA25" i="2" s="1"/>
  <c r="Z26" i="2" l="1"/>
  <c r="AA26" i="2"/>
</calcChain>
</file>

<file path=xl/sharedStrings.xml><?xml version="1.0" encoding="utf-8"?>
<sst xmlns="http://schemas.openxmlformats.org/spreadsheetml/2006/main" count="77" uniqueCount="53">
  <si>
    <t>LIFE TABLES</t>
  </si>
  <si>
    <t>ISTAT</t>
  </si>
  <si>
    <t>Maximum age (+1)</t>
  </si>
  <si>
    <t>M&amp;F</t>
  </si>
  <si>
    <t>Age x</t>
  </si>
  <si>
    <t>lx</t>
  </si>
  <si>
    <t>dx</t>
  </si>
  <si>
    <t>qx</t>
  </si>
  <si>
    <t>ACTUARIAL VALUES</t>
  </si>
  <si>
    <t>Entry age x</t>
  </si>
  <si>
    <t>Maturity m</t>
  </si>
  <si>
    <t>Interest rate i</t>
  </si>
  <si>
    <t>Policy anniversary t</t>
  </si>
  <si>
    <t>Age x+t</t>
  </si>
  <si>
    <t>Life table</t>
  </si>
  <si>
    <t>discount factor</t>
  </si>
  <si>
    <t>Term insurance A</t>
  </si>
  <si>
    <t xml:space="preserve">Single premium </t>
  </si>
  <si>
    <t>Annuity</t>
  </si>
  <si>
    <t>Annual level premium</t>
  </si>
  <si>
    <t>Pure endow E</t>
  </si>
  <si>
    <t>Single recurrent premiums</t>
  </si>
  <si>
    <t>Additional benefit</t>
  </si>
  <si>
    <t>Cumulative benefit</t>
  </si>
  <si>
    <t>Policy reserve</t>
  </si>
  <si>
    <t>increasing with path similar to annual level premium</t>
  </si>
  <si>
    <t>Sum at risk</t>
  </si>
  <si>
    <t>Profit assessment</t>
  </si>
  <si>
    <t>Proportion mortality rate</t>
  </si>
  <si>
    <t>q''x</t>
  </si>
  <si>
    <t>l''x</t>
  </si>
  <si>
    <t>i''t</t>
  </si>
  <si>
    <t>Profit&amp;Loss t</t>
  </si>
  <si>
    <t>increasing --&gt; larger amount to invest</t>
  </si>
  <si>
    <t>Total expected profit</t>
  </si>
  <si>
    <t>Benefit amount</t>
  </si>
  <si>
    <t>Death benefit</t>
  </si>
  <si>
    <t>rt</t>
  </si>
  <si>
    <t>Survival benefit</t>
  </si>
  <si>
    <t>S = C in standard endowment</t>
  </si>
  <si>
    <t>Nt</t>
  </si>
  <si>
    <t>Policies expected</t>
  </si>
  <si>
    <t>Financial participation</t>
  </si>
  <si>
    <t>gt</t>
  </si>
  <si>
    <t>Revaluated reserve</t>
  </si>
  <si>
    <t>eta_t</t>
  </si>
  <si>
    <t>M</t>
  </si>
  <si>
    <t>F</t>
  </si>
  <si>
    <t>a guess</t>
  </si>
  <si>
    <t>Revaluated benefit amount</t>
  </si>
  <si>
    <t>but mathematically is 0</t>
  </si>
  <si>
    <t xml:space="preserve">at t=0, we can make it = single premium, </t>
  </si>
  <si>
    <t>Lower expected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</si>
</sst>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Aptos Narrow"/>
      <scheme val="minor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  <font>
      <sz val="12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4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0" xfId="0" applyFont="1"/>
    <xf numFmtId="9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6" fillId="0" borderId="0" xfId="0" quotePrefix="1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 vertical="center"/>
    </xf>
    <xf numFmtId="9" fontId="4" fillId="0" borderId="0" xfId="0" applyNumberFormat="1" applyFont="1"/>
    <xf numFmtId="164" fontId="4" fillId="0" borderId="0" xfId="0" applyNumberFormat="1" applyFont="1"/>
    <xf numFmtId="0" fontId="2" fillId="0" borderId="14" xfId="0" applyFont="1" applyBorder="1"/>
    <xf numFmtId="0" fontId="7" fillId="0" borderId="0" xfId="0" applyFont="1"/>
    <xf numFmtId="0" fontId="8" fillId="0" borderId="0" xfId="0" applyFont="1"/>
    <xf numFmtId="9" fontId="8" fillId="0" borderId="0" xfId="0" applyNumberFormat="1" applyFont="1"/>
    <xf numFmtId="164" fontId="8" fillId="0" borderId="0" xfId="0" applyNumberFormat="1" applyFont="1"/>
    <xf numFmtId="0" fontId="9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indent="2"/>
    </xf>
    <xf numFmtId="0" fontId="7" fillId="0" borderId="0" xfId="0" quotePrefix="1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Sum at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AV!$U$12:$U$26</c:f>
              <c:numCache>
                <c:formatCode>General</c:formatCode>
                <c:ptCount val="15"/>
                <c:pt idx="0">
                  <c:v>14887.841084706251</c:v>
                </c:pt>
                <c:pt idx="1">
                  <c:v>13897.554836542242</c:v>
                </c:pt>
                <c:pt idx="2">
                  <c:v>12897.966557097723</c:v>
                </c:pt>
                <c:pt idx="3">
                  <c:v>11888.859695636453</c:v>
                </c:pt>
                <c:pt idx="4">
                  <c:v>10870.142858041623</c:v>
                </c:pt>
                <c:pt idx="5">
                  <c:v>9841.1854457550726</c:v>
                </c:pt>
                <c:pt idx="6">
                  <c:v>8801.2092889351115</c:v>
                </c:pt>
                <c:pt idx="7">
                  <c:v>7749.8023146369505</c:v>
                </c:pt>
                <c:pt idx="8">
                  <c:v>6686.3590570583074</c:v>
                </c:pt>
                <c:pt idx="9">
                  <c:v>5610.0218658905687</c:v>
                </c:pt>
                <c:pt idx="10">
                  <c:v>4520.1795656698487</c:v>
                </c:pt>
                <c:pt idx="11">
                  <c:v>3415.6471381414958</c:v>
                </c:pt>
                <c:pt idx="12">
                  <c:v>2295.0681002399579</c:v>
                </c:pt>
                <c:pt idx="13">
                  <c:v>1157.120339596373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8-4B7A-96A8-A72E43B5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419695"/>
        <c:axId val="1605420175"/>
      </c:scatterChart>
      <c:valAx>
        <c:axId val="160541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420175"/>
        <c:crosses val="autoZero"/>
        <c:crossBetween val="midCat"/>
      </c:valAx>
      <c:valAx>
        <c:axId val="16054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Sum at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41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Sum at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AV!$O$12:$O$26</c:f>
              <c:numCache>
                <c:formatCode>General</c:formatCode>
                <c:ptCount val="15"/>
                <c:pt idx="0">
                  <c:v>2211.0655076296443</c:v>
                </c:pt>
                <c:pt idx="1">
                  <c:v>2063.9932925557805</c:v>
                </c:pt>
                <c:pt idx="2">
                  <c:v>1915.5395876877847</c:v>
                </c:pt>
                <c:pt idx="3">
                  <c:v>1765.6722320252175</c:v>
                </c:pt>
                <c:pt idx="4">
                  <c:v>1614.3776521844029</c:v>
                </c:pt>
                <c:pt idx="5">
                  <c:v>1461.5621949141223</c:v>
                </c:pt>
                <c:pt idx="6">
                  <c:v>1307.1102904359086</c:v>
                </c:pt>
                <c:pt idx="7">
                  <c:v>1150.9607397975687</c:v>
                </c:pt>
                <c:pt idx="8">
                  <c:v>993.02362233539316</c:v>
                </c:pt>
                <c:pt idx="9">
                  <c:v>833.17156424117275</c:v>
                </c:pt>
                <c:pt idx="10">
                  <c:v>671.31379688165907</c:v>
                </c:pt>
                <c:pt idx="11">
                  <c:v>507.27432744675752</c:v>
                </c:pt>
                <c:pt idx="12">
                  <c:v>340.85169805543774</c:v>
                </c:pt>
                <c:pt idx="13">
                  <c:v>171.84955538560098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7-47DD-A02F-D19BBCF8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419695"/>
        <c:axId val="1605420175"/>
      </c:scatterChart>
      <c:valAx>
        <c:axId val="160541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420175"/>
        <c:crosses val="autoZero"/>
        <c:crossBetween val="midCat"/>
      </c:valAx>
      <c:valAx>
        <c:axId val="16054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Sum at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41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Policy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AV!$N$12:$N$26</c:f>
              <c:numCache>
                <c:formatCode>General</c:formatCode>
                <c:ptCount val="15"/>
                <c:pt idx="0">
                  <c:v>15145.739586315971</c:v>
                </c:pt>
                <c:pt idx="1">
                  <c:v>15292.811801389835</c:v>
                </c:pt>
                <c:pt idx="2">
                  <c:v>15441.265506257831</c:v>
                </c:pt>
                <c:pt idx="3">
                  <c:v>15591.132861920398</c:v>
                </c:pt>
                <c:pt idx="4">
                  <c:v>15742.427441761212</c:v>
                </c:pt>
                <c:pt idx="5">
                  <c:v>15895.242899031493</c:v>
                </c:pt>
                <c:pt idx="6">
                  <c:v>16049.694803509707</c:v>
                </c:pt>
                <c:pt idx="7">
                  <c:v>16205.844354148046</c:v>
                </c:pt>
                <c:pt idx="8">
                  <c:v>16363.781471610222</c:v>
                </c:pt>
                <c:pt idx="9">
                  <c:v>16523.633529704442</c:v>
                </c:pt>
                <c:pt idx="10">
                  <c:v>16685.491297063956</c:v>
                </c:pt>
                <c:pt idx="11">
                  <c:v>16849.530766498858</c:v>
                </c:pt>
                <c:pt idx="12">
                  <c:v>17015.953395890177</c:v>
                </c:pt>
                <c:pt idx="13">
                  <c:v>17184.955538560014</c:v>
                </c:pt>
                <c:pt idx="14">
                  <c:v>17356.805093945615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8-4F64-9288-31AE286F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419695"/>
        <c:axId val="1605420175"/>
      </c:scatterChart>
      <c:valAx>
        <c:axId val="160541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420175"/>
        <c:crosses val="autoZero"/>
        <c:crossBetween val="midCat"/>
      </c:valAx>
      <c:valAx>
        <c:axId val="16054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Reserve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41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Policy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149879828259689"/>
          <c:y val="0.17171296296296296"/>
          <c:w val="0.70257635113105088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Single premium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AV!$N$12:$N$26</c:f>
              <c:numCache>
                <c:formatCode>General</c:formatCode>
                <c:ptCount val="15"/>
                <c:pt idx="0">
                  <c:v>15145.739586315971</c:v>
                </c:pt>
                <c:pt idx="1">
                  <c:v>15292.811801389835</c:v>
                </c:pt>
                <c:pt idx="2">
                  <c:v>15441.265506257831</c:v>
                </c:pt>
                <c:pt idx="3">
                  <c:v>15591.132861920398</c:v>
                </c:pt>
                <c:pt idx="4">
                  <c:v>15742.427441761212</c:v>
                </c:pt>
                <c:pt idx="5">
                  <c:v>15895.242899031493</c:v>
                </c:pt>
                <c:pt idx="6">
                  <c:v>16049.694803509707</c:v>
                </c:pt>
                <c:pt idx="7">
                  <c:v>16205.844354148046</c:v>
                </c:pt>
                <c:pt idx="8">
                  <c:v>16363.781471610222</c:v>
                </c:pt>
                <c:pt idx="9">
                  <c:v>16523.633529704442</c:v>
                </c:pt>
                <c:pt idx="10">
                  <c:v>16685.491297063956</c:v>
                </c:pt>
                <c:pt idx="11">
                  <c:v>16849.530766498858</c:v>
                </c:pt>
                <c:pt idx="12">
                  <c:v>17015.953395890177</c:v>
                </c:pt>
                <c:pt idx="13">
                  <c:v>17184.955538560014</c:v>
                </c:pt>
                <c:pt idx="14">
                  <c:v>17356.805093945615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A-4553-8903-CC308B313629}"/>
            </c:ext>
          </c:extLst>
        </c:ser>
        <c:ser>
          <c:idx val="1"/>
          <c:order val="1"/>
          <c:tx>
            <c:v>Annual level premium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AV!$A$12:$A$26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AV!$T$12:$T$26</c:f>
              <c:numCache>
                <c:formatCode>General</c:formatCode>
                <c:ptCount val="15"/>
                <c:pt idx="0">
                  <c:v>981.31321452752309</c:v>
                </c:pt>
                <c:pt idx="1">
                  <c:v>1971.5994626915326</c:v>
                </c:pt>
                <c:pt idx="2">
                  <c:v>2971.1877421360514</c:v>
                </c:pt>
                <c:pt idx="3">
                  <c:v>3980.2946035973218</c:v>
                </c:pt>
                <c:pt idx="4">
                  <c:v>4999.0114411921513</c:v>
                </c:pt>
                <c:pt idx="5">
                  <c:v>6027.9688534787019</c:v>
                </c:pt>
                <c:pt idx="6">
                  <c:v>7067.9450102986639</c:v>
                </c:pt>
                <c:pt idx="7">
                  <c:v>8119.351984596824</c:v>
                </c:pt>
                <c:pt idx="8">
                  <c:v>9182.7952421754671</c:v>
                </c:pt>
                <c:pt idx="9">
                  <c:v>10259.132433343206</c:v>
                </c:pt>
                <c:pt idx="10">
                  <c:v>11348.974733563926</c:v>
                </c:pt>
                <c:pt idx="11">
                  <c:v>12453.507161092279</c:v>
                </c:pt>
                <c:pt idx="12">
                  <c:v>13574.086198993817</c:v>
                </c:pt>
                <c:pt idx="13">
                  <c:v>14712.033959637401</c:v>
                </c:pt>
                <c:pt idx="14">
                  <c:v>15869.154299233775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A-4553-8903-CC308B31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419695"/>
        <c:axId val="1605420175"/>
      </c:scatterChart>
      <c:valAx>
        <c:axId val="160541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420175"/>
        <c:crosses val="autoZero"/>
        <c:crossBetween val="midCat"/>
      </c:valAx>
      <c:valAx>
        <c:axId val="16054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Reserve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41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4791813815137629"/>
          <c:y val="0.40414224263633713"/>
          <c:w val="0.13866685069761578"/>
          <c:h val="0.3078725575969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Policy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149879828259689"/>
          <c:y val="0.17171296296296296"/>
          <c:w val="0.6792909476278135"/>
          <c:h val="0.70696741032370958"/>
        </c:manualLayout>
      </c:layout>
      <c:scatterChart>
        <c:scatterStyle val="lineMarker"/>
        <c:varyColors val="0"/>
        <c:ser>
          <c:idx val="2"/>
          <c:order val="1"/>
          <c:tx>
            <c:v>Single recurrent premiums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AV!$Z$12:$Z$26</c:f>
              <c:numCache>
                <c:formatCode>General</c:formatCode>
                <c:ptCount val="15"/>
                <c:pt idx="0">
                  <c:v>1009.7159724210646</c:v>
                </c:pt>
                <c:pt idx="1">
                  <c:v>2029.2312544611925</c:v>
                </c:pt>
                <c:pt idx="2">
                  <c:v>3058.6372661526348</c:v>
                </c:pt>
                <c:pt idx="3">
                  <c:v>4098.0289361181131</c:v>
                </c:pt>
                <c:pt idx="4">
                  <c:v>5147.4996290265244</c:v>
                </c:pt>
                <c:pt idx="5">
                  <c:v>6207.1748582981209</c:v>
                </c:pt>
                <c:pt idx="6">
                  <c:v>7277.2059921312166</c:v>
                </c:pt>
                <c:pt idx="7">
                  <c:v>8357.7359967223074</c:v>
                </c:pt>
                <c:pt idx="8">
                  <c:v>9448.9335805690316</c:v>
                </c:pt>
                <c:pt idx="9">
                  <c:v>10551.005558286502</c:v>
                </c:pt>
                <c:pt idx="10">
                  <c:v>11664.153793331814</c:v>
                </c:pt>
                <c:pt idx="11">
                  <c:v>12788.658432249202</c:v>
                </c:pt>
                <c:pt idx="12">
                  <c:v>13924.848859381822</c:v>
                </c:pt>
                <c:pt idx="13">
                  <c:v>15073.082189455954</c:v>
                </c:pt>
                <c:pt idx="14">
                  <c:v>16233.813011350512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CA-47EB-B674-F0024E3FD474}"/>
            </c:ext>
          </c:extLst>
        </c:ser>
        <c:ser>
          <c:idx val="1"/>
          <c:order val="2"/>
          <c:tx>
            <c:v>Annual level premium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AV!$A$12:$A$26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AV!$T$12:$T$26</c:f>
              <c:numCache>
                <c:formatCode>General</c:formatCode>
                <c:ptCount val="15"/>
                <c:pt idx="0">
                  <c:v>981.31321452752309</c:v>
                </c:pt>
                <c:pt idx="1">
                  <c:v>1971.5994626915326</c:v>
                </c:pt>
                <c:pt idx="2">
                  <c:v>2971.1877421360514</c:v>
                </c:pt>
                <c:pt idx="3">
                  <c:v>3980.2946035973218</c:v>
                </c:pt>
                <c:pt idx="4">
                  <c:v>4999.0114411921513</c:v>
                </c:pt>
                <c:pt idx="5">
                  <c:v>6027.9688534787019</c:v>
                </c:pt>
                <c:pt idx="6">
                  <c:v>7067.9450102986639</c:v>
                </c:pt>
                <c:pt idx="7">
                  <c:v>8119.351984596824</c:v>
                </c:pt>
                <c:pt idx="8">
                  <c:v>9182.7952421754671</c:v>
                </c:pt>
                <c:pt idx="9">
                  <c:v>10259.132433343206</c:v>
                </c:pt>
                <c:pt idx="10">
                  <c:v>11348.974733563926</c:v>
                </c:pt>
                <c:pt idx="11">
                  <c:v>12453.507161092279</c:v>
                </c:pt>
                <c:pt idx="12">
                  <c:v>13574.086198993817</c:v>
                </c:pt>
                <c:pt idx="13">
                  <c:v>14712.033959637401</c:v>
                </c:pt>
                <c:pt idx="14">
                  <c:v>15869.154299233775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CA-47EB-B674-F0024E3FD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419695"/>
        <c:axId val="16054201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Single premium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AV!$N$12:$N$26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15145.739586315971</c:v>
                      </c:pt>
                      <c:pt idx="1">
                        <c:v>15292.811801389835</c:v>
                      </c:pt>
                      <c:pt idx="2">
                        <c:v>15441.265506257831</c:v>
                      </c:pt>
                      <c:pt idx="3">
                        <c:v>15591.132861920398</c:v>
                      </c:pt>
                      <c:pt idx="4">
                        <c:v>15742.427441761212</c:v>
                      </c:pt>
                      <c:pt idx="5">
                        <c:v>15895.242899031493</c:v>
                      </c:pt>
                      <c:pt idx="6">
                        <c:v>16049.694803509707</c:v>
                      </c:pt>
                      <c:pt idx="7">
                        <c:v>16205.844354148046</c:v>
                      </c:pt>
                      <c:pt idx="8">
                        <c:v>16363.781471610222</c:v>
                      </c:pt>
                      <c:pt idx="9">
                        <c:v>16523.633529704442</c:v>
                      </c:pt>
                      <c:pt idx="10">
                        <c:v>16685.491297063956</c:v>
                      </c:pt>
                      <c:pt idx="11">
                        <c:v>16849.530766498858</c:v>
                      </c:pt>
                      <c:pt idx="12">
                        <c:v>17015.953395890177</c:v>
                      </c:pt>
                      <c:pt idx="13">
                        <c:v>17184.955538560014</c:v>
                      </c:pt>
                      <c:pt idx="14">
                        <c:v>17356.805093945615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6CA-47EB-B674-F0024E3FD474}"/>
                  </c:ext>
                </c:extLst>
              </c15:ser>
            </c15:filteredScatterSeries>
          </c:ext>
        </c:extLst>
      </c:scatterChart>
      <c:valAx>
        <c:axId val="160541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420175"/>
        <c:crosses val="autoZero"/>
        <c:crossBetween val="midCat"/>
      </c:valAx>
      <c:valAx>
        <c:axId val="16054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Reserve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41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463256595111145"/>
          <c:y val="0.40414224263633713"/>
          <c:w val="0.17536743404888852"/>
          <c:h val="0.35253198903233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18" Type="http://schemas.openxmlformats.org/officeDocument/2006/relationships/image" Target="../media/image13.png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12" Type="http://schemas.openxmlformats.org/officeDocument/2006/relationships/image" Target="../media/image7.png"/><Relationship Id="rId17" Type="http://schemas.openxmlformats.org/officeDocument/2006/relationships/image" Target="../media/image12.svg"/><Relationship Id="rId2" Type="http://schemas.openxmlformats.org/officeDocument/2006/relationships/chart" Target="../charts/chart2.xml"/><Relationship Id="rId16" Type="http://schemas.openxmlformats.org/officeDocument/2006/relationships/image" Target="../media/image11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openxmlformats.org/officeDocument/2006/relationships/chart" Target="../charts/chart5.xml"/><Relationship Id="rId15" Type="http://schemas.openxmlformats.org/officeDocument/2006/relationships/image" Target="../media/image10.svg"/><Relationship Id="rId10" Type="http://schemas.openxmlformats.org/officeDocument/2006/relationships/image" Target="../media/image5.png"/><Relationship Id="rId19" Type="http://schemas.openxmlformats.org/officeDocument/2006/relationships/image" Target="../media/image14.svg"/><Relationship Id="rId4" Type="http://schemas.openxmlformats.org/officeDocument/2006/relationships/chart" Target="../charts/chart4.xml"/><Relationship Id="rId9" Type="http://schemas.openxmlformats.org/officeDocument/2006/relationships/image" Target="../media/image4.sv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353267</xdr:colOff>
      <xdr:row>8</xdr:row>
      <xdr:rowOff>26096</xdr:rowOff>
    </xdr:from>
    <xdr:to>
      <xdr:col>13</xdr:col>
      <xdr:colOff>417534</xdr:colOff>
      <xdr:row>9</xdr:row>
      <xdr:rowOff>20263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99AAB370-5AC6-ABF9-0C84-A3557A2BBFF3}"/>
            </a:ext>
          </a:extLst>
        </xdr:cNvPr>
        <xdr:cNvCxnSpPr/>
      </xdr:nvCxnSpPr>
      <xdr:spPr>
        <a:xfrm flipV="1">
          <a:off x="13801349" y="2026781"/>
          <a:ext cx="64267" cy="194235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264583</xdr:colOff>
      <xdr:row>31</xdr:row>
      <xdr:rowOff>10584</xdr:rowOff>
    </xdr:from>
    <xdr:to>
      <xdr:col>5</xdr:col>
      <xdr:colOff>349250</xdr:colOff>
      <xdr:row>32</xdr:row>
      <xdr:rowOff>0</xdr:rowOff>
    </xdr:to>
    <xdr:cxnSp macro="">
      <xdr:nvCxnSpPr>
        <xdr:cNvPr id="24" name="Connettore 2 23">
          <a:extLst>
            <a:ext uri="{FF2B5EF4-FFF2-40B4-BE49-F238E27FC236}">
              <a16:creationId xmlns:a16="http://schemas.microsoft.com/office/drawing/2014/main" id="{C1294CD4-03AF-4D9F-99F1-E7A8A6218A3B}"/>
            </a:ext>
          </a:extLst>
        </xdr:cNvPr>
        <xdr:cNvCxnSpPr/>
      </xdr:nvCxnSpPr>
      <xdr:spPr>
        <a:xfrm flipV="1">
          <a:off x="5217583" y="6244167"/>
          <a:ext cx="84667" cy="190500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128769</xdr:colOff>
      <xdr:row>31</xdr:row>
      <xdr:rowOff>172977</xdr:rowOff>
    </xdr:from>
    <xdr:to>
      <xdr:col>3</xdr:col>
      <xdr:colOff>189639</xdr:colOff>
      <xdr:row>32</xdr:row>
      <xdr:rowOff>134271</xdr:rowOff>
    </xdr:to>
    <xdr:sp macro="" textlink="">
      <xdr:nvSpPr>
        <xdr:cNvPr id="2" name="Figura a mano libera: forma 1">
          <a:extLst>
            <a:ext uri="{FF2B5EF4-FFF2-40B4-BE49-F238E27FC236}">
              <a16:creationId xmlns:a16="http://schemas.microsoft.com/office/drawing/2014/main" id="{385FB725-8D21-4F8C-8F94-0FA09B0CB772}"/>
            </a:ext>
          </a:extLst>
        </xdr:cNvPr>
        <xdr:cNvSpPr/>
      </xdr:nvSpPr>
      <xdr:spPr>
        <a:xfrm>
          <a:off x="3175161" y="6804306"/>
          <a:ext cx="60870" cy="162243"/>
        </a:xfrm>
        <a:custGeom>
          <a:avLst/>
          <a:gdLst>
            <a:gd name="connsiteX0" fmla="*/ 175917 w 175917"/>
            <a:gd name="connsiteY0" fmla="*/ 136071 h 136071"/>
            <a:gd name="connsiteX1" fmla="*/ 3559 w 175917"/>
            <a:gd name="connsiteY1" fmla="*/ 81643 h 136071"/>
            <a:gd name="connsiteX2" fmla="*/ 76131 w 175917"/>
            <a:gd name="connsiteY2" fmla="*/ 0 h 1360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5917" h="136071">
              <a:moveTo>
                <a:pt x="175917" y="136071"/>
              </a:moveTo>
              <a:cubicBezTo>
                <a:pt x="98053" y="120196"/>
                <a:pt x="20190" y="104321"/>
                <a:pt x="3559" y="81643"/>
              </a:cubicBezTo>
              <a:cubicBezTo>
                <a:pt x="-13072" y="58965"/>
                <a:pt x="31529" y="29482"/>
                <a:pt x="76131" y="0"/>
              </a:cubicBezTo>
            </a:path>
          </a:pathLst>
        </a:custGeom>
        <a:noFill/>
        <a:ln>
          <a:solidFill>
            <a:schemeClr val="bg1">
              <a:lumMod val="50000"/>
            </a:schemeClr>
          </a:solidFill>
          <a:tailEnd type="triangle" w="sm" len="sm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 kern="1200"/>
        </a:p>
      </xdr:txBody>
    </xdr:sp>
    <xdr:clientData/>
  </xdr:twoCellAnchor>
  <xdr:twoCellAnchor>
    <xdr:from>
      <xdr:col>16</xdr:col>
      <xdr:colOff>1023828</xdr:colOff>
      <xdr:row>40</xdr:row>
      <xdr:rowOff>181105</xdr:rowOff>
    </xdr:from>
    <xdr:to>
      <xdr:col>20</xdr:col>
      <xdr:colOff>394047</xdr:colOff>
      <xdr:row>54</xdr:row>
      <xdr:rowOff>123346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6FBD990-E17F-21A4-560A-C07CD12AF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330548</xdr:colOff>
      <xdr:row>40</xdr:row>
      <xdr:rowOff>78288</xdr:rowOff>
    </xdr:from>
    <xdr:to>
      <xdr:col>15</xdr:col>
      <xdr:colOff>31315</xdr:colOff>
      <xdr:row>54</xdr:row>
      <xdr:rowOff>20529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0C01733-5CD9-4E03-A902-AC1503429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173973</xdr:colOff>
      <xdr:row>26</xdr:row>
      <xdr:rowOff>60890</xdr:rowOff>
    </xdr:from>
    <xdr:to>
      <xdr:col>14</xdr:col>
      <xdr:colOff>1092549</xdr:colOff>
      <xdr:row>40</xdr:row>
      <xdr:rowOff>3131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A9B1991-246F-4874-9E76-9D8705191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687193</xdr:colOff>
      <xdr:row>26</xdr:row>
      <xdr:rowOff>52191</xdr:rowOff>
    </xdr:from>
    <xdr:to>
      <xdr:col>21</xdr:col>
      <xdr:colOff>17398</xdr:colOff>
      <xdr:row>40</xdr:row>
      <xdr:rowOff>52192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3D155BD-B280-4E82-98FB-72DA6C735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1226507</xdr:colOff>
      <xdr:row>26</xdr:row>
      <xdr:rowOff>52192</xdr:rowOff>
    </xdr:from>
    <xdr:to>
      <xdr:col>26</xdr:col>
      <xdr:colOff>1243903</xdr:colOff>
      <xdr:row>41</xdr:row>
      <xdr:rowOff>34795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DA2642B-A468-4BCA-A4EE-B799366F2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960133</xdr:colOff>
      <xdr:row>55</xdr:row>
      <xdr:rowOff>158751</xdr:rowOff>
    </xdr:from>
    <xdr:to>
      <xdr:col>9</xdr:col>
      <xdr:colOff>100906</xdr:colOff>
      <xdr:row>57</xdr:row>
      <xdr:rowOff>73668</xdr:rowOff>
    </xdr:to>
    <xdr:pic>
      <xdr:nvPicPr>
        <xdr:cNvPr id="27" name="Elemento grafico 26" descr="Badge 7 con riempimento a tinta unita">
          <a:extLst>
            <a:ext uri="{FF2B5EF4-FFF2-40B4-BE49-F238E27FC236}">
              <a16:creationId xmlns:a16="http://schemas.microsoft.com/office/drawing/2014/main" id="{70294878-8D9B-513C-42BC-37BF945B8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173494" y="11609571"/>
          <a:ext cx="317084" cy="331310"/>
        </a:xfrm>
        <a:prstGeom prst="rect">
          <a:avLst/>
        </a:prstGeom>
      </xdr:spPr>
    </xdr:pic>
    <xdr:clientData/>
  </xdr:twoCellAnchor>
  <xdr:twoCellAnchor editAs="oneCell">
    <xdr:from>
      <xdr:col>0</xdr:col>
      <xdr:colOff>1483499</xdr:colOff>
      <xdr:row>54</xdr:row>
      <xdr:rowOff>171166</xdr:rowOff>
    </xdr:from>
    <xdr:to>
      <xdr:col>1</xdr:col>
      <xdr:colOff>181333</xdr:colOff>
      <xdr:row>56</xdr:row>
      <xdr:rowOff>86083</xdr:rowOff>
    </xdr:to>
    <xdr:pic>
      <xdr:nvPicPr>
        <xdr:cNvPr id="29" name="Elemento grafico 28" descr="Badge 6 con riempimento a tinta unita">
          <a:extLst>
            <a:ext uri="{FF2B5EF4-FFF2-40B4-BE49-F238E27FC236}">
              <a16:creationId xmlns:a16="http://schemas.microsoft.com/office/drawing/2014/main" id="{B83A8938-8C25-1F90-4312-C6CB8DDE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483499" y="11029666"/>
          <a:ext cx="317084" cy="317084"/>
        </a:xfrm>
        <a:prstGeom prst="rect">
          <a:avLst/>
        </a:prstGeom>
      </xdr:spPr>
    </xdr:pic>
    <xdr:clientData/>
  </xdr:twoCellAnchor>
  <xdr:twoCellAnchor editAs="oneCell">
    <xdr:from>
      <xdr:col>0</xdr:col>
      <xdr:colOff>1474750</xdr:colOff>
      <xdr:row>28</xdr:row>
      <xdr:rowOff>173000</xdr:rowOff>
    </xdr:from>
    <xdr:to>
      <xdr:col>1</xdr:col>
      <xdr:colOff>172584</xdr:colOff>
      <xdr:row>30</xdr:row>
      <xdr:rowOff>87917</xdr:rowOff>
    </xdr:to>
    <xdr:pic>
      <xdr:nvPicPr>
        <xdr:cNvPr id="31" name="Elemento grafico 30" descr="Badge 5 con riempimento a tinta unita">
          <a:extLst>
            <a:ext uri="{FF2B5EF4-FFF2-40B4-BE49-F238E27FC236}">
              <a16:creationId xmlns:a16="http://schemas.microsoft.com/office/drawing/2014/main" id="{D0559934-4140-8291-A7E9-B4CA904BB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474750" y="5803333"/>
          <a:ext cx="317084" cy="317084"/>
        </a:xfrm>
        <a:prstGeom prst="rect">
          <a:avLst/>
        </a:prstGeom>
      </xdr:spPr>
    </xdr:pic>
    <xdr:clientData/>
  </xdr:twoCellAnchor>
  <xdr:twoCellAnchor editAs="oneCell">
    <xdr:from>
      <xdr:col>22</xdr:col>
      <xdr:colOff>778084</xdr:colOff>
      <xdr:row>7</xdr:row>
      <xdr:rowOff>37250</xdr:rowOff>
    </xdr:from>
    <xdr:to>
      <xdr:col>22</xdr:col>
      <xdr:colOff>1095168</xdr:colOff>
      <xdr:row>8</xdr:row>
      <xdr:rowOff>153250</xdr:rowOff>
    </xdr:to>
    <xdr:pic>
      <xdr:nvPicPr>
        <xdr:cNvPr id="33" name="Elemento grafico 32" descr="Badge 4 con riempimento a tinta unita">
          <a:extLst>
            <a:ext uri="{FF2B5EF4-FFF2-40B4-BE49-F238E27FC236}">
              <a16:creationId xmlns:a16="http://schemas.microsoft.com/office/drawing/2014/main" id="{791A6F9E-7438-1091-109D-A780AE838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9167" y="1444833"/>
          <a:ext cx="317084" cy="317084"/>
        </a:xfrm>
        <a:prstGeom prst="rect">
          <a:avLst/>
        </a:prstGeom>
      </xdr:spPr>
    </xdr:pic>
    <xdr:clientData/>
  </xdr:twoCellAnchor>
  <xdr:twoCellAnchor editAs="oneCell">
    <xdr:from>
      <xdr:col>16</xdr:col>
      <xdr:colOff>578834</xdr:colOff>
      <xdr:row>7</xdr:row>
      <xdr:rowOff>39084</xdr:rowOff>
    </xdr:from>
    <xdr:to>
      <xdr:col>16</xdr:col>
      <xdr:colOff>895918</xdr:colOff>
      <xdr:row>8</xdr:row>
      <xdr:rowOff>155084</xdr:rowOff>
    </xdr:to>
    <xdr:pic>
      <xdr:nvPicPr>
        <xdr:cNvPr id="35" name="Elemento grafico 34" descr="Badge 3 con riempimento a tinta unita">
          <a:extLst>
            <a:ext uri="{FF2B5EF4-FFF2-40B4-BE49-F238E27FC236}">
              <a16:creationId xmlns:a16="http://schemas.microsoft.com/office/drawing/2014/main" id="{D1B8726D-6143-5425-A11E-42ACB9C8B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7533334" y="1446667"/>
          <a:ext cx="317084" cy="317084"/>
        </a:xfrm>
        <a:prstGeom prst="rect">
          <a:avLst/>
        </a:prstGeom>
      </xdr:spPr>
    </xdr:pic>
    <xdr:clientData/>
  </xdr:twoCellAnchor>
  <xdr:twoCellAnchor editAs="oneCell">
    <xdr:from>
      <xdr:col>2</xdr:col>
      <xdr:colOff>252582</xdr:colOff>
      <xdr:row>2</xdr:row>
      <xdr:rowOff>62082</xdr:rowOff>
    </xdr:from>
    <xdr:to>
      <xdr:col>2</xdr:col>
      <xdr:colOff>569666</xdr:colOff>
      <xdr:row>3</xdr:row>
      <xdr:rowOff>178083</xdr:rowOff>
    </xdr:to>
    <xdr:pic>
      <xdr:nvPicPr>
        <xdr:cNvPr id="37" name="Elemento grafico 36" descr="Badge con riempimento a tinta unita">
          <a:extLst>
            <a:ext uri="{FF2B5EF4-FFF2-40B4-BE49-F238E27FC236}">
              <a16:creationId xmlns:a16="http://schemas.microsoft.com/office/drawing/2014/main" id="{9FFBB659-BEA3-57ED-7C45-DC2A74F2A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591499" y="464249"/>
          <a:ext cx="317084" cy="317084"/>
        </a:xfrm>
        <a:prstGeom prst="rect">
          <a:avLst/>
        </a:prstGeom>
      </xdr:spPr>
    </xdr:pic>
    <xdr:clientData/>
  </xdr:twoCellAnchor>
  <xdr:twoCellAnchor editAs="oneCell">
    <xdr:from>
      <xdr:col>10</xdr:col>
      <xdr:colOff>339083</xdr:colOff>
      <xdr:row>7</xdr:row>
      <xdr:rowOff>54720</xdr:rowOff>
    </xdr:from>
    <xdr:to>
      <xdr:col>10</xdr:col>
      <xdr:colOff>656167</xdr:colOff>
      <xdr:row>8</xdr:row>
      <xdr:rowOff>177834</xdr:rowOff>
    </xdr:to>
    <xdr:pic>
      <xdr:nvPicPr>
        <xdr:cNvPr id="39" name="Elemento grafico 38" descr="Badge 1 con riempimento a tinta unita">
          <a:extLst>
            <a:ext uri="{FF2B5EF4-FFF2-40B4-BE49-F238E27FC236}">
              <a16:creationId xmlns:a16="http://schemas.microsoft.com/office/drawing/2014/main" id="{E3E567DB-E134-546E-CB88-1B1A6B99F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0384575" y="1512097"/>
          <a:ext cx="317084" cy="331311"/>
        </a:xfrm>
        <a:prstGeom prst="rect">
          <a:avLst/>
        </a:prstGeom>
      </xdr:spPr>
    </xdr:pic>
    <xdr:clientData/>
  </xdr:twoCellAnchor>
  <xdr:twoCellAnchor>
    <xdr:from>
      <xdr:col>11</xdr:col>
      <xdr:colOff>359833</xdr:colOff>
      <xdr:row>6</xdr:row>
      <xdr:rowOff>190500</xdr:rowOff>
    </xdr:from>
    <xdr:to>
      <xdr:col>11</xdr:col>
      <xdr:colOff>687916</xdr:colOff>
      <xdr:row>8</xdr:row>
      <xdr:rowOff>95250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47D120EA-324E-4A64-A5DB-699695D02F4D}"/>
            </a:ext>
          </a:extLst>
        </xdr:cNvPr>
        <xdr:cNvCxnSpPr/>
      </xdr:nvCxnSpPr>
      <xdr:spPr>
        <a:xfrm flipH="1" flipV="1">
          <a:off x="11366500" y="1397000"/>
          <a:ext cx="328083" cy="306917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127000</xdr:colOff>
      <xdr:row>8</xdr:row>
      <xdr:rowOff>31750</xdr:rowOff>
    </xdr:from>
    <xdr:to>
      <xdr:col>25</xdr:col>
      <xdr:colOff>190500</xdr:colOff>
      <xdr:row>9</xdr:row>
      <xdr:rowOff>0</xdr:rowOff>
    </xdr:to>
    <xdr:cxnSp macro="">
      <xdr:nvCxnSpPr>
        <xdr:cNvPr id="6" name="Connettore 2 5">
          <a:extLst>
            <a:ext uri="{FF2B5EF4-FFF2-40B4-BE49-F238E27FC236}">
              <a16:creationId xmlns:a16="http://schemas.microsoft.com/office/drawing/2014/main" id="{F405423F-CFFB-42DC-AFD1-B3FA36E51B0B}"/>
            </a:ext>
          </a:extLst>
        </xdr:cNvPr>
        <xdr:cNvCxnSpPr/>
      </xdr:nvCxnSpPr>
      <xdr:spPr>
        <a:xfrm flipH="1" flipV="1">
          <a:off x="28627917" y="1640417"/>
          <a:ext cx="63500" cy="16933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29398</xdr:colOff>
      <xdr:row>31</xdr:row>
      <xdr:rowOff>105833</xdr:rowOff>
    </xdr:from>
    <xdr:to>
      <xdr:col>3</xdr:col>
      <xdr:colOff>21167</xdr:colOff>
      <xdr:row>31</xdr:row>
      <xdr:rowOff>105834</xdr:rowOff>
    </xdr:to>
    <xdr:cxnSp macro="">
      <xdr:nvCxnSpPr>
        <xdr:cNvPr id="20" name="Connettore 2 19">
          <a:extLst>
            <a:ext uri="{FF2B5EF4-FFF2-40B4-BE49-F238E27FC236}">
              <a16:creationId xmlns:a16="http://schemas.microsoft.com/office/drawing/2014/main" id="{54CE0581-1FC0-41C4-BC10-F1FD7659D96E}"/>
            </a:ext>
          </a:extLst>
        </xdr:cNvPr>
        <xdr:cNvCxnSpPr/>
      </xdr:nvCxnSpPr>
      <xdr:spPr>
        <a:xfrm>
          <a:off x="2369491" y="6485231"/>
          <a:ext cx="703204" cy="1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128769</xdr:colOff>
      <xdr:row>56</xdr:row>
      <xdr:rowOff>172977</xdr:rowOff>
    </xdr:from>
    <xdr:to>
      <xdr:col>1</xdr:col>
      <xdr:colOff>189639</xdr:colOff>
      <xdr:row>57</xdr:row>
      <xdr:rowOff>134271</xdr:rowOff>
    </xdr:to>
    <xdr:sp macro="" textlink="">
      <xdr:nvSpPr>
        <xdr:cNvPr id="26" name="Figura a mano libera: forma 25">
          <a:extLst>
            <a:ext uri="{FF2B5EF4-FFF2-40B4-BE49-F238E27FC236}">
              <a16:creationId xmlns:a16="http://schemas.microsoft.com/office/drawing/2014/main" id="{699FE6AF-44C7-4D6D-A6C9-CB6CD503E8D7}"/>
            </a:ext>
          </a:extLst>
        </xdr:cNvPr>
        <xdr:cNvSpPr/>
      </xdr:nvSpPr>
      <xdr:spPr>
        <a:xfrm>
          <a:off x="3189261" y="6627075"/>
          <a:ext cx="60870" cy="169491"/>
        </a:xfrm>
        <a:custGeom>
          <a:avLst/>
          <a:gdLst>
            <a:gd name="connsiteX0" fmla="*/ 175917 w 175917"/>
            <a:gd name="connsiteY0" fmla="*/ 136071 h 136071"/>
            <a:gd name="connsiteX1" fmla="*/ 3559 w 175917"/>
            <a:gd name="connsiteY1" fmla="*/ 81643 h 136071"/>
            <a:gd name="connsiteX2" fmla="*/ 76131 w 175917"/>
            <a:gd name="connsiteY2" fmla="*/ 0 h 1360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5917" h="136071">
              <a:moveTo>
                <a:pt x="175917" y="136071"/>
              </a:moveTo>
              <a:cubicBezTo>
                <a:pt x="98053" y="120196"/>
                <a:pt x="20190" y="104321"/>
                <a:pt x="3559" y="81643"/>
              </a:cubicBezTo>
              <a:cubicBezTo>
                <a:pt x="-13072" y="58965"/>
                <a:pt x="31529" y="29482"/>
                <a:pt x="76131" y="0"/>
              </a:cubicBezTo>
            </a:path>
          </a:pathLst>
        </a:custGeom>
        <a:noFill/>
        <a:ln>
          <a:solidFill>
            <a:schemeClr val="bg1">
              <a:lumMod val="50000"/>
            </a:schemeClr>
          </a:solidFill>
          <a:tailEnd type="triangle" w="sm" len="sm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 kern="1200"/>
        </a:p>
      </xdr:txBody>
    </xdr:sp>
    <xdr:clientData/>
  </xdr:twoCellAnchor>
  <xdr:twoCellAnchor>
    <xdr:from>
      <xdr:col>9</xdr:col>
      <xdr:colOff>1280410</xdr:colOff>
      <xdr:row>59</xdr:row>
      <xdr:rowOff>52049</xdr:rowOff>
    </xdr:from>
    <xdr:to>
      <xdr:col>10</xdr:col>
      <xdr:colOff>176967</xdr:colOff>
      <xdr:row>60</xdr:row>
      <xdr:rowOff>31229</xdr:rowOff>
    </xdr:to>
    <xdr:cxnSp macro="">
      <xdr:nvCxnSpPr>
        <xdr:cNvPr id="30" name="Connettore 2 29">
          <a:extLst>
            <a:ext uri="{FF2B5EF4-FFF2-40B4-BE49-F238E27FC236}">
              <a16:creationId xmlns:a16="http://schemas.microsoft.com/office/drawing/2014/main" id="{F33689F1-85F8-4703-A02A-AB9551D74953}"/>
            </a:ext>
          </a:extLst>
        </xdr:cNvPr>
        <xdr:cNvCxnSpPr/>
      </xdr:nvCxnSpPr>
      <xdr:spPr>
        <a:xfrm>
          <a:off x="10670082" y="12335656"/>
          <a:ext cx="270655" cy="187376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48" zoomScale="71" workbookViewId="0">
      <selection activeCell="H14" sqref="H14"/>
    </sheetView>
  </sheetViews>
  <sheetFormatPr defaultColWidth="11.25" defaultRowHeight="15" customHeight="1" x14ac:dyDescent="0.4"/>
  <cols>
    <col min="1" max="1" width="15.4140625" bestFit="1" customWidth="1"/>
    <col min="2" max="3" width="11.75" bestFit="1" customWidth="1"/>
    <col min="4" max="4" width="10.75" bestFit="1" customWidth="1"/>
    <col min="5" max="6" width="11.75" bestFit="1" customWidth="1"/>
    <col min="7" max="7" width="10.75" bestFit="1" customWidth="1"/>
    <col min="8" max="9" width="11.75" bestFit="1" customWidth="1"/>
    <col min="10" max="10" width="10.75" bestFit="1" customWidth="1"/>
    <col min="11" max="26" width="8.4140625" customWidth="1"/>
  </cols>
  <sheetData>
    <row r="1" spans="1:26" ht="15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4">
      <c r="A3" s="1" t="s">
        <v>1</v>
      </c>
      <c r="B3" s="1">
        <v>2022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4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0" customHeight="1" x14ac:dyDescent="0.4">
      <c r="A5" s="3" t="s">
        <v>2</v>
      </c>
      <c r="B5" s="2">
        <v>109</v>
      </c>
      <c r="C5" s="2"/>
      <c r="D5" s="2"/>
      <c r="E5" s="2">
        <v>111</v>
      </c>
      <c r="F5" s="2"/>
      <c r="G5" s="2"/>
      <c r="H5" s="2">
        <v>110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4">
      <c r="A7" s="4"/>
      <c r="B7" s="43" t="s">
        <v>46</v>
      </c>
      <c r="C7" s="44"/>
      <c r="D7" s="45"/>
      <c r="E7" s="46" t="s">
        <v>47</v>
      </c>
      <c r="F7" s="44"/>
      <c r="G7" s="44"/>
      <c r="H7" s="43" t="s">
        <v>3</v>
      </c>
      <c r="I7" s="44"/>
      <c r="J7" s="4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4">
      <c r="A8" s="5" t="s">
        <v>4</v>
      </c>
      <c r="B8" s="5" t="s">
        <v>5</v>
      </c>
      <c r="C8" s="6" t="s">
        <v>6</v>
      </c>
      <c r="D8" s="7" t="s">
        <v>7</v>
      </c>
      <c r="E8" s="6" t="s">
        <v>5</v>
      </c>
      <c r="F8" s="6" t="s">
        <v>6</v>
      </c>
      <c r="G8" s="6" t="s">
        <v>7</v>
      </c>
      <c r="H8" s="5" t="s">
        <v>5</v>
      </c>
      <c r="I8" s="6" t="s">
        <v>6</v>
      </c>
      <c r="J8" s="7" t="s">
        <v>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4">
      <c r="A9" s="8">
        <v>0</v>
      </c>
      <c r="B9" s="4">
        <v>1</v>
      </c>
      <c r="C9" s="9">
        <f>B9-B10</f>
        <v>2.4929099999999593E-3</v>
      </c>
      <c r="D9" s="10">
        <v>2.4929100000000001E-3</v>
      </c>
      <c r="E9" s="4">
        <v>1</v>
      </c>
      <c r="F9" s="9">
        <f>E9-E10</f>
        <v>2.1904000000000368E-3</v>
      </c>
      <c r="G9" s="10">
        <v>2.1903999999999999E-3</v>
      </c>
      <c r="H9" s="4">
        <v>1</v>
      </c>
      <c r="I9" s="9">
        <f>H9-H10</f>
        <v>2.3456800000000166E-3</v>
      </c>
      <c r="J9" s="10">
        <v>2.3456800000000002E-3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4">
      <c r="A10" s="8">
        <v>1</v>
      </c>
      <c r="B10" s="8">
        <f>IF($A10&lt;B$5, B9*(1-D9), 0)</f>
        <v>0.99750709000000004</v>
      </c>
      <c r="C10" s="2">
        <f>B10-B11</f>
        <v>1.9515228708766319E-4</v>
      </c>
      <c r="D10" s="11">
        <v>1.9564000000000002E-4</v>
      </c>
      <c r="E10" s="8">
        <f>IF($A10&lt;E$5, E9*(1-G9), 0)</f>
        <v>0.99780959999999996</v>
      </c>
      <c r="F10" s="2">
        <f>E10-E11</f>
        <v>1.5224578876793515E-4</v>
      </c>
      <c r="G10" s="11">
        <v>1.5258000000000001E-4</v>
      </c>
      <c r="H10" s="8">
        <f>IF($A10&lt;H$5, H9*(1-J9), 0)</f>
        <v>0.99765431999999998</v>
      </c>
      <c r="I10" s="2">
        <f>H10-H11</f>
        <v>1.7427025661753692E-4</v>
      </c>
      <c r="J10" s="11">
        <v>1.7468E-4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4">
      <c r="A11" s="8">
        <v>2</v>
      </c>
      <c r="B11" s="8">
        <f t="shared" ref="B11:B74" si="0">IF(A11&lt;B$5, B10*(1-D10), 0)</f>
        <v>0.99731193771291238</v>
      </c>
      <c r="C11" s="2">
        <f t="shared" ref="C11:C74" si="1">B11-B12</f>
        <v>1.4076060688883452E-4</v>
      </c>
      <c r="D11" s="11">
        <v>1.4113999999999999E-4</v>
      </c>
      <c r="E11" s="8">
        <f t="shared" ref="E11:E74" si="2">IF(A11&lt;E$5, E10*(1-G10), 0)</f>
        <v>0.99765735421123203</v>
      </c>
      <c r="F11" s="2">
        <f t="shared" ref="F11:F74" si="3">E11-E12</f>
        <v>1.086748155942896E-4</v>
      </c>
      <c r="G11" s="11">
        <v>1.0893E-4</v>
      </c>
      <c r="H11" s="8">
        <f t="shared" ref="H11:H74" si="4">IF(A11&lt;H$5, H10*(1-J10), 0)</f>
        <v>0.99748004974338245</v>
      </c>
      <c r="I11" s="2">
        <f t="shared" ref="I11:I74" si="5">H11-H12</f>
        <v>1.2515382184130619E-4</v>
      </c>
      <c r="J11" s="11">
        <v>1.2547E-4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4">
      <c r="A12" s="8">
        <v>3</v>
      </c>
      <c r="B12" s="8">
        <f t="shared" si="0"/>
        <v>0.99717117710602354</v>
      </c>
      <c r="C12" s="2">
        <f t="shared" si="1"/>
        <v>1.0658762712079106E-4</v>
      </c>
      <c r="D12" s="11">
        <v>1.0689E-4</v>
      </c>
      <c r="E12" s="8">
        <f t="shared" si="2"/>
        <v>0.99754867939563774</v>
      </c>
      <c r="F12" s="2">
        <f t="shared" si="3"/>
        <v>8.0921148872592497E-5</v>
      </c>
      <c r="G12" s="11">
        <v>8.1119999999999996E-5</v>
      </c>
      <c r="H12" s="8">
        <f t="shared" si="4"/>
        <v>0.99735489592154114</v>
      </c>
      <c r="I12" s="2">
        <f t="shared" si="5"/>
        <v>9.4100434430255397E-5</v>
      </c>
      <c r="J12" s="11">
        <v>9.4350000000000003E-5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4">
      <c r="A13" s="8">
        <v>4</v>
      </c>
      <c r="B13" s="8">
        <f t="shared" si="0"/>
        <v>0.99706458947890275</v>
      </c>
      <c r="C13" s="2">
        <f t="shared" si="1"/>
        <v>8.6076586009786737E-5</v>
      </c>
      <c r="D13" s="11">
        <v>8.6330000000000009E-5</v>
      </c>
      <c r="E13" s="8">
        <f t="shared" si="2"/>
        <v>0.99746775824676515</v>
      </c>
      <c r="F13" s="2">
        <f t="shared" si="3"/>
        <v>6.4745632187723778E-5</v>
      </c>
      <c r="G13" s="11">
        <v>6.491E-5</v>
      </c>
      <c r="H13" s="8">
        <f t="shared" si="4"/>
        <v>0.99726079548711088</v>
      </c>
      <c r="I13" s="2">
        <f t="shared" si="5"/>
        <v>7.569209437752189E-5</v>
      </c>
      <c r="J13" s="11">
        <v>7.5900000000000002E-5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4">
      <c r="A14" s="8">
        <v>5</v>
      </c>
      <c r="B14" s="8">
        <f t="shared" si="0"/>
        <v>0.99697851289289297</v>
      </c>
      <c r="C14" s="2">
        <f t="shared" si="1"/>
        <v>8.5391209629359643E-5</v>
      </c>
      <c r="D14" s="11">
        <v>8.5650000000000008E-5</v>
      </c>
      <c r="E14" s="8">
        <f t="shared" si="2"/>
        <v>0.99740301261457742</v>
      </c>
      <c r="F14" s="2">
        <f t="shared" si="3"/>
        <v>5.8786933563426125E-5</v>
      </c>
      <c r="G14" s="11">
        <v>5.8940000000000002E-5</v>
      </c>
      <c r="H14" s="8">
        <f t="shared" si="4"/>
        <v>0.99718510339273336</v>
      </c>
      <c r="I14" s="2">
        <f t="shared" si="5"/>
        <v>7.2445497761530753E-5</v>
      </c>
      <c r="J14" s="11">
        <v>7.2650000000000004E-5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4">
      <c r="A15" s="8">
        <v>6</v>
      </c>
      <c r="B15" s="8">
        <f t="shared" si="0"/>
        <v>0.99689312168326361</v>
      </c>
      <c r="C15" s="2">
        <f t="shared" si="1"/>
        <v>8.1834956359050359E-5</v>
      </c>
      <c r="D15" s="11">
        <v>8.2089999999999995E-5</v>
      </c>
      <c r="E15" s="8">
        <f t="shared" si="2"/>
        <v>0.997344225681014</v>
      </c>
      <c r="F15" s="2">
        <f t="shared" si="3"/>
        <v>6.0149830250821879E-5</v>
      </c>
      <c r="G15" s="11">
        <v>6.0310000000000004E-5</v>
      </c>
      <c r="H15" s="8">
        <f t="shared" si="4"/>
        <v>0.99711265789497183</v>
      </c>
      <c r="I15" s="2">
        <f t="shared" si="5"/>
        <v>7.1283583912840065E-5</v>
      </c>
      <c r="J15" s="11">
        <v>7.1489999999999995E-5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4">
      <c r="A16" s="8">
        <v>7</v>
      </c>
      <c r="B16" s="8">
        <f t="shared" si="0"/>
        <v>0.99681128672690456</v>
      </c>
      <c r="C16" s="2">
        <f t="shared" si="1"/>
        <v>7.7043544351118598E-5</v>
      </c>
      <c r="D16" s="11">
        <v>7.729E-5</v>
      </c>
      <c r="E16" s="8">
        <f t="shared" si="2"/>
        <v>0.99728407585076317</v>
      </c>
      <c r="F16" s="2">
        <f t="shared" si="3"/>
        <v>6.2968516549188891E-5</v>
      </c>
      <c r="G16" s="11">
        <v>6.3139999999999995E-5</v>
      </c>
      <c r="H16" s="8">
        <f t="shared" si="4"/>
        <v>0.99704137431105899</v>
      </c>
      <c r="I16" s="2">
        <f t="shared" si="5"/>
        <v>7.0191712751577207E-5</v>
      </c>
      <c r="J16" s="11">
        <v>7.0400000000000004E-5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4">
      <c r="A17" s="8">
        <v>8</v>
      </c>
      <c r="B17" s="8">
        <f t="shared" si="0"/>
        <v>0.99673424318255344</v>
      </c>
      <c r="C17" s="2">
        <f t="shared" si="1"/>
        <v>6.4887399231272624E-5</v>
      </c>
      <c r="D17" s="11">
        <v>6.510000000000001E-5</v>
      </c>
      <c r="E17" s="8">
        <f t="shared" si="2"/>
        <v>0.99722110733421399</v>
      </c>
      <c r="F17" s="2">
        <f t="shared" si="3"/>
        <v>6.1917458554439087E-5</v>
      </c>
      <c r="G17" s="11">
        <v>6.2089999999999997E-5</v>
      </c>
      <c r="H17" s="8">
        <f t="shared" si="4"/>
        <v>0.99697118259830741</v>
      </c>
      <c r="I17" s="2">
        <f t="shared" si="5"/>
        <v>6.3447246060555074E-5</v>
      </c>
      <c r="J17" s="11">
        <v>6.3640000000000007E-5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4">
      <c r="A18" s="8">
        <v>9</v>
      </c>
      <c r="B18" s="8">
        <f t="shared" si="0"/>
        <v>0.99666935578332216</v>
      </c>
      <c r="C18" s="2">
        <f t="shared" si="1"/>
        <v>6.5341642965122126E-5</v>
      </c>
      <c r="D18" s="11">
        <v>6.5559999999999989E-5</v>
      </c>
      <c r="E18" s="8">
        <f t="shared" si="2"/>
        <v>0.99715918987565955</v>
      </c>
      <c r="F18" s="2">
        <f t="shared" si="3"/>
        <v>6.4197108644137302E-5</v>
      </c>
      <c r="G18" s="11">
        <v>6.4380000000000004E-5</v>
      </c>
      <c r="H18" s="8">
        <f t="shared" si="4"/>
        <v>0.99690773535224686</v>
      </c>
      <c r="I18" s="2">
        <f t="shared" si="5"/>
        <v>6.4779064643194495E-5</v>
      </c>
      <c r="J18" s="11">
        <v>6.4979999999999991E-5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4">
      <c r="A19" s="8">
        <v>10</v>
      </c>
      <c r="B19" s="8">
        <f t="shared" si="0"/>
        <v>0.99660401414035704</v>
      </c>
      <c r="C19" s="2">
        <f t="shared" si="1"/>
        <v>6.8367035370053841E-5</v>
      </c>
      <c r="D19" s="11">
        <v>6.86E-5</v>
      </c>
      <c r="E19" s="8">
        <f t="shared" si="2"/>
        <v>0.99709499276701541</v>
      </c>
      <c r="F19" s="2">
        <f t="shared" si="3"/>
        <v>6.4970709728662257E-5</v>
      </c>
      <c r="G19" s="11">
        <v>6.5159999999999993E-5</v>
      </c>
      <c r="H19" s="8">
        <f t="shared" si="4"/>
        <v>0.99684295628760367</v>
      </c>
      <c r="I19" s="2">
        <f t="shared" si="5"/>
        <v>6.6718699064383102E-5</v>
      </c>
      <c r="J19" s="11">
        <v>6.6929999999999998E-5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4">
      <c r="A20" s="8">
        <v>11</v>
      </c>
      <c r="B20" s="8">
        <f t="shared" si="0"/>
        <v>0.99653564710498699</v>
      </c>
      <c r="C20" s="2">
        <f t="shared" si="1"/>
        <v>7.3105855071697867E-5</v>
      </c>
      <c r="D20" s="11">
        <v>7.3359999999999989E-5</v>
      </c>
      <c r="E20" s="8">
        <f t="shared" si="2"/>
        <v>0.99703002205728675</v>
      </c>
      <c r="F20" s="2">
        <f t="shared" si="3"/>
        <v>6.504623863901049E-5</v>
      </c>
      <c r="G20" s="11">
        <v>6.5240000000000006E-5</v>
      </c>
      <c r="H20" s="8">
        <f t="shared" si="4"/>
        <v>0.99677623758853928</v>
      </c>
      <c r="I20" s="2">
        <f t="shared" si="5"/>
        <v>6.9186238651042231E-5</v>
      </c>
      <c r="J20" s="11">
        <v>6.9410000000000001E-5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4">
      <c r="A21" s="8">
        <v>12</v>
      </c>
      <c r="B21" s="8">
        <f t="shared" si="0"/>
        <v>0.99646254124991529</v>
      </c>
      <c r="C21" s="2">
        <f t="shared" si="1"/>
        <v>8.1131980108617441E-5</v>
      </c>
      <c r="D21" s="11">
        <v>8.1420000000000003E-5</v>
      </c>
      <c r="E21" s="8">
        <f t="shared" si="2"/>
        <v>0.99696497581864774</v>
      </c>
      <c r="F21" s="2">
        <f t="shared" si="3"/>
        <v>6.8082738198582682E-5</v>
      </c>
      <c r="G21" s="11">
        <v>6.8289999999999998E-5</v>
      </c>
      <c r="H21" s="8">
        <f t="shared" si="4"/>
        <v>0.99670705134988824</v>
      </c>
      <c r="I21" s="2">
        <f t="shared" si="5"/>
        <v>7.4782930062800013E-5</v>
      </c>
      <c r="J21" s="11">
        <v>7.5030000000000005E-5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4">
      <c r="A22" s="8">
        <v>13</v>
      </c>
      <c r="B22" s="8">
        <f t="shared" si="0"/>
        <v>0.99638140926980667</v>
      </c>
      <c r="C22" s="2">
        <f t="shared" si="1"/>
        <v>9.6908055865596587E-5</v>
      </c>
      <c r="D22" s="11">
        <v>9.7260000000000001E-5</v>
      </c>
      <c r="E22" s="8">
        <f t="shared" si="2"/>
        <v>0.99689689308044915</v>
      </c>
      <c r="F22" s="2">
        <f t="shared" si="3"/>
        <v>7.7867616318560984E-5</v>
      </c>
      <c r="G22" s="11">
        <v>7.8109999999999996E-5</v>
      </c>
      <c r="H22" s="8">
        <f t="shared" si="4"/>
        <v>0.99663226841982544</v>
      </c>
      <c r="I22" s="2">
        <f t="shared" si="5"/>
        <v>8.7643841684803547E-5</v>
      </c>
      <c r="J22" s="11">
        <v>8.7940000000000002E-5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4">
      <c r="A23" s="8">
        <v>14</v>
      </c>
      <c r="B23" s="8">
        <f t="shared" si="0"/>
        <v>0.99628450121394108</v>
      </c>
      <c r="C23" s="2">
        <f t="shared" si="1"/>
        <v>1.233798726303359E-4</v>
      </c>
      <c r="D23" s="11">
        <v>1.2384000000000001E-4</v>
      </c>
      <c r="E23" s="8">
        <f t="shared" si="2"/>
        <v>0.99681902546413059</v>
      </c>
      <c r="F23" s="2">
        <f t="shared" si="3"/>
        <v>8.7540646816264278E-5</v>
      </c>
      <c r="G23" s="11">
        <v>8.7819999999999996E-5</v>
      </c>
      <c r="H23" s="8">
        <f t="shared" si="4"/>
        <v>0.99654462457814064</v>
      </c>
      <c r="I23" s="2">
        <f t="shared" si="5"/>
        <v>1.0593269359271407E-4</v>
      </c>
      <c r="J23" s="11">
        <v>1.0630000000000001E-4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4">
      <c r="A24" s="8">
        <v>15</v>
      </c>
      <c r="B24" s="8">
        <f t="shared" si="0"/>
        <v>0.99616112134131074</v>
      </c>
      <c r="C24" s="2">
        <f t="shared" si="1"/>
        <v>1.604815566481621E-4</v>
      </c>
      <c r="D24" s="11">
        <v>1.6109999999999999E-4</v>
      </c>
      <c r="E24" s="8">
        <f t="shared" si="2"/>
        <v>0.99673148481731433</v>
      </c>
      <c r="F24" s="2">
        <f t="shared" si="3"/>
        <v>9.6154686340388373E-5</v>
      </c>
      <c r="G24" s="11">
        <v>9.6470000000000003E-5</v>
      </c>
      <c r="H24" s="8">
        <f t="shared" si="4"/>
        <v>0.99643869188454792</v>
      </c>
      <c r="I24" s="2">
        <f t="shared" si="5"/>
        <v>1.2917831201597618E-4</v>
      </c>
      <c r="J24" s="11">
        <v>1.2964000000000001E-4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4">
      <c r="A25" s="8">
        <v>16</v>
      </c>
      <c r="B25" s="8">
        <f t="shared" si="0"/>
        <v>0.99600063978466258</v>
      </c>
      <c r="C25" s="2">
        <f t="shared" si="1"/>
        <v>2.109927755319374E-4</v>
      </c>
      <c r="D25" s="11">
        <v>2.1184E-4</v>
      </c>
      <c r="E25" s="8">
        <f t="shared" si="2"/>
        <v>0.99663533013097394</v>
      </c>
      <c r="F25" s="2">
        <f t="shared" si="3"/>
        <v>1.2040351423314721E-4</v>
      </c>
      <c r="G25" s="11">
        <v>1.2081E-4</v>
      </c>
      <c r="H25" s="8">
        <f t="shared" si="4"/>
        <v>0.99630951357253195</v>
      </c>
      <c r="I25" s="2">
        <f t="shared" si="5"/>
        <v>1.6691173280880545E-4</v>
      </c>
      <c r="J25" s="11">
        <v>1.6753000000000002E-4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4">
      <c r="A26" s="8">
        <v>17</v>
      </c>
      <c r="B26" s="8">
        <f t="shared" si="0"/>
        <v>0.99578964700913064</v>
      </c>
      <c r="C26" s="2">
        <f t="shared" si="1"/>
        <v>2.6563684623615025E-4</v>
      </c>
      <c r="D26" s="11">
        <v>2.6676E-4</v>
      </c>
      <c r="E26" s="8">
        <f t="shared" si="2"/>
        <v>0.99651492661674079</v>
      </c>
      <c r="F26" s="2">
        <f t="shared" si="3"/>
        <v>1.2564060194786286E-4</v>
      </c>
      <c r="G26" s="11">
        <v>1.2607999999999999E-4</v>
      </c>
      <c r="H26" s="8">
        <f t="shared" si="4"/>
        <v>0.99614260183972314</v>
      </c>
      <c r="I26" s="2">
        <f t="shared" si="5"/>
        <v>1.9750519366668051E-4</v>
      </c>
      <c r="J26" s="11">
        <v>1.9827000000000001E-4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4">
      <c r="A27" s="8">
        <v>18</v>
      </c>
      <c r="B27" s="8">
        <f t="shared" si="0"/>
        <v>0.99552401016289449</v>
      </c>
      <c r="C27" s="2">
        <f t="shared" si="1"/>
        <v>3.0594443880327393E-4</v>
      </c>
      <c r="D27" s="11">
        <v>3.0731999999999998E-4</v>
      </c>
      <c r="E27" s="8">
        <f t="shared" si="2"/>
        <v>0.99638928601479293</v>
      </c>
      <c r="F27" s="2">
        <f t="shared" si="3"/>
        <v>1.3679428507695768E-4</v>
      </c>
      <c r="G27" s="11">
        <v>1.3729000000000001E-4</v>
      </c>
      <c r="H27" s="8">
        <f t="shared" si="4"/>
        <v>0.99594509664605646</v>
      </c>
      <c r="I27" s="2">
        <f t="shared" si="5"/>
        <v>2.2362951200094461E-4</v>
      </c>
      <c r="J27" s="11">
        <v>2.2453999999999999E-4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4">
      <c r="A28" s="8">
        <v>19</v>
      </c>
      <c r="B28" s="8">
        <f t="shared" si="0"/>
        <v>0.99521806572409122</v>
      </c>
      <c r="C28" s="2">
        <f t="shared" si="1"/>
        <v>3.4089204405240991E-4</v>
      </c>
      <c r="D28" s="11">
        <v>3.4253000000000002E-4</v>
      </c>
      <c r="E28" s="8">
        <f t="shared" si="2"/>
        <v>0.99625249172971597</v>
      </c>
      <c r="F28" s="2">
        <f t="shared" si="3"/>
        <v>1.3951519894184194E-4</v>
      </c>
      <c r="G28" s="11">
        <v>1.4003999999999999E-4</v>
      </c>
      <c r="H28" s="8">
        <f t="shared" si="4"/>
        <v>0.99572146713405552</v>
      </c>
      <c r="I28" s="2">
        <f t="shared" si="5"/>
        <v>2.4289629469276264E-4</v>
      </c>
      <c r="J28" s="11">
        <v>2.4394E-4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4">
      <c r="A29" s="8">
        <v>20</v>
      </c>
      <c r="B29" s="8">
        <f t="shared" si="0"/>
        <v>0.99487717368003881</v>
      </c>
      <c r="C29" s="2">
        <f t="shared" si="1"/>
        <v>3.6854230021798884E-4</v>
      </c>
      <c r="D29" s="11">
        <v>3.7043999999999998E-4</v>
      </c>
      <c r="E29" s="8">
        <f t="shared" si="2"/>
        <v>0.99611297653077413</v>
      </c>
      <c r="F29" s="2">
        <f t="shared" si="3"/>
        <v>1.3807121967701619E-4</v>
      </c>
      <c r="G29" s="11">
        <v>1.3861E-4</v>
      </c>
      <c r="H29" s="8">
        <f t="shared" si="4"/>
        <v>0.99547857083936275</v>
      </c>
      <c r="I29" s="2">
        <f t="shared" si="5"/>
        <v>2.5638550591977616E-4</v>
      </c>
      <c r="J29" s="11">
        <v>2.5755E-4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4">
      <c r="A30" s="8">
        <v>21</v>
      </c>
      <c r="B30" s="8">
        <f t="shared" si="0"/>
        <v>0.99450863137982082</v>
      </c>
      <c r="C30" s="2">
        <f t="shared" si="1"/>
        <v>3.7804256604645481E-4</v>
      </c>
      <c r="D30" s="11">
        <v>3.8013000000000001E-4</v>
      </c>
      <c r="E30" s="8">
        <f t="shared" si="2"/>
        <v>0.99597490531109711</v>
      </c>
      <c r="F30" s="2">
        <f t="shared" si="3"/>
        <v>1.3270369638374024E-4</v>
      </c>
      <c r="G30" s="11">
        <v>1.3323999999999999E-4</v>
      </c>
      <c r="H30" s="8">
        <f t="shared" si="4"/>
        <v>0.99522218533344298</v>
      </c>
      <c r="I30" s="2">
        <f t="shared" si="5"/>
        <v>2.5864829374633302E-4</v>
      </c>
      <c r="J30" s="11">
        <v>2.5989000000000003E-4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4">
      <c r="A31" s="8">
        <v>22</v>
      </c>
      <c r="B31" s="8">
        <f t="shared" si="0"/>
        <v>0.99413058881377436</v>
      </c>
      <c r="C31" s="2">
        <f t="shared" si="1"/>
        <v>3.8042395242143812E-4</v>
      </c>
      <c r="D31" s="11">
        <v>3.8266999999999999E-4</v>
      </c>
      <c r="E31" s="8">
        <f t="shared" si="2"/>
        <v>0.99584220161471337</v>
      </c>
      <c r="F31" s="2">
        <f t="shared" si="3"/>
        <v>1.366594253275899E-4</v>
      </c>
      <c r="G31" s="11">
        <v>1.3722999999999999E-4</v>
      </c>
      <c r="H31" s="8">
        <f t="shared" si="4"/>
        <v>0.99496353703969664</v>
      </c>
      <c r="I31" s="2">
        <f t="shared" si="5"/>
        <v>2.6179480586585591E-4</v>
      </c>
      <c r="J31" s="11">
        <v>2.6312000000000004E-4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4">
      <c r="A32" s="8">
        <v>23</v>
      </c>
      <c r="B32" s="8">
        <f t="shared" si="0"/>
        <v>0.99375016486135292</v>
      </c>
      <c r="C32" s="2">
        <f t="shared" si="1"/>
        <v>3.8562475147441155E-4</v>
      </c>
      <c r="D32" s="11">
        <v>3.8805000000000003E-4</v>
      </c>
      <c r="E32" s="8">
        <f t="shared" si="2"/>
        <v>0.99570554218938578</v>
      </c>
      <c r="F32" s="2">
        <f t="shared" si="3"/>
        <v>1.4373009501500444E-4</v>
      </c>
      <c r="G32" s="11">
        <v>1.4435000000000001E-4</v>
      </c>
      <c r="H32" s="8">
        <f t="shared" si="4"/>
        <v>0.99470174223383079</v>
      </c>
      <c r="I32" s="2">
        <f t="shared" si="5"/>
        <v>2.6790302023582679E-4</v>
      </c>
      <c r="J32" s="11">
        <v>2.6933000000000003E-4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4">
      <c r="A33" s="8">
        <v>24</v>
      </c>
      <c r="B33" s="8">
        <f t="shared" si="0"/>
        <v>0.99336454010987851</v>
      </c>
      <c r="C33" s="2">
        <f t="shared" si="1"/>
        <v>3.9006445396494449E-4</v>
      </c>
      <c r="D33" s="11">
        <v>3.9267000000000002E-4</v>
      </c>
      <c r="E33" s="8">
        <f t="shared" si="2"/>
        <v>0.99556181209437078</v>
      </c>
      <c r="F33" s="2">
        <f t="shared" si="3"/>
        <v>1.4907542574305044E-4</v>
      </c>
      <c r="G33" s="11">
        <v>1.4974000000000001E-4</v>
      </c>
      <c r="H33" s="8">
        <f t="shared" si="4"/>
        <v>0.99443383921359496</v>
      </c>
      <c r="I33" s="2">
        <f t="shared" si="5"/>
        <v>2.7278314643464086E-4</v>
      </c>
      <c r="J33" s="11">
        <v>2.7430999999999999E-4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4">
      <c r="A34" s="8">
        <v>25</v>
      </c>
      <c r="B34" s="8">
        <f t="shared" si="0"/>
        <v>0.99297447565591357</v>
      </c>
      <c r="C34" s="2">
        <f t="shared" si="1"/>
        <v>4.0097302301467241E-4</v>
      </c>
      <c r="D34" s="11">
        <v>4.0381E-4</v>
      </c>
      <c r="E34" s="8">
        <f t="shared" si="2"/>
        <v>0.99541273666862773</v>
      </c>
      <c r="F34" s="2">
        <f t="shared" si="3"/>
        <v>1.5718562524735802E-4</v>
      </c>
      <c r="G34" s="11">
        <v>1.5790999999999998E-4</v>
      </c>
      <c r="H34" s="8">
        <f t="shared" si="4"/>
        <v>0.99416105606716032</v>
      </c>
      <c r="I34" s="2">
        <f t="shared" si="5"/>
        <v>2.8233179831249622E-4</v>
      </c>
      <c r="J34" s="11">
        <v>2.8399000000000002E-4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4">
      <c r="A35" s="8">
        <v>26</v>
      </c>
      <c r="B35" s="8">
        <f t="shared" si="0"/>
        <v>0.9925735026328989</v>
      </c>
      <c r="C35" s="2">
        <f t="shared" si="1"/>
        <v>4.2680660613214627E-4</v>
      </c>
      <c r="D35" s="11">
        <v>4.2999999999999999E-4</v>
      </c>
      <c r="E35" s="8">
        <f t="shared" si="2"/>
        <v>0.99525555104338037</v>
      </c>
      <c r="F35" s="2">
        <f t="shared" si="3"/>
        <v>1.6568019158225145E-4</v>
      </c>
      <c r="G35" s="11">
        <v>1.6647E-4</v>
      </c>
      <c r="H35" s="8">
        <f t="shared" si="4"/>
        <v>0.99387872426884782</v>
      </c>
      <c r="I35" s="2">
        <f t="shared" si="5"/>
        <v>2.9972400687772183E-4</v>
      </c>
      <c r="J35" s="11">
        <v>3.0157000000000003E-4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4">
      <c r="A36" s="8">
        <v>27</v>
      </c>
      <c r="B36" s="8">
        <f t="shared" si="0"/>
        <v>0.99214669602676675</v>
      </c>
      <c r="C36" s="2">
        <f t="shared" si="1"/>
        <v>4.5213117084630383E-4</v>
      </c>
      <c r="D36" s="11">
        <v>4.5571000000000001E-4</v>
      </c>
      <c r="E36" s="8">
        <f t="shared" si="2"/>
        <v>0.99508987085179812</v>
      </c>
      <c r="F36" s="2">
        <f t="shared" si="3"/>
        <v>1.7239932012513837E-4</v>
      </c>
      <c r="G36" s="11">
        <v>1.7324999999999998E-4</v>
      </c>
      <c r="H36" s="8">
        <f t="shared" si="4"/>
        <v>0.9935790002619701</v>
      </c>
      <c r="I36" s="2">
        <f t="shared" si="5"/>
        <v>3.1599786524338924E-4</v>
      </c>
      <c r="J36" s="11">
        <v>3.1804000000000001E-4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4">
      <c r="A37" s="8">
        <v>28</v>
      </c>
      <c r="B37" s="8">
        <f t="shared" si="0"/>
        <v>0.99169456485592045</v>
      </c>
      <c r="C37" s="2">
        <f t="shared" si="1"/>
        <v>4.6559068125417991E-4</v>
      </c>
      <c r="D37" s="11">
        <v>4.6949000000000003E-4</v>
      </c>
      <c r="E37" s="8">
        <f t="shared" si="2"/>
        <v>0.99491747153167298</v>
      </c>
      <c r="F37" s="2">
        <f t="shared" si="3"/>
        <v>1.8262705107430222E-4</v>
      </c>
      <c r="G37" s="11">
        <v>1.8356000000000001E-4</v>
      </c>
      <c r="H37" s="8">
        <f t="shared" si="4"/>
        <v>0.99326300239672671</v>
      </c>
      <c r="I37" s="2">
        <f t="shared" si="5"/>
        <v>3.2788604972122659E-4</v>
      </c>
      <c r="J37" s="11">
        <v>3.3011E-4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4">
      <c r="A38" s="8">
        <v>29</v>
      </c>
      <c r="B38" s="8">
        <f t="shared" si="0"/>
        <v>0.99122897417466627</v>
      </c>
      <c r="C38" s="2">
        <f t="shared" si="1"/>
        <v>4.7310367708375267E-4</v>
      </c>
      <c r="D38" s="11">
        <v>4.7729000000000001E-4</v>
      </c>
      <c r="E38" s="8">
        <f t="shared" si="2"/>
        <v>0.99473484448059868</v>
      </c>
      <c r="F38" s="2">
        <f t="shared" si="3"/>
        <v>1.9815118102051166E-4</v>
      </c>
      <c r="G38" s="11">
        <v>1.9919999999999999E-4</v>
      </c>
      <c r="H38" s="8">
        <f t="shared" si="4"/>
        <v>0.99293511634700549</v>
      </c>
      <c r="I38" s="2">
        <f t="shared" si="5"/>
        <v>3.3929585860703604E-4</v>
      </c>
      <c r="J38" s="11">
        <v>3.4171000000000001E-4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4">
      <c r="A39" s="8">
        <v>30</v>
      </c>
      <c r="B39" s="8">
        <f t="shared" si="0"/>
        <v>0.99075587049758251</v>
      </c>
      <c r="C39" s="2">
        <f t="shared" si="1"/>
        <v>4.8658002311874338E-4</v>
      </c>
      <c r="D39" s="11">
        <v>4.9112000000000005E-4</v>
      </c>
      <c r="E39" s="8">
        <f t="shared" si="2"/>
        <v>0.99453669329957817</v>
      </c>
      <c r="F39" s="2">
        <f t="shared" si="3"/>
        <v>2.1108046778584022E-4</v>
      </c>
      <c r="G39" s="11">
        <v>2.1224000000000001E-4</v>
      </c>
      <c r="H39" s="8">
        <f t="shared" si="4"/>
        <v>0.99259582048839845</v>
      </c>
      <c r="I39" s="2">
        <f t="shared" si="5"/>
        <v>3.5251047968831717E-4</v>
      </c>
      <c r="J39" s="11">
        <v>3.5513999999999999E-4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4">
      <c r="A40" s="8">
        <v>31</v>
      </c>
      <c r="B40" s="8">
        <f t="shared" si="0"/>
        <v>0.99026929047446377</v>
      </c>
      <c r="C40" s="2">
        <f t="shared" si="1"/>
        <v>5.0812697832824938E-4</v>
      </c>
      <c r="D40" s="11">
        <v>5.1312000000000005E-4</v>
      </c>
      <c r="E40" s="8">
        <f t="shared" si="2"/>
        <v>0.99432561283179233</v>
      </c>
      <c r="F40" s="2">
        <f t="shared" si="3"/>
        <v>2.319861087298758E-4</v>
      </c>
      <c r="G40" s="11">
        <v>2.3331E-4</v>
      </c>
      <c r="H40" s="8">
        <f t="shared" si="4"/>
        <v>0.99224331000871013</v>
      </c>
      <c r="I40" s="2">
        <f t="shared" si="5"/>
        <v>3.7373836514786873E-4</v>
      </c>
      <c r="J40" s="11">
        <v>3.7666000000000002E-4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4">
      <c r="A41" s="8">
        <v>32</v>
      </c>
      <c r="B41" s="8">
        <f t="shared" si="0"/>
        <v>0.98976116349613552</v>
      </c>
      <c r="C41" s="2">
        <f t="shared" si="1"/>
        <v>5.202481603685527E-4</v>
      </c>
      <c r="D41" s="11">
        <v>5.2563000000000002E-4</v>
      </c>
      <c r="E41" s="8">
        <f t="shared" si="2"/>
        <v>0.99409362672306245</v>
      </c>
      <c r="F41" s="2">
        <f t="shared" si="3"/>
        <v>2.5894150788885462E-4</v>
      </c>
      <c r="G41" s="11">
        <v>2.6048E-4</v>
      </c>
      <c r="H41" s="8">
        <f t="shared" si="4"/>
        <v>0.99186957164356226</v>
      </c>
      <c r="I41" s="2">
        <f t="shared" si="5"/>
        <v>3.9307791124232327E-4</v>
      </c>
      <c r="J41" s="11">
        <v>3.9629999999999998E-4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4">
      <c r="A42" s="8">
        <v>33</v>
      </c>
      <c r="B42" s="8">
        <f t="shared" si="0"/>
        <v>0.98924091533576697</v>
      </c>
      <c r="C42" s="2">
        <f t="shared" si="1"/>
        <v>5.5587425514547206E-4</v>
      </c>
      <c r="D42" s="11">
        <v>5.6191999999999993E-4</v>
      </c>
      <c r="E42" s="8">
        <f t="shared" si="2"/>
        <v>0.9938346852151736</v>
      </c>
      <c r="F42" s="2">
        <f t="shared" si="3"/>
        <v>2.7923773150495546E-4</v>
      </c>
      <c r="G42" s="11">
        <v>2.8097000000000002E-4</v>
      </c>
      <c r="H42" s="8">
        <f t="shared" si="4"/>
        <v>0.99147649373231994</v>
      </c>
      <c r="I42" s="2">
        <f t="shared" si="5"/>
        <v>4.2124861789205603E-4</v>
      </c>
      <c r="J42" s="11">
        <v>4.2487000000000004E-4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4">
      <c r="A43" s="8">
        <v>34</v>
      </c>
      <c r="B43" s="8">
        <f t="shared" si="0"/>
        <v>0.9886850410806215</v>
      </c>
      <c r="C43" s="2">
        <f t="shared" si="1"/>
        <v>5.9895528473707937E-4</v>
      </c>
      <c r="D43" s="11">
        <v>6.0580999999999992E-4</v>
      </c>
      <c r="E43" s="8">
        <f t="shared" si="2"/>
        <v>0.99355544748366864</v>
      </c>
      <c r="F43" s="2">
        <f t="shared" si="3"/>
        <v>3.0214021157981552E-4</v>
      </c>
      <c r="G43" s="11">
        <v>3.0409999999999996E-4</v>
      </c>
      <c r="H43" s="8">
        <f t="shared" si="4"/>
        <v>0.99105524511442789</v>
      </c>
      <c r="I43" s="2">
        <f t="shared" si="5"/>
        <v>4.5450784596190452E-4</v>
      </c>
      <c r="J43" s="11">
        <v>4.5861000000000003E-4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4">
      <c r="A44" s="8">
        <v>35</v>
      </c>
      <c r="B44" s="8">
        <f t="shared" si="0"/>
        <v>0.98808608579588442</v>
      </c>
      <c r="C44" s="2">
        <f t="shared" si="1"/>
        <v>6.2979619022540678E-4</v>
      </c>
      <c r="D44" s="11">
        <v>6.3739000000000005E-4</v>
      </c>
      <c r="E44" s="8">
        <f t="shared" si="2"/>
        <v>0.99325330727208883</v>
      </c>
      <c r="F44" s="2">
        <f t="shared" si="3"/>
        <v>3.3469656695150896E-4</v>
      </c>
      <c r="G44" s="11">
        <v>3.3696999999999997E-4</v>
      </c>
      <c r="H44" s="8">
        <f t="shared" si="4"/>
        <v>0.99060073726846598</v>
      </c>
      <c r="I44" s="2">
        <f t="shared" si="5"/>
        <v>4.8618684185142147E-4</v>
      </c>
      <c r="J44" s="11">
        <v>4.908E-4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4">
      <c r="A45" s="8">
        <v>36</v>
      </c>
      <c r="B45" s="8">
        <f t="shared" si="0"/>
        <v>0.98745628960565901</v>
      </c>
      <c r="C45" s="2">
        <f t="shared" si="1"/>
        <v>6.6962373367029926E-4</v>
      </c>
      <c r="D45" s="11">
        <v>6.7812999999999999E-4</v>
      </c>
      <c r="E45" s="8">
        <f t="shared" si="2"/>
        <v>0.99291861070513732</v>
      </c>
      <c r="F45" s="2">
        <f t="shared" si="3"/>
        <v>3.6394438756792713E-4</v>
      </c>
      <c r="G45" s="11">
        <v>3.6654E-4</v>
      </c>
      <c r="H45" s="8">
        <f t="shared" si="4"/>
        <v>0.99011455042661456</v>
      </c>
      <c r="I45" s="2">
        <f t="shared" si="5"/>
        <v>5.2085966039738807E-4</v>
      </c>
      <c r="J45" s="11">
        <v>5.2605999999999996E-4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4">
      <c r="A46" s="8">
        <v>37</v>
      </c>
      <c r="B46" s="8">
        <f t="shared" si="0"/>
        <v>0.98678666587198871</v>
      </c>
      <c r="C46" s="2">
        <f t="shared" si="1"/>
        <v>7.3328117140947224E-4</v>
      </c>
      <c r="D46" s="11">
        <v>7.4310000000000001E-4</v>
      </c>
      <c r="E46" s="8">
        <f t="shared" si="2"/>
        <v>0.99255466631756939</v>
      </c>
      <c r="F46" s="2">
        <f t="shared" si="3"/>
        <v>3.990069758597059E-4</v>
      </c>
      <c r="G46" s="11">
        <v>4.0200000000000001E-4</v>
      </c>
      <c r="H46" s="8">
        <f t="shared" si="4"/>
        <v>0.98959369076621717</v>
      </c>
      <c r="I46" s="2">
        <f t="shared" si="5"/>
        <v>5.7059972209583254E-4</v>
      </c>
      <c r="J46" s="11">
        <v>5.7660000000000003E-4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4">
      <c r="A47" s="8">
        <v>38</v>
      </c>
      <c r="B47" s="8">
        <f t="shared" si="0"/>
        <v>0.98605338470057924</v>
      </c>
      <c r="C47" s="2">
        <f t="shared" si="1"/>
        <v>7.7162621566362333E-4</v>
      </c>
      <c r="D47" s="11">
        <v>7.8253999999999997E-4</v>
      </c>
      <c r="E47" s="8">
        <f t="shared" si="2"/>
        <v>0.99215565934170968</v>
      </c>
      <c r="F47" s="2">
        <f t="shared" si="3"/>
        <v>4.5079584537843775E-4</v>
      </c>
      <c r="G47" s="11">
        <v>4.5436000000000001E-4</v>
      </c>
      <c r="H47" s="8">
        <f t="shared" si="4"/>
        <v>0.98902309104412134</v>
      </c>
      <c r="I47" s="2">
        <f t="shared" si="5"/>
        <v>6.154888500184974E-4</v>
      </c>
      <c r="J47" s="11">
        <v>6.2231999999999999E-4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4">
      <c r="A48" s="8">
        <v>39</v>
      </c>
      <c r="B48" s="8">
        <f t="shared" si="0"/>
        <v>0.98528175848491562</v>
      </c>
      <c r="C48" s="2">
        <f t="shared" si="1"/>
        <v>8.4393323741271953E-4</v>
      </c>
      <c r="D48" s="11">
        <v>8.5653999999999993E-4</v>
      </c>
      <c r="E48" s="8">
        <f t="shared" si="2"/>
        <v>0.99170486349633125</v>
      </c>
      <c r="F48" s="2">
        <f t="shared" si="3"/>
        <v>4.9274839552537752E-4</v>
      </c>
      <c r="G48" s="11">
        <v>4.9686999999999995E-4</v>
      </c>
      <c r="H48" s="8">
        <f t="shared" si="4"/>
        <v>0.98840760219410284</v>
      </c>
      <c r="I48" s="2">
        <f t="shared" si="5"/>
        <v>6.7302650448597401E-4</v>
      </c>
      <c r="J48" s="11">
        <v>6.8092000000000001E-4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4">
      <c r="A49" s="8">
        <v>40</v>
      </c>
      <c r="B49" s="8">
        <f t="shared" si="0"/>
        <v>0.9844378252475029</v>
      </c>
      <c r="C49" s="2">
        <f t="shared" si="1"/>
        <v>9.445877820815074E-4</v>
      </c>
      <c r="D49" s="11">
        <v>9.5952000000000006E-4</v>
      </c>
      <c r="E49" s="8">
        <f t="shared" si="2"/>
        <v>0.99121211510080587</v>
      </c>
      <c r="F49" s="2">
        <f t="shared" si="3"/>
        <v>5.4848722389100324E-4</v>
      </c>
      <c r="G49" s="11">
        <v>5.5334999999999998E-4</v>
      </c>
      <c r="H49" s="8">
        <f t="shared" si="4"/>
        <v>0.98773457568961687</v>
      </c>
      <c r="I49" s="2">
        <f t="shared" si="5"/>
        <v>7.5182404963192173E-4</v>
      </c>
      <c r="J49" s="11">
        <v>7.6115999999999998E-4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4">
      <c r="A50" s="8">
        <v>41</v>
      </c>
      <c r="B50" s="8">
        <f t="shared" si="0"/>
        <v>0.98349323746542139</v>
      </c>
      <c r="C50" s="2">
        <f t="shared" si="1"/>
        <v>1.0536261402290803E-3</v>
      </c>
      <c r="D50" s="11">
        <v>1.07131E-3</v>
      </c>
      <c r="E50" s="8">
        <f t="shared" si="2"/>
        <v>0.99066362787691487</v>
      </c>
      <c r="F50" s="2">
        <f t="shared" si="3"/>
        <v>6.2518800228061888E-4</v>
      </c>
      <c r="G50" s="11">
        <v>6.3108000000000001E-4</v>
      </c>
      <c r="H50" s="8">
        <f t="shared" si="4"/>
        <v>0.98698275163998495</v>
      </c>
      <c r="I50" s="2">
        <f t="shared" si="5"/>
        <v>8.4511385091934343E-4</v>
      </c>
      <c r="J50" s="11">
        <v>8.5626000000000007E-4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4">
      <c r="A51" s="8">
        <v>42</v>
      </c>
      <c r="B51" s="8">
        <f t="shared" si="0"/>
        <v>0.98243961132519231</v>
      </c>
      <c r="C51" s="2">
        <f t="shared" si="1"/>
        <v>1.1765795029191617E-3</v>
      </c>
      <c r="D51" s="11">
        <v>1.19761E-3</v>
      </c>
      <c r="E51" s="8">
        <f t="shared" si="2"/>
        <v>0.99003843987463425</v>
      </c>
      <c r="F51" s="2">
        <f t="shared" si="3"/>
        <v>6.8753219457096115E-4</v>
      </c>
      <c r="G51" s="11">
        <v>6.9444999999999999E-4</v>
      </c>
      <c r="H51" s="8">
        <f t="shared" si="4"/>
        <v>0.9861376377890656</v>
      </c>
      <c r="I51" s="2">
        <f t="shared" si="5"/>
        <v>9.3857621951853876E-4</v>
      </c>
      <c r="J51" s="11">
        <v>9.5177E-4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4">
      <c r="A52" s="8">
        <v>43</v>
      </c>
      <c r="B52" s="8">
        <f t="shared" si="0"/>
        <v>0.98126303182227315</v>
      </c>
      <c r="C52" s="2">
        <f t="shared" si="1"/>
        <v>1.2990745025689421E-3</v>
      </c>
      <c r="D52" s="11">
        <v>1.3238799999999999E-3</v>
      </c>
      <c r="E52" s="8">
        <f t="shared" si="2"/>
        <v>0.98935090768006329</v>
      </c>
      <c r="F52" s="2">
        <f t="shared" si="3"/>
        <v>7.6383826178338943E-4</v>
      </c>
      <c r="G52" s="11">
        <v>7.7205999999999998E-4</v>
      </c>
      <c r="H52" s="8">
        <f t="shared" si="4"/>
        <v>0.98519906156954706</v>
      </c>
      <c r="I52" s="2">
        <f t="shared" si="5"/>
        <v>1.0385869987159513E-3</v>
      </c>
      <c r="J52" s="11">
        <v>1.05419E-3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4">
      <c r="A53" s="8">
        <v>44</v>
      </c>
      <c r="B53" s="8">
        <f t="shared" si="0"/>
        <v>0.9799639573197042</v>
      </c>
      <c r="C53" s="2">
        <f t="shared" si="1"/>
        <v>1.4319135347959921E-3</v>
      </c>
      <c r="D53" s="11">
        <v>1.46119E-3</v>
      </c>
      <c r="E53" s="8">
        <f t="shared" si="2"/>
        <v>0.9885870694182799</v>
      </c>
      <c r="F53" s="2">
        <f t="shared" si="3"/>
        <v>8.6051561457511916E-4</v>
      </c>
      <c r="G53" s="11">
        <v>8.7044999999999993E-4</v>
      </c>
      <c r="H53" s="8">
        <f t="shared" si="4"/>
        <v>0.98416047457083111</v>
      </c>
      <c r="I53" s="2">
        <f t="shared" si="5"/>
        <v>1.1538198987821602E-3</v>
      </c>
      <c r="J53" s="11">
        <v>1.1723900000000002E-3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4">
      <c r="A54" s="8">
        <v>45</v>
      </c>
      <c r="B54" s="8">
        <f t="shared" si="0"/>
        <v>0.97853204378490821</v>
      </c>
      <c r="C54" s="2">
        <f t="shared" si="1"/>
        <v>1.5499654013939601E-3</v>
      </c>
      <c r="D54" s="11">
        <v>1.5839700000000001E-3</v>
      </c>
      <c r="E54" s="8">
        <f t="shared" si="2"/>
        <v>0.98772655380370478</v>
      </c>
      <c r="F54" s="2">
        <f t="shared" si="3"/>
        <v>9.4764461025043101E-4</v>
      </c>
      <c r="G54" s="11">
        <v>9.5942E-4</v>
      </c>
      <c r="H54" s="8">
        <f t="shared" si="4"/>
        <v>0.98300665467204895</v>
      </c>
      <c r="I54" s="2">
        <f t="shared" si="5"/>
        <v>1.2568133282644389E-3</v>
      </c>
      <c r="J54" s="11">
        <v>1.2785400000000001E-3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4">
      <c r="A55" s="8">
        <v>46</v>
      </c>
      <c r="B55" s="8">
        <f t="shared" si="0"/>
        <v>0.97698207838351425</v>
      </c>
      <c r="C55" s="2">
        <f t="shared" si="1"/>
        <v>1.6755828833524555E-3</v>
      </c>
      <c r="D55" s="11">
        <v>1.71506E-3</v>
      </c>
      <c r="E55" s="8">
        <f t="shared" si="2"/>
        <v>0.98677890919345435</v>
      </c>
      <c r="F55" s="2">
        <f t="shared" si="3"/>
        <v>1.0438936724574965E-3</v>
      </c>
      <c r="G55" s="11">
        <v>1.05788E-3</v>
      </c>
      <c r="H55" s="8">
        <f t="shared" si="4"/>
        <v>0.98174984134378451</v>
      </c>
      <c r="I55" s="2">
        <f t="shared" si="5"/>
        <v>1.3681371264013809E-3</v>
      </c>
      <c r="J55" s="11">
        <v>1.39357E-3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4">
      <c r="A56" s="8">
        <v>47</v>
      </c>
      <c r="B56" s="8">
        <f t="shared" si="0"/>
        <v>0.9753064955001618</v>
      </c>
      <c r="C56" s="2">
        <f t="shared" si="1"/>
        <v>1.8266612884871858E-3</v>
      </c>
      <c r="D56" s="11">
        <v>1.87291E-3</v>
      </c>
      <c r="E56" s="8">
        <f t="shared" si="2"/>
        <v>0.98573501552099685</v>
      </c>
      <c r="F56" s="2">
        <f t="shared" si="3"/>
        <v>1.1316927992691683E-3</v>
      </c>
      <c r="G56" s="11">
        <v>1.1480699999999999E-3</v>
      </c>
      <c r="H56" s="8">
        <f t="shared" si="4"/>
        <v>0.98038170421738313</v>
      </c>
      <c r="I56" s="2">
        <f t="shared" si="5"/>
        <v>1.4884155033428881E-3</v>
      </c>
      <c r="J56" s="11">
        <v>1.5181999999999999E-3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4">
      <c r="A57" s="8">
        <v>48</v>
      </c>
      <c r="B57" s="8">
        <f t="shared" si="0"/>
        <v>0.97347983421167461</v>
      </c>
      <c r="C57" s="2">
        <f t="shared" si="1"/>
        <v>1.9627105721409244E-3</v>
      </c>
      <c r="D57" s="11">
        <v>2.0161799999999998E-3</v>
      </c>
      <c r="E57" s="8">
        <f t="shared" si="2"/>
        <v>0.98460332272172768</v>
      </c>
      <c r="F57" s="2">
        <f t="shared" si="3"/>
        <v>1.2061981465334437E-3</v>
      </c>
      <c r="G57" s="11">
        <v>1.22506E-3</v>
      </c>
      <c r="H57" s="8">
        <f t="shared" si="4"/>
        <v>0.97889328871404024</v>
      </c>
      <c r="I57" s="2">
        <f t="shared" si="5"/>
        <v>1.5944997001205996E-3</v>
      </c>
      <c r="J57" s="11">
        <v>1.6288800000000001E-3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4">
      <c r="A58" s="8">
        <v>49</v>
      </c>
      <c r="B58" s="8">
        <f t="shared" si="0"/>
        <v>0.97151712363953369</v>
      </c>
      <c r="C58" s="2">
        <f t="shared" si="1"/>
        <v>2.1104460780246859E-3</v>
      </c>
      <c r="D58" s="11">
        <v>2.1723200000000002E-3</v>
      </c>
      <c r="E58" s="8">
        <f t="shared" si="2"/>
        <v>0.98339712457519424</v>
      </c>
      <c r="F58" s="2">
        <f t="shared" si="3"/>
        <v>1.270401575382496E-3</v>
      </c>
      <c r="G58" s="11">
        <v>1.29185E-3</v>
      </c>
      <c r="H58" s="8">
        <f t="shared" si="4"/>
        <v>0.97729878901391964</v>
      </c>
      <c r="I58" s="2">
        <f t="shared" si="5"/>
        <v>1.7015749215522069E-3</v>
      </c>
      <c r="J58" s="11">
        <v>1.7411000000000002E-3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4">
      <c r="A59" s="8">
        <v>50</v>
      </c>
      <c r="B59" s="8">
        <f t="shared" si="0"/>
        <v>0.969406677561509</v>
      </c>
      <c r="C59" s="2">
        <f t="shared" si="1"/>
        <v>2.3224172715009539E-3</v>
      </c>
      <c r="D59" s="11">
        <v>2.3957099999999997E-3</v>
      </c>
      <c r="E59" s="8">
        <f t="shared" si="2"/>
        <v>0.98212672299981174</v>
      </c>
      <c r="F59" s="2">
        <f t="shared" si="3"/>
        <v>1.4131428566555027E-3</v>
      </c>
      <c r="G59" s="11">
        <v>1.4388599999999999E-3</v>
      </c>
      <c r="H59" s="8">
        <f t="shared" si="4"/>
        <v>0.97559721409236744</v>
      </c>
      <c r="I59" s="2">
        <f t="shared" si="5"/>
        <v>1.8798392479459913E-3</v>
      </c>
      <c r="J59" s="11">
        <v>1.9268600000000001E-3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4">
      <c r="A60" s="8">
        <v>51</v>
      </c>
      <c r="B60" s="8">
        <f t="shared" si="0"/>
        <v>0.96708426029000805</v>
      </c>
      <c r="C60" s="2">
        <f t="shared" si="1"/>
        <v>2.5688465789230897E-3</v>
      </c>
      <c r="D60" s="11">
        <v>2.65628E-3</v>
      </c>
      <c r="E60" s="8">
        <f t="shared" si="2"/>
        <v>0.98071358014315624</v>
      </c>
      <c r="F60" s="2">
        <f t="shared" si="3"/>
        <v>1.5414757981331295E-3</v>
      </c>
      <c r="G60" s="11">
        <v>1.57179E-3</v>
      </c>
      <c r="H60" s="8">
        <f t="shared" si="4"/>
        <v>0.97371737484442145</v>
      </c>
      <c r="I60" s="2">
        <f t="shared" si="5"/>
        <v>2.068769671768167E-3</v>
      </c>
      <c r="J60" s="11">
        <v>2.1246100000000003E-3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4">
      <c r="A61" s="8">
        <v>52</v>
      </c>
      <c r="B61" s="8">
        <f t="shared" si="0"/>
        <v>0.96451541371108496</v>
      </c>
      <c r="C61" s="2">
        <f t="shared" si="1"/>
        <v>2.8106268510165178E-3</v>
      </c>
      <c r="D61" s="11">
        <v>2.9140299999999997E-3</v>
      </c>
      <c r="E61" s="8">
        <f t="shared" si="2"/>
        <v>0.97917210434502311</v>
      </c>
      <c r="F61" s="2">
        <f t="shared" si="3"/>
        <v>1.699206311275181E-3</v>
      </c>
      <c r="G61" s="11">
        <v>1.7353499999999999E-3</v>
      </c>
      <c r="H61" s="8">
        <f t="shared" si="4"/>
        <v>0.97164860517265328</v>
      </c>
      <c r="I61" s="2">
        <f t="shared" si="5"/>
        <v>2.2696253943925715E-3</v>
      </c>
      <c r="J61" s="11">
        <v>2.33585E-3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4">
      <c r="A62" s="8">
        <v>53</v>
      </c>
      <c r="B62" s="8">
        <f t="shared" si="0"/>
        <v>0.96170478686006844</v>
      </c>
      <c r="C62" s="2">
        <f t="shared" si="1"/>
        <v>3.1248192787050044E-3</v>
      </c>
      <c r="D62" s="11">
        <v>3.24925E-3</v>
      </c>
      <c r="E62" s="8">
        <f t="shared" si="2"/>
        <v>0.97747289803374793</v>
      </c>
      <c r="F62" s="2">
        <f t="shared" si="3"/>
        <v>1.8318917329340767E-3</v>
      </c>
      <c r="G62" s="11">
        <v>1.87411E-3</v>
      </c>
      <c r="H62" s="8">
        <f t="shared" si="4"/>
        <v>0.96937897977826071</v>
      </c>
      <c r="I62" s="2">
        <f t="shared" si="5"/>
        <v>2.4954335324840482E-3</v>
      </c>
      <c r="J62" s="11">
        <v>2.5742600000000001E-3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4">
      <c r="A63" s="8">
        <v>54</v>
      </c>
      <c r="B63" s="8">
        <f t="shared" si="0"/>
        <v>0.95857996758136343</v>
      </c>
      <c r="C63" s="2">
        <f t="shared" si="1"/>
        <v>3.4582977064423481E-3</v>
      </c>
      <c r="D63" s="11">
        <v>3.60773E-3</v>
      </c>
      <c r="E63" s="8">
        <f t="shared" si="2"/>
        <v>0.97564100630081385</v>
      </c>
      <c r="F63" s="2">
        <f t="shared" si="3"/>
        <v>2.0342602801874943E-3</v>
      </c>
      <c r="G63" s="11">
        <v>2.0850499999999998E-3</v>
      </c>
      <c r="H63" s="8">
        <f t="shared" si="4"/>
        <v>0.96688354624577666</v>
      </c>
      <c r="I63" s="2">
        <f t="shared" si="5"/>
        <v>2.7650645590473477E-3</v>
      </c>
      <c r="J63" s="11">
        <v>2.8597700000000002E-3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4">
      <c r="A64" s="8">
        <v>55</v>
      </c>
      <c r="B64" s="8">
        <f t="shared" si="0"/>
        <v>0.95512166987492109</v>
      </c>
      <c r="C64" s="2">
        <f t="shared" si="1"/>
        <v>3.8013555924520936E-3</v>
      </c>
      <c r="D64" s="11">
        <v>3.9799700000000002E-3</v>
      </c>
      <c r="E64" s="8">
        <f t="shared" si="2"/>
        <v>0.97360674602062636</v>
      </c>
      <c r="F64" s="2">
        <f t="shared" si="3"/>
        <v>2.2378740499982008E-3</v>
      </c>
      <c r="G64" s="11">
        <v>2.29854E-3</v>
      </c>
      <c r="H64" s="8">
        <f t="shared" si="4"/>
        <v>0.96411848168672931</v>
      </c>
      <c r="I64" s="2">
        <f t="shared" si="5"/>
        <v>3.0402030142269165E-3</v>
      </c>
      <c r="J64" s="11">
        <v>3.1533500000000001E-3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4">
      <c r="A65" s="8">
        <v>56</v>
      </c>
      <c r="B65" s="8">
        <f t="shared" si="0"/>
        <v>0.95132031428246899</v>
      </c>
      <c r="C65" s="2">
        <f t="shared" si="1"/>
        <v>4.1163344602908047E-3</v>
      </c>
      <c r="D65" s="11">
        <v>4.3269700000000003E-3</v>
      </c>
      <c r="E65" s="8">
        <f t="shared" si="2"/>
        <v>0.97136887197062816</v>
      </c>
      <c r="F65" s="2">
        <f t="shared" si="3"/>
        <v>2.4582432042961067E-3</v>
      </c>
      <c r="G65" s="11">
        <v>2.5306999999999999E-3</v>
      </c>
      <c r="H65" s="8">
        <f t="shared" si="4"/>
        <v>0.9610782786725024</v>
      </c>
      <c r="I65" s="2">
        <f t="shared" si="5"/>
        <v>3.3090982320800322E-3</v>
      </c>
      <c r="J65" s="11">
        <v>3.4431100000000001E-3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4">
      <c r="A66" s="8">
        <v>57</v>
      </c>
      <c r="B66" s="8">
        <f t="shared" si="0"/>
        <v>0.94720397982217819</v>
      </c>
      <c r="C66" s="2">
        <f t="shared" si="1"/>
        <v>4.5395129614569374E-3</v>
      </c>
      <c r="D66" s="11">
        <v>4.7925399999999996E-3</v>
      </c>
      <c r="E66" s="8">
        <f t="shared" si="2"/>
        <v>0.96891062876633205</v>
      </c>
      <c r="F66" s="2">
        <f t="shared" si="3"/>
        <v>2.6461627509047903E-3</v>
      </c>
      <c r="G66" s="11">
        <v>2.7310699999999999E-3</v>
      </c>
      <c r="H66" s="8">
        <f t="shared" si="4"/>
        <v>0.95776918044042236</v>
      </c>
      <c r="I66" s="2">
        <f t="shared" si="5"/>
        <v>3.6176761706677718E-3</v>
      </c>
      <c r="J66" s="11">
        <v>3.7771900000000001E-3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4">
      <c r="A67" s="8">
        <v>58</v>
      </c>
      <c r="B67" s="8">
        <f t="shared" si="0"/>
        <v>0.94266446686072125</v>
      </c>
      <c r="C67" s="2">
        <f t="shared" si="1"/>
        <v>4.9715464117107144E-3</v>
      </c>
      <c r="D67" s="11">
        <v>5.2739299999999996E-3</v>
      </c>
      <c r="E67" s="8">
        <f t="shared" si="2"/>
        <v>0.96626446601542726</v>
      </c>
      <c r="F67" s="2">
        <f t="shared" si="3"/>
        <v>2.8940587021628605E-3</v>
      </c>
      <c r="G67" s="11">
        <v>2.9950999999999997E-3</v>
      </c>
      <c r="H67" s="8">
        <f t="shared" si="4"/>
        <v>0.95415150426975459</v>
      </c>
      <c r="I67" s="2">
        <f t="shared" si="5"/>
        <v>3.9599959051406231E-3</v>
      </c>
      <c r="J67" s="11">
        <v>4.1502800000000001E-3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4">
      <c r="A68" s="8">
        <v>59</v>
      </c>
      <c r="B68" s="8">
        <f t="shared" si="0"/>
        <v>0.93769292044901054</v>
      </c>
      <c r="C68" s="2">
        <f t="shared" si="1"/>
        <v>5.4799524425376278E-3</v>
      </c>
      <c r="D68" s="11">
        <v>5.8440799999999998E-3</v>
      </c>
      <c r="E68" s="8">
        <f t="shared" si="2"/>
        <v>0.9633704073132644</v>
      </c>
      <c r="F68" s="2">
        <f t="shared" si="3"/>
        <v>3.092708018597734E-3</v>
      </c>
      <c r="G68" s="11">
        <v>3.2103000000000001E-3</v>
      </c>
      <c r="H68" s="8">
        <f t="shared" si="4"/>
        <v>0.95019150836461397</v>
      </c>
      <c r="I68" s="2">
        <f t="shared" si="5"/>
        <v>4.3174706737920676E-3</v>
      </c>
      <c r="J68" s="11">
        <v>4.5437900000000007E-3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4">
      <c r="A69" s="8">
        <v>60</v>
      </c>
      <c r="B69" s="8">
        <f t="shared" si="0"/>
        <v>0.93221296800647291</v>
      </c>
      <c r="C69" s="2">
        <f t="shared" si="1"/>
        <v>6.0294322893800212E-3</v>
      </c>
      <c r="D69" s="11">
        <v>6.4678699999999997E-3</v>
      </c>
      <c r="E69" s="8">
        <f t="shared" si="2"/>
        <v>0.96027769929466666</v>
      </c>
      <c r="F69" s="2">
        <f t="shared" si="3"/>
        <v>3.4235052313094094E-3</v>
      </c>
      <c r="G69" s="11">
        <v>3.5651199999999997E-3</v>
      </c>
      <c r="H69" s="8">
        <f t="shared" si="4"/>
        <v>0.9458740376908219</v>
      </c>
      <c r="I69" s="2">
        <f t="shared" si="5"/>
        <v>4.7603664806692425E-3</v>
      </c>
      <c r="J69" s="11">
        <v>5.0327699999999998E-3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4">
      <c r="A70" s="8">
        <v>61</v>
      </c>
      <c r="B70" s="8">
        <f t="shared" si="0"/>
        <v>0.92618353571709289</v>
      </c>
      <c r="C70" s="2">
        <f t="shared" si="1"/>
        <v>6.5761439113106723E-3</v>
      </c>
      <c r="D70" s="11">
        <v>7.1002599999999997E-3</v>
      </c>
      <c r="E70" s="8">
        <f t="shared" si="2"/>
        <v>0.95685419406335726</v>
      </c>
      <c r="F70" s="2">
        <f t="shared" si="3"/>
        <v>3.7983953885475374E-3</v>
      </c>
      <c r="G70" s="11">
        <v>3.9696699999999998E-3</v>
      </c>
      <c r="H70" s="8">
        <f t="shared" si="4"/>
        <v>0.94111367121015266</v>
      </c>
      <c r="I70" s="2">
        <f t="shared" si="5"/>
        <v>5.2233126311302946E-3</v>
      </c>
      <c r="J70" s="11">
        <v>5.5501400000000003E-3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4">
      <c r="A71" s="8">
        <v>62</v>
      </c>
      <c r="B71" s="8">
        <f t="shared" si="0"/>
        <v>0.91960739180578221</v>
      </c>
      <c r="C71" s="2">
        <f t="shared" si="1"/>
        <v>7.186823727701297E-3</v>
      </c>
      <c r="D71" s="11">
        <v>7.8151000000000002E-3</v>
      </c>
      <c r="E71" s="8">
        <f t="shared" si="2"/>
        <v>0.95305579867480972</v>
      </c>
      <c r="F71" s="2">
        <f t="shared" si="3"/>
        <v>4.1158572415990191E-3</v>
      </c>
      <c r="G71" s="11">
        <v>4.3185900000000006E-3</v>
      </c>
      <c r="H71" s="8">
        <f t="shared" si="4"/>
        <v>0.93589035857902236</v>
      </c>
      <c r="I71" s="2">
        <f t="shared" si="5"/>
        <v>5.6910369636760105E-3</v>
      </c>
      <c r="J71" s="11">
        <v>6.0808799999999994E-3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4">
      <c r="A72" s="8">
        <v>63</v>
      </c>
      <c r="B72" s="8">
        <f t="shared" si="0"/>
        <v>0.91242056807808092</v>
      </c>
      <c r="C72" s="2">
        <f t="shared" si="1"/>
        <v>7.9060056077228102E-3</v>
      </c>
      <c r="D72" s="11">
        <v>8.6648699999999999E-3</v>
      </c>
      <c r="E72" s="8">
        <f t="shared" si="2"/>
        <v>0.9489399414332107</v>
      </c>
      <c r="F72" s="2">
        <f t="shared" si="3"/>
        <v>4.5368533917938825E-3</v>
      </c>
      <c r="G72" s="11">
        <v>4.7809699999999998E-3</v>
      </c>
      <c r="H72" s="8">
        <f t="shared" si="4"/>
        <v>0.93019932161534635</v>
      </c>
      <c r="I72" s="2">
        <f t="shared" si="5"/>
        <v>6.2648087131405017E-3</v>
      </c>
      <c r="J72" s="11">
        <v>6.7349100000000002E-3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4">
      <c r="A73" s="8">
        <v>64</v>
      </c>
      <c r="B73" s="8">
        <f t="shared" si="0"/>
        <v>0.90451456247035811</v>
      </c>
      <c r="C73" s="2">
        <f t="shared" si="1"/>
        <v>8.7310077171576239E-3</v>
      </c>
      <c r="D73" s="11">
        <v>9.6527000000000002E-3</v>
      </c>
      <c r="E73" s="8">
        <f t="shared" si="2"/>
        <v>0.94440308804141682</v>
      </c>
      <c r="F73" s="2">
        <f t="shared" si="3"/>
        <v>5.052131539632021E-3</v>
      </c>
      <c r="G73" s="11">
        <v>5.3495499999999998E-3</v>
      </c>
      <c r="H73" s="8">
        <f t="shared" si="4"/>
        <v>0.92393451290220585</v>
      </c>
      <c r="I73" s="2">
        <f t="shared" si="5"/>
        <v>6.9387204738601271E-3</v>
      </c>
      <c r="J73" s="11">
        <v>7.5099700000000004E-3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4">
      <c r="A74" s="8">
        <v>65</v>
      </c>
      <c r="B74" s="8">
        <f t="shared" si="0"/>
        <v>0.89578355475320048</v>
      </c>
      <c r="C74" s="2">
        <f t="shared" si="1"/>
        <v>9.6702253351206302E-3</v>
      </c>
      <c r="D74" s="11">
        <v>1.0795270000000001E-2</v>
      </c>
      <c r="E74" s="8">
        <f t="shared" si="2"/>
        <v>0.9393509565017848</v>
      </c>
      <c r="F74" s="2">
        <f t="shared" si="3"/>
        <v>5.5466137733848342E-3</v>
      </c>
      <c r="G74" s="11">
        <v>5.9047299999999995E-3</v>
      </c>
      <c r="H74" s="8">
        <f t="shared" si="4"/>
        <v>0.91699579242834572</v>
      </c>
      <c r="I74" s="2">
        <f t="shared" si="5"/>
        <v>7.6609496482633599E-3</v>
      </c>
      <c r="J74" s="11">
        <v>8.3543999999999997E-3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4">
      <c r="A75" s="8">
        <v>66</v>
      </c>
      <c r="B75" s="8">
        <f t="shared" ref="B75:B128" si="6">IF(A75&lt;B$5, B74*(1-D74), 0)</f>
        <v>0.88611332941807985</v>
      </c>
      <c r="C75" s="2">
        <f t="shared" ref="C75:C128" si="7">B75-B76</f>
        <v>1.0392567516880891E-2</v>
      </c>
      <c r="D75" s="11">
        <v>1.1728260000000001E-2</v>
      </c>
      <c r="E75" s="8">
        <f t="shared" ref="E75:E128" si="8">IF(A75&lt;E$5, E74*(1-G74), 0)</f>
        <v>0.93380434272839996</v>
      </c>
      <c r="F75" s="2">
        <f t="shared" ref="F75:F128" si="9">E75-E76</f>
        <v>6.055272936509204E-3</v>
      </c>
      <c r="G75" s="11">
        <v>6.4845199999999997E-3</v>
      </c>
      <c r="H75" s="8">
        <f t="shared" ref="H75:H128" si="10">IF(A75&lt;H$5, H74*(1-J74), 0)</f>
        <v>0.90933484278008236</v>
      </c>
      <c r="I75" s="2">
        <f t="shared" ref="I75:I128" si="11">H75-H76</f>
        <v>8.27894814260699E-3</v>
      </c>
      <c r="J75" s="11">
        <v>9.1044000000000003E-3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4">
      <c r="A76" s="8">
        <v>67</v>
      </c>
      <c r="B76" s="8">
        <f t="shared" si="6"/>
        <v>0.87572076190119896</v>
      </c>
      <c r="C76" s="2">
        <f t="shared" si="7"/>
        <v>1.1207421767565839E-2</v>
      </c>
      <c r="D76" s="11">
        <v>1.2797940000000001E-2</v>
      </c>
      <c r="E76" s="8">
        <f t="shared" si="8"/>
        <v>0.92774906979189076</v>
      </c>
      <c r="F76" s="2">
        <f t="shared" si="9"/>
        <v>6.5698364827498912E-3</v>
      </c>
      <c r="G76" s="11">
        <v>7.0814800000000002E-3</v>
      </c>
      <c r="H76" s="8">
        <f t="shared" si="10"/>
        <v>0.90105589463747537</v>
      </c>
      <c r="I76" s="2">
        <f t="shared" si="11"/>
        <v>8.9471606536279946E-3</v>
      </c>
      <c r="J76" s="11">
        <v>9.92964E-3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4">
      <c r="A77" s="8">
        <v>68</v>
      </c>
      <c r="B77" s="8">
        <f t="shared" si="6"/>
        <v>0.86451334013363312</v>
      </c>
      <c r="C77" s="2">
        <f t="shared" si="7"/>
        <v>1.2081565283234119E-2</v>
      </c>
      <c r="D77" s="11">
        <v>1.397499E-2</v>
      </c>
      <c r="E77" s="8">
        <f t="shared" si="8"/>
        <v>0.92117923330914087</v>
      </c>
      <c r="F77" s="2">
        <f t="shared" si="9"/>
        <v>7.1469967170060267E-3</v>
      </c>
      <c r="G77" s="11">
        <v>7.7585300000000005E-3</v>
      </c>
      <c r="H77" s="8">
        <f t="shared" si="10"/>
        <v>0.89210873398384738</v>
      </c>
      <c r="I77" s="2">
        <f t="shared" si="11"/>
        <v>9.6762038566318154E-3</v>
      </c>
      <c r="J77" s="11">
        <v>1.0846439999999999E-2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4">
      <c r="A78" s="8">
        <v>69</v>
      </c>
      <c r="B78" s="8">
        <f t="shared" si="6"/>
        <v>0.852431774850399</v>
      </c>
      <c r="C78" s="2">
        <f t="shared" si="7"/>
        <v>1.3349124215745967E-2</v>
      </c>
      <c r="D78" s="11">
        <v>1.5660050000000002E-2</v>
      </c>
      <c r="E78" s="8">
        <f t="shared" si="8"/>
        <v>0.91403223659213484</v>
      </c>
      <c r="F78" s="2">
        <f t="shared" si="9"/>
        <v>7.9817499447514262E-3</v>
      </c>
      <c r="G78" s="11">
        <v>8.7324599999999992E-3</v>
      </c>
      <c r="H78" s="8">
        <f t="shared" si="10"/>
        <v>0.88243253012721556</v>
      </c>
      <c r="I78" s="2">
        <f t="shared" si="11"/>
        <v>1.0732241498985551E-2</v>
      </c>
      <c r="J78" s="11">
        <v>1.216211E-2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4">
      <c r="A79" s="8">
        <v>70</v>
      </c>
      <c r="B79" s="8">
        <f t="shared" si="6"/>
        <v>0.83908265063465304</v>
      </c>
      <c r="C79" s="2">
        <f t="shared" si="7"/>
        <v>1.4661777822476685E-2</v>
      </c>
      <c r="D79" s="11">
        <v>1.7473579999999999E-2</v>
      </c>
      <c r="E79" s="8">
        <f t="shared" si="8"/>
        <v>0.90605048664738341</v>
      </c>
      <c r="F79" s="2">
        <f t="shared" si="9"/>
        <v>8.8161068082055483E-3</v>
      </c>
      <c r="G79" s="11">
        <v>9.7302599999999993E-3</v>
      </c>
      <c r="H79" s="8">
        <f t="shared" si="10"/>
        <v>0.87170028862823001</v>
      </c>
      <c r="I79" s="2">
        <f t="shared" si="11"/>
        <v>1.1810998456733501E-2</v>
      </c>
      <c r="J79" s="11">
        <v>1.354938E-2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4">
      <c r="A80" s="8">
        <v>71</v>
      </c>
      <c r="B80" s="8">
        <f t="shared" si="6"/>
        <v>0.82442087281217635</v>
      </c>
      <c r="C80" s="2">
        <f t="shared" si="7"/>
        <v>1.6271990488712862E-2</v>
      </c>
      <c r="D80" s="11">
        <v>1.9737480000000002E-2</v>
      </c>
      <c r="E80" s="8">
        <f t="shared" si="8"/>
        <v>0.89723437983917786</v>
      </c>
      <c r="F80" s="2">
        <f t="shared" si="9"/>
        <v>9.7582672810681004E-3</v>
      </c>
      <c r="G80" s="11">
        <v>1.0875940000000001E-2</v>
      </c>
      <c r="H80" s="8">
        <f t="shared" si="10"/>
        <v>0.85988929017149651</v>
      </c>
      <c r="I80" s="2">
        <f t="shared" si="11"/>
        <v>1.309434251737418E-2</v>
      </c>
      <c r="J80" s="11">
        <v>1.5227940000000001E-2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4">
      <c r="A81" s="8">
        <v>72</v>
      </c>
      <c r="B81" s="8">
        <f t="shared" si="6"/>
        <v>0.80814888232346349</v>
      </c>
      <c r="C81" s="2">
        <f t="shared" si="7"/>
        <v>1.7554424147587344E-2</v>
      </c>
      <c r="D81" s="11">
        <v>2.1721769999999998E-2</v>
      </c>
      <c r="E81" s="8">
        <f t="shared" si="8"/>
        <v>0.88747611255810976</v>
      </c>
      <c r="F81" s="2">
        <f t="shared" si="9"/>
        <v>1.0749004178170263E-2</v>
      </c>
      <c r="G81" s="11">
        <v>1.2111879999999998E-2</v>
      </c>
      <c r="H81" s="8">
        <f t="shared" si="10"/>
        <v>0.84679494765412233</v>
      </c>
      <c r="I81" s="2">
        <f t="shared" si="11"/>
        <v>1.4233666191774907E-2</v>
      </c>
      <c r="J81" s="11">
        <v>1.680887E-2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4">
      <c r="A82" s="8">
        <v>73</v>
      </c>
      <c r="B82" s="8">
        <f t="shared" si="6"/>
        <v>0.79059445817587615</v>
      </c>
      <c r="C82" s="2">
        <f t="shared" si="7"/>
        <v>1.8911833751858897E-2</v>
      </c>
      <c r="D82" s="11">
        <v>2.3921029999999999E-2</v>
      </c>
      <c r="E82" s="8">
        <f t="shared" si="8"/>
        <v>0.8767271083799395</v>
      </c>
      <c r="F82" s="2">
        <f t="shared" si="9"/>
        <v>1.1921428365262554E-2</v>
      </c>
      <c r="G82" s="11">
        <v>1.3597649999999999E-2</v>
      </c>
      <c r="H82" s="8">
        <f t="shared" si="10"/>
        <v>0.83256128146234742</v>
      </c>
      <c r="I82" s="2">
        <f t="shared" si="11"/>
        <v>1.549997654046642E-2</v>
      </c>
      <c r="J82" s="11">
        <v>1.861722E-2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4">
      <c r="A83" s="8">
        <v>74</v>
      </c>
      <c r="B83" s="8">
        <f t="shared" si="6"/>
        <v>0.77168262442401725</v>
      </c>
      <c r="C83" s="2">
        <f t="shared" si="7"/>
        <v>2.0047458014822883E-2</v>
      </c>
      <c r="D83" s="11">
        <v>2.5978890000000001E-2</v>
      </c>
      <c r="E83" s="8">
        <f t="shared" si="8"/>
        <v>0.86480568001467695</v>
      </c>
      <c r="F83" s="2">
        <f t="shared" si="9"/>
        <v>1.3105464180248827E-2</v>
      </c>
      <c r="G83" s="11">
        <v>1.5154229999999999E-2</v>
      </c>
      <c r="H83" s="8">
        <f t="shared" si="10"/>
        <v>0.817061304921881</v>
      </c>
      <c r="I83" s="2">
        <f t="shared" si="11"/>
        <v>1.6658572709269293E-2</v>
      </c>
      <c r="J83" s="11">
        <v>2.0388400000000001E-2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4">
      <c r="A84" s="8">
        <v>75</v>
      </c>
      <c r="B84" s="8">
        <f t="shared" si="6"/>
        <v>0.75163516640919437</v>
      </c>
      <c r="C84" s="2">
        <f t="shared" si="7"/>
        <v>2.1964523356062693E-2</v>
      </c>
      <c r="D84" s="11">
        <v>2.922232E-2</v>
      </c>
      <c r="E84" s="8">
        <f t="shared" si="8"/>
        <v>0.85170021583442812</v>
      </c>
      <c r="F84" s="2">
        <f t="shared" si="9"/>
        <v>1.4603073043651826E-2</v>
      </c>
      <c r="G84" s="11">
        <v>1.7145790000000001E-2</v>
      </c>
      <c r="H84" s="8">
        <f t="shared" si="10"/>
        <v>0.80040273221261171</v>
      </c>
      <c r="I84" s="2">
        <f t="shared" si="11"/>
        <v>1.836927472038874E-2</v>
      </c>
      <c r="J84" s="11">
        <v>2.2950040000000001E-2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4">
      <c r="A85" s="8">
        <v>76</v>
      </c>
      <c r="B85" s="8">
        <f t="shared" si="6"/>
        <v>0.72967064305313167</v>
      </c>
      <c r="C85" s="2">
        <f t="shared" si="7"/>
        <v>2.3983858124889901E-2</v>
      </c>
      <c r="D85" s="11">
        <v>3.2869429999999998E-2</v>
      </c>
      <c r="E85" s="8">
        <f t="shared" si="8"/>
        <v>0.83709714279077629</v>
      </c>
      <c r="F85" s="2">
        <f t="shared" si="9"/>
        <v>1.6332870224076479E-2</v>
      </c>
      <c r="G85" s="11">
        <v>1.9511320000000002E-2</v>
      </c>
      <c r="H85" s="8">
        <f t="shared" si="10"/>
        <v>0.78203345749222297</v>
      </c>
      <c r="I85" s="2">
        <f t="shared" si="11"/>
        <v>2.0245368171239009E-2</v>
      </c>
      <c r="J85" s="11">
        <v>2.5888110000000002E-2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4">
      <c r="A86" s="8">
        <v>77</v>
      </c>
      <c r="B86" s="8">
        <f t="shared" si="6"/>
        <v>0.70568678492824177</v>
      </c>
      <c r="C86" s="2">
        <f t="shared" si="7"/>
        <v>2.6496922751317986E-2</v>
      </c>
      <c r="D86" s="11">
        <v>3.7547710000000005E-2</v>
      </c>
      <c r="E86" s="8">
        <f t="shared" si="8"/>
        <v>0.82076427256669982</v>
      </c>
      <c r="F86" s="2">
        <f t="shared" si="9"/>
        <v>1.8494018709178217E-2</v>
      </c>
      <c r="G86" s="11">
        <v>2.2532679999999999E-2</v>
      </c>
      <c r="H86" s="8">
        <f t="shared" si="10"/>
        <v>0.76178808932098396</v>
      </c>
      <c r="I86" s="2">
        <f t="shared" si="11"/>
        <v>2.258387066355827E-2</v>
      </c>
      <c r="J86" s="11">
        <v>2.9645869999999998E-2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4">
      <c r="A87" s="8">
        <v>78</v>
      </c>
      <c r="B87" s="8">
        <f t="shared" si="6"/>
        <v>0.67918986217692379</v>
      </c>
      <c r="C87" s="2">
        <f t="shared" si="7"/>
        <v>2.8186481158821608E-2</v>
      </c>
      <c r="D87" s="11">
        <v>4.150015E-2</v>
      </c>
      <c r="E87" s="8">
        <f t="shared" si="8"/>
        <v>0.8022702538575216</v>
      </c>
      <c r="F87" s="2">
        <f t="shared" si="9"/>
        <v>2.0330539093269429E-2</v>
      </c>
      <c r="G87" s="11">
        <v>2.5341259999999997E-2</v>
      </c>
      <c r="H87" s="8">
        <f t="shared" si="10"/>
        <v>0.73920421865742569</v>
      </c>
      <c r="I87" s="2">
        <f t="shared" si="11"/>
        <v>2.4343185039181092E-2</v>
      </c>
      <c r="J87" s="11">
        <v>3.293161E-2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4">
      <c r="A88" s="8">
        <v>79</v>
      </c>
      <c r="B88" s="8">
        <f t="shared" si="6"/>
        <v>0.65100338101810218</v>
      </c>
      <c r="C88" s="2">
        <f t="shared" si="7"/>
        <v>3.0625171583335997E-2</v>
      </c>
      <c r="D88" s="11">
        <v>4.704303E-2</v>
      </c>
      <c r="E88" s="8">
        <f t="shared" si="8"/>
        <v>0.78193971476425217</v>
      </c>
      <c r="F88" s="2">
        <f t="shared" si="9"/>
        <v>2.3055875640284218E-2</v>
      </c>
      <c r="G88" s="11">
        <v>2.948549E-2</v>
      </c>
      <c r="H88" s="8">
        <f t="shared" si="10"/>
        <v>0.7148610336182446</v>
      </c>
      <c r="I88" s="2">
        <f t="shared" si="11"/>
        <v>2.69192002554971E-2</v>
      </c>
      <c r="J88" s="11">
        <v>3.7656550000000004E-2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4">
      <c r="A89" s="8">
        <v>80</v>
      </c>
      <c r="B89" s="8">
        <f t="shared" si="6"/>
        <v>0.62037820943476618</v>
      </c>
      <c r="C89" s="2">
        <f t="shared" si="7"/>
        <v>3.2737748950144585E-2</v>
      </c>
      <c r="D89" s="11">
        <v>5.2770629999999999E-2</v>
      </c>
      <c r="E89" s="8">
        <f t="shared" si="8"/>
        <v>0.75888383912396795</v>
      </c>
      <c r="F89" s="2">
        <f t="shared" si="9"/>
        <v>2.5534452910862981E-2</v>
      </c>
      <c r="G89" s="11">
        <v>3.3647379999999998E-2</v>
      </c>
      <c r="H89" s="8">
        <f t="shared" si="10"/>
        <v>0.6879418333627475</v>
      </c>
      <c r="I89" s="2">
        <f t="shared" si="11"/>
        <v>2.9207519895145473E-2</v>
      </c>
      <c r="J89" s="11">
        <v>4.2456380000000002E-2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4">
      <c r="A90" s="8">
        <v>81</v>
      </c>
      <c r="B90" s="8">
        <f t="shared" si="6"/>
        <v>0.5876404604846216</v>
      </c>
      <c r="C90" s="2">
        <f t="shared" si="7"/>
        <v>3.464209856131184E-2</v>
      </c>
      <c r="D90" s="11">
        <v>5.8951179999999999E-2</v>
      </c>
      <c r="E90" s="8">
        <f t="shared" si="8"/>
        <v>0.73334938621310497</v>
      </c>
      <c r="F90" s="2">
        <f t="shared" si="9"/>
        <v>2.8067349055644675E-2</v>
      </c>
      <c r="G90" s="11">
        <v>3.8272820000000006E-2</v>
      </c>
      <c r="H90" s="8">
        <f t="shared" si="10"/>
        <v>0.65873431346760203</v>
      </c>
      <c r="I90" s="2">
        <f t="shared" si="11"/>
        <v>3.141592211324995E-2</v>
      </c>
      <c r="J90" s="11">
        <v>4.7691339999999999E-2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4">
      <c r="A91" s="8">
        <v>82</v>
      </c>
      <c r="B91" s="8">
        <f t="shared" si="6"/>
        <v>0.55299836192330976</v>
      </c>
      <c r="C91" s="2">
        <f t="shared" si="7"/>
        <v>3.6352132578702734E-2</v>
      </c>
      <c r="D91" s="11">
        <v>6.573641999999999E-2</v>
      </c>
      <c r="E91" s="8">
        <f t="shared" si="8"/>
        <v>0.7052820371574603</v>
      </c>
      <c r="F91" s="2">
        <f t="shared" si="9"/>
        <v>3.0669873509368228E-2</v>
      </c>
      <c r="G91" s="11">
        <v>4.3485969999999999E-2</v>
      </c>
      <c r="H91" s="8">
        <f t="shared" si="10"/>
        <v>0.62731839135435208</v>
      </c>
      <c r="I91" s="2">
        <f t="shared" si="11"/>
        <v>3.3559081122547685E-2</v>
      </c>
      <c r="J91" s="11">
        <v>5.3496090000000003E-2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4">
      <c r="A92" s="8">
        <v>83</v>
      </c>
      <c r="B92" s="8">
        <f t="shared" si="6"/>
        <v>0.51664622934460702</v>
      </c>
      <c r="C92" s="2">
        <f t="shared" si="7"/>
        <v>3.7293787744578311E-2</v>
      </c>
      <c r="D92" s="11">
        <v>7.2184380000000006E-2</v>
      </c>
      <c r="E92" s="8">
        <f t="shared" si="8"/>
        <v>0.67461216364809207</v>
      </c>
      <c r="F92" s="2">
        <f t="shared" si="9"/>
        <v>3.3053243601128823E-2</v>
      </c>
      <c r="G92" s="11">
        <v>4.8995919999999998E-2</v>
      </c>
      <c r="H92" s="8">
        <f t="shared" si="10"/>
        <v>0.59375931023180439</v>
      </c>
      <c r="I92" s="2">
        <f t="shared" si="11"/>
        <v>3.5204078567540265E-2</v>
      </c>
      <c r="J92" s="11">
        <v>5.929015E-2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4">
      <c r="A93" s="8">
        <v>84</v>
      </c>
      <c r="B93" s="8">
        <f t="shared" si="6"/>
        <v>0.47935244160002871</v>
      </c>
      <c r="C93" s="2">
        <f t="shared" si="7"/>
        <v>3.8950889946350431E-2</v>
      </c>
      <c r="D93" s="11">
        <v>8.1257309999999999E-2</v>
      </c>
      <c r="E93" s="8">
        <f t="shared" si="8"/>
        <v>0.64155892004696324</v>
      </c>
      <c r="F93" s="2">
        <f t="shared" si="9"/>
        <v>3.6229056760674005E-2</v>
      </c>
      <c r="G93" s="11">
        <v>5.6470350000000002E-2</v>
      </c>
      <c r="H93" s="8">
        <f t="shared" si="10"/>
        <v>0.55855523166426413</v>
      </c>
      <c r="I93" s="2">
        <f t="shared" si="11"/>
        <v>3.760083784183188E-2</v>
      </c>
      <c r="J93" s="11">
        <v>6.7318029999999987E-2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4">
      <c r="A94" s="8">
        <v>85</v>
      </c>
      <c r="B94" s="8">
        <f t="shared" si="6"/>
        <v>0.44040155165367828</v>
      </c>
      <c r="C94" s="2">
        <f t="shared" si="7"/>
        <v>4.0798614776545061E-2</v>
      </c>
      <c r="D94" s="11">
        <v>9.2639579999999999E-2</v>
      </c>
      <c r="E94" s="8">
        <f t="shared" si="8"/>
        <v>0.60532986328628924</v>
      </c>
      <c r="F94" s="2">
        <f t="shared" si="9"/>
        <v>4.0344999309384511E-2</v>
      </c>
      <c r="G94" s="11">
        <v>6.6649609999999998E-2</v>
      </c>
      <c r="H94" s="8">
        <f t="shared" si="10"/>
        <v>0.52095439382243225</v>
      </c>
      <c r="I94" s="2">
        <f t="shared" si="11"/>
        <v>4.0555950519632511E-2</v>
      </c>
      <c r="J94" s="11">
        <v>7.7849329999999994E-2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4">
      <c r="A95" s="8">
        <v>86</v>
      </c>
      <c r="B95" s="8">
        <f t="shared" si="6"/>
        <v>0.39960293687713322</v>
      </c>
      <c r="C95" s="2">
        <f t="shared" si="7"/>
        <v>4.2758073689964871E-2</v>
      </c>
      <c r="D95" s="11">
        <v>0.10700140000000001</v>
      </c>
      <c r="E95" s="8">
        <f t="shared" si="8"/>
        <v>0.56498486397690473</v>
      </c>
      <c r="F95" s="2">
        <f t="shared" si="9"/>
        <v>4.4470116839384066E-2</v>
      </c>
      <c r="G95" s="11">
        <v>7.8710279999999994E-2</v>
      </c>
      <c r="H95" s="8">
        <f t="shared" si="10"/>
        <v>0.48039844330279974</v>
      </c>
      <c r="I95" s="2">
        <f t="shared" si="11"/>
        <v>4.3570740848093925E-2</v>
      </c>
      <c r="J95" s="11">
        <v>9.0697090000000008E-2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4">
      <c r="A96" s="8">
        <v>87</v>
      </c>
      <c r="B96" s="8">
        <f t="shared" si="6"/>
        <v>0.35684486318716835</v>
      </c>
      <c r="C96" s="2">
        <f t="shared" si="7"/>
        <v>4.3629515870325652E-2</v>
      </c>
      <c r="D96" s="11">
        <v>0.12226466000000001</v>
      </c>
      <c r="E96" s="8">
        <f t="shared" si="8"/>
        <v>0.52051474713752066</v>
      </c>
      <c r="F96" s="2">
        <f t="shared" si="9"/>
        <v>4.7756187020373264E-2</v>
      </c>
      <c r="G96" s="11">
        <v>9.174800000000001E-2</v>
      </c>
      <c r="H96" s="8">
        <f t="shared" si="10"/>
        <v>0.43682770245470581</v>
      </c>
      <c r="I96" s="2">
        <f t="shared" si="11"/>
        <v>4.562070829636361E-2</v>
      </c>
      <c r="J96" s="11">
        <v>0.10443639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4">
      <c r="A97" s="8">
        <v>88</v>
      </c>
      <c r="B97" s="8">
        <f t="shared" si="6"/>
        <v>0.3132153473168427</v>
      </c>
      <c r="C97" s="2">
        <f t="shared" si="7"/>
        <v>4.3812371721318077E-2</v>
      </c>
      <c r="D97" s="11">
        <v>0.13987938999999999</v>
      </c>
      <c r="E97" s="8">
        <f t="shared" si="8"/>
        <v>0.4727585601171474</v>
      </c>
      <c r="F97" s="2">
        <f t="shared" si="9"/>
        <v>5.0056182196862919E-2</v>
      </c>
      <c r="G97" s="11">
        <v>0.10588106999999999</v>
      </c>
      <c r="H97" s="8">
        <f t="shared" si="10"/>
        <v>0.3912069941583422</v>
      </c>
      <c r="I97" s="2">
        <f t="shared" si="11"/>
        <v>4.6835043144020594E-2</v>
      </c>
      <c r="J97" s="11">
        <v>0.11971934000000001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4">
      <c r="A98" s="8">
        <v>89</v>
      </c>
      <c r="B98" s="8">
        <f t="shared" si="6"/>
        <v>0.26940297559552462</v>
      </c>
      <c r="C98" s="2">
        <f t="shared" si="7"/>
        <v>4.3113396027805895E-2</v>
      </c>
      <c r="D98" s="11">
        <v>0.16003311000000001</v>
      </c>
      <c r="E98" s="8">
        <f t="shared" si="8"/>
        <v>0.42270237792028448</v>
      </c>
      <c r="F98" s="2">
        <f t="shared" si="9"/>
        <v>5.1754136288880204E-2</v>
      </c>
      <c r="G98" s="11">
        <v>0.12243635</v>
      </c>
      <c r="H98" s="8">
        <f t="shared" si="10"/>
        <v>0.34437195101432161</v>
      </c>
      <c r="I98" s="2">
        <f t="shared" si="11"/>
        <v>4.7306295705288659E-2</v>
      </c>
      <c r="J98" s="11">
        <v>0.13736977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4">
      <c r="A99" s="8">
        <v>90</v>
      </c>
      <c r="B99" s="8">
        <f t="shared" si="6"/>
        <v>0.22628957956771872</v>
      </c>
      <c r="C99" s="2">
        <f t="shared" si="7"/>
        <v>4.0903805700415824E-2</v>
      </c>
      <c r="D99" s="11">
        <v>0.18075868</v>
      </c>
      <c r="E99" s="8">
        <f t="shared" si="8"/>
        <v>0.37094824163140427</v>
      </c>
      <c r="F99" s="2">
        <f t="shared" si="9"/>
        <v>5.1547297801035008E-2</v>
      </c>
      <c r="G99" s="11">
        <v>0.13896089</v>
      </c>
      <c r="H99" s="8">
        <f t="shared" si="10"/>
        <v>0.29706565530903295</v>
      </c>
      <c r="I99" s="2">
        <f t="shared" si="11"/>
        <v>4.6075515888276797E-2</v>
      </c>
      <c r="J99" s="11">
        <v>0.15510212999999998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4">
      <c r="A100" s="8">
        <v>91</v>
      </c>
      <c r="B100" s="8">
        <f t="shared" si="6"/>
        <v>0.1853857738673029</v>
      </c>
      <c r="C100" s="2">
        <f t="shared" si="7"/>
        <v>3.7113054728569989E-2</v>
      </c>
      <c r="D100" s="11">
        <v>0.20019365</v>
      </c>
      <c r="E100" s="8">
        <f t="shared" si="8"/>
        <v>0.31940094383036927</v>
      </c>
      <c r="F100" s="2">
        <f t="shared" si="9"/>
        <v>5.0060339146393129E-2</v>
      </c>
      <c r="G100" s="11">
        <v>0.15673197</v>
      </c>
      <c r="H100" s="8">
        <f t="shared" si="10"/>
        <v>0.25099013942075615</v>
      </c>
      <c r="I100" s="2">
        <f t="shared" si="11"/>
        <v>4.3419898614615621E-2</v>
      </c>
      <c r="J100" s="11">
        <v>0.17299444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4">
      <c r="A101" s="8">
        <v>92</v>
      </c>
      <c r="B101" s="8">
        <f t="shared" si="6"/>
        <v>0.14827271913873291</v>
      </c>
      <c r="C101" s="2">
        <f t="shared" si="7"/>
        <v>3.3316208315055593E-2</v>
      </c>
      <c r="D101" s="11">
        <v>0.22469547000000001</v>
      </c>
      <c r="E101" s="8">
        <f t="shared" si="8"/>
        <v>0.26934060468397614</v>
      </c>
      <c r="F101" s="2">
        <f t="shared" si="9"/>
        <v>4.8074709572878738E-2</v>
      </c>
      <c r="G101" s="11">
        <v>0.17849039</v>
      </c>
      <c r="H101" s="8">
        <f t="shared" si="10"/>
        <v>0.20757024080614053</v>
      </c>
      <c r="I101" s="2">
        <f t="shared" si="11"/>
        <v>4.0515886462941936E-2</v>
      </c>
      <c r="J101" s="11">
        <v>0.19519121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4">
      <c r="A102" s="8">
        <v>93</v>
      </c>
      <c r="B102" s="8">
        <f t="shared" si="6"/>
        <v>0.11495651082367732</v>
      </c>
      <c r="C102" s="2">
        <f t="shared" si="7"/>
        <v>2.8279238436543674E-2</v>
      </c>
      <c r="D102" s="11">
        <v>0.24599945000000001</v>
      </c>
      <c r="E102" s="8">
        <f t="shared" si="8"/>
        <v>0.2212658951110974</v>
      </c>
      <c r="F102" s="2">
        <f t="shared" si="9"/>
        <v>4.4110460307213883E-2</v>
      </c>
      <c r="G102" s="11">
        <v>0.19935498999999998</v>
      </c>
      <c r="H102" s="8">
        <f t="shared" si="10"/>
        <v>0.1670543543431986</v>
      </c>
      <c r="I102" s="2">
        <f t="shared" si="11"/>
        <v>3.6015366861441772E-2</v>
      </c>
      <c r="J102" s="11">
        <v>0.21559070999999999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4">
      <c r="A103" s="8">
        <v>94</v>
      </c>
      <c r="B103" s="8">
        <f t="shared" si="6"/>
        <v>8.6677272387133644E-2</v>
      </c>
      <c r="C103" s="2">
        <f t="shared" si="7"/>
        <v>2.3889806059524316E-2</v>
      </c>
      <c r="D103" s="11">
        <v>0.27561788000000004</v>
      </c>
      <c r="E103" s="8">
        <f t="shared" si="8"/>
        <v>0.17715543480388352</v>
      </c>
      <c r="F103" s="2">
        <f t="shared" si="9"/>
        <v>3.9695057065060491E-2</v>
      </c>
      <c r="G103" s="11">
        <v>0.22406909</v>
      </c>
      <c r="H103" s="8">
        <f t="shared" si="10"/>
        <v>0.13103898748175682</v>
      </c>
      <c r="I103" s="2">
        <f t="shared" si="11"/>
        <v>3.1617018759324794E-2</v>
      </c>
      <c r="J103" s="11">
        <v>0.24127948000000002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4">
      <c r="A104" s="8">
        <v>95</v>
      </c>
      <c r="B104" s="8">
        <f t="shared" si="6"/>
        <v>6.2787466327609329E-2</v>
      </c>
      <c r="C104" s="2">
        <f t="shared" si="7"/>
        <v>1.9185365837549491E-2</v>
      </c>
      <c r="D104" s="11">
        <v>0.30556044000000004</v>
      </c>
      <c r="E104" s="8">
        <f t="shared" si="8"/>
        <v>0.13746037773882303</v>
      </c>
      <c r="F104" s="2">
        <f t="shared" si="9"/>
        <v>3.4361259290166854E-2</v>
      </c>
      <c r="G104" s="11">
        <v>0.2499721</v>
      </c>
      <c r="H104" s="8">
        <f t="shared" si="10"/>
        <v>9.942196872243203E-2</v>
      </c>
      <c r="I104" s="2">
        <f t="shared" si="11"/>
        <v>2.6610999801415625E-2</v>
      </c>
      <c r="J104" s="11">
        <v>0.26765714000000002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4">
      <c r="A105" s="8">
        <v>96</v>
      </c>
      <c r="B105" s="8">
        <f t="shared" si="6"/>
        <v>4.3602100490059838E-2</v>
      </c>
      <c r="C105" s="2">
        <f t="shared" si="7"/>
        <v>1.4501051850493586E-2</v>
      </c>
      <c r="D105" s="11">
        <v>0.33257691</v>
      </c>
      <c r="E105" s="8">
        <f t="shared" si="8"/>
        <v>0.10309911844865617</v>
      </c>
      <c r="F105" s="2">
        <f t="shared" si="9"/>
        <v>2.8411095209287918E-2</v>
      </c>
      <c r="G105" s="11">
        <v>0.27557069000000001</v>
      </c>
      <c r="H105" s="8">
        <f t="shared" si="10"/>
        <v>7.2810968921016406E-2</v>
      </c>
      <c r="I105" s="2">
        <f t="shared" si="11"/>
        <v>2.1315564054662284E-2</v>
      </c>
      <c r="J105" s="11">
        <v>0.29275209999999996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4">
      <c r="A106" s="8">
        <v>97</v>
      </c>
      <c r="B106" s="8">
        <f t="shared" si="6"/>
        <v>2.9101048639566252E-2</v>
      </c>
      <c r="C106" s="2">
        <f t="shared" si="7"/>
        <v>1.0376784118453206E-2</v>
      </c>
      <c r="D106" s="11">
        <v>0.35657767000000001</v>
      </c>
      <c r="E106" s="8">
        <f t="shared" si="8"/>
        <v>7.4688023239368254E-2</v>
      </c>
      <c r="F106" s="2">
        <f t="shared" si="9"/>
        <v>2.243461141002636E-2</v>
      </c>
      <c r="G106" s="11">
        <v>0.30037763000000001</v>
      </c>
      <c r="H106" s="8">
        <f t="shared" si="10"/>
        <v>5.1495404866354122E-2</v>
      </c>
      <c r="I106" s="2">
        <f t="shared" si="11"/>
        <v>1.6291198543502403E-2</v>
      </c>
      <c r="J106" s="11">
        <v>0.31636218000000005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4">
      <c r="A107" s="8">
        <v>98</v>
      </c>
      <c r="B107" s="8">
        <f t="shared" si="6"/>
        <v>1.8724264521113046E-2</v>
      </c>
      <c r="C107" s="2">
        <f t="shared" si="7"/>
        <v>7.0980486822732908E-3</v>
      </c>
      <c r="D107" s="11">
        <v>0.37908291000000005</v>
      </c>
      <c r="E107" s="8">
        <f t="shared" si="8"/>
        <v>5.2253411829341893E-2</v>
      </c>
      <c r="F107" s="2">
        <f t="shared" si="9"/>
        <v>1.7033757913082044E-2</v>
      </c>
      <c r="G107" s="11">
        <v>0.32598365000000001</v>
      </c>
      <c r="H107" s="8">
        <f t="shared" si="10"/>
        <v>3.5204206322851719E-2</v>
      </c>
      <c r="I107" s="2">
        <f t="shared" si="11"/>
        <v>1.1976905058898115E-2</v>
      </c>
      <c r="J107" s="11">
        <v>0.34021233000000001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4">
      <c r="A108" s="8">
        <v>99</v>
      </c>
      <c r="B108" s="8">
        <f t="shared" si="6"/>
        <v>1.1626215838839755E-2</v>
      </c>
      <c r="C108" s="2">
        <f t="shared" si="7"/>
        <v>4.6797241756517324E-3</v>
      </c>
      <c r="D108" s="11">
        <v>0.40251482</v>
      </c>
      <c r="E108" s="8">
        <f t="shared" si="8"/>
        <v>3.5219653916259849E-2</v>
      </c>
      <c r="F108" s="2">
        <f t="shared" si="9"/>
        <v>1.2469013771411179E-2</v>
      </c>
      <c r="G108" s="11">
        <v>0.35403566999999997</v>
      </c>
      <c r="H108" s="8">
        <f t="shared" si="10"/>
        <v>2.3227301263953604E-2</v>
      </c>
      <c r="I108" s="2">
        <f t="shared" si="11"/>
        <v>8.5077514202109485E-3</v>
      </c>
      <c r="J108" s="11">
        <v>0.36628239000000001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4">
      <c r="A109" s="8">
        <v>100</v>
      </c>
      <c r="B109" s="8">
        <f t="shared" si="6"/>
        <v>6.9464916631880227E-3</v>
      </c>
      <c r="C109" s="2">
        <f t="shared" si="7"/>
        <v>3.0161493833919979E-3</v>
      </c>
      <c r="D109" s="11">
        <v>0.43419751000000001</v>
      </c>
      <c r="E109" s="8">
        <f t="shared" si="8"/>
        <v>2.275064014484867E-2</v>
      </c>
      <c r="F109" s="2">
        <f t="shared" si="9"/>
        <v>8.7708308837572847E-3</v>
      </c>
      <c r="G109" s="11">
        <v>0.38552017999999999</v>
      </c>
      <c r="H109" s="8">
        <f t="shared" si="10"/>
        <v>1.4719549843742656E-2</v>
      </c>
      <c r="I109" s="2">
        <f t="shared" si="11"/>
        <v>5.8452443755515286E-3</v>
      </c>
      <c r="J109" s="11">
        <v>0.39710754999999998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4">
      <c r="A110" s="8">
        <v>101</v>
      </c>
      <c r="B110" s="8">
        <f t="shared" si="6"/>
        <v>3.9303422797960248E-3</v>
      </c>
      <c r="C110" s="2">
        <f t="shared" si="7"/>
        <v>1.8665002506945381E-3</v>
      </c>
      <c r="D110" s="11">
        <v>0.47489508999999996</v>
      </c>
      <c r="E110" s="8">
        <f t="shared" si="8"/>
        <v>1.3979809261091386E-2</v>
      </c>
      <c r="F110" s="2">
        <f t="shared" si="9"/>
        <v>5.8885321991443886E-3</v>
      </c>
      <c r="G110" s="11">
        <v>0.42121691999999999</v>
      </c>
      <c r="H110" s="8">
        <f t="shared" si="10"/>
        <v>8.8743054681911272E-3</v>
      </c>
      <c r="I110" s="2">
        <f t="shared" si="11"/>
        <v>3.8440973647742632E-3</v>
      </c>
      <c r="J110" s="11">
        <v>0.43317162999999997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4">
      <c r="A111" s="8">
        <v>102</v>
      </c>
      <c r="B111" s="8">
        <f t="shared" si="6"/>
        <v>2.0638420291014866E-3</v>
      </c>
      <c r="C111" s="2">
        <f t="shared" si="7"/>
        <v>1.0516109549604442E-3</v>
      </c>
      <c r="D111" s="11">
        <v>0.50954043000000004</v>
      </c>
      <c r="E111" s="8">
        <f t="shared" si="8"/>
        <v>8.091277061946997E-3</v>
      </c>
      <c r="F111" s="2">
        <f t="shared" si="9"/>
        <v>3.6725381751209233E-3</v>
      </c>
      <c r="G111" s="11">
        <v>0.45388856999999999</v>
      </c>
      <c r="H111" s="8">
        <f t="shared" si="10"/>
        <v>5.030208103416864E-3</v>
      </c>
      <c r="I111" s="2">
        <f t="shared" si="11"/>
        <v>2.3408158419767331E-3</v>
      </c>
      <c r="J111" s="11">
        <v>0.46535169000000004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4">
      <c r="A112" s="8">
        <v>103</v>
      </c>
      <c r="B112" s="8">
        <f t="shared" si="6"/>
        <v>1.0122310741410424E-3</v>
      </c>
      <c r="C112" s="2">
        <f t="shared" si="7"/>
        <v>5.5108936858703735E-4</v>
      </c>
      <c r="D112" s="11">
        <v>0.54443039999999998</v>
      </c>
      <c r="E112" s="8">
        <f t="shared" si="8"/>
        <v>4.4187388868260737E-3</v>
      </c>
      <c r="F112" s="2">
        <f t="shared" si="9"/>
        <v>2.1521648916580749E-3</v>
      </c>
      <c r="G112" s="11">
        <v>0.48705409999999999</v>
      </c>
      <c r="H112" s="8">
        <f t="shared" si="10"/>
        <v>2.6893922614401309E-3</v>
      </c>
      <c r="I112" s="2">
        <f t="shared" si="11"/>
        <v>1.33898934791698E-3</v>
      </c>
      <c r="J112" s="11">
        <v>0.49787804000000002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4">
      <c r="A113" s="8">
        <v>104</v>
      </c>
      <c r="B113" s="8">
        <f t="shared" si="6"/>
        <v>4.6114170555400507E-4</v>
      </c>
      <c r="C113" s="2">
        <f t="shared" si="7"/>
        <v>2.6711274525968823E-4</v>
      </c>
      <c r="D113" s="11">
        <v>0.57924222000000003</v>
      </c>
      <c r="E113" s="8">
        <f t="shared" si="8"/>
        <v>2.2665739951679988E-3</v>
      </c>
      <c r="F113" s="2">
        <f t="shared" si="9"/>
        <v>1.1795815221121663E-3</v>
      </c>
      <c r="G113" s="11">
        <v>0.52042489000000003</v>
      </c>
      <c r="H113" s="8">
        <f t="shared" si="10"/>
        <v>1.3504029135231509E-3</v>
      </c>
      <c r="I113" s="2">
        <f t="shared" si="11"/>
        <v>7.1635647099439835E-4</v>
      </c>
      <c r="J113" s="11">
        <v>0.53047610000000001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4">
      <c r="A114" s="8">
        <v>105</v>
      </c>
      <c r="B114" s="8">
        <f t="shared" si="6"/>
        <v>1.9402896029431684E-4</v>
      </c>
      <c r="C114" s="2">
        <f t="shared" si="7"/>
        <v>1.1906416014917773E-4</v>
      </c>
      <c r="D114" s="11">
        <v>0.61364118000000001</v>
      </c>
      <c r="E114" s="8">
        <f t="shared" si="8"/>
        <v>1.0869924730558325E-3</v>
      </c>
      <c r="F114" s="2">
        <f t="shared" si="9"/>
        <v>6.0186927586032622E-4</v>
      </c>
      <c r="G114" s="11">
        <v>0.55370142</v>
      </c>
      <c r="H114" s="8">
        <f t="shared" si="10"/>
        <v>6.3404644252875255E-4</v>
      </c>
      <c r="I114" s="2">
        <f t="shared" si="11"/>
        <v>3.568837365407938E-4</v>
      </c>
      <c r="J114" s="11">
        <v>0.56286686999999991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4">
      <c r="A115" s="8">
        <v>106</v>
      </c>
      <c r="B115" s="8">
        <f t="shared" si="6"/>
        <v>7.4964800145139107E-5</v>
      </c>
      <c r="C115" s="2">
        <f t="shared" si="7"/>
        <v>4.852480734065273E-5</v>
      </c>
      <c r="D115" s="11">
        <v>0.64730123000000006</v>
      </c>
      <c r="E115" s="8">
        <f t="shared" si="8"/>
        <v>4.851231971955063E-4</v>
      </c>
      <c r="F115" s="2">
        <f t="shared" si="9"/>
        <v>2.8456609250279745E-4</v>
      </c>
      <c r="G115" s="11">
        <v>0.58658520999999997</v>
      </c>
      <c r="H115" s="8">
        <f t="shared" si="10"/>
        <v>2.7716270598795875E-4</v>
      </c>
      <c r="I115" s="2">
        <f t="shared" si="11"/>
        <v>1.6485077329172278E-4</v>
      </c>
      <c r="J115" s="11">
        <v>0.59477977999999998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4">
      <c r="A116" s="8">
        <v>107</v>
      </c>
      <c r="B116" s="8">
        <f t="shared" si="6"/>
        <v>2.643999280448638E-5</v>
      </c>
      <c r="C116" s="2">
        <f t="shared" si="7"/>
        <v>1.7976765800511863E-5</v>
      </c>
      <c r="D116" s="11">
        <v>0.67990812</v>
      </c>
      <c r="E116" s="8">
        <f t="shared" si="8"/>
        <v>2.0055710469270885E-4</v>
      </c>
      <c r="F116" s="2">
        <f t="shared" si="9"/>
        <v>1.2410135699663416E-4</v>
      </c>
      <c r="G116" s="11">
        <v>0.61878314999999995</v>
      </c>
      <c r="H116" s="8">
        <f t="shared" si="10"/>
        <v>1.1231193269623598E-4</v>
      </c>
      <c r="I116" s="2">
        <f t="shared" si="11"/>
        <v>7.0302221446469023E-5</v>
      </c>
      <c r="J116" s="11">
        <v>0.62595505000000007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4">
      <c r="A117" s="8">
        <v>108</v>
      </c>
      <c r="B117" s="8">
        <f t="shared" si="6"/>
        <v>8.4632270039745168E-6</v>
      </c>
      <c r="C117" s="2">
        <f t="shared" si="7"/>
        <v>8.4632270039745168E-6</v>
      </c>
      <c r="D117" s="11">
        <v>0.71117909999999995</v>
      </c>
      <c r="E117" s="8">
        <f t="shared" si="8"/>
        <v>7.645574769607469E-5</v>
      </c>
      <c r="F117" s="2">
        <f t="shared" si="9"/>
        <v>4.9698101522692336E-5</v>
      </c>
      <c r="G117" s="11">
        <v>0.65002440000000006</v>
      </c>
      <c r="H117" s="8">
        <f t="shared" si="10"/>
        <v>4.2009711249766945E-5</v>
      </c>
      <c r="I117" s="2">
        <f t="shared" si="11"/>
        <v>2.75650392014109E-5</v>
      </c>
      <c r="J117" s="11">
        <v>0.65615873999999996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4">
      <c r="A118" s="8">
        <v>109</v>
      </c>
      <c r="B118" s="8">
        <f t="shared" si="6"/>
        <v>0</v>
      </c>
      <c r="C118" s="2">
        <f t="shared" si="7"/>
        <v>0</v>
      </c>
      <c r="D118" s="11">
        <v>0.74086099999999999</v>
      </c>
      <c r="E118" s="8">
        <f t="shared" si="8"/>
        <v>2.6757646173382354E-5</v>
      </c>
      <c r="F118" s="2">
        <f t="shared" si="9"/>
        <v>1.8196974232570681E-5</v>
      </c>
      <c r="G118" s="11">
        <v>0.68006632999999994</v>
      </c>
      <c r="H118" s="8">
        <f t="shared" si="10"/>
        <v>1.4444672048356043E-5</v>
      </c>
      <c r="I118" s="2">
        <f t="shared" si="11"/>
        <v>1.4444672048356043E-5</v>
      </c>
      <c r="J118" s="11">
        <v>0.68518502000000003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4">
      <c r="A119" s="8">
        <v>110</v>
      </c>
      <c r="B119" s="8">
        <f t="shared" si="6"/>
        <v>0</v>
      </c>
      <c r="C119" s="2">
        <f t="shared" si="7"/>
        <v>0</v>
      </c>
      <c r="D119" s="11">
        <v>0.76874483999999998</v>
      </c>
      <c r="E119" s="8">
        <f t="shared" si="8"/>
        <v>8.5606719408116747E-6</v>
      </c>
      <c r="F119" s="2">
        <f t="shared" si="9"/>
        <v>8.5606719408116747E-6</v>
      </c>
      <c r="G119" s="11">
        <v>0.70869623999999998</v>
      </c>
      <c r="H119" s="8">
        <f t="shared" si="10"/>
        <v>0</v>
      </c>
      <c r="I119" s="2">
        <f t="shared" si="11"/>
        <v>0</v>
      </c>
      <c r="J119" s="11">
        <v>0.71285617000000001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4">
      <c r="A120" s="8">
        <v>111</v>
      </c>
      <c r="B120" s="8">
        <f t="shared" si="6"/>
        <v>0</v>
      </c>
      <c r="C120" s="2">
        <f t="shared" si="7"/>
        <v>0</v>
      </c>
      <c r="D120" s="11">
        <v>0.79466567999999993</v>
      </c>
      <c r="E120" s="8">
        <f t="shared" si="8"/>
        <v>0</v>
      </c>
      <c r="F120" s="2">
        <f t="shared" si="9"/>
        <v>0</v>
      </c>
      <c r="G120" s="11">
        <v>0.73574231999999995</v>
      </c>
      <c r="H120" s="8">
        <f t="shared" si="10"/>
        <v>0</v>
      </c>
      <c r="I120" s="2">
        <f t="shared" si="11"/>
        <v>0</v>
      </c>
      <c r="J120" s="11">
        <v>0.73902944999999998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4">
      <c r="A121" s="8">
        <v>112</v>
      </c>
      <c r="B121" s="8">
        <f t="shared" si="6"/>
        <v>0</v>
      </c>
      <c r="C121" s="2">
        <f t="shared" si="7"/>
        <v>0</v>
      </c>
      <c r="D121" s="11">
        <v>0.81850801000000006</v>
      </c>
      <c r="E121" s="8">
        <f t="shared" si="8"/>
        <v>0</v>
      </c>
      <c r="F121" s="2">
        <f t="shared" si="9"/>
        <v>0</v>
      </c>
      <c r="G121" s="11">
        <v>0.76107509000000007</v>
      </c>
      <c r="H121" s="8">
        <f t="shared" si="10"/>
        <v>0</v>
      </c>
      <c r="I121" s="2">
        <f t="shared" si="11"/>
        <v>0</v>
      </c>
      <c r="J121" s="11">
        <v>0.76359664999999999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4">
      <c r="A122" s="8">
        <v>113</v>
      </c>
      <c r="B122" s="8">
        <f t="shared" si="6"/>
        <v>0</v>
      </c>
      <c r="C122" s="2">
        <f t="shared" si="7"/>
        <v>0</v>
      </c>
      <c r="D122" s="11">
        <v>0.84019901000000008</v>
      </c>
      <c r="E122" s="8">
        <f t="shared" si="8"/>
        <v>0</v>
      </c>
      <c r="F122" s="2">
        <f t="shared" si="9"/>
        <v>0</v>
      </c>
      <c r="G122" s="11">
        <v>0.78460350000000001</v>
      </c>
      <c r="H122" s="8">
        <f t="shared" si="10"/>
        <v>0</v>
      </c>
      <c r="I122" s="2">
        <f t="shared" si="11"/>
        <v>0</v>
      </c>
      <c r="J122" s="11">
        <v>0.78647859000000009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4">
      <c r="A123" s="8">
        <v>114</v>
      </c>
      <c r="B123" s="8">
        <f t="shared" si="6"/>
        <v>0</v>
      </c>
      <c r="C123" s="2">
        <f t="shared" si="7"/>
        <v>0</v>
      </c>
      <c r="D123" s="11">
        <v>0.85971164999999994</v>
      </c>
      <c r="E123" s="8">
        <f t="shared" si="8"/>
        <v>0</v>
      </c>
      <c r="F123" s="2">
        <f t="shared" si="9"/>
        <v>0</v>
      </c>
      <c r="G123" s="11">
        <v>0.80627638000000001</v>
      </c>
      <c r="H123" s="8">
        <f t="shared" si="10"/>
        <v>0</v>
      </c>
      <c r="I123" s="2">
        <f t="shared" si="11"/>
        <v>0</v>
      </c>
      <c r="J123" s="11">
        <v>0.80762652999999995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4">
      <c r="A124" s="8">
        <v>115</v>
      </c>
      <c r="B124" s="8">
        <f t="shared" si="6"/>
        <v>0</v>
      </c>
      <c r="C124" s="2">
        <f t="shared" si="7"/>
        <v>0</v>
      </c>
      <c r="D124" s="11">
        <v>0.87705601999999994</v>
      </c>
      <c r="E124" s="8">
        <f t="shared" si="8"/>
        <v>0</v>
      </c>
      <c r="F124" s="2">
        <f t="shared" si="9"/>
        <v>0</v>
      </c>
      <c r="G124" s="11">
        <v>0.82607962999999995</v>
      </c>
      <c r="H124" s="8">
        <f t="shared" si="10"/>
        <v>0</v>
      </c>
      <c r="I124" s="2">
        <f t="shared" si="11"/>
        <v>0</v>
      </c>
      <c r="J124" s="11">
        <v>0.82702021000000003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4">
      <c r="A125" s="8">
        <v>116</v>
      </c>
      <c r="B125" s="8">
        <f t="shared" si="6"/>
        <v>0</v>
      </c>
      <c r="C125" s="2">
        <f t="shared" si="7"/>
        <v>0</v>
      </c>
      <c r="D125" s="11">
        <v>0.89227828999999992</v>
      </c>
      <c r="E125" s="8">
        <f t="shared" si="8"/>
        <v>0</v>
      </c>
      <c r="F125" s="2">
        <f t="shared" si="9"/>
        <v>0</v>
      </c>
      <c r="G125" s="11">
        <v>0.84403144999999991</v>
      </c>
      <c r="H125" s="8">
        <f t="shared" si="10"/>
        <v>0</v>
      </c>
      <c r="I125" s="2">
        <f t="shared" si="11"/>
        <v>0</v>
      </c>
      <c r="J125" s="11">
        <v>0.84466526999999991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4">
      <c r="A126" s="8">
        <v>117</v>
      </c>
      <c r="B126" s="8">
        <f t="shared" si="6"/>
        <v>0</v>
      </c>
      <c r="C126" s="2">
        <f t="shared" si="7"/>
        <v>0</v>
      </c>
      <c r="D126" s="11">
        <v>0.90545023000000002</v>
      </c>
      <c r="E126" s="8">
        <f t="shared" si="8"/>
        <v>0</v>
      </c>
      <c r="F126" s="2">
        <f t="shared" si="9"/>
        <v>0</v>
      </c>
      <c r="G126" s="11">
        <v>0.86017354999999995</v>
      </c>
      <c r="H126" s="8">
        <f t="shared" si="10"/>
        <v>0</v>
      </c>
      <c r="I126" s="2">
        <f t="shared" si="11"/>
        <v>0</v>
      </c>
      <c r="J126" s="11">
        <v>0.86058688999999999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4">
      <c r="A127" s="8">
        <v>118</v>
      </c>
      <c r="B127" s="8">
        <f t="shared" si="6"/>
        <v>0</v>
      </c>
      <c r="C127" s="2">
        <f t="shared" si="7"/>
        <v>0</v>
      </c>
      <c r="D127" s="11">
        <v>0.91666747999999998</v>
      </c>
      <c r="E127" s="8">
        <f t="shared" si="8"/>
        <v>0</v>
      </c>
      <c r="F127" s="2">
        <f t="shared" si="9"/>
        <v>0</v>
      </c>
      <c r="G127" s="11">
        <v>0.87457480999999992</v>
      </c>
      <c r="H127" s="8">
        <f t="shared" si="10"/>
        <v>0</v>
      </c>
      <c r="I127" s="2">
        <f t="shared" si="11"/>
        <v>0</v>
      </c>
      <c r="J127" s="11">
        <v>0.87483604999999998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4">
      <c r="A128" s="12">
        <v>119</v>
      </c>
      <c r="B128" s="14">
        <f t="shared" si="6"/>
        <v>0</v>
      </c>
      <c r="C128" s="15">
        <f t="shared" si="7"/>
        <v>0</v>
      </c>
      <c r="D128" s="30">
        <v>0.92604048000000005</v>
      </c>
      <c r="E128" s="14">
        <f t="shared" si="8"/>
        <v>0</v>
      </c>
      <c r="F128" s="15">
        <f t="shared" si="9"/>
        <v>0</v>
      </c>
      <c r="G128" s="30">
        <v>0.88731552999999996</v>
      </c>
      <c r="H128" s="14">
        <f t="shared" si="10"/>
        <v>0</v>
      </c>
      <c r="I128" s="15">
        <f t="shared" si="11"/>
        <v>0</v>
      </c>
      <c r="J128" s="13">
        <v>0.88747597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B7:D7"/>
    <mergeCell ref="E7:G7"/>
    <mergeCell ref="H7:J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349E-7F48-494B-A77D-6D6BA2D0A410}">
  <dimension ref="A1:AF74"/>
  <sheetViews>
    <sheetView tabSelected="1" zoomScale="61" zoomScaleNormal="60" workbookViewId="0">
      <selection activeCell="J62" sqref="J62"/>
    </sheetView>
  </sheetViews>
  <sheetFormatPr defaultRowHeight="16" x14ac:dyDescent="0.4"/>
  <cols>
    <col min="1" max="1" width="21.25" bestFit="1" customWidth="1"/>
    <col min="2" max="2" width="9.5" customWidth="1"/>
    <col min="3" max="3" width="9.33203125" customWidth="1"/>
    <col min="5" max="5" width="16.4140625" customWidth="1"/>
    <col min="6" max="6" width="12.83203125" bestFit="1" customWidth="1"/>
    <col min="7" max="7" width="18.08203125" bestFit="1" customWidth="1"/>
    <col min="8" max="8" width="11.75" customWidth="1"/>
    <col min="9" max="9" width="15.5" bestFit="1" customWidth="1"/>
    <col min="10" max="10" width="18.08203125" bestFit="1" customWidth="1"/>
    <col min="11" max="11" width="14.1640625" bestFit="1" customWidth="1"/>
    <col min="12" max="15" width="16" customWidth="1"/>
    <col min="16" max="16" width="14.1640625" customWidth="1"/>
    <col min="17" max="17" width="18.6640625" bestFit="1" customWidth="1"/>
    <col min="18" max="19" width="18.6640625" customWidth="1"/>
    <col min="20" max="20" width="12.08203125" bestFit="1" customWidth="1"/>
    <col min="21" max="21" width="12.08203125" customWidth="1"/>
    <col min="22" max="22" width="16.75" customWidth="1"/>
    <col min="23" max="23" width="24.4140625" bestFit="1" customWidth="1"/>
    <col min="24" max="24" width="15.58203125" bestFit="1" customWidth="1"/>
    <col min="25" max="25" width="16.5" bestFit="1" customWidth="1"/>
    <col min="26" max="27" width="16.5" customWidth="1"/>
    <col min="28" max="28" width="15.58203125" customWidth="1"/>
    <col min="29" max="29" width="12.9140625" customWidth="1"/>
    <col min="30" max="30" width="11.58203125" customWidth="1"/>
    <col min="31" max="31" width="6.83203125" customWidth="1"/>
    <col min="32" max="32" width="9.5" customWidth="1"/>
  </cols>
  <sheetData>
    <row r="1" spans="1:32" x14ac:dyDescent="0.4">
      <c r="A1" s="35" t="s">
        <v>8</v>
      </c>
    </row>
    <row r="3" spans="1:32" x14ac:dyDescent="0.4">
      <c r="A3" s="16" t="s">
        <v>9</v>
      </c>
      <c r="B3" s="16">
        <v>50</v>
      </c>
    </row>
    <row r="4" spans="1:32" x14ac:dyDescent="0.4">
      <c r="A4" s="16" t="s">
        <v>10</v>
      </c>
      <c r="B4">
        <v>15</v>
      </c>
    </row>
    <row r="6" spans="1:32" x14ac:dyDescent="0.4">
      <c r="A6" s="16" t="s">
        <v>11</v>
      </c>
      <c r="B6" s="17">
        <v>0.01</v>
      </c>
    </row>
    <row r="7" spans="1:32" x14ac:dyDescent="0.4">
      <c r="L7" s="31" t="s">
        <v>39</v>
      </c>
      <c r="N7" s="31" t="s">
        <v>51</v>
      </c>
      <c r="AC7" s="16"/>
      <c r="AF7" s="22"/>
    </row>
    <row r="8" spans="1:32" x14ac:dyDescent="0.4">
      <c r="A8" s="16"/>
      <c r="N8" s="31" t="s">
        <v>50</v>
      </c>
      <c r="T8" s="21"/>
      <c r="Z8" s="38" t="s">
        <v>25</v>
      </c>
      <c r="AE8" s="16"/>
    </row>
    <row r="9" spans="1:32" x14ac:dyDescent="0.4">
      <c r="C9" s="47" t="s">
        <v>14</v>
      </c>
      <c r="D9" s="47"/>
      <c r="E9" s="47"/>
      <c r="L9" s="48" t="s">
        <v>35</v>
      </c>
      <c r="M9" s="48"/>
      <c r="N9" s="27"/>
      <c r="O9" s="18"/>
      <c r="R9" s="48" t="s">
        <v>35</v>
      </c>
      <c r="S9" s="48"/>
      <c r="U9" s="21"/>
    </row>
    <row r="10" spans="1:32" s="21" customFormat="1" x14ac:dyDescent="0.4">
      <c r="A10" s="27" t="s">
        <v>12</v>
      </c>
      <c r="B10" s="27" t="s">
        <v>13</v>
      </c>
      <c r="C10" s="27" t="s">
        <v>5</v>
      </c>
      <c r="D10" s="27" t="s">
        <v>6</v>
      </c>
      <c r="E10" s="27" t="s">
        <v>7</v>
      </c>
      <c r="F10" s="27" t="s">
        <v>15</v>
      </c>
      <c r="G10" s="27" t="s">
        <v>16</v>
      </c>
      <c r="H10" s="27" t="s">
        <v>20</v>
      </c>
      <c r="I10" s="27" t="s">
        <v>18</v>
      </c>
      <c r="J10" s="27"/>
      <c r="K10" s="37" t="s">
        <v>17</v>
      </c>
      <c r="L10" s="27" t="s">
        <v>36</v>
      </c>
      <c r="M10" s="27" t="s">
        <v>38</v>
      </c>
      <c r="N10" s="27" t="s">
        <v>24</v>
      </c>
      <c r="O10" s="27" t="s">
        <v>26</v>
      </c>
      <c r="P10" s="27"/>
      <c r="Q10" s="37" t="s">
        <v>19</v>
      </c>
      <c r="R10" s="27" t="s">
        <v>36</v>
      </c>
      <c r="S10" s="27" t="s">
        <v>38</v>
      </c>
      <c r="T10" s="27" t="s">
        <v>24</v>
      </c>
      <c r="U10" s="27" t="s">
        <v>26</v>
      </c>
      <c r="V10" s="27"/>
      <c r="W10" s="37" t="s">
        <v>21</v>
      </c>
      <c r="X10" s="27" t="s">
        <v>22</v>
      </c>
      <c r="Y10" s="27" t="s">
        <v>23</v>
      </c>
      <c r="Z10" s="27" t="s">
        <v>24</v>
      </c>
      <c r="AA10" s="39" t="s">
        <v>26</v>
      </c>
      <c r="AB10" s="27"/>
      <c r="AE10" s="27"/>
    </row>
    <row r="11" spans="1:32" x14ac:dyDescent="0.4">
      <c r="A11">
        <v>0</v>
      </c>
      <c r="B11" s="19">
        <f>$B$3+A11</f>
        <v>50</v>
      </c>
      <c r="C11">
        <f>VLOOKUP(B11, LT!$A$9:$J$128, 8)</f>
        <v>0.97559721409236744</v>
      </c>
      <c r="D11">
        <f>VLOOKUP(B11, LT!$A$9:$J$128, 9)</f>
        <v>1.8798392479459913E-3</v>
      </c>
      <c r="E11">
        <f>VLOOKUP(B11, LT!$A$9:$J$128, 10)</f>
        <v>1.9268600000000001E-3</v>
      </c>
      <c r="F11">
        <v>1</v>
      </c>
      <c r="G11">
        <f>SUMPRODUCT(D11:D$25,F12:F$26)/(C11*F11)</f>
        <v>5.4603749809176601E-2</v>
      </c>
      <c r="H11" s="16">
        <f>F$26*C$26/(C11*F11)</f>
        <v>0.80961059832752558</v>
      </c>
      <c r="I11" s="32">
        <f>SUMPRODUCT(C11:C$25, F11:F$25)/(C11*F11)</f>
        <v>13.714350838193061</v>
      </c>
      <c r="K11">
        <v>15000</v>
      </c>
      <c r="L11" s="32"/>
      <c r="M11" s="32">
        <f>K11/(G11+H11)</f>
        <v>17356.805093945615</v>
      </c>
      <c r="N11">
        <v>0</v>
      </c>
      <c r="O11" s="32"/>
      <c r="Q11">
        <v>1000</v>
      </c>
      <c r="R11" s="32"/>
      <c r="S11" s="32">
        <f>(Q11*I11)/(G11+H11)</f>
        <v>15869.154299233775</v>
      </c>
      <c r="T11">
        <v>0</v>
      </c>
      <c r="W11">
        <f>Q11</f>
        <v>1000</v>
      </c>
      <c r="X11">
        <f>W11/(H11+G11)</f>
        <v>1157.1203395963742</v>
      </c>
      <c r="Z11">
        <f t="shared" ref="Z11:Z26" si="0">Y11*(G11+H11)</f>
        <v>0</v>
      </c>
      <c r="AA11" s="31"/>
      <c r="AB11" s="21"/>
    </row>
    <row r="12" spans="1:32" x14ac:dyDescent="0.4">
      <c r="A12">
        <v>1</v>
      </c>
      <c r="B12" s="19">
        <f t="shared" ref="B12:B26" si="1">$B$3+A12</f>
        <v>51</v>
      </c>
      <c r="C12">
        <f>VLOOKUP(B12, LT!$A$9:$J$128, 8)</f>
        <v>0.97371737484442145</v>
      </c>
      <c r="D12">
        <f>VLOOKUP(B12, LT!$A$9:$J$128, 9)</f>
        <v>2.068769671768167E-3</v>
      </c>
      <c r="E12">
        <f>VLOOKUP(B12, LT!$A$9:$J$128, 10)</f>
        <v>2.1246100000000003E-3</v>
      </c>
      <c r="F12">
        <f>F11/(1+$B$6)</f>
        <v>0.99009900990099009</v>
      </c>
      <c r="G12">
        <f>SUMPRODUCT(D12:D$25,F13:F$26)/(C12*F12)</f>
        <v>5.3325678423996457E-2</v>
      </c>
      <c r="H12" s="16">
        <f>F$26*C$26/(C12*F12)</f>
        <v>0.81928535248509027</v>
      </c>
      <c r="I12" s="32">
        <f>SUMPRODUCT(C12:C$25, F12:F$25)/(C12*F12)</f>
        <v>12.866285878182227</v>
      </c>
      <c r="K12">
        <v>0</v>
      </c>
      <c r="L12" s="32">
        <f>M11</f>
        <v>17356.805093945615</v>
      </c>
      <c r="M12" s="32"/>
      <c r="N12">
        <f>M$11*H12+L$12*G12-K12</f>
        <v>15145.739586315971</v>
      </c>
      <c r="O12" s="32">
        <f>($L$12-N12)</f>
        <v>2211.0655076296443</v>
      </c>
      <c r="Q12">
        <f>Q11</f>
        <v>1000</v>
      </c>
      <c r="R12" s="32">
        <f>S11</f>
        <v>15869.154299233775</v>
      </c>
      <c r="S12" s="32"/>
      <c r="T12">
        <f>S$11*H12+R$12*G12-Q12*I12</f>
        <v>981.31321452752309</v>
      </c>
      <c r="U12">
        <f>R$12-T12</f>
        <v>14887.841084706251</v>
      </c>
      <c r="W12">
        <f>W11</f>
        <v>1000</v>
      </c>
      <c r="X12">
        <f t="shared" ref="X12:X25" si="2">W12/(H12+G12)</f>
        <v>1145.9859715023306</v>
      </c>
      <c r="Y12">
        <f>X11</f>
        <v>1157.1203395963742</v>
      </c>
      <c r="Z12">
        <f>Y12*(G12+H12)</f>
        <v>1009.7159724210646</v>
      </c>
      <c r="AA12" s="31">
        <f>Y12-Z12</f>
        <v>147.40436717530952</v>
      </c>
    </row>
    <row r="13" spans="1:32" x14ac:dyDescent="0.4">
      <c r="A13">
        <v>2</v>
      </c>
      <c r="B13" s="19">
        <f t="shared" si="1"/>
        <v>52</v>
      </c>
      <c r="C13">
        <f>VLOOKUP(B13, LT!$A$9:$J$128, 8)</f>
        <v>0.97164860517265328</v>
      </c>
      <c r="D13">
        <f>VLOOKUP(B13, LT!$A$9:$J$128, 9)</f>
        <v>2.2696253943925715E-3</v>
      </c>
      <c r="E13">
        <f>VLOOKUP(B13, LT!$A$9:$J$128, 10)</f>
        <v>2.33585E-3</v>
      </c>
      <c r="F13">
        <f>F12/(1+$B$6)</f>
        <v>0.98029604940692083</v>
      </c>
      <c r="G13">
        <f>SUMPRODUCT(D13:D$25,F14:F$26)/(C13*F13)</f>
        <v>5.1844474497197965E-2</v>
      </c>
      <c r="H13" s="16">
        <f>F$26*C$26/(C13*F13)</f>
        <v>0.82924001764382738</v>
      </c>
      <c r="I13" s="32">
        <f>SUMPRODUCT(C13:C$25, F13:F$25)/(C13*F13)</f>
        <v>12.010466293756426</v>
      </c>
      <c r="K13">
        <v>0</v>
      </c>
      <c r="L13" s="31"/>
      <c r="M13" s="31"/>
      <c r="N13">
        <f>M$11*H13+L$12*G13-K13</f>
        <v>15292.811801389835</v>
      </c>
      <c r="O13" s="32">
        <f t="shared" ref="O13:O26" si="3">($L$12-N13)</f>
        <v>2063.9932925557805</v>
      </c>
      <c r="Q13">
        <f t="shared" ref="Q13:Q25" si="4">Q12</f>
        <v>1000</v>
      </c>
      <c r="T13">
        <f t="shared" ref="T13:T26" si="5">S$11*H13+R$12*G13-Q13*I13</f>
        <v>1971.5994626915326</v>
      </c>
      <c r="U13">
        <f t="shared" ref="U13:U26" si="6">R$12-T13</f>
        <v>13897.554836542242</v>
      </c>
      <c r="W13">
        <f t="shared" ref="W13:W25" si="7">W12</f>
        <v>1000</v>
      </c>
      <c r="X13">
        <f t="shared" si="2"/>
        <v>1134.9649311952039</v>
      </c>
      <c r="Y13">
        <f>Y12+X12</f>
        <v>2303.1063110987047</v>
      </c>
      <c r="Z13">
        <f t="shared" si="0"/>
        <v>2029.2312544611925</v>
      </c>
      <c r="AA13" s="31">
        <f>Y13-Z13</f>
        <v>273.87505663751222</v>
      </c>
    </row>
    <row r="14" spans="1:32" x14ac:dyDescent="0.4">
      <c r="A14">
        <v>3</v>
      </c>
      <c r="B14" s="19">
        <f t="shared" si="1"/>
        <v>53</v>
      </c>
      <c r="C14">
        <f>VLOOKUP(B14, LT!$A$9:$J$128, 8)</f>
        <v>0.96937897977826071</v>
      </c>
      <c r="D14">
        <f>VLOOKUP(B14, LT!$A$9:$J$128, 9)</f>
        <v>2.4954335324840482E-3</v>
      </c>
      <c r="E14">
        <f>VLOOKUP(B14, LT!$A$9:$J$128, 10)</f>
        <v>2.5742600000000001E-3</v>
      </c>
      <c r="F14">
        <f>F13/(1+$B$6)</f>
        <v>0.97059014792764442</v>
      </c>
      <c r="G14">
        <f>SUMPRODUCT(D14:D$25,F15:F$26)/(C14*F14)</f>
        <v>5.0144198568395887E-2</v>
      </c>
      <c r="H14" s="16">
        <f t="shared" ref="H14:H26" si="8">F$26*C$26/(C14*F14)</f>
        <v>0.83949334835802769</v>
      </c>
      <c r="I14" s="32">
        <f>SUMPRODUCT(C14:C$25, F14:F$25)/(C14*F14)</f>
        <v>11.146607760431193</v>
      </c>
      <c r="K14">
        <v>0</v>
      </c>
      <c r="L14" s="31"/>
      <c r="M14" s="31"/>
      <c r="N14">
        <f t="shared" ref="N14:N26" si="9">M$11*H14+L$12*G14-K14</f>
        <v>15441.265506257831</v>
      </c>
      <c r="O14" s="32">
        <f t="shared" si="3"/>
        <v>1915.5395876877847</v>
      </c>
      <c r="Q14">
        <f t="shared" si="4"/>
        <v>1000</v>
      </c>
      <c r="T14">
        <f t="shared" si="5"/>
        <v>2971.1877421360514</v>
      </c>
      <c r="U14">
        <f t="shared" si="6"/>
        <v>12897.966557097723</v>
      </c>
      <c r="W14">
        <f t="shared" si="7"/>
        <v>1000</v>
      </c>
      <c r="X14">
        <f t="shared" si="2"/>
        <v>1124.053277039468</v>
      </c>
      <c r="Y14">
        <f>Y13+X13</f>
        <v>3438.0712422939087</v>
      </c>
      <c r="Z14">
        <f t="shared" si="0"/>
        <v>3058.6372661526348</v>
      </c>
      <c r="AA14" s="31">
        <f t="shared" ref="AA14:AA21" si="10">Y14-Z14</f>
        <v>379.43397614127389</v>
      </c>
    </row>
    <row r="15" spans="1:32" x14ac:dyDescent="0.4">
      <c r="A15">
        <v>4</v>
      </c>
      <c r="B15" s="19">
        <f t="shared" si="1"/>
        <v>54</v>
      </c>
      <c r="C15">
        <f>VLOOKUP(B15, LT!$A$9:$J$128, 8)</f>
        <v>0.96688354624577666</v>
      </c>
      <c r="D15">
        <f>VLOOKUP(B15, LT!$A$9:$J$128, 9)</f>
        <v>2.7650645590473477E-3</v>
      </c>
      <c r="E15">
        <f>VLOOKUP(B15, LT!$A$9:$J$128, 10)</f>
        <v>2.8597700000000002E-3</v>
      </c>
      <c r="F15">
        <f t="shared" ref="F15:F26" si="11">F14/(1+$B$6)</f>
        <v>0.96098034448281622</v>
      </c>
      <c r="G15">
        <f>SUMPRODUCT(D15:D$25,F16:F$26)/(C15*F15)</f>
        <v>4.8195448168482001E-2</v>
      </c>
      <c r="H15" s="16">
        <f t="shared" si="8"/>
        <v>0.85007660003000141</v>
      </c>
      <c r="I15" s="32">
        <f>SUMPRODUCT(C15:C$25, F15:F$25)/(C15*F15)</f>
        <v>10.274523131953169</v>
      </c>
      <c r="K15">
        <v>0</v>
      </c>
      <c r="L15" s="31"/>
      <c r="M15" s="31"/>
      <c r="N15">
        <f t="shared" si="9"/>
        <v>15591.132861920398</v>
      </c>
      <c r="O15" s="32">
        <f t="shared" si="3"/>
        <v>1765.6722320252175</v>
      </c>
      <c r="Q15">
        <f t="shared" si="4"/>
        <v>1000</v>
      </c>
      <c r="T15">
        <f t="shared" si="5"/>
        <v>3980.2946035973218</v>
      </c>
      <c r="U15">
        <f t="shared" si="6"/>
        <v>11888.859695636453</v>
      </c>
      <c r="W15">
        <f t="shared" si="7"/>
        <v>1000</v>
      </c>
      <c r="X15">
        <f t="shared" si="2"/>
        <v>1113.2484885904394</v>
      </c>
      <c r="Y15">
        <f t="shared" ref="Y15:Y21" si="12">Y14+X14</f>
        <v>4562.1245193333762</v>
      </c>
      <c r="Z15">
        <f t="shared" si="0"/>
        <v>4098.0289361181131</v>
      </c>
      <c r="AA15" s="31">
        <f t="shared" si="10"/>
        <v>464.0955832152631</v>
      </c>
    </row>
    <row r="16" spans="1:32" x14ac:dyDescent="0.4">
      <c r="A16">
        <v>5</v>
      </c>
      <c r="B16" s="19">
        <f t="shared" si="1"/>
        <v>55</v>
      </c>
      <c r="C16">
        <f>VLOOKUP(B16, LT!$A$9:$J$128, 8)</f>
        <v>0.96411848168672931</v>
      </c>
      <c r="D16">
        <f>VLOOKUP(B16, LT!$A$9:$J$128, 9)</f>
        <v>3.0402030142269165E-3</v>
      </c>
      <c r="E16">
        <f>VLOOKUP(B16, LT!$A$9:$J$128, 10)</f>
        <v>3.1533500000000001E-3</v>
      </c>
      <c r="F16">
        <f t="shared" si="11"/>
        <v>0.95146568760674877</v>
      </c>
      <c r="G16">
        <f>SUMPRODUCT(D16:D$25,F17:F$26)/(C16*F16)</f>
        <v>4.5949036325780117E-2</v>
      </c>
      <c r="H16" s="16">
        <f t="shared" si="8"/>
        <v>0.86103974165228636</v>
      </c>
      <c r="I16" s="32">
        <f>SUMPRODUCT(C16:C$25, F16:F$25)/(C16*F16)</f>
        <v>9.3941334242152692</v>
      </c>
      <c r="K16">
        <v>0</v>
      </c>
      <c r="L16" s="31"/>
      <c r="M16" s="31"/>
      <c r="N16">
        <f t="shared" si="9"/>
        <v>15742.427441761212</v>
      </c>
      <c r="O16" s="32">
        <f t="shared" si="3"/>
        <v>1614.3776521844029</v>
      </c>
      <c r="Q16">
        <f t="shared" si="4"/>
        <v>1000</v>
      </c>
      <c r="T16">
        <f t="shared" si="5"/>
        <v>4999.0114411921513</v>
      </c>
      <c r="U16">
        <f t="shared" si="6"/>
        <v>10870.142858041623</v>
      </c>
      <c r="W16">
        <f t="shared" si="7"/>
        <v>1000</v>
      </c>
      <c r="X16">
        <f t="shared" si="2"/>
        <v>1102.5494739078049</v>
      </c>
      <c r="Y16">
        <f t="shared" si="12"/>
        <v>5675.3730079238157</v>
      </c>
      <c r="Z16">
        <f t="shared" si="0"/>
        <v>5147.4996290265244</v>
      </c>
      <c r="AA16" s="31">
        <f t="shared" si="10"/>
        <v>527.87337889729133</v>
      </c>
    </row>
    <row r="17" spans="1:32" x14ac:dyDescent="0.4">
      <c r="A17">
        <v>6</v>
      </c>
      <c r="B17" s="19">
        <f t="shared" si="1"/>
        <v>56</v>
      </c>
      <c r="C17">
        <f>VLOOKUP(B17, LT!$A$9:$J$128, 8)</f>
        <v>0.9610782786725024</v>
      </c>
      <c r="D17">
        <f>VLOOKUP(B17, LT!$A$9:$J$128, 9)</f>
        <v>3.3090982320800322E-3</v>
      </c>
      <c r="E17">
        <f>VLOOKUP(B17, LT!$A$9:$J$128, 10)</f>
        <v>3.4431100000000001E-3</v>
      </c>
      <c r="F17">
        <f t="shared" si="11"/>
        <v>0.94204523525420669</v>
      </c>
      <c r="G17">
        <f>SUMPRODUCT(D17:D$25,F18:F$26)/(C17*F17)</f>
        <v>4.3392006873913716E-2</v>
      </c>
      <c r="H17" s="16">
        <f t="shared" si="8"/>
        <v>0.87240112515682255</v>
      </c>
      <c r="I17" s="32">
        <f>SUMPRODUCT(C17:C$25, F17:F$25)/(C17*F17)</f>
        <v>8.5048936648956204</v>
      </c>
      <c r="K17">
        <v>0</v>
      </c>
      <c r="L17" s="31"/>
      <c r="M17" s="31"/>
      <c r="N17">
        <f t="shared" si="9"/>
        <v>15895.242899031493</v>
      </c>
      <c r="O17" s="32">
        <f t="shared" si="3"/>
        <v>1461.5621949141223</v>
      </c>
      <c r="Q17">
        <f t="shared" si="4"/>
        <v>1000</v>
      </c>
      <c r="T17">
        <f t="shared" si="5"/>
        <v>6027.9688534787019</v>
      </c>
      <c r="U17">
        <f t="shared" si="6"/>
        <v>9841.1854457550726</v>
      </c>
      <c r="W17">
        <f t="shared" si="7"/>
        <v>1000</v>
      </c>
      <c r="X17">
        <f t="shared" si="2"/>
        <v>1091.9496609267403</v>
      </c>
      <c r="Y17">
        <f t="shared" si="12"/>
        <v>6777.9224818316206</v>
      </c>
      <c r="Z17">
        <f t="shared" si="0"/>
        <v>6207.1748582981209</v>
      </c>
      <c r="AA17" s="31">
        <f t="shared" si="10"/>
        <v>570.74762353349979</v>
      </c>
    </row>
    <row r="18" spans="1:32" x14ac:dyDescent="0.4">
      <c r="A18">
        <v>7</v>
      </c>
      <c r="B18" s="19">
        <f t="shared" si="1"/>
        <v>57</v>
      </c>
      <c r="C18">
        <f>VLOOKUP(B18, LT!$A$9:$J$128, 8)</f>
        <v>0.95776918044042236</v>
      </c>
      <c r="D18">
        <f>VLOOKUP(B18, LT!$A$9:$J$128, 9)</f>
        <v>3.6176761706677718E-3</v>
      </c>
      <c r="E18">
        <f>VLOOKUP(B18, LT!$A$9:$J$128, 10)</f>
        <v>3.7771900000000001E-3</v>
      </c>
      <c r="F18">
        <f t="shared" si="11"/>
        <v>0.93271805470713531</v>
      </c>
      <c r="G18">
        <f>SUMPRODUCT(D18:D$25,F19:F$26)/(C18*F18)</f>
        <v>4.0522339816097097E-2</v>
      </c>
      <c r="H18" s="16">
        <f t="shared" si="8"/>
        <v>0.88416942901111328</v>
      </c>
      <c r="I18" s="32">
        <f>SUMPRODUCT(C18:C$25, F18:F$25)/(C18*F18)</f>
        <v>7.6061313484517461</v>
      </c>
      <c r="K18">
        <v>0</v>
      </c>
      <c r="L18" s="31"/>
      <c r="M18" s="31"/>
      <c r="N18">
        <f t="shared" si="9"/>
        <v>16049.694803509707</v>
      </c>
      <c r="O18" s="32">
        <f t="shared" si="3"/>
        <v>1307.1102904359086</v>
      </c>
      <c r="Q18">
        <f t="shared" si="4"/>
        <v>1000</v>
      </c>
      <c r="T18">
        <f t="shared" si="5"/>
        <v>7067.9450102986639</v>
      </c>
      <c r="U18">
        <f t="shared" si="6"/>
        <v>8801.2092889351115</v>
      </c>
      <c r="W18">
        <f t="shared" si="7"/>
        <v>1000</v>
      </c>
      <c r="X18">
        <f t="shared" si="2"/>
        <v>1081.441442123253</v>
      </c>
      <c r="Y18">
        <f t="shared" si="12"/>
        <v>7869.8721427583605</v>
      </c>
      <c r="Z18">
        <f t="shared" si="0"/>
        <v>7277.2059921312166</v>
      </c>
      <c r="AA18" s="31">
        <f t="shared" si="10"/>
        <v>592.66615062714391</v>
      </c>
    </row>
    <row r="19" spans="1:32" x14ac:dyDescent="0.4">
      <c r="A19">
        <v>8</v>
      </c>
      <c r="B19" s="19">
        <f t="shared" si="1"/>
        <v>58</v>
      </c>
      <c r="C19">
        <f>VLOOKUP(B19, LT!$A$9:$J$128, 8)</f>
        <v>0.95415150426975459</v>
      </c>
      <c r="D19">
        <f>VLOOKUP(B19, LT!$A$9:$J$128, 9)</f>
        <v>3.9599959051406231E-3</v>
      </c>
      <c r="E19">
        <f>VLOOKUP(B19, LT!$A$9:$J$128, 10)</f>
        <v>4.1502800000000001E-3</v>
      </c>
      <c r="F19">
        <f t="shared" si="11"/>
        <v>0.92348322248231218</v>
      </c>
      <c r="G19">
        <f>SUMPRODUCT(D19:D$25,F20:F$26)/(C19*F19)</f>
        <v>3.7291229272554051E-2</v>
      </c>
      <c r="H19" s="16">
        <f t="shared" si="8"/>
        <v>0.89639698502910647</v>
      </c>
      <c r="I19" s="32">
        <f>SUMPRODUCT(C19:C$25, F19:F$25)/(C19*F19)</f>
        <v>6.6974903555322758</v>
      </c>
      <c r="K19">
        <v>0</v>
      </c>
      <c r="L19" s="31"/>
      <c r="M19" s="31"/>
      <c r="N19">
        <f t="shared" si="9"/>
        <v>16205.844354148046</v>
      </c>
      <c r="O19" s="32">
        <f t="shared" si="3"/>
        <v>1150.9607397975687</v>
      </c>
      <c r="Q19">
        <f t="shared" si="4"/>
        <v>1000</v>
      </c>
      <c r="T19">
        <f t="shared" si="5"/>
        <v>8119.351984596824</v>
      </c>
      <c r="U19">
        <f t="shared" si="6"/>
        <v>7749.8023146369505</v>
      </c>
      <c r="W19">
        <f t="shared" si="7"/>
        <v>1000</v>
      </c>
      <c r="X19">
        <f t="shared" si="2"/>
        <v>1071.021337404303</v>
      </c>
      <c r="Y19">
        <f t="shared" si="12"/>
        <v>8951.3135848816128</v>
      </c>
      <c r="Z19">
        <f t="shared" si="0"/>
        <v>8357.7359967223074</v>
      </c>
      <c r="AA19" s="31">
        <f t="shared" si="10"/>
        <v>593.57758815930538</v>
      </c>
    </row>
    <row r="20" spans="1:32" x14ac:dyDescent="0.4">
      <c r="A20">
        <v>9</v>
      </c>
      <c r="B20" s="19">
        <f t="shared" si="1"/>
        <v>59</v>
      </c>
      <c r="C20">
        <f>VLOOKUP(B20, LT!$A$9:$J$128, 8)</f>
        <v>0.95019150836461397</v>
      </c>
      <c r="D20">
        <f>VLOOKUP(B20, LT!$A$9:$J$128, 9)</f>
        <v>4.3174706737920676E-3</v>
      </c>
      <c r="E20">
        <f>VLOOKUP(B20, LT!$A$9:$J$128, 10)</f>
        <v>4.5437900000000007E-3</v>
      </c>
      <c r="F20">
        <f t="shared" si="11"/>
        <v>0.914339824239913</v>
      </c>
      <c r="G20">
        <f>SUMPRODUCT(D20:D$25,F21:F$26)/(C20*F20)</f>
        <v>3.3653533150844933E-2</v>
      </c>
      <c r="H20" s="16">
        <f t="shared" si="8"/>
        <v>0.90913411601842653</v>
      </c>
      <c r="I20" s="32">
        <f>SUMPRODUCT(C20:C$25, F20:F$25)/(C20*F20)</f>
        <v>5.7784474339035796</v>
      </c>
      <c r="K20">
        <v>0</v>
      </c>
      <c r="L20" s="31"/>
      <c r="M20" s="31"/>
      <c r="N20">
        <f t="shared" si="9"/>
        <v>16363.781471610222</v>
      </c>
      <c r="O20" s="32">
        <f t="shared" si="3"/>
        <v>993.02362233539316</v>
      </c>
      <c r="Q20">
        <f t="shared" si="4"/>
        <v>1000</v>
      </c>
      <c r="T20">
        <f t="shared" si="5"/>
        <v>9182.7952421754671</v>
      </c>
      <c r="U20">
        <f t="shared" si="6"/>
        <v>6686.3590570583074</v>
      </c>
      <c r="W20">
        <f t="shared" si="7"/>
        <v>1000</v>
      </c>
      <c r="X20">
        <f t="shared" si="2"/>
        <v>1060.6842387902946</v>
      </c>
      <c r="Y20">
        <f t="shared" si="12"/>
        <v>10022.334922285916</v>
      </c>
      <c r="Z20">
        <f t="shared" si="0"/>
        <v>9448.9335805690316</v>
      </c>
      <c r="AA20" s="31">
        <f t="shared" si="10"/>
        <v>573.40134171688442</v>
      </c>
    </row>
    <row r="21" spans="1:32" x14ac:dyDescent="0.4">
      <c r="A21">
        <v>10</v>
      </c>
      <c r="B21" s="19">
        <f t="shared" si="1"/>
        <v>60</v>
      </c>
      <c r="C21">
        <f>VLOOKUP(B21, LT!$A$9:$J$128, 8)</f>
        <v>0.9458740376908219</v>
      </c>
      <c r="D21">
        <f>VLOOKUP(B21, LT!$A$9:$J$128, 9)</f>
        <v>4.7603664806692425E-3</v>
      </c>
      <c r="E21">
        <f>VLOOKUP(B21, LT!$A$9:$J$128, 10)</f>
        <v>5.0327699999999998E-3</v>
      </c>
      <c r="F21">
        <f t="shared" si="11"/>
        <v>0.90528695469298315</v>
      </c>
      <c r="G21">
        <f>SUMPRODUCT(D21:D$25,F22:F$26)/(C21*F21)</f>
        <v>2.9580686911736046E-2</v>
      </c>
      <c r="H21" s="16">
        <f t="shared" si="8"/>
        <v>0.92241672506981576</v>
      </c>
      <c r="I21" s="32">
        <f>SUMPRODUCT(C21:C$25, F21:F$25)/(C21*F21)</f>
        <v>4.8482613898632625</v>
      </c>
      <c r="K21">
        <v>0</v>
      </c>
      <c r="L21" s="31"/>
      <c r="M21" s="31"/>
      <c r="N21">
        <f t="shared" si="9"/>
        <v>16523.633529704442</v>
      </c>
      <c r="O21" s="32">
        <f t="shared" si="3"/>
        <v>833.17156424117275</v>
      </c>
      <c r="Q21">
        <f t="shared" si="4"/>
        <v>1000</v>
      </c>
      <c r="T21">
        <f t="shared" si="5"/>
        <v>10259.132433343206</v>
      </c>
      <c r="U21">
        <f t="shared" si="6"/>
        <v>5610.0218658905687</v>
      </c>
      <c r="W21">
        <f t="shared" si="7"/>
        <v>1000</v>
      </c>
      <c r="X21">
        <f t="shared" si="2"/>
        <v>1050.4230236493315</v>
      </c>
      <c r="Y21">
        <f t="shared" si="12"/>
        <v>11083.01916107621</v>
      </c>
      <c r="Z21">
        <f t="shared" si="0"/>
        <v>10551.005558286502</v>
      </c>
      <c r="AA21" s="31">
        <f t="shared" si="10"/>
        <v>532.01360278970787</v>
      </c>
    </row>
    <row r="22" spans="1:32" x14ac:dyDescent="0.4">
      <c r="A22">
        <v>11</v>
      </c>
      <c r="B22" s="19">
        <f t="shared" si="1"/>
        <v>61</v>
      </c>
      <c r="C22">
        <f>VLOOKUP(B22, LT!$A$9:$J$128, 8)</f>
        <v>0.94111367121015266</v>
      </c>
      <c r="D22">
        <f>VLOOKUP(B22, LT!$A$9:$J$128, 9)</f>
        <v>5.2233126311302946E-3</v>
      </c>
      <c r="E22">
        <f>VLOOKUP(B22, LT!$A$9:$J$128, 10)</f>
        <v>5.5501400000000003E-3</v>
      </c>
      <c r="F22">
        <f t="shared" si="11"/>
        <v>0.89632371751780504</v>
      </c>
      <c r="G22">
        <f>SUMPRODUCT(D22:D$25,F23:F$26)/(C22*F22)</f>
        <v>2.4969388972593001E-2</v>
      </c>
      <c r="H22" s="16">
        <f t="shared" si="8"/>
        <v>0.93635334333625642</v>
      </c>
      <c r="I22" s="32">
        <f>SUMPRODUCT(C22:C$25, F22:F$25)/(C22*F22)</f>
        <v>3.9064040368062125</v>
      </c>
      <c r="K22">
        <v>0</v>
      </c>
      <c r="L22" s="31"/>
      <c r="M22" s="31"/>
      <c r="N22">
        <f t="shared" si="9"/>
        <v>16685.491297063956</v>
      </c>
      <c r="O22" s="32">
        <f t="shared" si="3"/>
        <v>671.31379688165907</v>
      </c>
      <c r="Q22">
        <f t="shared" si="4"/>
        <v>1000</v>
      </c>
      <c r="T22">
        <f t="shared" si="5"/>
        <v>11348.974733563926</v>
      </c>
      <c r="U22">
        <f t="shared" si="6"/>
        <v>4520.1795656698487</v>
      </c>
      <c r="W22">
        <f t="shared" si="7"/>
        <v>1000</v>
      </c>
      <c r="X22">
        <f t="shared" si="2"/>
        <v>1040.233385096655</v>
      </c>
      <c r="Y22">
        <f t="shared" ref="Y22:Y25" si="13">Y21+X21</f>
        <v>12133.442184725542</v>
      </c>
      <c r="Z22">
        <f t="shared" si="0"/>
        <v>11664.153793331814</v>
      </c>
      <c r="AA22" s="31">
        <f t="shared" ref="AA22:AA26" si="14">Y22-Z22</f>
        <v>469.28839139372758</v>
      </c>
    </row>
    <row r="23" spans="1:32" x14ac:dyDescent="0.4">
      <c r="A23">
        <v>12</v>
      </c>
      <c r="B23" s="19">
        <f t="shared" si="1"/>
        <v>62</v>
      </c>
      <c r="C23">
        <f>VLOOKUP(B23, LT!$A$9:$J$128, 8)</f>
        <v>0.93589035857902236</v>
      </c>
      <c r="D23">
        <f>VLOOKUP(B23, LT!$A$9:$J$128, 9)</f>
        <v>5.6910369636760105E-3</v>
      </c>
      <c r="E23">
        <f>VLOOKUP(B23, LT!$A$9:$J$128, 10)</f>
        <v>6.0808799999999994E-3</v>
      </c>
      <c r="F23">
        <f t="shared" si="11"/>
        <v>0.88744922526515346</v>
      </c>
      <c r="G23">
        <f>SUMPRODUCT(D23:D$25,F24:F$26)/(C23*F23)</f>
        <v>1.9778717513539552E-2</v>
      </c>
      <c r="H23" s="16">
        <f t="shared" si="8"/>
        <v>0.95099503233840166</v>
      </c>
      <c r="I23" s="32">
        <f>SUMPRODUCT(C23:C$25, F23:F$25)/(C23*F23)</f>
        <v>2.9518512649539468</v>
      </c>
      <c r="K23">
        <v>0</v>
      </c>
      <c r="L23" s="31"/>
      <c r="M23" s="31"/>
      <c r="N23">
        <f t="shared" si="9"/>
        <v>16849.530766498858</v>
      </c>
      <c r="O23" s="32">
        <f t="shared" si="3"/>
        <v>507.27432744675752</v>
      </c>
      <c r="Q23">
        <f t="shared" si="4"/>
        <v>1000</v>
      </c>
      <c r="T23">
        <f t="shared" si="5"/>
        <v>12453.507161092279</v>
      </c>
      <c r="U23">
        <f t="shared" si="6"/>
        <v>3415.6471381414958</v>
      </c>
      <c r="W23">
        <f t="shared" si="7"/>
        <v>1000</v>
      </c>
      <c r="X23">
        <f t="shared" si="2"/>
        <v>1030.1061397184631</v>
      </c>
      <c r="Y23">
        <f t="shared" si="13"/>
        <v>13173.675569822197</v>
      </c>
      <c r="Z23">
        <f t="shared" si="0"/>
        <v>12788.658432249202</v>
      </c>
      <c r="AA23" s="31">
        <f t="shared" si="14"/>
        <v>385.01713757299513</v>
      </c>
    </row>
    <row r="24" spans="1:32" x14ac:dyDescent="0.4">
      <c r="A24">
        <v>13</v>
      </c>
      <c r="B24" s="19">
        <f t="shared" si="1"/>
        <v>63</v>
      </c>
      <c r="C24">
        <f>VLOOKUP(B24, LT!$A$9:$J$128, 8)</f>
        <v>0.93019932161534635</v>
      </c>
      <c r="D24">
        <f>VLOOKUP(B24, LT!$A$9:$J$128, 9)</f>
        <v>6.2648087131405017E-3</v>
      </c>
      <c r="E24">
        <f>VLOOKUP(B24, LT!$A$9:$J$128, 10)</f>
        <v>6.7349100000000002E-3</v>
      </c>
      <c r="F24">
        <f t="shared" si="11"/>
        <v>0.87866259927242918</v>
      </c>
      <c r="G24">
        <f>SUMPRODUCT(D24:D$25,F25:F$26)/(C24*F24)</f>
        <v>1.3980639278450484E-2</v>
      </c>
      <c r="H24" s="16">
        <f t="shared" si="8"/>
        <v>0.96638143218513162</v>
      </c>
      <c r="I24" s="32">
        <f>SUMPRODUCT(C24:C$25, F24:F$25)/(C24*F24)</f>
        <v>1.9834307821782176</v>
      </c>
      <c r="K24">
        <v>0</v>
      </c>
      <c r="L24" s="31"/>
      <c r="M24" s="31"/>
      <c r="N24">
        <f t="shared" si="9"/>
        <v>17015.953395890177</v>
      </c>
      <c r="O24" s="32">
        <f t="shared" si="3"/>
        <v>340.85169805543774</v>
      </c>
      <c r="Q24">
        <f t="shared" si="4"/>
        <v>1000</v>
      </c>
      <c r="T24">
        <f t="shared" si="5"/>
        <v>13574.086198993817</v>
      </c>
      <c r="U24">
        <f t="shared" si="6"/>
        <v>2295.0681002399579</v>
      </c>
      <c r="W24">
        <f t="shared" si="7"/>
        <v>1000</v>
      </c>
      <c r="X24">
        <f t="shared" si="2"/>
        <v>1020.0313018098511</v>
      </c>
      <c r="Y24">
        <f t="shared" si="13"/>
        <v>14203.781709540661</v>
      </c>
      <c r="Z24">
        <f t="shared" si="0"/>
        <v>13924.848859381822</v>
      </c>
      <c r="AA24" s="31">
        <f t="shared" si="14"/>
        <v>278.93285015883885</v>
      </c>
    </row>
    <row r="25" spans="1:32" x14ac:dyDescent="0.4">
      <c r="A25">
        <v>14</v>
      </c>
      <c r="B25" s="19">
        <f t="shared" si="1"/>
        <v>64</v>
      </c>
      <c r="C25">
        <f>VLOOKUP(B25, LT!$A$9:$J$128, 8)</f>
        <v>0.92393451290220585</v>
      </c>
      <c r="D25">
        <f>VLOOKUP(B25, LT!$A$9:$J$128, 9)</f>
        <v>6.9387204738601271E-3</v>
      </c>
      <c r="E25">
        <f>VLOOKUP(B25, LT!$A$9:$J$128, 10)</f>
        <v>7.5099700000000004E-3</v>
      </c>
      <c r="F25">
        <f t="shared" si="11"/>
        <v>0.86996296957666253</v>
      </c>
      <c r="G25">
        <f>SUMPRODUCT(D25:D$25,F26:F$26)/(C25*F25)</f>
        <v>7.4356138613860838E-3</v>
      </c>
      <c r="H25" s="16">
        <f>F$26*C$26/(C25*F25)</f>
        <v>0.98266339603960406</v>
      </c>
      <c r="I25" s="32">
        <f>SUMPRODUCT(C25:C$25, F25:F$25)/(C25*F25)</f>
        <v>1</v>
      </c>
      <c r="K25">
        <v>0</v>
      </c>
      <c r="L25" s="31"/>
      <c r="M25" s="31"/>
      <c r="N25">
        <f t="shared" si="9"/>
        <v>17184.955538560014</v>
      </c>
      <c r="O25" s="32">
        <f t="shared" si="3"/>
        <v>171.84955538560098</v>
      </c>
      <c r="Q25">
        <f t="shared" si="4"/>
        <v>1000</v>
      </c>
      <c r="T25">
        <f t="shared" si="5"/>
        <v>14712.033959637401</v>
      </c>
      <c r="U25">
        <f t="shared" si="6"/>
        <v>1157.120339596373</v>
      </c>
      <c r="W25">
        <f t="shared" si="7"/>
        <v>1000</v>
      </c>
      <c r="X25">
        <f t="shared" si="2"/>
        <v>1009.9999999999999</v>
      </c>
      <c r="Y25">
        <f t="shared" si="13"/>
        <v>15223.813011350512</v>
      </c>
      <c r="Z25">
        <f t="shared" si="0"/>
        <v>15073.082189455954</v>
      </c>
      <c r="AA25" s="31">
        <f t="shared" si="14"/>
        <v>150.73082189455818</v>
      </c>
    </row>
    <row r="26" spans="1:32" x14ac:dyDescent="0.4">
      <c r="A26">
        <v>15</v>
      </c>
      <c r="B26" s="19">
        <f t="shared" si="1"/>
        <v>65</v>
      </c>
      <c r="C26">
        <f>VLOOKUP(B26, LT!$A$9:$J$128, 8)</f>
        <v>0.91699579242834572</v>
      </c>
      <c r="D26">
        <f>VLOOKUP(B26, LT!$A$9:$J$128, 9)</f>
        <v>7.6609496482633599E-3</v>
      </c>
      <c r="E26">
        <f>VLOOKUP(B26, LT!$A$9:$J$128, 10)</f>
        <v>8.3543999999999997E-3</v>
      </c>
      <c r="F26">
        <f t="shared" si="11"/>
        <v>0.86134947482837876</v>
      </c>
      <c r="G26">
        <v>0</v>
      </c>
      <c r="H26" s="16">
        <f t="shared" si="8"/>
        <v>1</v>
      </c>
      <c r="I26" s="32">
        <v>0</v>
      </c>
      <c r="L26" s="31"/>
      <c r="M26" s="31"/>
      <c r="N26">
        <f t="shared" si="9"/>
        <v>17356.805093945615</v>
      </c>
      <c r="O26" s="32">
        <f t="shared" si="3"/>
        <v>0</v>
      </c>
      <c r="T26">
        <f t="shared" si="5"/>
        <v>15869.154299233775</v>
      </c>
      <c r="U26">
        <f t="shared" si="6"/>
        <v>0</v>
      </c>
      <c r="Y26">
        <f>Y25+X25</f>
        <v>16233.813011350512</v>
      </c>
      <c r="Z26">
        <f t="shared" si="0"/>
        <v>16233.813011350512</v>
      </c>
      <c r="AA26" s="31">
        <f t="shared" si="14"/>
        <v>0</v>
      </c>
    </row>
    <row r="27" spans="1:32" x14ac:dyDescent="0.4">
      <c r="B27" s="19"/>
      <c r="H27" s="16"/>
      <c r="N27" s="17"/>
    </row>
    <row r="28" spans="1:32" x14ac:dyDescent="0.4">
      <c r="E28" s="38"/>
    </row>
    <row r="29" spans="1:32" x14ac:dyDescent="0.4">
      <c r="E29" s="38"/>
      <c r="H29" s="41"/>
      <c r="L29" s="21"/>
      <c r="M29" s="21"/>
      <c r="N29" s="21"/>
      <c r="O29" s="21"/>
      <c r="AD29" s="16"/>
      <c r="AF29" s="20"/>
    </row>
    <row r="30" spans="1:32" x14ac:dyDescent="0.4">
      <c r="A30" s="35" t="s">
        <v>27</v>
      </c>
      <c r="E30" s="40"/>
      <c r="L30" s="21"/>
      <c r="M30" s="21"/>
      <c r="N30" s="21"/>
      <c r="O30" s="21"/>
      <c r="Z30" s="21"/>
      <c r="AA30" s="21"/>
    </row>
    <row r="31" spans="1:32" x14ac:dyDescent="0.4">
      <c r="F31" s="31" t="s">
        <v>33</v>
      </c>
      <c r="G31" s="38"/>
    </row>
    <row r="32" spans="1:32" x14ac:dyDescent="0.4">
      <c r="A32" s="21" t="s">
        <v>28</v>
      </c>
      <c r="B32" s="17">
        <v>0.8</v>
      </c>
      <c r="D32" s="42" t="s">
        <v>48</v>
      </c>
      <c r="L32" s="21"/>
      <c r="M32" s="21"/>
      <c r="N32" s="21"/>
      <c r="O32" s="21"/>
      <c r="Y32" s="23"/>
      <c r="Z32" s="21"/>
      <c r="AA32" s="21"/>
    </row>
    <row r="33" spans="1:9" x14ac:dyDescent="0.4">
      <c r="A33" s="27" t="s">
        <v>12</v>
      </c>
      <c r="B33" s="36" t="s">
        <v>29</v>
      </c>
      <c r="C33" s="36" t="s">
        <v>30</v>
      </c>
      <c r="D33" s="36" t="s">
        <v>31</v>
      </c>
      <c r="E33" s="36" t="s">
        <v>15</v>
      </c>
      <c r="F33" s="36" t="s">
        <v>32</v>
      </c>
      <c r="G33" s="36" t="s">
        <v>34</v>
      </c>
      <c r="H33" s="36" t="s">
        <v>40</v>
      </c>
      <c r="I33" s="23" t="s">
        <v>41</v>
      </c>
    </row>
    <row r="34" spans="1:9" x14ac:dyDescent="0.4">
      <c r="A34">
        <v>0</v>
      </c>
      <c r="B34">
        <f>$B$32*E11</f>
        <v>1.5414880000000001E-3</v>
      </c>
      <c r="C34">
        <v>1</v>
      </c>
      <c r="E34">
        <v>1</v>
      </c>
      <c r="G34">
        <f>SUMPRODUCT(F35:F49, E35:E49, C34:C48)</f>
        <v>4356.7373091943864</v>
      </c>
      <c r="H34">
        <v>1</v>
      </c>
    </row>
    <row r="35" spans="1:9" x14ac:dyDescent="0.4">
      <c r="A35">
        <v>1</v>
      </c>
      <c r="B35">
        <f t="shared" ref="B35:B48" si="15">$B$32*E12</f>
        <v>1.6996880000000004E-3</v>
      </c>
      <c r="C35">
        <f>C34*(1-B34)</f>
        <v>0.99845851200000002</v>
      </c>
      <c r="D35" s="33">
        <v>0.02</v>
      </c>
      <c r="E35">
        <f>E34/(1+D35)</f>
        <v>0.98039215686274506</v>
      </c>
      <c r="F35">
        <f>(N11+K11)*(1+D35)-B34*$L$12-(1-B34)*N12</f>
        <v>150.85208273680473</v>
      </c>
      <c r="H35">
        <f>I35</f>
        <v>0.99845851200000002</v>
      </c>
      <c r="I35">
        <f>H34*(1-B34)</f>
        <v>0.99845851200000002</v>
      </c>
    </row>
    <row r="36" spans="1:9" x14ac:dyDescent="0.4">
      <c r="A36">
        <v>2</v>
      </c>
      <c r="B36">
        <f t="shared" si="15"/>
        <v>1.8686800000000002E-3</v>
      </c>
      <c r="C36">
        <f t="shared" ref="C36:C44" si="16">C35*(1-B35)</f>
        <v>0.99676144404865574</v>
      </c>
      <c r="D36" s="34">
        <f>D35+0.2%</f>
        <v>2.1999999999999999E-2</v>
      </c>
      <c r="E36">
        <f t="shared" ref="E36:E44" si="17">E35/(1+D36)</f>
        <v>0.95928782471892859</v>
      </c>
      <c r="F36">
        <f t="shared" ref="F36:F49" si="18">(N12+K12)*(1+D36)-B35*$L$12-(1-B35)*N13</f>
        <v>182.62591119365061</v>
      </c>
      <c r="H36">
        <f t="shared" ref="H36:H49" si="19">I36</f>
        <v>0.99676144404865574</v>
      </c>
      <c r="I36">
        <f t="shared" ref="I36:I49" si="20">H35*(1-B35)</f>
        <v>0.99676144404865574</v>
      </c>
    </row>
    <row r="37" spans="1:9" x14ac:dyDescent="0.4">
      <c r="A37">
        <v>3</v>
      </c>
      <c r="B37">
        <f t="shared" si="15"/>
        <v>2.059408E-3</v>
      </c>
      <c r="C37">
        <f t="shared" si="16"/>
        <v>0.99489881587339091</v>
      </c>
      <c r="D37" s="34">
        <f t="shared" ref="D37:D49" si="21">D36+0.2%</f>
        <v>2.4E-2</v>
      </c>
      <c r="E37">
        <f t="shared" si="17"/>
        <v>0.93680451632707873</v>
      </c>
      <c r="F37">
        <f t="shared" si="18"/>
        <v>214.99424784863913</v>
      </c>
      <c r="H37">
        <f t="shared" si="19"/>
        <v>0.99489881587339091</v>
      </c>
      <c r="I37">
        <f t="shared" si="20"/>
        <v>0.99489881587339091</v>
      </c>
    </row>
    <row r="38" spans="1:9" x14ac:dyDescent="0.4">
      <c r="A38">
        <v>4</v>
      </c>
      <c r="B38">
        <f t="shared" si="15"/>
        <v>2.2878160000000002E-3</v>
      </c>
      <c r="C38">
        <f t="shared" si="16"/>
        <v>0.99284991329279071</v>
      </c>
      <c r="D38" s="34">
        <f t="shared" si="21"/>
        <v>2.6000000000000002E-2</v>
      </c>
      <c r="E38">
        <f t="shared" si="17"/>
        <v>0.91306483072814693</v>
      </c>
      <c r="F38">
        <f t="shared" si="18"/>
        <v>247.96930798012909</v>
      </c>
      <c r="G38" s="26"/>
      <c r="H38">
        <f t="shared" si="19"/>
        <v>0.99284991329279071</v>
      </c>
      <c r="I38">
        <f t="shared" si="20"/>
        <v>0.99284991329279071</v>
      </c>
    </row>
    <row r="39" spans="1:9" x14ac:dyDescent="0.4">
      <c r="A39">
        <v>5</v>
      </c>
      <c r="B39">
        <f t="shared" si="15"/>
        <v>2.5226800000000002E-3</v>
      </c>
      <c r="C39">
        <f t="shared" si="16"/>
        <v>0.99057845537556077</v>
      </c>
      <c r="D39" s="34">
        <f t="shared" si="21"/>
        <v>2.8000000000000004E-2</v>
      </c>
      <c r="E39">
        <f t="shared" si="17"/>
        <v>0.88819536063049309</v>
      </c>
      <c r="F39">
        <f t="shared" si="18"/>
        <v>281.56374127024901</v>
      </c>
      <c r="H39">
        <f t="shared" si="19"/>
        <v>0.99057845537556077</v>
      </c>
      <c r="I39">
        <f t="shared" si="20"/>
        <v>0.99057845537556077</v>
      </c>
    </row>
    <row r="40" spans="1:9" x14ac:dyDescent="0.4">
      <c r="A40">
        <v>6</v>
      </c>
      <c r="B40">
        <f t="shared" si="15"/>
        <v>2.7544880000000002E-3</v>
      </c>
      <c r="C40">
        <f t="shared" si="16"/>
        <v>0.98807954291775391</v>
      </c>
      <c r="D40" s="34">
        <f t="shared" si="21"/>
        <v>3.0000000000000006E-2</v>
      </c>
      <c r="E40">
        <f t="shared" si="17"/>
        <v>0.86232559284513888</v>
      </c>
      <c r="F40">
        <f t="shared" si="18"/>
        <v>315.7703122646908</v>
      </c>
      <c r="H40">
        <f t="shared" si="19"/>
        <v>0.98807954291775391</v>
      </c>
      <c r="I40">
        <f t="shared" si="20"/>
        <v>0.98807954291775391</v>
      </c>
    </row>
    <row r="41" spans="1:9" x14ac:dyDescent="0.4">
      <c r="A41">
        <v>7</v>
      </c>
      <c r="B41">
        <f t="shared" si="15"/>
        <v>3.0217520000000004E-3</v>
      </c>
      <c r="C41">
        <f t="shared" si="16"/>
        <v>0.98535788967374149</v>
      </c>
      <c r="D41" s="34">
        <f t="shared" si="21"/>
        <v>3.2000000000000008E-2</v>
      </c>
      <c r="E41">
        <f t="shared" si="17"/>
        <v>0.83558681477242136</v>
      </c>
      <c r="F41">
        <f t="shared" si="18"/>
        <v>350.59544868111334</v>
      </c>
      <c r="G41" s="24"/>
      <c r="H41">
        <f t="shared" si="19"/>
        <v>0.98535788967374149</v>
      </c>
      <c r="I41">
        <f t="shared" si="20"/>
        <v>0.98535788967374149</v>
      </c>
    </row>
    <row r="42" spans="1:9" x14ac:dyDescent="0.4">
      <c r="A42">
        <v>8</v>
      </c>
      <c r="B42">
        <f t="shared" si="15"/>
        <v>3.3202240000000001E-3</v>
      </c>
      <c r="C42">
        <f t="shared" si="16"/>
        <v>0.98238038249990411</v>
      </c>
      <c r="D42" s="34">
        <f t="shared" si="21"/>
        <v>3.4000000000000009E-2</v>
      </c>
      <c r="E42">
        <f t="shared" si="17"/>
        <v>0.80811103943174212</v>
      </c>
      <c r="F42">
        <f t="shared" si="18"/>
        <v>386.06215476358557</v>
      </c>
      <c r="H42">
        <f t="shared" si="19"/>
        <v>0.98238038249990411</v>
      </c>
      <c r="I42">
        <f t="shared" si="20"/>
        <v>0.98238038249990411</v>
      </c>
    </row>
    <row r="43" spans="1:9" x14ac:dyDescent="0.4">
      <c r="A43">
        <v>9</v>
      </c>
      <c r="B43">
        <f t="shared" si="15"/>
        <v>3.6350320000000007E-3</v>
      </c>
      <c r="C43">
        <f t="shared" si="16"/>
        <v>0.97911865957679878</v>
      </c>
      <c r="D43" s="34">
        <f t="shared" si="21"/>
        <v>3.6000000000000011E-2</v>
      </c>
      <c r="E43">
        <f t="shared" si="17"/>
        <v>0.78002996084144993</v>
      </c>
      <c r="F43">
        <f t="shared" si="18"/>
        <v>422.17621842371045</v>
      </c>
      <c r="H43">
        <f t="shared" si="19"/>
        <v>0.97911865957679878</v>
      </c>
      <c r="I43">
        <f t="shared" si="20"/>
        <v>0.97911865957679878</v>
      </c>
    </row>
    <row r="44" spans="1:9" x14ac:dyDescent="0.4">
      <c r="A44">
        <v>10</v>
      </c>
      <c r="B44">
        <f t="shared" si="15"/>
        <v>4.026216E-3</v>
      </c>
      <c r="C44">
        <f t="shared" si="16"/>
        <v>0.97555953191743994</v>
      </c>
      <c r="D44" s="34">
        <f t="shared" si="21"/>
        <v>3.8000000000000013E-2</v>
      </c>
      <c r="E44">
        <f t="shared" si="17"/>
        <v>0.75147395071430623</v>
      </c>
      <c r="F44">
        <f t="shared" si="18"/>
        <v>458.94303252946338</v>
      </c>
      <c r="G44" s="25"/>
      <c r="H44">
        <f t="shared" si="19"/>
        <v>0.97555953191743994</v>
      </c>
      <c r="I44">
        <f t="shared" si="20"/>
        <v>0.97555953191743994</v>
      </c>
    </row>
    <row r="45" spans="1:9" x14ac:dyDescent="0.4">
      <c r="A45">
        <v>11</v>
      </c>
      <c r="B45">
        <f t="shared" si="15"/>
        <v>4.4401120000000004E-3</v>
      </c>
      <c r="C45">
        <f t="shared" ref="C45:C49" si="22">C44*(1-B44)</f>
        <v>0.97163171852108143</v>
      </c>
      <c r="D45" s="34">
        <f t="shared" si="21"/>
        <v>4.0000000000000015E-2</v>
      </c>
      <c r="E45">
        <f t="shared" ref="E45:E49" si="23">E44/(1+D45)</f>
        <v>0.72257110645606371</v>
      </c>
      <c r="F45">
        <f t="shared" si="18"/>
        <v>496.38471947863582</v>
      </c>
      <c r="H45">
        <f t="shared" si="19"/>
        <v>0.97163171852108143</v>
      </c>
      <c r="I45">
        <f t="shared" si="20"/>
        <v>0.97163171852108143</v>
      </c>
    </row>
    <row r="46" spans="1:9" x14ac:dyDescent="0.4">
      <c r="A46">
        <v>12</v>
      </c>
      <c r="B46">
        <f t="shared" si="15"/>
        <v>4.8647040000000001E-3</v>
      </c>
      <c r="C46">
        <f t="shared" si="22"/>
        <v>0.96731756486809528</v>
      </c>
      <c r="D46" s="34">
        <f t="shared" si="21"/>
        <v>4.2000000000000016E-2</v>
      </c>
      <c r="E46">
        <f t="shared" si="23"/>
        <v>0.69344635936282506</v>
      </c>
      <c r="F46">
        <f t="shared" si="18"/>
        <v>534.49881021319743</v>
      </c>
      <c r="H46">
        <f t="shared" si="19"/>
        <v>0.96731756486809528</v>
      </c>
      <c r="I46">
        <f t="shared" si="20"/>
        <v>0.96731756486809528</v>
      </c>
    </row>
    <row r="47" spans="1:9" x14ac:dyDescent="0.4">
      <c r="A47">
        <v>13</v>
      </c>
      <c r="B47">
        <f t="shared" si="15"/>
        <v>5.3879280000000002E-3</v>
      </c>
      <c r="C47">
        <f t="shared" si="22"/>
        <v>0.96261185124101112</v>
      </c>
      <c r="D47" s="34">
        <f t="shared" si="21"/>
        <v>4.4000000000000018E-2</v>
      </c>
      <c r="E47">
        <f t="shared" si="23"/>
        <v>0.66422065073067527</v>
      </c>
      <c r="F47">
        <f t="shared" si="18"/>
        <v>573.29858171569504</v>
      </c>
      <c r="H47">
        <f t="shared" si="19"/>
        <v>0.96261185124101112</v>
      </c>
      <c r="I47">
        <f t="shared" si="20"/>
        <v>0.96261185124101112</v>
      </c>
    </row>
    <row r="48" spans="1:9" x14ac:dyDescent="0.4">
      <c r="A48">
        <v>14</v>
      </c>
      <c r="B48">
        <f t="shared" si="15"/>
        <v>6.0079760000000008E-3</v>
      </c>
      <c r="C48">
        <f t="shared" si="22"/>
        <v>0.95742536789457788</v>
      </c>
      <c r="D48" s="34">
        <f t="shared" si="21"/>
        <v>4.600000000000002E-2</v>
      </c>
      <c r="E48">
        <f t="shared" si="23"/>
        <v>0.63501018234290174</v>
      </c>
      <c r="F48">
        <f t="shared" si="18"/>
        <v>612.805800509861</v>
      </c>
      <c r="H48">
        <f t="shared" si="19"/>
        <v>0.95742536789457788</v>
      </c>
      <c r="I48">
        <f t="shared" si="20"/>
        <v>0.95742536789457788</v>
      </c>
    </row>
    <row r="49" spans="1:11" x14ac:dyDescent="0.4">
      <c r="A49">
        <v>15</v>
      </c>
      <c r="C49">
        <f t="shared" si="22"/>
        <v>0.95167317926247608</v>
      </c>
      <c r="D49" s="34">
        <f t="shared" si="21"/>
        <v>4.8000000000000022E-2</v>
      </c>
      <c r="E49">
        <f t="shared" si="23"/>
        <v>0.60592574651040243</v>
      </c>
      <c r="F49">
        <f t="shared" si="18"/>
        <v>653.02831046528081</v>
      </c>
      <c r="H49">
        <f t="shared" si="19"/>
        <v>0.95167317926247608</v>
      </c>
      <c r="I49">
        <f t="shared" si="20"/>
        <v>0.95167317926247608</v>
      </c>
    </row>
    <row r="52" spans="1:11" x14ac:dyDescent="0.4">
      <c r="F52" s="31"/>
    </row>
    <row r="53" spans="1:11" x14ac:dyDescent="0.4">
      <c r="F53" s="31"/>
    </row>
    <row r="54" spans="1:11" x14ac:dyDescent="0.4">
      <c r="F54" s="31"/>
    </row>
    <row r="56" spans="1:11" x14ac:dyDescent="0.4">
      <c r="A56" s="35" t="s">
        <v>42</v>
      </c>
    </row>
    <row r="57" spans="1:11" x14ac:dyDescent="0.4">
      <c r="B57" s="42" t="s">
        <v>48</v>
      </c>
      <c r="F57" s="49" t="s">
        <v>49</v>
      </c>
      <c r="G57" s="49"/>
    </row>
    <row r="58" spans="1:11" x14ac:dyDescent="0.4">
      <c r="A58" s="27" t="s">
        <v>12</v>
      </c>
      <c r="B58" s="36" t="s">
        <v>45</v>
      </c>
      <c r="C58" s="36" t="s">
        <v>43</v>
      </c>
      <c r="D58" s="36" t="s">
        <v>37</v>
      </c>
      <c r="E58" s="36" t="s">
        <v>44</v>
      </c>
      <c r="F58" s="27" t="s">
        <v>36</v>
      </c>
      <c r="G58" s="27" t="s">
        <v>38</v>
      </c>
      <c r="H58" s="21"/>
      <c r="I58" s="36" t="s">
        <v>32</v>
      </c>
      <c r="J58" s="21" t="s">
        <v>34</v>
      </c>
      <c r="K58" s="21"/>
    </row>
    <row r="59" spans="1:11" x14ac:dyDescent="0.4">
      <c r="A59">
        <v>0</v>
      </c>
      <c r="B59">
        <v>0.85</v>
      </c>
      <c r="E59">
        <f>N11</f>
        <v>0</v>
      </c>
      <c r="F59" s="32"/>
      <c r="G59" s="32">
        <f>M11</f>
        <v>17356.805093945615</v>
      </c>
      <c r="J59">
        <f>SUMPRODUCT(I60:I74, E35:E49, C34:C48)</f>
        <v>1056.2109396647531</v>
      </c>
    </row>
    <row r="60" spans="1:11" x14ac:dyDescent="0.4">
      <c r="A60">
        <v>1</v>
      </c>
      <c r="B60">
        <v>0.85</v>
      </c>
      <c r="C60" s="28">
        <f>D35</f>
        <v>0.02</v>
      </c>
      <c r="D60">
        <f>MAX((B60*C60-0.01)/1.01, 0)</f>
        <v>6.9306930693069316E-3</v>
      </c>
      <c r="E60" s="32">
        <f>G60*(G12+H12)</f>
        <v>15250.710058696381</v>
      </c>
      <c r="F60" s="32">
        <f>G59</f>
        <v>17356.805093945615</v>
      </c>
      <c r="G60" s="32">
        <f>G59*(1+D60)</f>
        <v>17477.099782715537</v>
      </c>
      <c r="I60">
        <f>(E59+K11)*(1+C60)-B34*G60-(1-B34)*E60</f>
        <v>45.857988260720958</v>
      </c>
    </row>
    <row r="61" spans="1:11" x14ac:dyDescent="0.4">
      <c r="A61">
        <v>2</v>
      </c>
      <c r="B61">
        <v>0.85</v>
      </c>
      <c r="C61" s="29">
        <f t="shared" ref="C61:C74" si="24">D36</f>
        <v>2.1999999999999999E-2</v>
      </c>
      <c r="D61">
        <f t="shared" ref="D61:D74" si="25">MAX((B61*C61-0.01)/1.01, 0)</f>
        <v>8.6138613861386111E-3</v>
      </c>
      <c r="E61" s="32">
        <f t="shared" ref="E61:E74" si="26">G61*(G13+H13)</f>
        <v>15531.444728527707</v>
      </c>
      <c r="F61" s="32">
        <f t="shared" ref="F61:F74" si="27">G60</f>
        <v>17477.099782715537</v>
      </c>
      <c r="G61" s="32">
        <f t="shared" ref="G61:G74" si="28">G60*(1+D61)</f>
        <v>17627.645097675562</v>
      </c>
      <c r="I61">
        <f t="shared" ref="I61:I74" si="29">(E60+K12)*(1+C61)-B35*G61-(1-B35)*E61</f>
        <v>51.218064846956622</v>
      </c>
      <c r="K61" s="38" t="s">
        <v>52</v>
      </c>
    </row>
    <row r="62" spans="1:11" x14ac:dyDescent="0.4">
      <c r="A62">
        <v>3</v>
      </c>
      <c r="B62">
        <v>0.85</v>
      </c>
      <c r="C62" s="29">
        <f t="shared" si="24"/>
        <v>2.4E-2</v>
      </c>
      <c r="D62">
        <f t="shared" si="25"/>
        <v>1.0297029702970298E-2</v>
      </c>
      <c r="E62" s="32">
        <f t="shared" si="26"/>
        <v>15843.695175859913</v>
      </c>
      <c r="F62" s="32">
        <f t="shared" si="27"/>
        <v>17627.645097675562</v>
      </c>
      <c r="G62" s="32">
        <f t="shared" si="28"/>
        <v>17809.157482839746</v>
      </c>
      <c r="I62">
        <f t="shared" si="29"/>
        <v>56.831406048651843</v>
      </c>
    </row>
    <row r="63" spans="1:11" x14ac:dyDescent="0.4">
      <c r="A63">
        <v>4</v>
      </c>
      <c r="B63">
        <v>0.85</v>
      </c>
      <c r="C63" s="29">
        <f t="shared" si="24"/>
        <v>2.6000000000000002E-2</v>
      </c>
      <c r="D63">
        <f t="shared" si="25"/>
        <v>1.1980198019801982E-2</v>
      </c>
      <c r="E63" s="32">
        <f t="shared" si="26"/>
        <v>16189.121207673546</v>
      </c>
      <c r="F63" s="32">
        <f t="shared" si="27"/>
        <v>17809.157482839746</v>
      </c>
      <c r="G63" s="32">
        <f t="shared" si="28"/>
        <v>18022.514716050006</v>
      </c>
      <c r="I63">
        <f t="shared" si="29"/>
        <v>62.7343375004275</v>
      </c>
      <c r="J63" s="26"/>
    </row>
    <row r="64" spans="1:11" x14ac:dyDescent="0.4">
      <c r="A64">
        <v>5</v>
      </c>
      <c r="B64">
        <v>0.85</v>
      </c>
      <c r="C64" s="29">
        <f t="shared" si="24"/>
        <v>2.8000000000000004E-2</v>
      </c>
      <c r="D64">
        <f t="shared" si="25"/>
        <v>1.3663366336633665E-2</v>
      </c>
      <c r="E64" s="32">
        <f t="shared" si="26"/>
        <v>16569.562971330575</v>
      </c>
      <c r="F64" s="32">
        <f t="shared" si="27"/>
        <v>18022.514716050006</v>
      </c>
      <c r="G64" s="32">
        <f t="shared" si="28"/>
        <v>18268.762936922769</v>
      </c>
      <c r="I64">
        <f t="shared" si="29"/>
        <v>68.966173289350991</v>
      </c>
    </row>
    <row r="65" spans="1:10" x14ac:dyDescent="0.4">
      <c r="A65">
        <v>6</v>
      </c>
      <c r="B65">
        <v>0.85</v>
      </c>
      <c r="C65" s="29">
        <f t="shared" si="24"/>
        <v>3.0000000000000006E-2</v>
      </c>
      <c r="D65">
        <f t="shared" si="25"/>
        <v>1.5346534653465351E-2</v>
      </c>
      <c r="E65" s="32">
        <f t="shared" si="26"/>
        <v>16987.161408766326</v>
      </c>
      <c r="F65" s="32">
        <f t="shared" si="27"/>
        <v>18268.762936922769</v>
      </c>
      <c r="G65" s="32">
        <f t="shared" si="28"/>
        <v>18549.125140410197</v>
      </c>
      <c r="I65">
        <f t="shared" si="29"/>
        <v>75.548117037626071</v>
      </c>
    </row>
    <row r="66" spans="1:10" x14ac:dyDescent="0.4">
      <c r="A66">
        <v>7</v>
      </c>
      <c r="B66">
        <v>0.85</v>
      </c>
      <c r="C66" s="29">
        <f t="shared" si="24"/>
        <v>3.2000000000000008E-2</v>
      </c>
      <c r="D66">
        <f t="shared" si="25"/>
        <v>1.7029702970297038E-2</v>
      </c>
      <c r="E66" s="32">
        <f t="shared" si="26"/>
        <v>17444.320604980283</v>
      </c>
      <c r="F66" s="32">
        <f t="shared" si="27"/>
        <v>18549.125140410197</v>
      </c>
      <c r="G66" s="32">
        <f t="shared" si="28"/>
        <v>18865.011231910252</v>
      </c>
      <c r="I66">
        <f t="shared" si="29"/>
        <v>82.516693582976586</v>
      </c>
      <c r="J66" s="24"/>
    </row>
    <row r="67" spans="1:10" x14ac:dyDescent="0.4">
      <c r="A67">
        <v>8</v>
      </c>
      <c r="B67">
        <v>0.85</v>
      </c>
      <c r="C67" s="29">
        <f t="shared" si="24"/>
        <v>3.4000000000000009E-2</v>
      </c>
      <c r="D67">
        <f t="shared" si="25"/>
        <v>1.8712871287128719E-2</v>
      </c>
      <c r="E67" s="32">
        <f t="shared" si="26"/>
        <v>17943.647888005198</v>
      </c>
      <c r="F67" s="32">
        <f t="shared" si="27"/>
        <v>18865.011231910252</v>
      </c>
      <c r="G67" s="32">
        <f t="shared" si="28"/>
        <v>19218.029758923225</v>
      </c>
      <c r="I67">
        <f t="shared" si="29"/>
        <v>89.928751577208459</v>
      </c>
    </row>
    <row r="68" spans="1:10" x14ac:dyDescent="0.4">
      <c r="A68">
        <v>9</v>
      </c>
      <c r="B68">
        <v>0.85</v>
      </c>
      <c r="C68" s="29">
        <f t="shared" si="24"/>
        <v>3.6000000000000011E-2</v>
      </c>
      <c r="D68">
        <f t="shared" si="25"/>
        <v>2.0396039603960404E-2</v>
      </c>
      <c r="E68" s="32">
        <f t="shared" si="26"/>
        <v>18488.067171961968</v>
      </c>
      <c r="F68" s="32">
        <f t="shared" si="27"/>
        <v>19218.029758923225</v>
      </c>
      <c r="G68" s="32">
        <f t="shared" si="28"/>
        <v>19610.001454996313</v>
      </c>
      <c r="I68">
        <f t="shared" si="29"/>
        <v>97.826966878463281</v>
      </c>
    </row>
    <row r="69" spans="1:10" x14ac:dyDescent="0.4">
      <c r="A69">
        <v>10</v>
      </c>
      <c r="B69">
        <v>0.85</v>
      </c>
      <c r="C69" s="29">
        <f t="shared" si="24"/>
        <v>3.8000000000000013E-2</v>
      </c>
      <c r="D69">
        <f t="shared" si="25"/>
        <v>2.2079207920792085E-2</v>
      </c>
      <c r="E69" s="32">
        <f t="shared" si="26"/>
        <v>19080.860094646279</v>
      </c>
      <c r="F69" s="32">
        <f t="shared" si="27"/>
        <v>19610.001454996313</v>
      </c>
      <c r="G69" s="32">
        <f t="shared" si="28"/>
        <v>20042.974754448212</v>
      </c>
      <c r="I69">
        <f t="shared" si="29"/>
        <v>106.25631227419581</v>
      </c>
      <c r="J69" s="25"/>
    </row>
    <row r="70" spans="1:10" x14ac:dyDescent="0.4">
      <c r="A70">
        <v>11</v>
      </c>
      <c r="B70">
        <v>0.85</v>
      </c>
      <c r="C70" s="29">
        <f t="shared" si="24"/>
        <v>4.0000000000000015E-2</v>
      </c>
      <c r="D70">
        <f t="shared" si="25"/>
        <v>2.376237623762377E-2</v>
      </c>
      <c r="E70" s="32">
        <f t="shared" si="26"/>
        <v>19725.615189304877</v>
      </c>
      <c r="F70" s="32">
        <f t="shared" si="27"/>
        <v>20042.974754448212</v>
      </c>
      <c r="G70" s="32">
        <f t="shared" si="28"/>
        <v>20519.243461484606</v>
      </c>
      <c r="I70">
        <f t="shared" si="29"/>
        <v>115.2839902797532</v>
      </c>
    </row>
    <row r="71" spans="1:10" x14ac:dyDescent="0.4">
      <c r="A71">
        <v>12</v>
      </c>
      <c r="B71">
        <v>0.85</v>
      </c>
      <c r="C71" s="29">
        <f t="shared" si="24"/>
        <v>4.2000000000000016E-2</v>
      </c>
      <c r="D71">
        <f t="shared" si="25"/>
        <v>2.5445544554455461E-2</v>
      </c>
      <c r="E71" s="32">
        <f t="shared" si="26"/>
        <v>20426.406536086</v>
      </c>
      <c r="F71" s="32">
        <f t="shared" si="27"/>
        <v>20519.243461484606</v>
      </c>
      <c r="G71" s="32">
        <f t="shared" si="28"/>
        <v>21041.36678520753</v>
      </c>
      <c r="I71">
        <f t="shared" si="29"/>
        <v>124.95399878803437</v>
      </c>
    </row>
    <row r="72" spans="1:10" x14ac:dyDescent="0.4">
      <c r="A72">
        <v>13</v>
      </c>
      <c r="B72">
        <v>0.85</v>
      </c>
      <c r="C72" s="29">
        <f t="shared" si="24"/>
        <v>4.4000000000000018E-2</v>
      </c>
      <c r="D72">
        <f t="shared" si="25"/>
        <v>2.7128712871287142E-2</v>
      </c>
      <c r="E72" s="32">
        <f t="shared" si="26"/>
        <v>21187.773301462563</v>
      </c>
      <c r="F72" s="32">
        <f t="shared" si="27"/>
        <v>21041.36678520753</v>
      </c>
      <c r="G72" s="32">
        <f t="shared" si="28"/>
        <v>21612.191983142864</v>
      </c>
      <c r="I72">
        <f t="shared" si="29"/>
        <v>135.33045095277703</v>
      </c>
    </row>
    <row r="73" spans="1:10" x14ac:dyDescent="0.4">
      <c r="A73">
        <v>14</v>
      </c>
      <c r="B73">
        <v>0.85</v>
      </c>
      <c r="C73" s="29">
        <f t="shared" si="24"/>
        <v>4.600000000000002E-2</v>
      </c>
      <c r="D73">
        <f t="shared" si="25"/>
        <v>2.8811881188118827E-2</v>
      </c>
      <c r="E73" s="32">
        <f t="shared" si="26"/>
        <v>22014.732565124748</v>
      </c>
      <c r="F73" s="32">
        <f t="shared" si="27"/>
        <v>21612.191983142864</v>
      </c>
      <c r="G73" s="32">
        <f t="shared" si="28"/>
        <v>22234.879890775992</v>
      </c>
      <c r="I73">
        <f t="shared" si="29"/>
        <v>146.49217026508995</v>
      </c>
    </row>
    <row r="74" spans="1:10" x14ac:dyDescent="0.4">
      <c r="A74">
        <v>15</v>
      </c>
      <c r="B74">
        <v>0.85</v>
      </c>
      <c r="C74" s="29">
        <f t="shared" si="24"/>
        <v>4.8000000000000022E-2</v>
      </c>
      <c r="D74">
        <f t="shared" si="25"/>
        <v>3.0495049504950508E-2</v>
      </c>
      <c r="E74" s="32">
        <f t="shared" si="26"/>
        <v>22912.933653781834</v>
      </c>
      <c r="F74" s="32">
        <f t="shared" si="27"/>
        <v>22234.879890775992</v>
      </c>
      <c r="G74" s="32">
        <f t="shared" si="28"/>
        <v>22912.933653781834</v>
      </c>
      <c r="I74">
        <f t="shared" si="29"/>
        <v>158.50607446890717</v>
      </c>
    </row>
  </sheetData>
  <mergeCells count="4">
    <mergeCell ref="C9:E9"/>
    <mergeCell ref="L9:M9"/>
    <mergeCell ref="F57:G57"/>
    <mergeCell ref="R9:S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LT</vt:lpstr>
      <vt:lpstr>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Rachele Pierri</cp:lastModifiedBy>
  <dcterms:modified xsi:type="dcterms:W3CDTF">2025-01-08T11:30:10Z</dcterms:modified>
</cp:coreProperties>
</file>