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d_donia_studenti_unisa_it/Documents/GreenBridge/Management/"/>
    </mc:Choice>
  </mc:AlternateContent>
  <xr:revisionPtr revIDLastSave="1383" documentId="8_{19013889-185B-4C52-863E-96514DE235A0}" xr6:coauthVersionLast="47" xr6:coauthVersionMax="47" xr10:uidLastSave="{99823D39-7893-4497-8659-44EC1D0362FA}"/>
  <bookViews>
    <workbookView xWindow="-108" yWindow="-108" windowWidth="23256" windowHeight="12456" firstSheet="1" activeTab="8" xr2:uid="{EADCBD10-0FE7-41DD-AF36-54C96AA5A89E}"/>
  </bookViews>
  <sheets>
    <sheet name="Criteri" sheetId="10" r:id="rId1"/>
    <sheet name="20-11-2023" sheetId="11" r:id="rId2"/>
    <sheet name="04-12-23" sheetId="12" r:id="rId3"/>
    <sheet name="18-12-23" sheetId="13" r:id="rId4"/>
    <sheet name="01-01-24" sheetId="14" r:id="rId5"/>
    <sheet name="15-01-24" sheetId="15" r:id="rId6"/>
    <sheet name="29-01-24" sheetId="17" r:id="rId7"/>
    <sheet name="Statistiche" sheetId="16" r:id="rId8"/>
    <sheet name="Panoramica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8" l="1"/>
  <c r="E87" i="18"/>
  <c r="F87" i="18"/>
  <c r="G87" i="18"/>
  <c r="H87" i="18"/>
  <c r="I87" i="18"/>
  <c r="J87" i="18"/>
  <c r="D86" i="18"/>
  <c r="E86" i="18"/>
  <c r="F86" i="18"/>
  <c r="G86" i="18"/>
  <c r="H86" i="18"/>
  <c r="I86" i="18"/>
  <c r="J86" i="18"/>
  <c r="D85" i="18"/>
  <c r="E85" i="18"/>
  <c r="F85" i="18"/>
  <c r="G85" i="18"/>
  <c r="H85" i="18"/>
  <c r="I85" i="18"/>
  <c r="J85" i="18"/>
  <c r="D84" i="18"/>
  <c r="E84" i="18"/>
  <c r="F84" i="18"/>
  <c r="G84" i="18"/>
  <c r="H84" i="18"/>
  <c r="I84" i="18"/>
  <c r="J84" i="18"/>
  <c r="D83" i="18"/>
  <c r="E83" i="18"/>
  <c r="F83" i="18"/>
  <c r="G83" i="18"/>
  <c r="H83" i="18"/>
  <c r="I83" i="18"/>
  <c r="J83" i="18"/>
  <c r="D82" i="18"/>
  <c r="E82" i="18"/>
  <c r="F82" i="18"/>
  <c r="G82" i="18"/>
  <c r="H82" i="18"/>
  <c r="I82" i="18"/>
  <c r="J82" i="18"/>
  <c r="C87" i="18"/>
  <c r="C86" i="18"/>
  <c r="C85" i="18"/>
  <c r="C84" i="18"/>
  <c r="C83" i="18"/>
  <c r="C82" i="18"/>
  <c r="D74" i="18"/>
  <c r="E74" i="18"/>
  <c r="F74" i="18"/>
  <c r="G74" i="18"/>
  <c r="H74" i="18"/>
  <c r="I74" i="18"/>
  <c r="J74" i="18"/>
  <c r="D73" i="18"/>
  <c r="E73" i="18"/>
  <c r="F73" i="18"/>
  <c r="G73" i="18"/>
  <c r="H73" i="18"/>
  <c r="I73" i="18"/>
  <c r="J73" i="18"/>
  <c r="D72" i="18"/>
  <c r="E72" i="18"/>
  <c r="F72" i="18"/>
  <c r="G72" i="18"/>
  <c r="H72" i="18"/>
  <c r="I72" i="18"/>
  <c r="J72" i="18"/>
  <c r="J71" i="18"/>
  <c r="D71" i="18"/>
  <c r="E71" i="18"/>
  <c r="F71" i="18"/>
  <c r="G71" i="18"/>
  <c r="H71" i="18"/>
  <c r="I71" i="18"/>
  <c r="D70" i="18"/>
  <c r="E70" i="18"/>
  <c r="F70" i="18"/>
  <c r="G70" i="18"/>
  <c r="H70" i="18"/>
  <c r="I70" i="18"/>
  <c r="J70" i="18"/>
  <c r="D69" i="18"/>
  <c r="E69" i="18"/>
  <c r="F69" i="18"/>
  <c r="G69" i="18"/>
  <c r="H69" i="18"/>
  <c r="I69" i="18"/>
  <c r="J69" i="18"/>
  <c r="C74" i="18"/>
  <c r="C73" i="18"/>
  <c r="C72" i="18"/>
  <c r="C71" i="18"/>
  <c r="C70" i="18"/>
  <c r="C69" i="18"/>
  <c r="D61" i="18"/>
  <c r="E61" i="18"/>
  <c r="F61" i="18"/>
  <c r="G61" i="18"/>
  <c r="H61" i="18"/>
  <c r="I61" i="18"/>
  <c r="J61" i="18"/>
  <c r="C61" i="18"/>
  <c r="D60" i="18"/>
  <c r="E60" i="18"/>
  <c r="F60" i="18"/>
  <c r="G60" i="18"/>
  <c r="H60" i="18"/>
  <c r="I60" i="18"/>
  <c r="J60" i="18"/>
  <c r="C60" i="18"/>
  <c r="D59" i="18"/>
  <c r="E59" i="18"/>
  <c r="F59" i="18"/>
  <c r="G59" i="18"/>
  <c r="H59" i="18"/>
  <c r="I59" i="18"/>
  <c r="J59" i="18"/>
  <c r="C59" i="18"/>
  <c r="D58" i="18"/>
  <c r="E58" i="18"/>
  <c r="F58" i="18"/>
  <c r="G58" i="18"/>
  <c r="H58" i="18"/>
  <c r="I58" i="18"/>
  <c r="J58" i="18"/>
  <c r="C58" i="18"/>
  <c r="D57" i="18"/>
  <c r="E57" i="18"/>
  <c r="F57" i="18"/>
  <c r="G57" i="18"/>
  <c r="H57" i="18"/>
  <c r="I57" i="18"/>
  <c r="J57" i="18"/>
  <c r="C57" i="18"/>
  <c r="D56" i="18"/>
  <c r="E56" i="18"/>
  <c r="F56" i="18"/>
  <c r="G56" i="18"/>
  <c r="H56" i="18"/>
  <c r="I56" i="18"/>
  <c r="J56" i="18"/>
  <c r="C56" i="18"/>
  <c r="D48" i="18"/>
  <c r="E48" i="18"/>
  <c r="F48" i="18"/>
  <c r="G48" i="18"/>
  <c r="H48" i="18"/>
  <c r="I48" i="18"/>
  <c r="J48" i="18"/>
  <c r="D47" i="18"/>
  <c r="E47" i="18"/>
  <c r="F47" i="18"/>
  <c r="G47" i="18"/>
  <c r="H47" i="18"/>
  <c r="I47" i="18"/>
  <c r="J47" i="18"/>
  <c r="D46" i="18"/>
  <c r="E46" i="18"/>
  <c r="F46" i="18"/>
  <c r="G46" i="18"/>
  <c r="H46" i="18"/>
  <c r="I46" i="18"/>
  <c r="J46" i="18"/>
  <c r="D45" i="18"/>
  <c r="E45" i="18"/>
  <c r="F45" i="18"/>
  <c r="G45" i="18"/>
  <c r="H45" i="18"/>
  <c r="I45" i="18"/>
  <c r="J45" i="18"/>
  <c r="D44" i="18"/>
  <c r="E44" i="18"/>
  <c r="F44" i="18"/>
  <c r="G44" i="18"/>
  <c r="H44" i="18"/>
  <c r="I44" i="18"/>
  <c r="J44" i="18"/>
  <c r="D43" i="18"/>
  <c r="E43" i="18"/>
  <c r="F43" i="18"/>
  <c r="G43" i="18"/>
  <c r="H43" i="18"/>
  <c r="I43" i="18"/>
  <c r="J43" i="18"/>
  <c r="C48" i="18"/>
  <c r="C47" i="18"/>
  <c r="C46" i="18"/>
  <c r="C45" i="18"/>
  <c r="C44" i="18"/>
  <c r="C43" i="18"/>
  <c r="D35" i="18"/>
  <c r="E35" i="18"/>
  <c r="F35" i="18"/>
  <c r="G35" i="18"/>
  <c r="H35" i="18"/>
  <c r="I35" i="18"/>
  <c r="J35" i="18"/>
  <c r="D34" i="18"/>
  <c r="E34" i="18"/>
  <c r="F34" i="18"/>
  <c r="G34" i="18"/>
  <c r="H34" i="18"/>
  <c r="I34" i="18"/>
  <c r="J34" i="18"/>
  <c r="J33" i="18"/>
  <c r="D33" i="18"/>
  <c r="E33" i="18"/>
  <c r="F33" i="18"/>
  <c r="G33" i="18"/>
  <c r="H33" i="18"/>
  <c r="I33" i="18"/>
  <c r="D32" i="18"/>
  <c r="E32" i="18"/>
  <c r="F32" i="18"/>
  <c r="G32" i="18"/>
  <c r="H32" i="18"/>
  <c r="I32" i="18"/>
  <c r="J32" i="18"/>
  <c r="D31" i="18"/>
  <c r="E31" i="18"/>
  <c r="F31" i="18"/>
  <c r="G31" i="18"/>
  <c r="H31" i="18"/>
  <c r="I31" i="18"/>
  <c r="J31" i="18"/>
  <c r="D30" i="18"/>
  <c r="E30" i="18"/>
  <c r="F30" i="18"/>
  <c r="G30" i="18"/>
  <c r="H30" i="18"/>
  <c r="I30" i="18"/>
  <c r="J30" i="18"/>
  <c r="C35" i="18"/>
  <c r="C34" i="18"/>
  <c r="C33" i="18"/>
  <c r="C32" i="18"/>
  <c r="C31" i="18"/>
  <c r="C30" i="18"/>
  <c r="D22" i="18"/>
  <c r="E22" i="18"/>
  <c r="F22" i="18"/>
  <c r="G22" i="18"/>
  <c r="H22" i="18"/>
  <c r="I22" i="18"/>
  <c r="J22" i="18"/>
  <c r="D21" i="18"/>
  <c r="E21" i="18"/>
  <c r="F21" i="18"/>
  <c r="G21" i="18"/>
  <c r="H21" i="18"/>
  <c r="I21" i="18"/>
  <c r="J21" i="18"/>
  <c r="D20" i="18"/>
  <c r="E20" i="18"/>
  <c r="F20" i="18"/>
  <c r="G20" i="18"/>
  <c r="H20" i="18"/>
  <c r="I20" i="18"/>
  <c r="J20" i="18"/>
  <c r="J19" i="18"/>
  <c r="D19" i="18"/>
  <c r="E19" i="18"/>
  <c r="F19" i="18"/>
  <c r="G19" i="18"/>
  <c r="H19" i="18"/>
  <c r="I19" i="18"/>
  <c r="D18" i="18"/>
  <c r="E18" i="18"/>
  <c r="F18" i="18"/>
  <c r="G18" i="18"/>
  <c r="H18" i="18"/>
  <c r="I18" i="18"/>
  <c r="J18" i="18"/>
  <c r="C22" i="18"/>
  <c r="C21" i="18"/>
  <c r="C20" i="18"/>
  <c r="C19" i="18"/>
  <c r="C18" i="18"/>
  <c r="C17" i="18"/>
  <c r="D17" i="18"/>
  <c r="E17" i="18"/>
  <c r="F17" i="18"/>
  <c r="G17" i="18"/>
  <c r="H17" i="18"/>
  <c r="I17" i="18"/>
  <c r="J17" i="18"/>
  <c r="D9" i="18"/>
  <c r="E9" i="18"/>
  <c r="F9" i="18"/>
  <c r="G9" i="18"/>
  <c r="H9" i="18"/>
  <c r="I9" i="18"/>
  <c r="J9" i="18"/>
  <c r="C9" i="18"/>
  <c r="D8" i="18"/>
  <c r="E8" i="18"/>
  <c r="F8" i="18"/>
  <c r="G8" i="18"/>
  <c r="H8" i="18"/>
  <c r="I8" i="18"/>
  <c r="J8" i="18"/>
  <c r="C8" i="18"/>
  <c r="D7" i="18"/>
  <c r="E7" i="18"/>
  <c r="F7" i="18"/>
  <c r="G7" i="18"/>
  <c r="H7" i="18"/>
  <c r="I7" i="18"/>
  <c r="J7" i="18"/>
  <c r="C7" i="18"/>
  <c r="D6" i="18"/>
  <c r="E6" i="18"/>
  <c r="F6" i="18"/>
  <c r="G6" i="18"/>
  <c r="H6" i="18"/>
  <c r="I6" i="18"/>
  <c r="J6" i="18"/>
  <c r="C6" i="18"/>
  <c r="D4" i="18"/>
  <c r="E4" i="18"/>
  <c r="F4" i="18"/>
  <c r="G4" i="18"/>
  <c r="H4" i="18"/>
  <c r="I4" i="18"/>
  <c r="J4" i="18"/>
  <c r="C4" i="18"/>
  <c r="D5" i="18"/>
  <c r="E5" i="18"/>
  <c r="F5" i="18"/>
  <c r="G5" i="18"/>
  <c r="H5" i="18"/>
  <c r="I5" i="18"/>
  <c r="J5" i="18"/>
  <c r="C5" i="18"/>
  <c r="M15" i="16" l="1"/>
  <c r="M18" i="16"/>
  <c r="M19" i="16"/>
  <c r="M20" i="16"/>
  <c r="M14" i="16"/>
  <c r="F20" i="16"/>
  <c r="G20" i="16"/>
  <c r="H20" i="16"/>
  <c r="I20" i="16"/>
  <c r="J20" i="16"/>
  <c r="K20" i="16"/>
  <c r="L20" i="16"/>
  <c r="F19" i="16"/>
  <c r="G19" i="16"/>
  <c r="H19" i="16"/>
  <c r="I19" i="16"/>
  <c r="J19" i="16"/>
  <c r="K19" i="16"/>
  <c r="L19" i="16"/>
  <c r="F18" i="16"/>
  <c r="G18" i="16"/>
  <c r="H18" i="16"/>
  <c r="I18" i="16"/>
  <c r="J18" i="16"/>
  <c r="K18" i="16"/>
  <c r="L18" i="16"/>
  <c r="F17" i="16"/>
  <c r="G17" i="16"/>
  <c r="H17" i="16"/>
  <c r="I17" i="16"/>
  <c r="J17" i="16"/>
  <c r="K17" i="16"/>
  <c r="L17" i="16"/>
  <c r="F16" i="16"/>
  <c r="G16" i="16"/>
  <c r="H16" i="16"/>
  <c r="I16" i="16"/>
  <c r="J16" i="16"/>
  <c r="K16" i="16"/>
  <c r="L16" i="16"/>
  <c r="F15" i="16"/>
  <c r="G15" i="16"/>
  <c r="H15" i="16"/>
  <c r="I15" i="16"/>
  <c r="J15" i="16"/>
  <c r="K15" i="16"/>
  <c r="L15" i="16"/>
  <c r="E15" i="16"/>
  <c r="E18" i="16"/>
  <c r="E19" i="16"/>
  <c r="E20" i="16"/>
  <c r="F14" i="16"/>
  <c r="G14" i="16"/>
  <c r="H14" i="16"/>
  <c r="I14" i="16"/>
  <c r="J14" i="16"/>
  <c r="K14" i="16"/>
  <c r="L14" i="16"/>
  <c r="E14" i="16"/>
  <c r="F9" i="16"/>
  <c r="G9" i="16"/>
  <c r="H9" i="16"/>
  <c r="I9" i="16"/>
  <c r="J9" i="16"/>
  <c r="K9" i="16"/>
  <c r="L9" i="16"/>
  <c r="E9" i="16"/>
  <c r="L10" i="17"/>
  <c r="M10" i="17" s="1"/>
  <c r="L9" i="17"/>
  <c r="M9" i="17" s="1"/>
  <c r="L8" i="17"/>
  <c r="M8" i="17" s="1"/>
  <c r="L7" i="17"/>
  <c r="M7" i="17" s="1"/>
  <c r="L6" i="17"/>
  <c r="M6" i="17" s="1"/>
  <c r="L5" i="17"/>
  <c r="M5" i="17" s="1"/>
  <c r="L4" i="17"/>
  <c r="M4" i="17" s="1"/>
  <c r="F8" i="16"/>
  <c r="G8" i="16"/>
  <c r="H8" i="16"/>
  <c r="I8" i="16"/>
  <c r="J8" i="16"/>
  <c r="K8" i="16"/>
  <c r="L8" i="16"/>
  <c r="E8" i="16"/>
  <c r="F7" i="16"/>
  <c r="G7" i="16"/>
  <c r="H7" i="16"/>
  <c r="I7" i="16"/>
  <c r="J7" i="16"/>
  <c r="K7" i="16"/>
  <c r="L7" i="16"/>
  <c r="E7" i="16"/>
  <c r="F6" i="16"/>
  <c r="G6" i="16"/>
  <c r="H6" i="16"/>
  <c r="I6" i="16"/>
  <c r="J6" i="16"/>
  <c r="K6" i="16"/>
  <c r="L6" i="16"/>
  <c r="E6" i="16"/>
  <c r="F5" i="16" l="1"/>
  <c r="G5" i="16"/>
  <c r="H5" i="16"/>
  <c r="I5" i="16"/>
  <c r="J5" i="16"/>
  <c r="K5" i="16"/>
  <c r="L5" i="16"/>
  <c r="E5" i="16"/>
  <c r="F4" i="16"/>
  <c r="F10" i="16" s="1"/>
  <c r="G4" i="16"/>
  <c r="G10" i="16" s="1"/>
  <c r="H4" i="16"/>
  <c r="H10" i="16" s="1"/>
  <c r="I4" i="16"/>
  <c r="I10" i="16" s="1"/>
  <c r="J4" i="16"/>
  <c r="J10" i="16" s="1"/>
  <c r="K4" i="16"/>
  <c r="K10" i="16" s="1"/>
  <c r="L4" i="16"/>
  <c r="L10" i="16" s="1"/>
  <c r="L10" i="15"/>
  <c r="M10" i="15" s="1"/>
  <c r="L9" i="15"/>
  <c r="M9" i="15" s="1"/>
  <c r="L8" i="15"/>
  <c r="M8" i="15" s="1"/>
  <c r="L7" i="15"/>
  <c r="M7" i="15" s="1"/>
  <c r="L6" i="15"/>
  <c r="M6" i="15" s="1"/>
  <c r="L5" i="15"/>
  <c r="M5" i="15" s="1"/>
  <c r="L4" i="15"/>
  <c r="M4" i="15" s="1"/>
  <c r="L10" i="14"/>
  <c r="M10" i="14" s="1"/>
  <c r="L9" i="14"/>
  <c r="M9" i="14" s="1"/>
  <c r="L8" i="14"/>
  <c r="M8" i="14" s="1"/>
  <c r="L7" i="14"/>
  <c r="M7" i="14" s="1"/>
  <c r="L6" i="14"/>
  <c r="M6" i="14" s="1"/>
  <c r="L5" i="14"/>
  <c r="M5" i="14" s="1"/>
  <c r="L4" i="14"/>
  <c r="M4" i="14" s="1"/>
  <c r="L4" i="13"/>
  <c r="M4" i="13"/>
  <c r="L5" i="13"/>
  <c r="M5" i="13"/>
  <c r="L6" i="13"/>
  <c r="M6" i="13"/>
  <c r="L7" i="13"/>
  <c r="M7" i="13"/>
  <c r="L8" i="13"/>
  <c r="M8" i="13"/>
  <c r="L9" i="13"/>
  <c r="M9" i="13"/>
  <c r="L10" i="13"/>
  <c r="M10" i="13"/>
  <c r="L10" i="12"/>
  <c r="M10" i="12" s="1"/>
  <c r="L9" i="12"/>
  <c r="M9" i="12" s="1"/>
  <c r="L8" i="12"/>
  <c r="M8" i="12" s="1"/>
  <c r="L7" i="12"/>
  <c r="M7" i="12" s="1"/>
  <c r="L6" i="12"/>
  <c r="M6" i="12" s="1"/>
  <c r="L5" i="12"/>
  <c r="M5" i="12" s="1"/>
  <c r="L4" i="12"/>
  <c r="M4" i="12" s="1"/>
  <c r="L5" i="11"/>
  <c r="M5" i="11" s="1"/>
  <c r="L8" i="11"/>
  <c r="M8" i="11" s="1"/>
  <c r="L9" i="11"/>
  <c r="M9" i="11" s="1"/>
  <c r="L10" i="11"/>
  <c r="M10" i="11" s="1"/>
  <c r="L4" i="11"/>
  <c r="M4" i="11" s="1"/>
  <c r="E16" i="16"/>
  <c r="M16" i="16" s="1"/>
  <c r="M6" i="11"/>
  <c r="L6" i="11"/>
  <c r="L7" i="11"/>
  <c r="M7" i="11" s="1"/>
  <c r="E17" i="16"/>
  <c r="M17" i="16" s="1"/>
  <c r="E4" i="16"/>
  <c r="E10" i="16" s="1"/>
</calcChain>
</file>

<file path=xl/sharedStrings.xml><?xml version="1.0" encoding="utf-8"?>
<sst xmlns="http://schemas.openxmlformats.org/spreadsheetml/2006/main" count="339" uniqueCount="91">
  <si>
    <t>Matricola</t>
  </si>
  <si>
    <t>Nome</t>
  </si>
  <si>
    <t>Cognome</t>
  </si>
  <si>
    <t>Davide</t>
  </si>
  <si>
    <t>Califano</t>
  </si>
  <si>
    <t>Giovanni</t>
  </si>
  <si>
    <t>De Gregorio</t>
  </si>
  <si>
    <t>Giuseppe</t>
  </si>
  <si>
    <t>Di Sarno</t>
  </si>
  <si>
    <t>Mauro</t>
  </si>
  <si>
    <t>Pasquariello</t>
  </si>
  <si>
    <t>Michele</t>
  </si>
  <si>
    <t>Martino</t>
  </si>
  <si>
    <t>Salvatore</t>
  </si>
  <si>
    <t>Mattiello</t>
  </si>
  <si>
    <t xml:space="preserve">El Mehdi </t>
  </si>
  <si>
    <t>Zitouni</t>
  </si>
  <si>
    <t>VALUTAZIONI</t>
  </si>
  <si>
    <t>Categoria</t>
  </si>
  <si>
    <t>Descrizione</t>
  </si>
  <si>
    <t>Giudizio gravemente insufficiente (1)</t>
  </si>
  <si>
    <t>Giudizio sufficiente (6)</t>
  </si>
  <si>
    <t>Giudizio eccellente (10)</t>
  </si>
  <si>
    <t>Autonomia</t>
  </si>
  <si>
    <t>Capacità di risolvere autonomamente i problemi/dubbi riscontrati. (frequenza di richieste di assistenza  verso i project manager o altri team member)</t>
  </si>
  <si>
    <t>Lo studente richiede costantemente aiuto e istruzioni per lo svolgimento dei task e non è in grado di prendere decisioni in modo indipendente.</t>
  </si>
  <si>
    <t>Lo studente richiede aiuto occasionalmente solo per task complessi e spesso riesce a prendere decisioni in autonomia.</t>
  </si>
  <si>
    <t>Lo studente è capace di svolgere task complessi senza richiedere assistenza e riesce a prendere delle ottime decisioni in completa autonomia.</t>
  </si>
  <si>
    <t>Partecipazione</t>
  </si>
  <si>
    <t>Frequenza nei meeting, dimostrazione di interesse e qualità degli interventi nelle attività svolte</t>
  </si>
  <si>
    <t>Lo studente partecipa a meno del 10% del tempo totale speso nei meeting, si mostra disinteressato nelle discussioni e non interviene mai nelle attività svolte.</t>
  </si>
  <si>
    <t xml:space="preserve">Lo studente partecipa al 50% del tempo totale speso nei meeting e interviene moderatamente durante le discussioni in modo significativo. </t>
  </si>
  <si>
    <t>Lo studente partecipa al 100% del tempo totale speso nei meeting e si mostra fortemente interessato nelle discussioni e nelle attività, coinvolgendo anche gli altri partecipanti.</t>
  </si>
  <si>
    <t>Teamworking</t>
  </si>
  <si>
    <t xml:space="preserve">Capacità di lavorare in gruppo e relazionarsi con gli altri team member e i project manager </t>
  </si>
  <si>
    <t>Lo studente non collabora con gli altri membri del team e si mostra indisponente alle decisione prese in gruppo.</t>
  </si>
  <si>
    <t>Lo studente collabora con gli altri membri, ma mostra difficoltà ad integrarsi con gli altri membri del gruppo e si mostra neutrale nelle decisioni di gruppo.</t>
  </si>
  <si>
    <t>Lo studente partecipa attivamente nel team e offre supporto nelle decisioni prese insieme come team.</t>
  </si>
  <si>
    <t>Rispetto delle scadenze</t>
  </si>
  <si>
    <t>Capacità di rispettare le scadenze prefissate</t>
  </si>
  <si>
    <t xml:space="preserve">Lo studente rispetta meno del 10% delle scadenze dei task concordati </t>
  </si>
  <si>
    <t>Lo studente rispetta il 50% delle scadenze dei task concordati.</t>
  </si>
  <si>
    <t xml:space="preserve">Lo studente rispetta tutte le scadenze dei task concordati </t>
  </si>
  <si>
    <t>Produttività</t>
  </si>
  <si>
    <t>Capacità nell'utilizzo efficace delle risorse per lo svolgimento dei task</t>
  </si>
  <si>
    <t>Lo studente esegue un numero di task davvero minimale e in tempi molto prolungati.</t>
  </si>
  <si>
    <t>Lo studente ha eseguito un buon numero di task, ma solo per alcuni di questi ha impiegato il tempo previsto.</t>
  </si>
  <si>
    <t>Lo studente ha eseguito tutti i di task e ha impiegato minor tempo di quello previsto.</t>
  </si>
  <si>
    <t>Qualità</t>
  </si>
  <si>
    <t>Capacità di realizzare artefatti conformi agli standard di qualità specificati nelle checklist fornite, corretti grammaticalmente e formattati in modo opportuno</t>
  </si>
  <si>
    <t>Lo studente consegna degli artefatti che presentano errori critici, inconsistenze e hanno richiesto più di 3 rielabozioni.</t>
  </si>
  <si>
    <t>Lo studente ha consegnato degli artefatti consistenti che presentano errori minini e richiedono una revisione moderata.</t>
  </si>
  <si>
    <t xml:space="preserve">Lo studente ha consegnato degli artefatti che soddisfano pienamente gli standard di qualità definiti e non richiedono alcuna revisione. </t>
  </si>
  <si>
    <t>Rispetto del team contract</t>
  </si>
  <si>
    <t>Capacità di rispettare le regole definite nel team contract</t>
  </si>
  <si>
    <t>Lo studente non rispetta in alcun modo le regole definite nel team contract</t>
  </si>
  <si>
    <t>Lo studente rispetta spesso le regole definite nel team contract</t>
  </si>
  <si>
    <t>Lo studente rispetta completamente le regole del team contract e sprona gli altri team member a fare lo stesso</t>
  </si>
  <si>
    <t>Proattività</t>
  </si>
  <si>
    <t>Capacità nell'anticipare problemi e agire di conseguenza</t>
  </si>
  <si>
    <t>Lo studente non è in grado di prevenire i problemi e fornire soluzioni per evitare che si verifichino.</t>
  </si>
  <si>
    <t>Lo studente occasionalmente anticipa il sorgere di problemi, fornendo soluzioni efficaci.</t>
  </si>
  <si>
    <t>Lo studente anticipa spesso possibili problemi e adotta soluzioni tempestive per evitarli, mostrando un forte spirito di iniziativa.</t>
  </si>
  <si>
    <t>VALUTAZIONI 20/11/2023</t>
  </si>
  <si>
    <t>Scadenze</t>
  </si>
  <si>
    <t>Team contract</t>
  </si>
  <si>
    <t>Media</t>
  </si>
  <si>
    <t>Voto finale</t>
  </si>
  <si>
    <t>VALUTAZIONI 04/12/2023</t>
  </si>
  <si>
    <t>VALUTAZIONI 18/12/2023</t>
  </si>
  <si>
    <t>VALUTAZIONI 01/01/2024</t>
  </si>
  <si>
    <t>VALUTAZIONI 15/01/2024</t>
  </si>
  <si>
    <t xml:space="preserve"> </t>
  </si>
  <si>
    <t>Data</t>
  </si>
  <si>
    <t>VALUTAZIONI 29/01/2024</t>
  </si>
  <si>
    <t>MEDIA</t>
  </si>
  <si>
    <t>A</t>
  </si>
  <si>
    <t>TW</t>
  </si>
  <si>
    <t>S</t>
  </si>
  <si>
    <t>PR</t>
  </si>
  <si>
    <t>PA</t>
  </si>
  <si>
    <t>Q</t>
  </si>
  <si>
    <t>TC</t>
  </si>
  <si>
    <t>PRO</t>
  </si>
  <si>
    <t>Davide Califano</t>
  </si>
  <si>
    <t>Giovanni De Gregorio</t>
  </si>
  <si>
    <t>Giuseppe Di Sarno</t>
  </si>
  <si>
    <t>Mauro Pasquariello</t>
  </si>
  <si>
    <t>Michele Martino</t>
  </si>
  <si>
    <t>Salvatore Mattiello</t>
  </si>
  <si>
    <t>El Mehdi Zitouni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</si>
</sst>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1"/>
    </font>
    <font>
      <sz val="11"/>
      <color theme="4" tint="-0.249977111117893"/>
      <name val="Garamond"/>
      <family val="1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Abadi"/>
      <family val="2"/>
    </font>
    <font>
      <sz val="13"/>
      <color theme="0"/>
      <name val="Abadi"/>
      <family val="2"/>
    </font>
    <font>
      <b/>
      <sz val="11"/>
      <color theme="1"/>
      <name val="Abadi"/>
      <family val="2"/>
    </font>
    <font>
      <sz val="11.5"/>
      <color theme="1"/>
      <name val="Calibri"/>
      <family val="2"/>
      <scheme val="minor"/>
    </font>
    <font>
      <b/>
      <sz val="14"/>
      <color theme="0"/>
      <name val="Abad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5" fillId="4" borderId="0" xfId="3" applyFont="1" applyAlignment="1">
      <alignment horizontal="center" vertical="center"/>
    </xf>
    <xf numFmtId="0" fontId="7" fillId="4" borderId="0" xfId="3" applyFont="1" applyAlignment="1">
      <alignment horizontal="center" vertical="center"/>
    </xf>
    <xf numFmtId="0" fontId="8" fillId="5" borderId="0" xfId="4" applyFont="1" applyAlignment="1">
      <alignment horizontal="center"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wrapText="1" indent="1"/>
    </xf>
    <xf numFmtId="0" fontId="11" fillId="4" borderId="5" xfId="3" applyFont="1" applyBorder="1" applyAlignment="1">
      <alignment horizontal="center" vertical="center"/>
    </xf>
    <xf numFmtId="0" fontId="6" fillId="4" borderId="5" xfId="3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/>
    </xf>
    <xf numFmtId="0" fontId="6" fillId="4" borderId="1" xfId="3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3" fillId="4" borderId="5" xfId="3" applyFont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4" fontId="1" fillId="6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</cellXfs>
  <cellStyles count="5">
    <cellStyle name="20% - Colore 5" xfId="2" builtinId="46"/>
    <cellStyle name="60% - Colore 1" xfId="4" builtinId="32"/>
    <cellStyle name="Colore 1" xfId="3" builtinId="29"/>
    <cellStyle name="Colore 5" xfId="1" builtinId="45"/>
    <cellStyle name="Normale" xfId="0" builtinId="0"/>
  </cellStyles>
  <dxfs count="157"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family val="2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b/>
      </font>
      <numFmt numFmtId="19" formatCode="dd/mm/yyyy"/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bad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left" vertical="center" textRotation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1.5"/>
        <color theme="1"/>
        <name val="Calibri"/>
        <family val="2"/>
        <scheme val="minor"/>
      </font>
      <alignment horizontal="left" vertical="center" textRotation="0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left" vertical="center" textRotation="0" wrapText="0" relativeIndent="1" justifyLastLine="0" shrinkToFit="0" readingOrder="0"/>
    </dxf>
    <dxf>
      <alignment horizontal="general" vertical="top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3"/>
        <color theme="1"/>
        <name val="Abad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Davide Califano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Panoramica!$C$4:$C$9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7-4CE1-A9C6-53D2ABE6BCEA}"/>
            </c:ext>
          </c:extLst>
        </c:ser>
        <c:ser>
          <c:idx val="1"/>
          <c:order val="1"/>
          <c:tx>
            <c:strRef>
              <c:f>Panoramica!$D$3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Panoramica!$D$4:$D$9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7-4CE1-A9C6-53D2ABE6BCEA}"/>
            </c:ext>
          </c:extLst>
        </c:ser>
        <c:ser>
          <c:idx val="2"/>
          <c:order val="2"/>
          <c:tx>
            <c:strRef>
              <c:f>Panoramica!$E$3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Panoramica!$E$4:$E$9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7-4CE1-A9C6-53D2ABE6BCEA}"/>
            </c:ext>
          </c:extLst>
        </c:ser>
        <c:ser>
          <c:idx val="3"/>
          <c:order val="3"/>
          <c:tx>
            <c:strRef>
              <c:f>Panoramica!$F$3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Panoramica!$F$4:$F$9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7-4CE1-A9C6-53D2ABE6BCEA}"/>
            </c:ext>
          </c:extLst>
        </c:ser>
        <c:ser>
          <c:idx val="4"/>
          <c:order val="4"/>
          <c:tx>
            <c:strRef>
              <c:f>Panoramica!$G$3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Panoramica!$G$4:$G$9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E7-4CE1-A9C6-53D2ABE6BCEA}"/>
            </c:ext>
          </c:extLst>
        </c:ser>
        <c:ser>
          <c:idx val="5"/>
          <c:order val="5"/>
          <c:tx>
            <c:strRef>
              <c:f>Panoramica!$H$3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Panoramica!$H$4:$H$9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E7-4CE1-A9C6-53D2ABE6BCEA}"/>
            </c:ext>
          </c:extLst>
        </c:ser>
        <c:ser>
          <c:idx val="6"/>
          <c:order val="6"/>
          <c:tx>
            <c:strRef>
              <c:f>Panoramica!$I$3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Panoramica!$I$4:$I$9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E7-4CE1-A9C6-53D2ABE6BCEA}"/>
            </c:ext>
          </c:extLst>
        </c:ser>
        <c:ser>
          <c:idx val="7"/>
          <c:order val="7"/>
          <c:tx>
            <c:strRef>
              <c:f>Panoramica!$J$3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Panoramica!$B$4:$B$9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Panoramica!$J$4:$J$9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7-4CE1-A9C6-53D2ABE6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708687"/>
        <c:axId val="1300713263"/>
      </c:lineChart>
      <c:dateAx>
        <c:axId val="1300708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13263"/>
        <c:crosses val="autoZero"/>
        <c:auto val="1"/>
        <c:lblOffset val="100"/>
        <c:baseTimeUnit val="days"/>
        <c:majorUnit val="14"/>
        <c:majorTimeUnit val="days"/>
      </c:dateAx>
      <c:valAx>
        <c:axId val="1300713263"/>
        <c:scaling>
          <c:orientation val="minMax"/>
          <c:max val="10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Giovanni De Gregorio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Panoramica!$C$16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Panoramica!$C$17:$C$22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0-4BBF-9008-D61834A879D7}"/>
            </c:ext>
          </c:extLst>
        </c:ser>
        <c:ser>
          <c:idx val="1"/>
          <c:order val="1"/>
          <c:tx>
            <c:strRef>
              <c:f>Panoramica!$D$16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Panoramica!$D$17:$D$22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0-4BBF-9008-D61834A879D7}"/>
            </c:ext>
          </c:extLst>
        </c:ser>
        <c:ser>
          <c:idx val="2"/>
          <c:order val="2"/>
          <c:tx>
            <c:strRef>
              <c:f>Panoramica!$E$16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Panoramica!$E$17:$E$22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0-4BBF-9008-D61834A879D7}"/>
            </c:ext>
          </c:extLst>
        </c:ser>
        <c:ser>
          <c:idx val="3"/>
          <c:order val="3"/>
          <c:tx>
            <c:strRef>
              <c:f>Panoramica!$F$16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Panoramica!$F$17:$F$22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0-4BBF-9008-D61834A879D7}"/>
            </c:ext>
          </c:extLst>
        </c:ser>
        <c:ser>
          <c:idx val="4"/>
          <c:order val="4"/>
          <c:tx>
            <c:strRef>
              <c:f>Panoramica!$G$16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Panoramica!$G$17:$G$22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0-4BBF-9008-D61834A879D7}"/>
            </c:ext>
          </c:extLst>
        </c:ser>
        <c:ser>
          <c:idx val="5"/>
          <c:order val="5"/>
          <c:tx>
            <c:strRef>
              <c:f>Panoramica!$H$16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Panoramica!$H$17:$H$22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0-4BBF-9008-D61834A879D7}"/>
            </c:ext>
          </c:extLst>
        </c:ser>
        <c:ser>
          <c:idx val="6"/>
          <c:order val="6"/>
          <c:tx>
            <c:strRef>
              <c:f>Panoramica!$I$16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Panoramica!$I$17:$I$22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0-4BBF-9008-D61834A879D7}"/>
            </c:ext>
          </c:extLst>
        </c:ser>
        <c:ser>
          <c:idx val="7"/>
          <c:order val="7"/>
          <c:tx>
            <c:strRef>
              <c:f>Panoramica!$J$16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Panoramica!$B$17:$B$22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Panoramica!$J$17:$J$22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50-4BBF-9008-D61834A8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013711"/>
        <c:axId val="1666012879"/>
      </c:lineChart>
      <c:dateAx>
        <c:axId val="1666013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12879"/>
        <c:crosses val="autoZero"/>
        <c:auto val="1"/>
        <c:lblOffset val="100"/>
        <c:baseTimeUnit val="days"/>
        <c:majorUnit val="14"/>
        <c:majorTimeUnit val="days"/>
      </c:dateAx>
      <c:valAx>
        <c:axId val="1666012879"/>
        <c:scaling>
          <c:orientation val="minMax"/>
          <c:max val="10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Giuseppe Di Sarno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Panoramica!$C$29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Panoramica!$C$30:$C$35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E-42A6-A501-8261964E1180}"/>
            </c:ext>
          </c:extLst>
        </c:ser>
        <c:ser>
          <c:idx val="1"/>
          <c:order val="1"/>
          <c:tx>
            <c:strRef>
              <c:f>Panoramica!$D$29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Panoramica!$D$30:$D$35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E-42A6-A501-8261964E1180}"/>
            </c:ext>
          </c:extLst>
        </c:ser>
        <c:ser>
          <c:idx val="2"/>
          <c:order val="2"/>
          <c:tx>
            <c:strRef>
              <c:f>Panoramica!$E$29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Panoramica!$E$30:$E$35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E-42A6-A501-8261964E1180}"/>
            </c:ext>
          </c:extLst>
        </c:ser>
        <c:ser>
          <c:idx val="3"/>
          <c:order val="3"/>
          <c:tx>
            <c:strRef>
              <c:f>Panoramica!$F$29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Panoramica!$F$30:$F$35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E-42A6-A501-8261964E1180}"/>
            </c:ext>
          </c:extLst>
        </c:ser>
        <c:ser>
          <c:idx val="4"/>
          <c:order val="4"/>
          <c:tx>
            <c:strRef>
              <c:f>Panoramica!$G$29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Panoramica!$G$30:$G$35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E-42A6-A501-8261964E1180}"/>
            </c:ext>
          </c:extLst>
        </c:ser>
        <c:ser>
          <c:idx val="5"/>
          <c:order val="5"/>
          <c:tx>
            <c:strRef>
              <c:f>Panoramica!$H$29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Panoramica!$H$30:$H$35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E-42A6-A501-8261964E1180}"/>
            </c:ext>
          </c:extLst>
        </c:ser>
        <c:ser>
          <c:idx val="6"/>
          <c:order val="6"/>
          <c:tx>
            <c:strRef>
              <c:f>Panoramica!$I$29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Panoramica!$I$30:$I$35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E-42A6-A501-8261964E1180}"/>
            </c:ext>
          </c:extLst>
        </c:ser>
        <c:ser>
          <c:idx val="7"/>
          <c:order val="7"/>
          <c:tx>
            <c:strRef>
              <c:f>Panoramica!$J$29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Panoramica!$B$30:$B$35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Panoramica!$J$30:$J$35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E-42A6-A501-8261964E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053599"/>
        <c:axId val="1671061087"/>
      </c:lineChart>
      <c:dateAx>
        <c:axId val="1671053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61087"/>
        <c:crosses val="autoZero"/>
        <c:auto val="1"/>
        <c:lblOffset val="100"/>
        <c:baseTimeUnit val="days"/>
        <c:majorUnit val="14"/>
        <c:majorTimeUnit val="days"/>
      </c:dateAx>
      <c:valAx>
        <c:axId val="1671061087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Mauro</a:t>
            </a:r>
            <a:r>
              <a:rPr lang="en-US" baseline="0"/>
              <a:t> Pasquariello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Panoramica!$C$42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Panoramica!$C$43:$C$48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4-4418-9EA7-7CE97841C406}"/>
            </c:ext>
          </c:extLst>
        </c:ser>
        <c:ser>
          <c:idx val="1"/>
          <c:order val="1"/>
          <c:tx>
            <c:strRef>
              <c:f>Panoramica!$D$42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Panoramica!$D$43:$D$48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4-4418-9EA7-7CE97841C406}"/>
            </c:ext>
          </c:extLst>
        </c:ser>
        <c:ser>
          <c:idx val="2"/>
          <c:order val="2"/>
          <c:tx>
            <c:strRef>
              <c:f>Panoramica!$E$42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Panoramica!$E$43:$E$48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4-4418-9EA7-7CE97841C406}"/>
            </c:ext>
          </c:extLst>
        </c:ser>
        <c:ser>
          <c:idx val="3"/>
          <c:order val="3"/>
          <c:tx>
            <c:strRef>
              <c:f>Panoramica!$F$42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Panoramica!$F$43:$F$48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4-4418-9EA7-7CE97841C406}"/>
            </c:ext>
          </c:extLst>
        </c:ser>
        <c:ser>
          <c:idx val="4"/>
          <c:order val="4"/>
          <c:tx>
            <c:strRef>
              <c:f>Panoramica!$G$42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Panoramica!$G$43:$G$48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4-4418-9EA7-7CE97841C406}"/>
            </c:ext>
          </c:extLst>
        </c:ser>
        <c:ser>
          <c:idx val="5"/>
          <c:order val="5"/>
          <c:tx>
            <c:strRef>
              <c:f>Panoramica!$H$42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Panoramica!$H$43:$H$48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4-4418-9EA7-7CE97841C406}"/>
            </c:ext>
          </c:extLst>
        </c:ser>
        <c:ser>
          <c:idx val="6"/>
          <c:order val="6"/>
          <c:tx>
            <c:strRef>
              <c:f>Panoramica!$I$42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Panoramica!$I$43:$I$48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4-4418-9EA7-7CE97841C406}"/>
            </c:ext>
          </c:extLst>
        </c:ser>
        <c:ser>
          <c:idx val="7"/>
          <c:order val="7"/>
          <c:tx>
            <c:strRef>
              <c:f>Panoramica!$J$42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Panoramica!$B$43:$B$48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Panoramica!$J$43:$J$48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24-4418-9EA7-7CE97841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226927"/>
        <c:axId val="1119231503"/>
      </c:lineChart>
      <c:dateAx>
        <c:axId val="1119226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31503"/>
        <c:crosses val="autoZero"/>
        <c:auto val="1"/>
        <c:lblOffset val="100"/>
        <c:baseTimeUnit val="days"/>
        <c:majorUnit val="14"/>
        <c:majorTimeUnit val="days"/>
      </c:dateAx>
      <c:valAx>
        <c:axId val="1119231503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Michele</a:t>
            </a:r>
            <a:r>
              <a:rPr lang="en-US" baseline="0"/>
              <a:t> Martino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Panoramica!$C$55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Panoramica!$C$56:$C$61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A-48E6-87F8-21D3F4E2C587}"/>
            </c:ext>
          </c:extLst>
        </c:ser>
        <c:ser>
          <c:idx val="1"/>
          <c:order val="1"/>
          <c:tx>
            <c:strRef>
              <c:f>Panoramica!$D$55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Panoramica!$D$56:$D$61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A-48E6-87F8-21D3F4E2C587}"/>
            </c:ext>
          </c:extLst>
        </c:ser>
        <c:ser>
          <c:idx val="2"/>
          <c:order val="2"/>
          <c:tx>
            <c:strRef>
              <c:f>Panoramica!$E$55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Panoramica!$E$56:$E$61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A-48E6-87F8-21D3F4E2C587}"/>
            </c:ext>
          </c:extLst>
        </c:ser>
        <c:ser>
          <c:idx val="3"/>
          <c:order val="3"/>
          <c:tx>
            <c:strRef>
              <c:f>Panoramica!$F$55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Panoramica!$F$56:$F$61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A-48E6-87F8-21D3F4E2C587}"/>
            </c:ext>
          </c:extLst>
        </c:ser>
        <c:ser>
          <c:idx val="4"/>
          <c:order val="4"/>
          <c:tx>
            <c:strRef>
              <c:f>Panoramica!$G$55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Panoramica!$G$56:$G$61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A-48E6-87F8-21D3F4E2C587}"/>
            </c:ext>
          </c:extLst>
        </c:ser>
        <c:ser>
          <c:idx val="5"/>
          <c:order val="5"/>
          <c:tx>
            <c:strRef>
              <c:f>Panoramica!$H$55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Panoramica!$H$56:$H$61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A-48E6-87F8-21D3F4E2C587}"/>
            </c:ext>
          </c:extLst>
        </c:ser>
        <c:ser>
          <c:idx val="6"/>
          <c:order val="6"/>
          <c:tx>
            <c:strRef>
              <c:f>Panoramica!$I$55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Panoramica!$I$56:$I$61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A-48E6-87F8-21D3F4E2C587}"/>
            </c:ext>
          </c:extLst>
        </c:ser>
        <c:ser>
          <c:idx val="7"/>
          <c:order val="7"/>
          <c:tx>
            <c:strRef>
              <c:f>Panoramica!$J$55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Panoramica!$B$56:$B$61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Panoramica!$J$56:$J$61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A-48E6-87F8-21D3F4E2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61263"/>
        <c:axId val="1307356687"/>
      </c:lineChart>
      <c:dateAx>
        <c:axId val="1307361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56687"/>
        <c:crosses val="autoZero"/>
        <c:auto val="1"/>
        <c:lblOffset val="100"/>
        <c:baseTimeUnit val="days"/>
      </c:dateAx>
      <c:valAx>
        <c:axId val="1307356687"/>
        <c:scaling>
          <c:orientation val="minMax"/>
          <c:max val="10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Salvatore Mattiello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Panoramica!$C$68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Panoramica!$C$69:$C$74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5-4ED2-A717-E99A9823896A}"/>
            </c:ext>
          </c:extLst>
        </c:ser>
        <c:ser>
          <c:idx val="1"/>
          <c:order val="1"/>
          <c:tx>
            <c:strRef>
              <c:f>Panoramica!$D$68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Panoramica!$D$69:$D$74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5-4ED2-A717-E99A9823896A}"/>
            </c:ext>
          </c:extLst>
        </c:ser>
        <c:ser>
          <c:idx val="2"/>
          <c:order val="2"/>
          <c:tx>
            <c:strRef>
              <c:f>Panoramica!$E$68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Panoramica!$E$69:$E$74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5-4ED2-A717-E99A9823896A}"/>
            </c:ext>
          </c:extLst>
        </c:ser>
        <c:ser>
          <c:idx val="3"/>
          <c:order val="3"/>
          <c:tx>
            <c:strRef>
              <c:f>Panoramica!$F$68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Panoramica!$F$69:$F$74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5-4ED2-A717-E99A9823896A}"/>
            </c:ext>
          </c:extLst>
        </c:ser>
        <c:ser>
          <c:idx val="4"/>
          <c:order val="4"/>
          <c:tx>
            <c:strRef>
              <c:f>Panoramica!$G$68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Panoramica!$G$69:$G$74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5-4ED2-A717-E99A9823896A}"/>
            </c:ext>
          </c:extLst>
        </c:ser>
        <c:ser>
          <c:idx val="5"/>
          <c:order val="5"/>
          <c:tx>
            <c:strRef>
              <c:f>Panoramica!$H$68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Panoramica!$H$69:$H$74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E5-4ED2-A717-E99A9823896A}"/>
            </c:ext>
          </c:extLst>
        </c:ser>
        <c:ser>
          <c:idx val="6"/>
          <c:order val="6"/>
          <c:tx>
            <c:strRef>
              <c:f>Panoramica!$I$68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Panoramica!$I$69:$I$74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E5-4ED2-A717-E99A9823896A}"/>
            </c:ext>
          </c:extLst>
        </c:ser>
        <c:ser>
          <c:idx val="7"/>
          <c:order val="7"/>
          <c:tx>
            <c:strRef>
              <c:f>Panoramica!$J$68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Panoramica!$B$69:$B$74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Panoramica!$J$69:$J$74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E5-4ED2-A717-E99A9823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11183"/>
        <c:axId val="1844002447"/>
      </c:lineChart>
      <c:dateAx>
        <c:axId val="1844011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2447"/>
        <c:crosses val="autoZero"/>
        <c:auto val="1"/>
        <c:lblOffset val="100"/>
        <c:baseTimeUnit val="days"/>
        <c:majorUnit val="14"/>
        <c:majorTimeUnit val="days"/>
      </c:dateAx>
      <c:valAx>
        <c:axId val="1844002447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Mehdi Zitouni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Panoramica!$C$81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Panoramica!$C$82:$C$87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D-4F5B-BADB-306A109EE05B}"/>
            </c:ext>
          </c:extLst>
        </c:ser>
        <c:ser>
          <c:idx val="1"/>
          <c:order val="1"/>
          <c:tx>
            <c:strRef>
              <c:f>Panoramica!$D$81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Panoramica!$D$82:$D$87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D-4F5B-BADB-306A109EE05B}"/>
            </c:ext>
          </c:extLst>
        </c:ser>
        <c:ser>
          <c:idx val="2"/>
          <c:order val="2"/>
          <c:tx>
            <c:strRef>
              <c:f>Panoramica!$E$81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Panoramica!$E$82:$E$87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D-4F5B-BADB-306A109EE05B}"/>
            </c:ext>
          </c:extLst>
        </c:ser>
        <c:ser>
          <c:idx val="3"/>
          <c:order val="3"/>
          <c:tx>
            <c:strRef>
              <c:f>Panoramica!$F$81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Panoramica!$F$82:$F$87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D-4F5B-BADB-306A109EE05B}"/>
            </c:ext>
          </c:extLst>
        </c:ser>
        <c:ser>
          <c:idx val="4"/>
          <c:order val="4"/>
          <c:tx>
            <c:strRef>
              <c:f>Panoramica!$G$81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Panoramica!$G$82:$G$87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D-4F5B-BADB-306A109EE05B}"/>
            </c:ext>
          </c:extLst>
        </c:ser>
        <c:ser>
          <c:idx val="5"/>
          <c:order val="5"/>
          <c:tx>
            <c:strRef>
              <c:f>Panoramica!$H$81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Panoramica!$H$82:$H$87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D-4F5B-BADB-306A109EE05B}"/>
            </c:ext>
          </c:extLst>
        </c:ser>
        <c:ser>
          <c:idx val="6"/>
          <c:order val="6"/>
          <c:tx>
            <c:strRef>
              <c:f>Panoramica!$I$81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Panoramica!$I$82:$I$87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1D-4F5B-BADB-306A109EE05B}"/>
            </c:ext>
          </c:extLst>
        </c:ser>
        <c:ser>
          <c:idx val="7"/>
          <c:order val="7"/>
          <c:tx>
            <c:strRef>
              <c:f>Panoramica!$J$81</c:f>
              <c:strCache>
                <c:ptCount val="1"/>
                <c:pt idx="0">
                  <c:v>PRO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Panoramica!$B$82:$B$87</c:f>
              <c:numCache>
                <c:formatCode>m/d/yyyy</c:formatCode>
                <c:ptCount val="6"/>
                <c:pt idx="0">
                  <c:v>45250</c:v>
                </c:pt>
                <c:pt idx="1">
                  <c:v>45264</c:v>
                </c:pt>
                <c:pt idx="2">
                  <c:v>45278</c:v>
                </c:pt>
                <c:pt idx="3">
                  <c:v>45292</c:v>
                </c:pt>
                <c:pt idx="4">
                  <c:v>45306</c:v>
                </c:pt>
                <c:pt idx="5">
                  <c:v>45320</c:v>
                </c:pt>
              </c:numCache>
            </c:numRef>
          </c:cat>
          <c:val>
            <c:numRef>
              <c:f>Panoramica!$J$82:$J$87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1D-4F5B-BADB-306A109E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024079"/>
        <c:axId val="1844022831"/>
      </c:lineChart>
      <c:dateAx>
        <c:axId val="1844024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22831"/>
        <c:crosses val="autoZero"/>
        <c:auto val="1"/>
        <c:lblOffset val="100"/>
        <c:baseTimeUnit val="days"/>
        <c:majorUnit val="14"/>
        <c:majorTimeUnit val="days"/>
      </c:dateAx>
      <c:valAx>
        <c:axId val="1844022831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0</xdr:row>
      <xdr:rowOff>26670</xdr:rowOff>
    </xdr:from>
    <xdr:to>
      <xdr:col>17</xdr:col>
      <xdr:colOff>350520</xdr:colOff>
      <xdr:row>11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F167B38-DF50-470F-BD93-A43F8006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12</xdr:row>
      <xdr:rowOff>34290</xdr:rowOff>
    </xdr:from>
    <xdr:to>
      <xdr:col>18</xdr:col>
      <xdr:colOff>83820</xdr:colOff>
      <xdr:row>24</xdr:row>
      <xdr:rowOff>83820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673A7D2-1661-468D-A8C4-90578F7C8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483870</xdr:colOff>
      <xdr:row>24</xdr:row>
      <xdr:rowOff>118110</xdr:rowOff>
    </xdr:from>
    <xdr:to>
      <xdr:col>17</xdr:col>
      <xdr:colOff>464820</xdr:colOff>
      <xdr:row>38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6066393-E0FB-4F3F-B774-5D70A930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38</xdr:row>
      <xdr:rowOff>118110</xdr:rowOff>
    </xdr:from>
    <xdr:to>
      <xdr:col>18</xdr:col>
      <xdr:colOff>11430</xdr:colOff>
      <xdr:row>52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768342A-46FD-4205-AD28-385929025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487680</xdr:colOff>
      <xdr:row>52</xdr:row>
      <xdr:rowOff>57150</xdr:rowOff>
    </xdr:from>
    <xdr:to>
      <xdr:col>18</xdr:col>
      <xdr:colOff>118110</xdr:colOff>
      <xdr:row>66</xdr:row>
      <xdr:rowOff>83820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31F1919-D576-4417-9EE4-9D76305B3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487680</xdr:colOff>
      <xdr:row>66</xdr:row>
      <xdr:rowOff>118110</xdr:rowOff>
    </xdr:from>
    <xdr:to>
      <xdr:col>18</xdr:col>
      <xdr:colOff>34290</xdr:colOff>
      <xdr:row>79</xdr:row>
      <xdr:rowOff>68580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8720BE6-9683-4D31-AD95-ED45F475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461010</xdr:colOff>
      <xdr:row>79</xdr:row>
      <xdr:rowOff>125730</xdr:rowOff>
    </xdr:from>
    <xdr:to>
      <xdr:col>17</xdr:col>
      <xdr:colOff>502920</xdr:colOff>
      <xdr:row>93</xdr:row>
      <xdr:rowOff>167640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D5FD622-3DCF-44C6-95A9-357DCB918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5C5D1-A6B9-4E2F-A65D-FD1077549E70}" name="Tabella22" displayName="Tabella22" ref="A1:C8" totalsRowShown="0" headerRowDxfId="156" headerRowCellStyle="Colore 1">
  <autoFilter ref="A1:C8" xr:uid="{2B84AC7B-2F91-4260-B54B-9EAE4FD29F61}"/>
  <tableColumns count="3">
    <tableColumn id="1" xr3:uid="{DABD5CA9-C2E9-4069-ACCA-3662C0F21C6F}" name="Matricola" dataDxfId="155"/>
    <tableColumn id="2" xr3:uid="{0727882A-7261-4330-8916-FDC4144BBB7C}" name="Nome" dataDxfId="154"/>
    <tableColumn id="3" xr3:uid="{F932EE2A-8C95-4A6E-84D2-BEE4F177477E}" name="Cognome" dataDxfId="153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CB9ED9-9551-4F8B-810A-08948366126B}" name="Tabella611" displayName="Tabella611" ref="C3:J9" totalsRowShown="0" headerRowDxfId="62" dataDxfId="61">
  <autoFilter ref="C3:J9" xr:uid="{E6CB9ED9-9551-4F8B-810A-08948366126B}"/>
  <tableColumns count="8">
    <tableColumn id="1" xr3:uid="{45869503-C6EC-4BB1-BBB6-9E763BE7B52E}" name="A" dataDxfId="6">
      <calculatedColumnFormula>Tabella6[[#This Row],[Autonomia]]</calculatedColumnFormula>
    </tableColumn>
    <tableColumn id="2" xr3:uid="{D810A115-8197-4427-A8F4-501646A66C83}" name="PA" dataDxfId="69"/>
    <tableColumn id="3" xr3:uid="{7F05EDF7-45D4-4793-B0B6-B2F3FFD0CAE1}" name="TW" dataDxfId="68"/>
    <tableColumn id="4" xr3:uid="{71B2BDD6-9883-4E1E-95DA-3A9142780DA5}" name="S" dataDxfId="67"/>
    <tableColumn id="5" xr3:uid="{DD0D0FAE-D8BF-4FCE-8B1C-587B35522B68}" name="PR" dataDxfId="66"/>
    <tableColumn id="6" xr3:uid="{B0E94FB6-C16E-44C2-BE61-DB65ED628EC6}" name="Q" dataDxfId="65"/>
    <tableColumn id="7" xr3:uid="{ACAA79CC-7C1A-4FB5-BB72-6E253E965212}" name="TC" dataDxfId="64"/>
    <tableColumn id="8" xr3:uid="{255A4B42-3EC8-409A-9C82-4ADFCBD1F383}" name="PRO" dataDxfId="63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0AA560-FF25-4A0E-9E79-CA2C59B4D7E9}" name="Tabella61112" displayName="Tabella61112" ref="C16:J22" totalsRowShown="0" headerRowDxfId="53" dataDxfId="52">
  <autoFilter ref="C16:J22" xr:uid="{3A0AA560-FF25-4A0E-9E79-CA2C59B4D7E9}"/>
  <tableColumns count="8">
    <tableColumn id="1" xr3:uid="{EAEA4A7B-E635-467F-A4BE-7A48AAE45AFB}" name="A" dataDxfId="5">
      <calculatedColumnFormula>'20-11-2023'!D5</calculatedColumnFormula>
    </tableColumn>
    <tableColumn id="2" xr3:uid="{38E11E9F-AEF3-4185-A4B5-909E542CB3EC}" name="PA" dataDxfId="60"/>
    <tableColumn id="3" xr3:uid="{EF483CF3-FC1D-4A05-94BC-2ADD416647D7}" name="TW" dataDxfId="59"/>
    <tableColumn id="4" xr3:uid="{0908C82C-7CB9-4852-AFEC-8E9BF035D6A5}" name="S" dataDxfId="58"/>
    <tableColumn id="5" xr3:uid="{BA62387B-3656-4673-9941-17DA731333A5}" name="PR" dataDxfId="57"/>
    <tableColumn id="6" xr3:uid="{96DBA94C-EF08-4A1C-A85F-8E5FBF7FDEDC}" name="Q" dataDxfId="56"/>
    <tableColumn id="7" xr3:uid="{49BA24E5-A8C9-40A0-8B43-A3E76302D6C0}" name="TC" dataDxfId="55"/>
    <tableColumn id="8" xr3:uid="{E948466B-9CF7-4DE0-8F95-4A772075E6EE}" name="PRO" dataDxfId="54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994AE0-5684-4C91-B11B-E8C9E21B3436}" name="Tabella6111213" displayName="Tabella6111213" ref="C29:J35" totalsRowShown="0" headerRowDxfId="51" dataDxfId="50">
  <autoFilter ref="C29:J35" xr:uid="{4F994AE0-5684-4C91-B11B-E8C9E21B3436}"/>
  <tableColumns count="8">
    <tableColumn id="1" xr3:uid="{DE4ED183-A665-4E02-BCE8-BDE3BF9910D4}" name="A" dataDxfId="4"/>
    <tableColumn id="2" xr3:uid="{86AABBE0-3D6E-4AC0-8848-8F8D6C1FEC79}" name="PA" dataDxfId="49"/>
    <tableColumn id="3" xr3:uid="{60E453A6-268A-4742-81DC-97184AFB0523}" name="TW" dataDxfId="48"/>
    <tableColumn id="4" xr3:uid="{C18FC1E5-8444-4EC6-93DE-EC5647600D32}" name="S" dataDxfId="47"/>
    <tableColumn id="5" xr3:uid="{F2C6789D-D363-4742-B0F0-D29D0D3F6C98}" name="PR" dataDxfId="46"/>
    <tableColumn id="6" xr3:uid="{0525A388-92BF-4684-A1DB-907D62854296}" name="Q" dataDxfId="45"/>
    <tableColumn id="7" xr3:uid="{2C9AC9B6-855E-4D0A-B763-4FBCF1C1D1A2}" name="TC" dataDxfId="44"/>
    <tableColumn id="8" xr3:uid="{63072FCC-7889-428A-A2B1-D832211BB2A7}" name="PRO" dataDxfId="43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4F6FAE-087E-4110-AB41-E065A51CAE9B}" name="Tabella611121314" displayName="Tabella611121314" ref="C42:J48" totalsRowShown="0" headerRowDxfId="42" dataDxfId="41">
  <autoFilter ref="C42:J48" xr:uid="{874F6FAE-087E-4110-AB41-E065A51CAE9B}"/>
  <tableColumns count="8">
    <tableColumn id="1" xr3:uid="{50205EBE-07AF-4B86-9A1D-48F7B80D0553}" name="A" dataDxfId="3"/>
    <tableColumn id="2" xr3:uid="{57DF6320-2B4C-4DAB-944B-9D0F81C818E9}" name="PA" dataDxfId="40"/>
    <tableColumn id="3" xr3:uid="{0BB1AAB1-EAB6-4D12-ABFF-8A14F5A902A0}" name="TW" dataDxfId="39"/>
    <tableColumn id="4" xr3:uid="{D81AB83C-C0B3-4840-A144-C136C2094F14}" name="S" dataDxfId="38"/>
    <tableColumn id="5" xr3:uid="{46B1CD4D-64AF-4609-824B-40F16278E4A4}" name="PR" dataDxfId="37"/>
    <tableColumn id="6" xr3:uid="{AFD72A56-0740-4BE8-B0CD-94FA4739B4D6}" name="Q" dataDxfId="36"/>
    <tableColumn id="7" xr3:uid="{686A48E2-8C62-4F4D-8EB0-5884B5E29BBA}" name="TC" dataDxfId="35"/>
    <tableColumn id="8" xr3:uid="{E480B0AF-5AC1-4838-8FF6-C92154665126}" name="PRO" dataDxfId="3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5F0029C-3285-4A8F-96DC-88DA5D22AAA4}" name="Tabella61112131415" displayName="Tabella61112131415" ref="C55:J61" totalsRowShown="0" headerRowDxfId="33" dataDxfId="32">
  <autoFilter ref="C55:J61" xr:uid="{E5F0029C-3285-4A8F-96DC-88DA5D22AAA4}"/>
  <tableColumns count="8">
    <tableColumn id="1" xr3:uid="{B97119C8-D0F6-46E3-B2A6-B39AD5B26992}" name="A" dataDxfId="2"/>
    <tableColumn id="2" xr3:uid="{DF7D24DA-954C-4B80-9612-9E68ECB61037}" name="PA" dataDxfId="31"/>
    <tableColumn id="3" xr3:uid="{B7AD9809-2874-44BE-9F3E-B5F9F9B46719}" name="TW" dataDxfId="30"/>
    <tableColumn id="4" xr3:uid="{35ADD5B8-9B62-4CE7-9C14-00F6904B0EB2}" name="S" dataDxfId="29"/>
    <tableColumn id="5" xr3:uid="{0CD21D9B-4A1E-4A34-B968-F7BCA4881B46}" name="PR" dataDxfId="28"/>
    <tableColumn id="6" xr3:uid="{567138CD-9F03-4E24-A956-6F3EE601D57F}" name="Q" dataDxfId="27"/>
    <tableColumn id="7" xr3:uid="{EF01F004-B340-4774-B3F1-DC0D6732819F}" name="TC" dataDxfId="26"/>
    <tableColumn id="8" xr3:uid="{7326B718-B3F8-4890-A6A7-462EA9521736}" name="PRO" dataDxfId="25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4BAE71-C8A2-4375-92BD-0E749804973B}" name="Tabella6111213141516" displayName="Tabella6111213141516" ref="C68:J74" totalsRowShown="0" headerRowDxfId="24" dataDxfId="23">
  <autoFilter ref="C68:J74" xr:uid="{704BAE71-C8A2-4375-92BD-0E749804973B}"/>
  <tableColumns count="8">
    <tableColumn id="1" xr3:uid="{D37A32D2-7685-4529-B738-B52E2851A69A}" name="A" dataDxfId="1"/>
    <tableColumn id="2" xr3:uid="{8FE5269C-228A-4858-9271-EA41F87F021C}" name="PA" dataDxfId="22"/>
    <tableColumn id="3" xr3:uid="{8BAB145D-8951-4DDE-B6E2-EDC49525DF2C}" name="TW" dataDxfId="21"/>
    <tableColumn id="4" xr3:uid="{290D9CA1-03D1-4E9F-B445-E23CFEF6F267}" name="S" dataDxfId="20"/>
    <tableColumn id="5" xr3:uid="{A3072847-99A9-434B-9941-91F6D9B543C2}" name="PR" dataDxfId="19"/>
    <tableColumn id="6" xr3:uid="{A291BB1F-D915-4DEC-9485-BA6FCE5D5F1B}" name="Q" dataDxfId="18"/>
    <tableColumn id="7" xr3:uid="{3B667EB2-3F79-4529-A7B5-93237273DF25}" name="TC" dataDxfId="17"/>
    <tableColumn id="8" xr3:uid="{F112EC30-F7F3-4D69-BFEC-1E6799BBF2EB}" name="PRO" dataDxfId="16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7DFE83-0D64-4A1E-A9AC-B7D7C5F10A6F}" name="Tabella611121314151617" displayName="Tabella611121314151617" ref="C81:J87" totalsRowShown="0" headerRowDxfId="15" dataDxfId="14">
  <autoFilter ref="C81:J87" xr:uid="{9D7DFE83-0D64-4A1E-A9AC-B7D7C5F10A6F}"/>
  <tableColumns count="8">
    <tableColumn id="1" xr3:uid="{AC7C1B47-3E9F-4724-A5C2-A347F1CC71CD}" name="A" dataDxfId="0"/>
    <tableColumn id="2" xr3:uid="{64E3A659-B9BD-4B44-907B-3E8EF7DAEDF2}" name="PA" dataDxfId="13"/>
    <tableColumn id="3" xr3:uid="{AD8D0BF8-7E4A-4E87-9680-CE2F20F5892F}" name="TW" dataDxfId="12"/>
    <tableColumn id="4" xr3:uid="{D824B6D4-0B0D-4216-96D0-BFCC74D02955}" name="S" dataDxfId="11"/>
    <tableColumn id="5" xr3:uid="{782A4DF4-23BA-485A-B5C1-03B9D8770CC0}" name="PR" dataDxfId="10"/>
    <tableColumn id="6" xr3:uid="{E6D0C93B-DD95-40F5-BE43-7E7FB41D594C}" name="Q" dataDxfId="9"/>
    <tableColumn id="7" xr3:uid="{0DE40A6E-086C-4AD4-AAA9-CED78566A68E}" name="TC" dataDxfId="8"/>
    <tableColumn id="8" xr3:uid="{5F68E21D-5EB1-47D1-8345-F70BCC01B5B9}" name="PRO" dataDxfId="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7D0640-683D-4884-914E-C14CCC813A41}" name="Tabella35" displayName="Tabella35" ref="D13:H21" totalsRowShown="0" headerRowDxfId="152" dataDxfId="151" headerRowCellStyle="60% - Colore 1">
  <autoFilter ref="D13:H21" xr:uid="{74066EB6-13DC-4761-A084-2E04CB9B0575}"/>
  <tableColumns count="5">
    <tableColumn id="1" xr3:uid="{E8DE8625-5666-45B8-917B-6BE47B450EE8}" name="Categoria" dataDxfId="150"/>
    <tableColumn id="10" xr3:uid="{DD544B0E-1526-462B-86A9-8399931009F4}" name="Descrizione" dataDxfId="149"/>
    <tableColumn id="2" xr3:uid="{84926125-5AEC-498F-BDEA-8CEFC4FC09E3}" name="Giudizio gravemente insufficiente (1)" dataDxfId="148"/>
    <tableColumn id="4" xr3:uid="{9018275A-559F-4D66-8743-A89D2D5BAFEB}" name="Giudizio sufficiente (6)" dataDxfId="147"/>
    <tableColumn id="6" xr3:uid="{F5CDFBF6-64E7-4064-8A6A-9098BBE252FB}" name="Giudizio eccellente (10)" dataDxfId="14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B7BBDF-0A22-4944-BC5A-51691D18A83C}" name="Tabella6" displayName="Tabella6" ref="D3:M10" totalsRowShown="0" headerRowDxfId="145" dataDxfId="144">
  <autoFilter ref="D3:M10" xr:uid="{60B7BBDF-0A22-4944-BC5A-51691D18A83C}"/>
  <tableColumns count="10">
    <tableColumn id="1" xr3:uid="{DFC38ED7-1258-4DAA-8282-E932A655E9D7}" name="Autonomia" dataDxfId="143"/>
    <tableColumn id="2" xr3:uid="{8BDE0BEC-28E2-4A8A-B1E2-A459ABAED56E}" name="Partecipazione" dataDxfId="142"/>
    <tableColumn id="3" xr3:uid="{DB1211AD-6012-4315-87A3-C43C7AA509DD}" name="Teamworking" dataDxfId="141"/>
    <tableColumn id="4" xr3:uid="{71290015-B60C-49F5-8D79-E16882A00E02}" name="Scadenze" dataDxfId="140"/>
    <tableColumn id="5" xr3:uid="{E3126A07-A55F-4D39-A303-A811D203CC94}" name="Produttività" dataDxfId="139"/>
    <tableColumn id="6" xr3:uid="{8AEE87CC-FA02-4386-8367-160C7A7D952E}" name="Qualità" dataDxfId="138"/>
    <tableColumn id="7" xr3:uid="{658F69C0-BFCC-4E0D-8431-883A50AFBF48}" name="Team contract" dataDxfId="137"/>
    <tableColumn id="8" xr3:uid="{BDC8A5C3-B996-491C-BE04-1849E0437B2C}" name="Proattività" dataDxfId="136"/>
    <tableColumn id="9" xr3:uid="{411BE50D-6440-48CA-A7A3-A2571BA76836}" name="Media" dataDxfId="135">
      <calculatedColumnFormula>AVERAGE(Tabella6[[#This Row],[Autonomia]:[Proattività]])</calculatedColumnFormula>
    </tableColumn>
    <tableColumn id="10" xr3:uid="{6F1E1FE9-E41E-4D4C-8E75-43E98E3D1A4F}" name="Voto finale" dataDxfId="134">
      <calculatedColumnFormula>ROUND(Tabella6[[#This Row],[Media]],0)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46CA0F-A711-49BA-BEAE-CAF820AC1FCE}" name="Tabella63" displayName="Tabella63" ref="D3:M10" totalsRowShown="0" headerRowDxfId="133" dataDxfId="132">
  <autoFilter ref="D3:M10" xr:uid="{A946CA0F-A711-49BA-BEAE-CAF820AC1FCE}"/>
  <tableColumns count="10">
    <tableColumn id="1" xr3:uid="{B3A821E2-75A2-4C3B-A3CF-D461FC615574}" name="Autonomia" dataDxfId="131"/>
    <tableColumn id="2" xr3:uid="{90026B2F-80C8-40AC-8DA8-5C8922035571}" name="Partecipazione" dataDxfId="130"/>
    <tableColumn id="3" xr3:uid="{A8C552A1-98A5-414A-A612-F0A6C796C01D}" name="Teamworking" dataDxfId="129"/>
    <tableColumn id="4" xr3:uid="{14F5DD5A-4894-4821-B504-416CCB020C27}" name="Scadenze" dataDxfId="128"/>
    <tableColumn id="5" xr3:uid="{C17C51D9-677D-41E8-8611-B0F3AFB6D557}" name="Produttività" dataDxfId="127"/>
    <tableColumn id="6" xr3:uid="{5F7A79CA-FBC8-4829-B474-AB390BA6CBC9}" name="Qualità" dataDxfId="126"/>
    <tableColumn id="7" xr3:uid="{2FCB5FED-621D-433C-A063-47F0968235C0}" name="Team contract" dataDxfId="125"/>
    <tableColumn id="8" xr3:uid="{4CBF3CFB-FEEC-47EA-BE39-01F7C1F307A3}" name="Proattività" dataDxfId="124"/>
    <tableColumn id="9" xr3:uid="{F76EE56C-610C-4C6D-A1DE-C886AA1E0EE7}" name="Media" dataDxfId="123">
      <calculatedColumnFormula>AVERAGE(Tabella63[[#This Row],[Autonomia]:[Proattività]])</calculatedColumnFormula>
    </tableColumn>
    <tableColumn id="10" xr3:uid="{B1C86141-7D07-4842-BD3B-922DC6CECE5E}" name="Voto finale" dataDxfId="122">
      <calculatedColumnFormula>ROUND(Tabella63[[#This Row],[Media]],0)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AA65AA-1B36-457B-809E-7E138550DF88}" name="Tabella634" displayName="Tabella634" ref="D3:M10" totalsRowShown="0" headerRowDxfId="121" dataDxfId="120">
  <autoFilter ref="D3:M10" xr:uid="{A946CA0F-A711-49BA-BEAE-CAF820AC1FCE}"/>
  <tableColumns count="10">
    <tableColumn id="1" xr3:uid="{DAE4FCB2-84F7-49AE-AF7C-98CC2E4848AB}" name="Autonomia" dataDxfId="119"/>
    <tableColumn id="2" xr3:uid="{85555A6A-5B23-4F6E-ADEB-EAE98B07E8F3}" name="Partecipazione" dataDxfId="118"/>
    <tableColumn id="3" xr3:uid="{8C852A00-21CB-40C9-BF37-E2E338F1C34D}" name="Teamworking" dataDxfId="117"/>
    <tableColumn id="4" xr3:uid="{9899A663-7C3A-474B-91CC-707E663EAB3C}" name="Scadenze" dataDxfId="116"/>
    <tableColumn id="5" xr3:uid="{B3E5753D-A6EB-49AF-85C0-915FC2317DC8}" name="Produttività" dataDxfId="115"/>
    <tableColumn id="6" xr3:uid="{C40889F0-B737-4D94-98A2-83EA7EE6E7CC}" name="Qualità" dataDxfId="114"/>
    <tableColumn id="7" xr3:uid="{C794016E-7C0C-4378-96DF-183E2F9DFB83}" name="Team contract" dataDxfId="113"/>
    <tableColumn id="8" xr3:uid="{FB81E971-E4DB-498D-88A8-656B37FEF679}" name="Proattività" dataDxfId="112"/>
    <tableColumn id="9" xr3:uid="{1D96FC6E-ECE1-43E1-86C5-1DF998E5256C}" name="Media" dataDxfId="111">
      <calculatedColumnFormula>AVERAGE(Tabella634[[#This Row],[Autonomia]:[Proattività]])</calculatedColumnFormula>
    </tableColumn>
    <tableColumn id="10" xr3:uid="{8A969E44-90FE-4D20-A2AA-651D8B06EC2A}" name="Voto finale" dataDxfId="110">
      <calculatedColumnFormula>ROUND(Tabella634[[#This Row],[Media]],0)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2B76A4-11F3-4598-B30D-C1E60CABF40C}" name="Tabella6346" displayName="Tabella6346" ref="D3:M10" totalsRowShown="0" headerRowDxfId="109" dataDxfId="108">
  <autoFilter ref="D3:M10" xr:uid="{A946CA0F-A711-49BA-BEAE-CAF820AC1FCE}"/>
  <tableColumns count="10">
    <tableColumn id="1" xr3:uid="{5BA28AE3-626F-40CF-9F17-568ADA4BFA4F}" name="Autonomia" dataDxfId="107"/>
    <tableColumn id="2" xr3:uid="{993B4153-C2B5-42FB-AF57-BB36859EA4FE}" name="Partecipazione" dataDxfId="106"/>
    <tableColumn id="3" xr3:uid="{C5556CE6-5962-461C-ABC2-2C40FBE7CA46}" name="Teamworking" dataDxfId="105"/>
    <tableColumn id="4" xr3:uid="{023668A3-2A48-42C3-B6D6-D2AB6751E4D7}" name="Scadenze" dataDxfId="104"/>
    <tableColumn id="5" xr3:uid="{01E9E000-83AD-4125-BFFB-2ACBA73027CC}" name="Produttività" dataDxfId="103"/>
    <tableColumn id="6" xr3:uid="{A94DF826-D2AE-4C0A-8460-81B41AEA048F}" name="Qualità" dataDxfId="102"/>
    <tableColumn id="7" xr3:uid="{F1E11959-C168-4271-9561-154CAD7CC334}" name="Team contract" dataDxfId="101"/>
    <tableColumn id="8" xr3:uid="{42FC8468-24F3-400F-BCAF-FD84C221A101}" name="Proattività" dataDxfId="100"/>
    <tableColumn id="9" xr3:uid="{51F45122-3963-462B-B877-02B657E35D24}" name="Media" dataDxfId="99">
      <calculatedColumnFormula>AVERAGE(Tabella6346[[#This Row],[Autonomia]:[Proattività]])</calculatedColumnFormula>
    </tableColumn>
    <tableColumn id="10" xr3:uid="{3259EFEA-60FE-4F73-B736-870506D21E15}" name="Voto finale" dataDxfId="98">
      <calculatedColumnFormula>ROUND(Tabella6346[[#This Row],[Media]],0)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B0F351-552A-4DBB-A94F-94076995770D}" name="Tabella63468" displayName="Tabella63468" ref="D3:M10" totalsRowShown="0" headerRowDxfId="97" dataDxfId="96">
  <autoFilter ref="D3:M10" xr:uid="{A946CA0F-A711-49BA-BEAE-CAF820AC1FCE}"/>
  <tableColumns count="10">
    <tableColumn id="1" xr3:uid="{EDFA680C-3ACD-4AE4-A631-5EE667B22FB1}" name="Autonomia" dataDxfId="95"/>
    <tableColumn id="2" xr3:uid="{C199DC4B-AC46-4354-A414-D9D7F6B3D6E2}" name="Partecipazione" dataDxfId="94"/>
    <tableColumn id="3" xr3:uid="{0824494A-A668-47C7-A0B0-B7CFC4BBAF3B}" name="Teamworking" dataDxfId="93"/>
    <tableColumn id="4" xr3:uid="{410059BB-2BEE-43EA-A175-B62F8DFEEE15}" name="Scadenze" dataDxfId="92"/>
    <tableColumn id="5" xr3:uid="{BBD75E68-349E-43FA-8868-84A1ED5718A5}" name="Produttività" dataDxfId="91"/>
    <tableColumn id="6" xr3:uid="{90AE5FA9-ADF9-4E52-A9F2-4DACF2070963}" name="Qualità" dataDxfId="90"/>
    <tableColumn id="7" xr3:uid="{AB816320-863A-4739-95C5-8F431D4DE431}" name="Team contract" dataDxfId="89"/>
    <tableColumn id="8" xr3:uid="{BA2857C4-3AAD-44C8-8551-42A635AF91C6}" name="Proattività" dataDxfId="88"/>
    <tableColumn id="9" xr3:uid="{390473E6-CC9D-48FB-A148-350831AA632E}" name="Media" dataDxfId="87">
      <calculatedColumnFormula>AVERAGE(Tabella63468[[#This Row],[Autonomia]:[Proattività]])</calculatedColumnFormula>
    </tableColumn>
    <tableColumn id="10" xr3:uid="{9B66227D-C773-4643-B138-47F458FD41DD}" name="Voto finale" dataDxfId="86">
      <calculatedColumnFormula>ROUND(Tabella63468[[#This Row],[Media]],0)</calculatedColumnFormula>
    </tableColumn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CFC3CB-5A4A-4480-8376-94132F37A1D4}" name="Tabella6346810" displayName="Tabella6346810" ref="D3:M10" totalsRowShown="0" headerRowDxfId="85" dataDxfId="84">
  <autoFilter ref="D3:M10" xr:uid="{A946CA0F-A711-49BA-BEAE-CAF820AC1FCE}"/>
  <tableColumns count="10">
    <tableColumn id="1" xr3:uid="{424AA377-2489-4F72-BAC3-114797E1B1B7}" name="Autonomia" dataDxfId="83"/>
    <tableColumn id="2" xr3:uid="{BE8D745D-206A-4966-B439-507E95F547E3}" name="Partecipazione" dataDxfId="82"/>
    <tableColumn id="3" xr3:uid="{9CDF191F-0EC8-4440-B1D1-2BD8A1D3E183}" name="Teamworking" dataDxfId="81"/>
    <tableColumn id="4" xr3:uid="{A6A66F0D-33A1-477B-8DA3-ACB061173B88}" name="Scadenze" dataDxfId="80"/>
    <tableColumn id="5" xr3:uid="{A0BE382E-B65F-4D7B-90C1-987346E3F7E4}" name="Produttività" dataDxfId="79"/>
    <tableColumn id="6" xr3:uid="{651FDFF5-F36E-4212-AD00-C249687D4A0F}" name="Qualità" dataDxfId="78"/>
    <tableColumn id="7" xr3:uid="{F53ADA1F-BABB-413A-BDF2-2E8CF654F43A}" name="Team contract" dataDxfId="77"/>
    <tableColumn id="8" xr3:uid="{8DD31CDE-6772-4B7C-8386-1DD6591B9A08}" name="Proattività" dataDxfId="76"/>
    <tableColumn id="9" xr3:uid="{D57EC800-AB1E-469B-8D0C-BF5EBEADC31F}" name="Media" dataDxfId="75">
      <calculatedColumnFormula>AVERAGE(Tabella6346810[[#This Row],[Autonomia]:[Proattività]])</calculatedColumnFormula>
    </tableColumn>
    <tableColumn id="10" xr3:uid="{9C3BCE01-A0DE-479D-AD05-7F3688F54D40}" name="Voto finale" dataDxfId="74">
      <calculatedColumnFormula>ROUND(Tabella6346810[[#This Row],[Media]],0)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64DA2B-BBF7-4533-BA89-24CAE9317E82}" name="Tabella8" displayName="Tabella8" ref="D3:L10" totalsRowShown="0" headerRowDxfId="73" headerRowBorderDxfId="72" tableBorderDxfId="71">
  <autoFilter ref="D3:L10" xr:uid="{DF64DA2B-BBF7-4533-BA89-24CAE9317E82}"/>
  <tableColumns count="9">
    <tableColumn id="1" xr3:uid="{A1418F4F-A3E3-4E8B-8F93-2DF320160650}" name="Data" dataDxfId="70"/>
    <tableColumn id="2" xr3:uid="{013B5942-7334-4D77-B2A8-6900D0900DF6}" name="Autonomia"/>
    <tableColumn id="3" xr3:uid="{8192DE39-2004-4FC8-8E62-315B58F8DA30}" name="Partecipazione"/>
    <tableColumn id="4" xr3:uid="{EF667F7F-7BD2-4902-AEF7-4941A197C379}" name="Teamworking"/>
    <tableColumn id="5" xr3:uid="{1A52F89C-3B82-4AB0-A920-71E24E58396E}" name="Scadenze"/>
    <tableColumn id="6" xr3:uid="{47A42A27-5970-4E13-98A3-CD0D7652D8A8}" name="Produttività"/>
    <tableColumn id="7" xr3:uid="{3037C479-C998-4FD6-89A0-502B7B028F33}" name="Qualità"/>
    <tableColumn id="8" xr3:uid="{3AE0C325-8FF7-4503-8051-BBD7D5DDDB52}" name="Team contract"/>
    <tableColumn id="9" xr3:uid="{D264D2E5-394F-465C-A043-DF42D4B6F0F9}" name="Proattività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68D8-735C-4BC0-AC08-156FA051053A}">
  <dimension ref="A1:H32"/>
  <sheetViews>
    <sheetView topLeftCell="F7" zoomScale="93" workbookViewId="0">
      <selection activeCell="F21" sqref="F21"/>
    </sheetView>
  </sheetViews>
  <sheetFormatPr defaultRowHeight="14.4" x14ac:dyDescent="0.3"/>
  <cols>
    <col min="1" max="3" width="20.6640625" customWidth="1"/>
    <col min="4" max="4" width="35.44140625" customWidth="1"/>
    <col min="5" max="8" width="77.6640625" customWidth="1"/>
    <col min="9" max="9" width="79.5546875" customWidth="1"/>
    <col min="10" max="10" width="78.6640625" customWidth="1"/>
  </cols>
  <sheetData>
    <row r="1" spans="1:8" ht="22.95" customHeight="1" x14ac:dyDescent="0.3">
      <c r="A1" s="3" t="s">
        <v>0</v>
      </c>
      <c r="B1" s="3" t="s">
        <v>1</v>
      </c>
      <c r="C1" s="2" t="s">
        <v>2</v>
      </c>
    </row>
    <row r="2" spans="1:8" ht="19.95" customHeight="1" x14ac:dyDescent="0.3">
      <c r="A2" s="1">
        <v>512114371</v>
      </c>
      <c r="B2" s="1" t="s">
        <v>3</v>
      </c>
      <c r="C2" s="1" t="s">
        <v>4</v>
      </c>
    </row>
    <row r="3" spans="1:8" ht="19.95" customHeight="1" x14ac:dyDescent="0.3">
      <c r="A3" s="1">
        <v>512104693</v>
      </c>
      <c r="B3" s="1" t="s">
        <v>5</v>
      </c>
      <c r="C3" s="1" t="s">
        <v>6</v>
      </c>
    </row>
    <row r="4" spans="1:8" ht="19.95" customHeight="1" x14ac:dyDescent="0.3">
      <c r="A4" s="1">
        <v>512114278</v>
      </c>
      <c r="B4" s="1" t="s">
        <v>7</v>
      </c>
      <c r="C4" s="1" t="s">
        <v>8</v>
      </c>
    </row>
    <row r="5" spans="1:8" ht="19.95" customHeight="1" x14ac:dyDescent="0.3">
      <c r="A5" s="1">
        <v>512115622</v>
      </c>
      <c r="B5" s="1" t="s">
        <v>9</v>
      </c>
      <c r="C5" s="1" t="s">
        <v>10</v>
      </c>
    </row>
    <row r="6" spans="1:8" ht="19.95" customHeight="1" x14ac:dyDescent="0.3">
      <c r="A6" s="1">
        <v>512115424</v>
      </c>
      <c r="B6" s="1" t="s">
        <v>11</v>
      </c>
      <c r="C6" s="1" t="s">
        <v>12</v>
      </c>
    </row>
    <row r="7" spans="1:8" ht="19.95" customHeight="1" x14ac:dyDescent="0.3">
      <c r="A7" s="1">
        <v>512114128</v>
      </c>
      <c r="B7" s="1" t="s">
        <v>13</v>
      </c>
      <c r="C7" s="1" t="s">
        <v>14</v>
      </c>
    </row>
    <row r="8" spans="1:8" ht="19.95" customHeight="1" x14ac:dyDescent="0.3">
      <c r="A8" s="1">
        <v>512109724</v>
      </c>
      <c r="B8" s="1" t="s">
        <v>15</v>
      </c>
      <c r="C8" s="1" t="s">
        <v>16</v>
      </c>
    </row>
    <row r="12" spans="1:8" ht="19.95" customHeight="1" thickBot="1" x14ac:dyDescent="0.35">
      <c r="D12" s="22" t="s">
        <v>17</v>
      </c>
      <c r="E12" s="23"/>
      <c r="F12" s="23"/>
      <c r="G12" s="23"/>
      <c r="H12" s="24"/>
    </row>
    <row r="13" spans="1:8" ht="19.95" customHeight="1" x14ac:dyDescent="0.3">
      <c r="D13" s="4" t="s">
        <v>18</v>
      </c>
      <c r="E13" s="4" t="s">
        <v>19</v>
      </c>
      <c r="F13" s="4" t="s">
        <v>20</v>
      </c>
      <c r="G13" s="4" t="s">
        <v>21</v>
      </c>
      <c r="H13" s="4" t="s">
        <v>22</v>
      </c>
    </row>
    <row r="14" spans="1:8" ht="46.95" customHeight="1" x14ac:dyDescent="0.3">
      <c r="D14" s="9" t="s">
        <v>23</v>
      </c>
      <c r="E14" s="11" t="s">
        <v>24</v>
      </c>
      <c r="F14" s="11" t="s">
        <v>25</v>
      </c>
      <c r="G14" s="11" t="s">
        <v>26</v>
      </c>
      <c r="H14" s="11" t="s">
        <v>27</v>
      </c>
    </row>
    <row r="15" spans="1:8" ht="46.95" customHeight="1" x14ac:dyDescent="0.3">
      <c r="D15" s="9" t="s">
        <v>28</v>
      </c>
      <c r="E15" s="11" t="s">
        <v>29</v>
      </c>
      <c r="F15" s="11" t="s">
        <v>30</v>
      </c>
      <c r="G15" s="11" t="s">
        <v>31</v>
      </c>
      <c r="H15" s="11" t="s">
        <v>32</v>
      </c>
    </row>
    <row r="16" spans="1:8" ht="46.95" customHeight="1" x14ac:dyDescent="0.3">
      <c r="D16" s="9" t="s">
        <v>33</v>
      </c>
      <c r="E16" s="11" t="s">
        <v>34</v>
      </c>
      <c r="F16" s="11" t="s">
        <v>35</v>
      </c>
      <c r="G16" s="11" t="s">
        <v>36</v>
      </c>
      <c r="H16" s="11" t="s">
        <v>37</v>
      </c>
    </row>
    <row r="17" spans="4:8" ht="46.95" customHeight="1" x14ac:dyDescent="0.3">
      <c r="D17" s="9" t="s">
        <v>38</v>
      </c>
      <c r="E17" s="10" t="s">
        <v>39</v>
      </c>
      <c r="F17" s="11" t="s">
        <v>40</v>
      </c>
      <c r="G17" s="11" t="s">
        <v>41</v>
      </c>
      <c r="H17" s="11" t="s">
        <v>42</v>
      </c>
    </row>
    <row r="18" spans="4:8" ht="46.95" customHeight="1" x14ac:dyDescent="0.3">
      <c r="D18" s="9" t="s">
        <v>43</v>
      </c>
      <c r="E18" s="10" t="s">
        <v>44</v>
      </c>
      <c r="F18" s="11" t="s">
        <v>45</v>
      </c>
      <c r="G18" s="11" t="s">
        <v>46</v>
      </c>
      <c r="H18" s="11" t="s">
        <v>47</v>
      </c>
    </row>
    <row r="19" spans="4:8" ht="46.95" customHeight="1" x14ac:dyDescent="0.3">
      <c r="D19" s="9" t="s">
        <v>48</v>
      </c>
      <c r="E19" s="11" t="s">
        <v>49</v>
      </c>
      <c r="F19" s="11" t="s">
        <v>50</v>
      </c>
      <c r="G19" s="11" t="s">
        <v>51</v>
      </c>
      <c r="H19" s="11" t="s">
        <v>52</v>
      </c>
    </row>
    <row r="20" spans="4:8" ht="46.95" customHeight="1" x14ac:dyDescent="0.3">
      <c r="D20" s="9" t="s">
        <v>53</v>
      </c>
      <c r="E20" s="10" t="s">
        <v>54</v>
      </c>
      <c r="F20" s="10" t="s">
        <v>55</v>
      </c>
      <c r="G20" s="10" t="s">
        <v>56</v>
      </c>
      <c r="H20" s="11" t="s">
        <v>57</v>
      </c>
    </row>
    <row r="21" spans="4:8" ht="46.95" customHeight="1" x14ac:dyDescent="0.3">
      <c r="D21" s="9" t="s">
        <v>58</v>
      </c>
      <c r="E21" s="10" t="s">
        <v>59</v>
      </c>
      <c r="F21" s="11" t="s">
        <v>60</v>
      </c>
      <c r="G21" s="11" t="s">
        <v>61</v>
      </c>
      <c r="H21" s="11" t="s">
        <v>62</v>
      </c>
    </row>
    <row r="24" spans="4:8" ht="19.95" customHeight="1" x14ac:dyDescent="0.3">
      <c r="D24" s="5"/>
      <c r="E24" s="6"/>
    </row>
    <row r="25" spans="4:8" ht="78" customHeight="1" x14ac:dyDescent="0.3">
      <c r="D25" s="5"/>
      <c r="E25" s="7"/>
    </row>
    <row r="26" spans="4:8" ht="19.95" customHeight="1" x14ac:dyDescent="0.3">
      <c r="D26" s="5"/>
      <c r="E26" s="7"/>
    </row>
    <row r="27" spans="4:8" ht="19.95" customHeight="1" x14ac:dyDescent="0.3">
      <c r="D27" s="8"/>
      <c r="E27" s="7"/>
    </row>
    <row r="28" spans="4:8" ht="19.95" customHeight="1" x14ac:dyDescent="0.3">
      <c r="D28" s="5"/>
      <c r="E28" s="7"/>
    </row>
    <row r="29" spans="4:8" ht="19.95" customHeight="1" x14ac:dyDescent="0.3">
      <c r="D29" s="5"/>
      <c r="E29" s="7"/>
    </row>
    <row r="30" spans="4:8" ht="19.95" customHeight="1" x14ac:dyDescent="0.3">
      <c r="D30" s="5"/>
      <c r="E30" s="7"/>
    </row>
    <row r="31" spans="4:8" ht="19.95" customHeight="1" x14ac:dyDescent="0.3">
      <c r="D31" s="5"/>
      <c r="E31" s="7"/>
    </row>
    <row r="32" spans="4:8" ht="19.95" customHeight="1" x14ac:dyDescent="0.3">
      <c r="D32" s="5"/>
      <c r="E32" s="7"/>
    </row>
  </sheetData>
  <mergeCells count="1">
    <mergeCell ref="D12:H1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B8CA-7EC2-4C49-8AEA-594BBF3590AC}">
  <dimension ref="A1:M10"/>
  <sheetViews>
    <sheetView topLeftCell="C1" workbookViewId="0">
      <selection activeCell="F16" sqref="F16"/>
    </sheetView>
  </sheetViews>
  <sheetFormatPr defaultRowHeight="14.4" x14ac:dyDescent="0.3"/>
  <cols>
    <col min="1" max="3" width="20.6640625" customWidth="1"/>
    <col min="4" max="13" width="20.33203125" customWidth="1"/>
  </cols>
  <sheetData>
    <row r="1" spans="1:13" ht="19.95" customHeight="1" x14ac:dyDescent="0.3">
      <c r="A1" s="25" t="s">
        <v>63</v>
      </c>
      <c r="B1" s="25"/>
    </row>
    <row r="2" spans="1:13" ht="19.95" customHeight="1" x14ac:dyDescent="0.3"/>
    <row r="3" spans="1:13" ht="19.95" customHeight="1" thickBot="1" x14ac:dyDescent="0.35">
      <c r="A3" s="12" t="s">
        <v>0</v>
      </c>
      <c r="B3" s="12" t="s">
        <v>1</v>
      </c>
      <c r="C3" s="13" t="s">
        <v>2</v>
      </c>
      <c r="D3" s="16" t="s">
        <v>23</v>
      </c>
      <c r="E3" s="16" t="s">
        <v>28</v>
      </c>
      <c r="F3" s="16" t="s">
        <v>33</v>
      </c>
      <c r="G3" s="16" t="s">
        <v>64</v>
      </c>
      <c r="H3" s="16" t="s">
        <v>43</v>
      </c>
      <c r="I3" s="16" t="s">
        <v>48</v>
      </c>
      <c r="J3" s="16" t="s">
        <v>65</v>
      </c>
      <c r="K3" s="16" t="s">
        <v>58</v>
      </c>
      <c r="L3" s="17" t="s">
        <v>66</v>
      </c>
      <c r="M3" s="17" t="s">
        <v>67</v>
      </c>
    </row>
    <row r="4" spans="1:13" ht="19.95" customHeight="1" x14ac:dyDescent="0.3">
      <c r="A4" s="14">
        <v>512114371</v>
      </c>
      <c r="B4" s="14" t="s">
        <v>3</v>
      </c>
      <c r="C4" s="14" t="s">
        <v>4</v>
      </c>
      <c r="D4" s="1">
        <v>8</v>
      </c>
      <c r="E4" s="1">
        <v>7</v>
      </c>
      <c r="F4" s="1">
        <v>7</v>
      </c>
      <c r="G4" s="1">
        <v>8</v>
      </c>
      <c r="H4" s="1">
        <v>9</v>
      </c>
      <c r="I4" s="1">
        <v>8</v>
      </c>
      <c r="J4" s="1">
        <v>8</v>
      </c>
      <c r="K4" s="1">
        <v>7</v>
      </c>
      <c r="L4" s="1">
        <f>AVERAGE(Tabella6[[#This Row],[Autonomia]:[Proattività]])</f>
        <v>7.75</v>
      </c>
      <c r="M4" s="1">
        <f>ROUND(Tabella6[[#This Row],[Media]],0)</f>
        <v>8</v>
      </c>
    </row>
    <row r="5" spans="1:13" ht="19.95" customHeight="1" x14ac:dyDescent="0.3">
      <c r="A5" s="15">
        <v>512104693</v>
      </c>
      <c r="B5" s="15" t="s">
        <v>5</v>
      </c>
      <c r="C5" s="15" t="s">
        <v>6</v>
      </c>
      <c r="D5" s="1">
        <v>8</v>
      </c>
      <c r="E5" s="1">
        <v>8</v>
      </c>
      <c r="F5" s="1">
        <v>9</v>
      </c>
      <c r="G5" s="1">
        <v>8</v>
      </c>
      <c r="H5" s="1">
        <v>8</v>
      </c>
      <c r="I5" s="1">
        <v>8</v>
      </c>
      <c r="J5" s="1">
        <v>9</v>
      </c>
      <c r="K5" s="1">
        <v>8</v>
      </c>
      <c r="L5" s="1">
        <f>AVERAGE(Tabella6[[#This Row],[Autonomia]:[Proattività]])</f>
        <v>8.25</v>
      </c>
      <c r="M5" s="1">
        <f>ROUND(Tabella6[[#This Row],[Media]],0)</f>
        <v>8</v>
      </c>
    </row>
    <row r="6" spans="1:13" ht="19.95" customHeight="1" x14ac:dyDescent="0.3">
      <c r="A6" s="14">
        <v>512114278</v>
      </c>
      <c r="B6" s="14" t="s">
        <v>7</v>
      </c>
      <c r="C6" s="14" t="s">
        <v>8</v>
      </c>
      <c r="D6" s="1">
        <v>7</v>
      </c>
      <c r="E6" s="1">
        <v>7</v>
      </c>
      <c r="F6" s="1">
        <v>8</v>
      </c>
      <c r="G6" s="1">
        <v>6</v>
      </c>
      <c r="H6" s="1">
        <v>6</v>
      </c>
      <c r="I6" s="1">
        <v>7</v>
      </c>
      <c r="J6" s="1">
        <v>9</v>
      </c>
      <c r="K6" s="1">
        <v>6</v>
      </c>
      <c r="L6" s="1">
        <f>AVERAGE(Tabella6[[#This Row],[Autonomia]:[Proattività]])</f>
        <v>7</v>
      </c>
      <c r="M6" s="1">
        <f>ROUND(Tabella6[[#This Row],[Media]],0)</f>
        <v>7</v>
      </c>
    </row>
    <row r="7" spans="1:13" ht="19.95" customHeight="1" x14ac:dyDescent="0.3">
      <c r="A7" s="15">
        <v>512115622</v>
      </c>
      <c r="B7" s="15" t="s">
        <v>9</v>
      </c>
      <c r="C7" s="15" t="s">
        <v>10</v>
      </c>
      <c r="D7" s="1">
        <v>8</v>
      </c>
      <c r="E7" s="1">
        <v>7</v>
      </c>
      <c r="F7" s="1">
        <v>8</v>
      </c>
      <c r="G7" s="1">
        <v>8</v>
      </c>
      <c r="H7" s="1">
        <v>8</v>
      </c>
      <c r="I7" s="1">
        <v>7</v>
      </c>
      <c r="J7" s="1">
        <v>9</v>
      </c>
      <c r="K7" s="1">
        <v>7</v>
      </c>
      <c r="L7" s="1">
        <f>AVERAGE(Tabella6[[#This Row],[Autonomia]:[Proattività]])</f>
        <v>7.75</v>
      </c>
      <c r="M7" s="1">
        <f>ROUND(Tabella6[[#This Row],[Media]],0)</f>
        <v>8</v>
      </c>
    </row>
    <row r="8" spans="1:13" ht="19.95" customHeight="1" x14ac:dyDescent="0.3">
      <c r="A8" s="14">
        <v>512115424</v>
      </c>
      <c r="B8" s="14" t="s">
        <v>11</v>
      </c>
      <c r="C8" s="14" t="s">
        <v>12</v>
      </c>
      <c r="D8" s="1">
        <v>8</v>
      </c>
      <c r="E8" s="1">
        <v>9</v>
      </c>
      <c r="F8" s="1">
        <v>9</v>
      </c>
      <c r="G8" s="1">
        <v>8</v>
      </c>
      <c r="H8" s="1">
        <v>9</v>
      </c>
      <c r="I8" s="1">
        <v>8</v>
      </c>
      <c r="J8" s="1">
        <v>8</v>
      </c>
      <c r="K8" s="1">
        <v>8</v>
      </c>
      <c r="L8" s="1">
        <f>AVERAGE(Tabella6[[#This Row],[Autonomia]:[Proattività]])</f>
        <v>8.375</v>
      </c>
      <c r="M8" s="1">
        <f>ROUND(Tabella6[[#This Row],[Media]],0)</f>
        <v>8</v>
      </c>
    </row>
    <row r="9" spans="1:13" ht="19.95" customHeight="1" x14ac:dyDescent="0.3">
      <c r="A9" s="15">
        <v>512114128</v>
      </c>
      <c r="B9" s="15" t="s">
        <v>13</v>
      </c>
      <c r="C9" s="15" t="s">
        <v>14</v>
      </c>
      <c r="D9" s="1">
        <v>7</v>
      </c>
      <c r="E9" s="1">
        <v>6</v>
      </c>
      <c r="F9" s="1">
        <v>8</v>
      </c>
      <c r="G9" s="1">
        <v>6</v>
      </c>
      <c r="H9" s="1">
        <v>7</v>
      </c>
      <c r="I9" s="1">
        <v>6</v>
      </c>
      <c r="J9" s="1">
        <v>8</v>
      </c>
      <c r="K9" s="1">
        <v>6</v>
      </c>
      <c r="L9" s="1">
        <f>AVERAGE(Tabella6[[#This Row],[Autonomia]:[Proattività]])</f>
        <v>6.75</v>
      </c>
      <c r="M9" s="1">
        <f>ROUND(Tabella6[[#This Row],[Media]],0)</f>
        <v>7</v>
      </c>
    </row>
    <row r="10" spans="1:13" ht="19.95" customHeight="1" x14ac:dyDescent="0.3">
      <c r="A10" s="14">
        <v>512109724</v>
      </c>
      <c r="B10" s="14" t="s">
        <v>15</v>
      </c>
      <c r="C10" s="14" t="s">
        <v>16</v>
      </c>
      <c r="D10" s="1">
        <v>6</v>
      </c>
      <c r="E10" s="1">
        <v>7</v>
      </c>
      <c r="F10" s="1">
        <v>8</v>
      </c>
      <c r="G10" s="1">
        <v>7</v>
      </c>
      <c r="H10" s="1">
        <v>7</v>
      </c>
      <c r="I10" s="1">
        <v>7</v>
      </c>
      <c r="J10" s="1">
        <v>9</v>
      </c>
      <c r="K10" s="1">
        <v>7</v>
      </c>
      <c r="L10" s="1">
        <f>AVERAGE(Tabella6[[#This Row],[Autonomia]:[Proattività]])</f>
        <v>7.25</v>
      </c>
      <c r="M10" s="1">
        <f>ROUND(Tabella6[[#This Row],[Media]],0)</f>
        <v>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364E-1E00-4D14-B36D-019CB29DA460}">
  <dimension ref="A1:M10"/>
  <sheetViews>
    <sheetView topLeftCell="C1" workbookViewId="0">
      <selection activeCell="D5" sqref="D5"/>
    </sheetView>
  </sheetViews>
  <sheetFormatPr defaultRowHeight="14.4" x14ac:dyDescent="0.3"/>
  <cols>
    <col min="1" max="3" width="20.6640625" customWidth="1"/>
    <col min="4" max="13" width="20.33203125" customWidth="1"/>
  </cols>
  <sheetData>
    <row r="1" spans="1:13" ht="19.95" customHeight="1" x14ac:dyDescent="0.3">
      <c r="A1" s="25" t="s">
        <v>68</v>
      </c>
      <c r="B1" s="25"/>
    </row>
    <row r="2" spans="1:13" ht="19.95" customHeight="1" x14ac:dyDescent="0.3"/>
    <row r="3" spans="1:13" ht="19.95" customHeight="1" thickBot="1" x14ac:dyDescent="0.35">
      <c r="A3" s="12" t="s">
        <v>0</v>
      </c>
      <c r="B3" s="12" t="s">
        <v>1</v>
      </c>
      <c r="C3" s="13" t="s">
        <v>2</v>
      </c>
      <c r="D3" s="16" t="s">
        <v>23</v>
      </c>
      <c r="E3" s="16" t="s">
        <v>28</v>
      </c>
      <c r="F3" s="16" t="s">
        <v>33</v>
      </c>
      <c r="G3" s="16" t="s">
        <v>64</v>
      </c>
      <c r="H3" s="16" t="s">
        <v>43</v>
      </c>
      <c r="I3" s="16" t="s">
        <v>48</v>
      </c>
      <c r="J3" s="16" t="s">
        <v>65</v>
      </c>
      <c r="K3" s="16" t="s">
        <v>58</v>
      </c>
      <c r="L3" s="17" t="s">
        <v>66</v>
      </c>
      <c r="M3" s="17" t="s">
        <v>67</v>
      </c>
    </row>
    <row r="4" spans="1:13" ht="19.95" customHeight="1" x14ac:dyDescent="0.3">
      <c r="A4" s="14">
        <v>512114371</v>
      </c>
      <c r="B4" s="14" t="s">
        <v>3</v>
      </c>
      <c r="C4" s="14" t="s">
        <v>4</v>
      </c>
      <c r="D4" s="1">
        <v>8</v>
      </c>
      <c r="E4" s="1">
        <v>8</v>
      </c>
      <c r="F4" s="1">
        <v>8</v>
      </c>
      <c r="G4" s="1">
        <v>8</v>
      </c>
      <c r="H4" s="1">
        <v>8</v>
      </c>
      <c r="I4" s="1">
        <v>7</v>
      </c>
      <c r="J4" s="1">
        <v>8</v>
      </c>
      <c r="K4" s="1">
        <v>8</v>
      </c>
      <c r="L4" s="18">
        <f>AVERAGE(Tabella63[[#This Row],[Autonomia]:[Proattività]])</f>
        <v>7.875</v>
      </c>
      <c r="M4" s="1">
        <f>ROUND(Tabella63[[#This Row],[Media]],0)</f>
        <v>8</v>
      </c>
    </row>
    <row r="5" spans="1:13" ht="19.95" customHeight="1" x14ac:dyDescent="0.3">
      <c r="A5" s="15">
        <v>512104693</v>
      </c>
      <c r="B5" s="15" t="s">
        <v>5</v>
      </c>
      <c r="C5" s="15" t="s">
        <v>6</v>
      </c>
      <c r="D5" s="1">
        <v>8</v>
      </c>
      <c r="E5" s="1">
        <v>9</v>
      </c>
      <c r="F5" s="1">
        <v>9</v>
      </c>
      <c r="G5" s="1">
        <v>8</v>
      </c>
      <c r="H5" s="1">
        <v>8</v>
      </c>
      <c r="I5" s="1">
        <v>7</v>
      </c>
      <c r="J5" s="1">
        <v>9</v>
      </c>
      <c r="K5" s="1">
        <v>8</v>
      </c>
      <c r="L5" s="18">
        <f>AVERAGE(Tabella63[[#This Row],[Autonomia]:[Proattività]])</f>
        <v>8.25</v>
      </c>
      <c r="M5" s="1">
        <f>ROUND(Tabella63[[#This Row],[Media]],0)</f>
        <v>8</v>
      </c>
    </row>
    <row r="6" spans="1:13" ht="19.95" customHeight="1" x14ac:dyDescent="0.3">
      <c r="A6" s="14">
        <v>512114278</v>
      </c>
      <c r="B6" s="14" t="s">
        <v>7</v>
      </c>
      <c r="C6" s="14" t="s">
        <v>8</v>
      </c>
      <c r="D6" s="1">
        <v>8</v>
      </c>
      <c r="E6" s="1">
        <v>7</v>
      </c>
      <c r="F6" s="1">
        <v>8</v>
      </c>
      <c r="G6" s="1">
        <v>7</v>
      </c>
      <c r="H6" s="1">
        <v>8</v>
      </c>
      <c r="I6" s="1">
        <v>6</v>
      </c>
      <c r="J6" s="1">
        <v>9</v>
      </c>
      <c r="K6" s="1">
        <v>5</v>
      </c>
      <c r="L6" s="18">
        <f>AVERAGE(Tabella63[[#This Row],[Autonomia]:[Proattività]])</f>
        <v>7.25</v>
      </c>
      <c r="M6" s="1">
        <f>ROUND(Tabella63[[#This Row],[Media]],0)</f>
        <v>7</v>
      </c>
    </row>
    <row r="7" spans="1:13" ht="19.95" customHeight="1" x14ac:dyDescent="0.3">
      <c r="A7" s="15">
        <v>512115622</v>
      </c>
      <c r="B7" s="15" t="s">
        <v>9</v>
      </c>
      <c r="C7" s="15" t="s">
        <v>10</v>
      </c>
      <c r="D7" s="1">
        <v>7</v>
      </c>
      <c r="E7" s="1">
        <v>9</v>
      </c>
      <c r="F7" s="1">
        <v>8</v>
      </c>
      <c r="G7" s="1">
        <v>7</v>
      </c>
      <c r="H7" s="1">
        <v>7</v>
      </c>
      <c r="I7" s="1">
        <v>7</v>
      </c>
      <c r="J7" s="1">
        <v>9</v>
      </c>
      <c r="K7" s="1">
        <v>8</v>
      </c>
      <c r="L7" s="18">
        <f>AVERAGE(Tabella63[[#This Row],[Autonomia]:[Proattività]])</f>
        <v>7.75</v>
      </c>
      <c r="M7" s="1">
        <f>ROUND(Tabella63[[#This Row],[Media]],0)</f>
        <v>8</v>
      </c>
    </row>
    <row r="8" spans="1:13" ht="19.95" customHeight="1" x14ac:dyDescent="0.3">
      <c r="A8" s="14">
        <v>512115424</v>
      </c>
      <c r="B8" s="14" t="s">
        <v>11</v>
      </c>
      <c r="C8" s="14" t="s">
        <v>12</v>
      </c>
      <c r="D8" s="1">
        <v>8</v>
      </c>
      <c r="E8" s="1">
        <v>9</v>
      </c>
      <c r="F8" s="1">
        <v>9</v>
      </c>
      <c r="G8" s="1">
        <v>8</v>
      </c>
      <c r="H8" s="1">
        <v>9</v>
      </c>
      <c r="I8" s="1">
        <v>7</v>
      </c>
      <c r="J8" s="1">
        <v>8</v>
      </c>
      <c r="K8" s="1">
        <v>9</v>
      </c>
      <c r="L8" s="18">
        <f>AVERAGE(Tabella63[[#This Row],[Autonomia]:[Proattività]])</f>
        <v>8.375</v>
      </c>
      <c r="M8" s="1">
        <f>ROUND(Tabella63[[#This Row],[Media]],0)</f>
        <v>8</v>
      </c>
    </row>
    <row r="9" spans="1:13" ht="19.95" customHeight="1" x14ac:dyDescent="0.3">
      <c r="A9" s="15">
        <v>512114128</v>
      </c>
      <c r="B9" s="15" t="s">
        <v>13</v>
      </c>
      <c r="C9" s="15" t="s">
        <v>14</v>
      </c>
      <c r="D9" s="1">
        <v>8</v>
      </c>
      <c r="E9" s="1">
        <v>7</v>
      </c>
      <c r="F9" s="1">
        <v>8</v>
      </c>
      <c r="G9" s="1">
        <v>8</v>
      </c>
      <c r="H9" s="1">
        <v>7</v>
      </c>
      <c r="I9" s="1">
        <v>6</v>
      </c>
      <c r="J9" s="1">
        <v>8</v>
      </c>
      <c r="K9" s="1">
        <v>5</v>
      </c>
      <c r="L9" s="18">
        <f>AVERAGE(Tabella63[[#This Row],[Autonomia]:[Proattività]])</f>
        <v>7.125</v>
      </c>
      <c r="M9" s="1">
        <f>ROUND(Tabella63[[#This Row],[Media]],0)</f>
        <v>7</v>
      </c>
    </row>
    <row r="10" spans="1:13" ht="19.95" customHeight="1" x14ac:dyDescent="0.3">
      <c r="A10" s="14">
        <v>512109724</v>
      </c>
      <c r="B10" s="14" t="s">
        <v>15</v>
      </c>
      <c r="C10" s="14" t="s">
        <v>16</v>
      </c>
      <c r="D10" s="1">
        <v>8</v>
      </c>
      <c r="E10" s="1">
        <v>7</v>
      </c>
      <c r="F10" s="1">
        <v>8</v>
      </c>
      <c r="G10" s="1">
        <v>7</v>
      </c>
      <c r="H10" s="1">
        <v>7</v>
      </c>
      <c r="I10" s="1">
        <v>7</v>
      </c>
      <c r="J10" s="1">
        <v>8</v>
      </c>
      <c r="K10" s="1">
        <v>6</v>
      </c>
      <c r="L10" s="18">
        <f>AVERAGE(Tabella63[[#This Row],[Autonomia]:[Proattività]])</f>
        <v>7.25</v>
      </c>
      <c r="M10" s="1">
        <f>ROUND(Tabella63[[#This Row],[Media]],0)</f>
        <v>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9217-CC84-4B00-86CB-DDCD3C95B73D}">
  <dimension ref="A1:M10"/>
  <sheetViews>
    <sheetView workbookViewId="0">
      <selection activeCell="B13" sqref="B13"/>
    </sheetView>
  </sheetViews>
  <sheetFormatPr defaultRowHeight="14.4" x14ac:dyDescent="0.3"/>
  <cols>
    <col min="1" max="3" width="20.6640625" customWidth="1"/>
    <col min="4" max="13" width="20.33203125" customWidth="1"/>
  </cols>
  <sheetData>
    <row r="1" spans="1:13" ht="19.95" customHeight="1" x14ac:dyDescent="0.3">
      <c r="A1" s="25" t="s">
        <v>69</v>
      </c>
      <c r="B1" s="25"/>
    </row>
    <row r="2" spans="1:13" ht="19.95" customHeight="1" x14ac:dyDescent="0.3"/>
    <row r="3" spans="1:13" ht="19.95" customHeight="1" x14ac:dyDescent="0.3">
      <c r="A3" s="12" t="s">
        <v>0</v>
      </c>
      <c r="B3" s="12" t="s">
        <v>1</v>
      </c>
      <c r="C3" s="13" t="s">
        <v>2</v>
      </c>
      <c r="D3" s="16" t="s">
        <v>23</v>
      </c>
      <c r="E3" s="16" t="s">
        <v>28</v>
      </c>
      <c r="F3" s="16" t="s">
        <v>33</v>
      </c>
      <c r="G3" s="16" t="s">
        <v>64</v>
      </c>
      <c r="H3" s="16" t="s">
        <v>43</v>
      </c>
      <c r="I3" s="16" t="s">
        <v>48</v>
      </c>
      <c r="J3" s="16" t="s">
        <v>65</v>
      </c>
      <c r="K3" s="16" t="s">
        <v>58</v>
      </c>
      <c r="L3" s="17" t="s">
        <v>66</v>
      </c>
      <c r="M3" s="17" t="s">
        <v>67</v>
      </c>
    </row>
    <row r="4" spans="1:13" ht="19.95" customHeight="1" x14ac:dyDescent="0.3">
      <c r="A4" s="14">
        <v>512114371</v>
      </c>
      <c r="B4" s="14" t="s">
        <v>3</v>
      </c>
      <c r="C4" s="14" t="s">
        <v>4</v>
      </c>
      <c r="D4" s="1">
        <v>8</v>
      </c>
      <c r="E4" s="1">
        <v>8</v>
      </c>
      <c r="F4" s="1">
        <v>8</v>
      </c>
      <c r="G4" s="1">
        <v>7</v>
      </c>
      <c r="H4" s="1">
        <v>8</v>
      </c>
      <c r="I4" s="1">
        <v>9</v>
      </c>
      <c r="J4" s="1">
        <v>8</v>
      </c>
      <c r="K4" s="1">
        <v>8</v>
      </c>
      <c r="L4" s="18">
        <f>AVERAGE(Tabella634[[#This Row],[Autonomia]:[Proattività]])</f>
        <v>8</v>
      </c>
      <c r="M4" s="1">
        <f>ROUND(Tabella634[[#This Row],[Media]],0)</f>
        <v>8</v>
      </c>
    </row>
    <row r="5" spans="1:13" ht="19.95" customHeight="1" x14ac:dyDescent="0.3">
      <c r="A5" s="15">
        <v>512104693</v>
      </c>
      <c r="B5" s="15" t="s">
        <v>5</v>
      </c>
      <c r="C5" s="15" t="s">
        <v>6</v>
      </c>
      <c r="D5" s="1">
        <v>8</v>
      </c>
      <c r="E5" s="1">
        <v>9</v>
      </c>
      <c r="F5" s="1">
        <v>9</v>
      </c>
      <c r="G5" s="19">
        <v>7</v>
      </c>
      <c r="H5" s="1">
        <v>9</v>
      </c>
      <c r="I5" s="1">
        <v>9</v>
      </c>
      <c r="J5" s="1">
        <v>9</v>
      </c>
      <c r="K5" s="1">
        <v>8</v>
      </c>
      <c r="L5" s="18">
        <f>AVERAGE(Tabella634[[#This Row],[Autonomia]:[Proattività]])</f>
        <v>8.5</v>
      </c>
      <c r="M5" s="1">
        <f>ROUND(Tabella634[[#This Row],[Media]],0)</f>
        <v>9</v>
      </c>
    </row>
    <row r="6" spans="1:13" ht="19.95" customHeight="1" x14ac:dyDescent="0.3">
      <c r="A6" s="14">
        <v>512114278</v>
      </c>
      <c r="B6" s="14" t="s">
        <v>7</v>
      </c>
      <c r="C6" s="14" t="s">
        <v>8</v>
      </c>
      <c r="D6" s="1">
        <v>8</v>
      </c>
      <c r="E6" s="1">
        <v>7</v>
      </c>
      <c r="F6" s="1">
        <v>8</v>
      </c>
      <c r="G6" s="1">
        <v>7</v>
      </c>
      <c r="H6" s="1">
        <v>7</v>
      </c>
      <c r="I6" s="1">
        <v>8</v>
      </c>
      <c r="J6" s="1">
        <v>9</v>
      </c>
      <c r="K6" s="1">
        <v>6</v>
      </c>
      <c r="L6" s="18">
        <f>AVERAGE(Tabella634[[#This Row],[Autonomia]:[Proattività]])</f>
        <v>7.5</v>
      </c>
      <c r="M6" s="1">
        <f>ROUND(Tabella634[[#This Row],[Media]],0)</f>
        <v>8</v>
      </c>
    </row>
    <row r="7" spans="1:13" ht="19.95" customHeight="1" x14ac:dyDescent="0.3">
      <c r="A7" s="15">
        <v>512115622</v>
      </c>
      <c r="B7" s="15" t="s">
        <v>9</v>
      </c>
      <c r="C7" s="15" t="s">
        <v>10</v>
      </c>
      <c r="D7" s="1">
        <v>8</v>
      </c>
      <c r="E7" s="1">
        <v>9</v>
      </c>
      <c r="F7" s="1">
        <v>8</v>
      </c>
      <c r="G7" s="1">
        <v>7</v>
      </c>
      <c r="H7" s="1">
        <v>8</v>
      </c>
      <c r="I7" s="1">
        <v>8</v>
      </c>
      <c r="J7" s="1">
        <v>9</v>
      </c>
      <c r="K7" s="1">
        <v>8</v>
      </c>
      <c r="L7" s="18">
        <f>AVERAGE(Tabella634[[#This Row],[Autonomia]:[Proattività]])</f>
        <v>8.125</v>
      </c>
      <c r="M7" s="1">
        <f>ROUND(Tabella634[[#This Row],[Media]],0)</f>
        <v>8</v>
      </c>
    </row>
    <row r="8" spans="1:13" ht="19.95" customHeight="1" x14ac:dyDescent="0.3">
      <c r="A8" s="14">
        <v>512115424</v>
      </c>
      <c r="B8" s="14" t="s">
        <v>11</v>
      </c>
      <c r="C8" s="14" t="s">
        <v>12</v>
      </c>
      <c r="D8" s="1">
        <v>8</v>
      </c>
      <c r="E8" s="1">
        <v>9</v>
      </c>
      <c r="F8" s="1">
        <v>9</v>
      </c>
      <c r="G8" s="1">
        <v>7</v>
      </c>
      <c r="H8" s="1">
        <v>8</v>
      </c>
      <c r="I8" s="1">
        <v>8</v>
      </c>
      <c r="J8" s="1">
        <v>8</v>
      </c>
      <c r="K8" s="1">
        <v>10</v>
      </c>
      <c r="L8" s="18">
        <f>AVERAGE(Tabella634[[#This Row],[Autonomia]:[Proattività]])</f>
        <v>8.375</v>
      </c>
      <c r="M8" s="1">
        <f>ROUND(Tabella634[[#This Row],[Media]],0)</f>
        <v>8</v>
      </c>
    </row>
    <row r="9" spans="1:13" ht="19.95" customHeight="1" x14ac:dyDescent="0.3">
      <c r="A9" s="15">
        <v>512114128</v>
      </c>
      <c r="B9" s="15" t="s">
        <v>13</v>
      </c>
      <c r="C9" s="15" t="s">
        <v>14</v>
      </c>
      <c r="D9" s="1">
        <v>8</v>
      </c>
      <c r="E9" s="1">
        <v>9</v>
      </c>
      <c r="F9" s="1">
        <v>9</v>
      </c>
      <c r="G9" s="1">
        <v>7</v>
      </c>
      <c r="H9" s="1">
        <v>8</v>
      </c>
      <c r="I9" s="1">
        <v>8</v>
      </c>
      <c r="J9" s="1">
        <v>9</v>
      </c>
      <c r="K9" s="1">
        <v>7</v>
      </c>
      <c r="L9" s="18">
        <f>AVERAGE(Tabella634[[#This Row],[Autonomia]:[Proattività]])</f>
        <v>8.125</v>
      </c>
      <c r="M9" s="1">
        <f>ROUND(Tabella634[[#This Row],[Media]],0)</f>
        <v>8</v>
      </c>
    </row>
    <row r="10" spans="1:13" ht="19.95" customHeight="1" x14ac:dyDescent="0.3">
      <c r="A10" s="14">
        <v>512109724</v>
      </c>
      <c r="B10" s="14" t="s">
        <v>15</v>
      </c>
      <c r="C10" s="14" t="s">
        <v>16</v>
      </c>
      <c r="D10" s="1">
        <v>8</v>
      </c>
      <c r="E10" s="1">
        <v>7</v>
      </c>
      <c r="F10" s="1">
        <v>9</v>
      </c>
      <c r="G10" s="1">
        <v>7</v>
      </c>
      <c r="H10" s="1">
        <v>8</v>
      </c>
      <c r="I10" s="1">
        <v>8</v>
      </c>
      <c r="J10" s="1">
        <v>8</v>
      </c>
      <c r="K10" s="1">
        <v>6</v>
      </c>
      <c r="L10" s="18">
        <f>AVERAGE(Tabella634[[#This Row],[Autonomia]:[Proattività]])</f>
        <v>7.625</v>
      </c>
      <c r="M10" s="1">
        <f>ROUND(Tabella634[[#This Row],[Media]],0)</f>
        <v>8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6B94-5796-4D3C-BFCE-4E4595675B60}">
  <dimension ref="A1:M10"/>
  <sheetViews>
    <sheetView topLeftCell="C1" workbookViewId="0">
      <selection activeCell="K12" sqref="K12"/>
    </sheetView>
  </sheetViews>
  <sheetFormatPr defaultRowHeight="14.4" x14ac:dyDescent="0.3"/>
  <cols>
    <col min="1" max="3" width="20.6640625" customWidth="1"/>
    <col min="4" max="13" width="20.33203125" customWidth="1"/>
  </cols>
  <sheetData>
    <row r="1" spans="1:13" ht="19.95" customHeight="1" x14ac:dyDescent="0.3">
      <c r="A1" s="25" t="s">
        <v>70</v>
      </c>
      <c r="B1" s="25"/>
    </row>
    <row r="2" spans="1:13" ht="19.95" customHeight="1" x14ac:dyDescent="0.3"/>
    <row r="3" spans="1:13" ht="19.95" customHeight="1" thickBot="1" x14ac:dyDescent="0.35">
      <c r="A3" s="12" t="s">
        <v>0</v>
      </c>
      <c r="B3" s="12" t="s">
        <v>1</v>
      </c>
      <c r="C3" s="13" t="s">
        <v>2</v>
      </c>
      <c r="D3" s="16" t="s">
        <v>23</v>
      </c>
      <c r="E3" s="16" t="s">
        <v>28</v>
      </c>
      <c r="F3" s="16" t="s">
        <v>33</v>
      </c>
      <c r="G3" s="16" t="s">
        <v>64</v>
      </c>
      <c r="H3" s="16" t="s">
        <v>43</v>
      </c>
      <c r="I3" s="16" t="s">
        <v>48</v>
      </c>
      <c r="J3" s="16" t="s">
        <v>65</v>
      </c>
      <c r="K3" s="16" t="s">
        <v>58</v>
      </c>
      <c r="L3" s="17" t="s">
        <v>66</v>
      </c>
      <c r="M3" s="17" t="s">
        <v>67</v>
      </c>
    </row>
    <row r="4" spans="1:13" ht="19.95" customHeight="1" x14ac:dyDescent="0.3">
      <c r="A4" s="14">
        <v>512114371</v>
      </c>
      <c r="B4" s="14" t="s">
        <v>3</v>
      </c>
      <c r="C4" s="14" t="s">
        <v>4</v>
      </c>
      <c r="D4" s="1">
        <v>8</v>
      </c>
      <c r="E4" s="1">
        <v>8</v>
      </c>
      <c r="F4" s="1">
        <v>8</v>
      </c>
      <c r="G4" s="1">
        <v>7</v>
      </c>
      <c r="H4" s="1">
        <v>8</v>
      </c>
      <c r="I4" s="1">
        <v>8</v>
      </c>
      <c r="J4" s="1">
        <v>9</v>
      </c>
      <c r="K4" s="1">
        <v>9</v>
      </c>
      <c r="L4" s="18">
        <f>AVERAGE(Tabella6346[[#This Row],[Autonomia]:[Proattività]])</f>
        <v>8.125</v>
      </c>
      <c r="M4" s="1">
        <f>ROUND(Tabella6346[[#This Row],[Media]],0)</f>
        <v>8</v>
      </c>
    </row>
    <row r="5" spans="1:13" ht="19.95" customHeight="1" x14ac:dyDescent="0.3">
      <c r="A5" s="15">
        <v>512104693</v>
      </c>
      <c r="B5" s="15" t="s">
        <v>5</v>
      </c>
      <c r="C5" s="15" t="s">
        <v>6</v>
      </c>
      <c r="D5" s="1">
        <v>8</v>
      </c>
      <c r="E5" s="1">
        <v>9</v>
      </c>
      <c r="F5" s="1">
        <v>9</v>
      </c>
      <c r="G5" s="19">
        <v>7</v>
      </c>
      <c r="H5" s="1">
        <v>8</v>
      </c>
      <c r="I5" s="1">
        <v>8</v>
      </c>
      <c r="J5" s="1">
        <v>9</v>
      </c>
      <c r="K5" s="1">
        <v>10</v>
      </c>
      <c r="L5" s="18">
        <f>AVERAGE(Tabella6346[[#This Row],[Autonomia]:[Proattività]])</f>
        <v>8.5</v>
      </c>
      <c r="M5" s="1">
        <f>ROUND(Tabella6346[[#This Row],[Media]],0)</f>
        <v>9</v>
      </c>
    </row>
    <row r="6" spans="1:13" ht="19.95" customHeight="1" x14ac:dyDescent="0.3">
      <c r="A6" s="14">
        <v>512114278</v>
      </c>
      <c r="B6" s="14" t="s">
        <v>7</v>
      </c>
      <c r="C6" s="14" t="s">
        <v>8</v>
      </c>
      <c r="D6" s="1">
        <v>7</v>
      </c>
      <c r="E6" s="1">
        <v>7</v>
      </c>
      <c r="F6" s="1">
        <v>7</v>
      </c>
      <c r="G6" s="1">
        <v>7</v>
      </c>
      <c r="H6" s="1">
        <v>6</v>
      </c>
      <c r="I6" s="1">
        <v>8</v>
      </c>
      <c r="J6" s="1">
        <v>9</v>
      </c>
      <c r="K6" s="1">
        <v>5</v>
      </c>
      <c r="L6" s="18">
        <f>AVERAGE(Tabella6346[[#This Row],[Autonomia]:[Proattività]])</f>
        <v>7</v>
      </c>
      <c r="M6" s="1">
        <f>ROUND(Tabella6346[[#This Row],[Media]],0)</f>
        <v>7</v>
      </c>
    </row>
    <row r="7" spans="1:13" ht="19.95" customHeight="1" x14ac:dyDescent="0.3">
      <c r="A7" s="15">
        <v>512115622</v>
      </c>
      <c r="B7" s="15" t="s">
        <v>9</v>
      </c>
      <c r="C7" s="15" t="s">
        <v>10</v>
      </c>
      <c r="D7" s="1">
        <v>8</v>
      </c>
      <c r="E7" s="1">
        <v>9</v>
      </c>
      <c r="F7" s="1">
        <v>8</v>
      </c>
      <c r="G7" s="1">
        <v>7</v>
      </c>
      <c r="H7" s="1">
        <v>8</v>
      </c>
      <c r="I7" s="1">
        <v>8</v>
      </c>
      <c r="J7" s="1">
        <v>9</v>
      </c>
      <c r="K7" s="1">
        <v>9</v>
      </c>
      <c r="L7" s="18">
        <f>AVERAGE(Tabella6346[[#This Row],[Autonomia]:[Proattività]])</f>
        <v>8.25</v>
      </c>
      <c r="M7" s="1">
        <f>ROUND(Tabella6346[[#This Row],[Media]],0)</f>
        <v>8</v>
      </c>
    </row>
    <row r="8" spans="1:13" ht="19.95" customHeight="1" x14ac:dyDescent="0.3">
      <c r="A8" s="14">
        <v>512115424</v>
      </c>
      <c r="B8" s="14" t="s">
        <v>11</v>
      </c>
      <c r="C8" s="14" t="s">
        <v>12</v>
      </c>
      <c r="D8" s="1">
        <v>8</v>
      </c>
      <c r="E8" s="1">
        <v>9</v>
      </c>
      <c r="F8" s="1">
        <v>9</v>
      </c>
      <c r="G8" s="1">
        <v>7</v>
      </c>
      <c r="H8" s="1">
        <v>8</v>
      </c>
      <c r="I8" s="1">
        <v>8</v>
      </c>
      <c r="J8" s="1">
        <v>9</v>
      </c>
      <c r="K8" s="1">
        <v>10</v>
      </c>
      <c r="L8" s="18">
        <f>AVERAGE(Tabella6346[[#This Row],[Autonomia]:[Proattività]])</f>
        <v>8.5</v>
      </c>
      <c r="M8" s="1">
        <f>ROUND(Tabella6346[[#This Row],[Media]],0)</f>
        <v>9</v>
      </c>
    </row>
    <row r="9" spans="1:13" ht="19.95" customHeight="1" x14ac:dyDescent="0.3">
      <c r="A9" s="15">
        <v>512114128</v>
      </c>
      <c r="B9" s="15" t="s">
        <v>13</v>
      </c>
      <c r="C9" s="15" t="s">
        <v>14</v>
      </c>
      <c r="D9" s="1">
        <v>7</v>
      </c>
      <c r="E9" s="1">
        <v>6</v>
      </c>
      <c r="F9" s="1">
        <v>8</v>
      </c>
      <c r="G9" s="1">
        <v>7</v>
      </c>
      <c r="H9" s="1">
        <v>5</v>
      </c>
      <c r="I9" s="1">
        <v>8</v>
      </c>
      <c r="J9" s="1">
        <v>9</v>
      </c>
      <c r="K9" s="1">
        <v>8</v>
      </c>
      <c r="L9" s="18">
        <f>AVERAGE(Tabella6346[[#This Row],[Autonomia]:[Proattività]])</f>
        <v>7.25</v>
      </c>
      <c r="M9" s="1">
        <f>ROUND(Tabella6346[[#This Row],[Media]],0)</f>
        <v>7</v>
      </c>
    </row>
    <row r="10" spans="1:13" ht="19.95" customHeight="1" x14ac:dyDescent="0.3">
      <c r="A10" s="14">
        <v>512109724</v>
      </c>
      <c r="B10" s="14" t="s">
        <v>15</v>
      </c>
      <c r="C10" s="14" t="s">
        <v>16</v>
      </c>
      <c r="D10" s="1">
        <v>8</v>
      </c>
      <c r="E10" s="1">
        <v>7</v>
      </c>
      <c r="F10" s="1">
        <v>8</v>
      </c>
      <c r="G10" s="1">
        <v>7</v>
      </c>
      <c r="H10" s="1">
        <v>7</v>
      </c>
      <c r="I10" s="1">
        <v>8</v>
      </c>
      <c r="J10" s="1">
        <v>9</v>
      </c>
      <c r="K10" s="1">
        <v>7</v>
      </c>
      <c r="L10" s="18">
        <f>AVERAGE(Tabella6346[[#This Row],[Autonomia]:[Proattività]])</f>
        <v>7.625</v>
      </c>
      <c r="M10" s="1">
        <f>ROUND(Tabella6346[[#This Row],[Media]],0)</f>
        <v>8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944C-3AA0-499A-922C-703F8426D8CE}">
  <dimension ref="A1:M31"/>
  <sheetViews>
    <sheetView topLeftCell="B1" workbookViewId="0">
      <selection activeCell="M4" sqref="M4"/>
    </sheetView>
  </sheetViews>
  <sheetFormatPr defaultRowHeight="14.4" x14ac:dyDescent="0.3"/>
  <cols>
    <col min="1" max="3" width="20.6640625" customWidth="1"/>
    <col min="4" max="13" width="20.33203125" customWidth="1"/>
  </cols>
  <sheetData>
    <row r="1" spans="1:13" ht="19.95" customHeight="1" x14ac:dyDescent="0.3">
      <c r="A1" s="25" t="s">
        <v>71</v>
      </c>
      <c r="B1" s="25"/>
    </row>
    <row r="2" spans="1:13" ht="19.95" customHeight="1" x14ac:dyDescent="0.3"/>
    <row r="3" spans="1:13" ht="19.95" customHeight="1" thickBot="1" x14ac:dyDescent="0.35">
      <c r="A3" s="12" t="s">
        <v>0</v>
      </c>
      <c r="B3" s="12" t="s">
        <v>1</v>
      </c>
      <c r="C3" s="13" t="s">
        <v>2</v>
      </c>
      <c r="D3" s="16" t="s">
        <v>23</v>
      </c>
      <c r="E3" s="16" t="s">
        <v>28</v>
      </c>
      <c r="F3" s="16" t="s">
        <v>33</v>
      </c>
      <c r="G3" s="16" t="s">
        <v>64</v>
      </c>
      <c r="H3" s="16" t="s">
        <v>43</v>
      </c>
      <c r="I3" s="16" t="s">
        <v>48</v>
      </c>
      <c r="J3" s="16" t="s">
        <v>65</v>
      </c>
      <c r="K3" s="16" t="s">
        <v>58</v>
      </c>
      <c r="L3" s="17" t="s">
        <v>66</v>
      </c>
      <c r="M3" s="17" t="s">
        <v>67</v>
      </c>
    </row>
    <row r="4" spans="1:13" ht="19.95" customHeight="1" x14ac:dyDescent="0.3">
      <c r="A4" s="14">
        <v>512114371</v>
      </c>
      <c r="B4" s="14" t="s">
        <v>3</v>
      </c>
      <c r="C4" s="14" t="s">
        <v>4</v>
      </c>
      <c r="D4" s="1">
        <v>8</v>
      </c>
      <c r="E4" s="1">
        <v>8</v>
      </c>
      <c r="F4" s="1">
        <v>9</v>
      </c>
      <c r="G4" s="1">
        <v>10</v>
      </c>
      <c r="H4" s="1">
        <v>9</v>
      </c>
      <c r="I4" s="1">
        <v>10</v>
      </c>
      <c r="J4" s="1">
        <v>9</v>
      </c>
      <c r="K4" s="1">
        <v>9</v>
      </c>
      <c r="L4" s="18">
        <f>AVERAGE(Tabella63468[[#This Row],[Autonomia]:[Proattività]])</f>
        <v>9</v>
      </c>
      <c r="M4" s="1">
        <f>ROUND(Tabella63468[[#This Row],[Media]],0)</f>
        <v>9</v>
      </c>
    </row>
    <row r="5" spans="1:13" ht="19.95" customHeight="1" x14ac:dyDescent="0.3">
      <c r="A5" s="15">
        <v>512104693</v>
      </c>
      <c r="B5" s="15" t="s">
        <v>5</v>
      </c>
      <c r="C5" s="15" t="s">
        <v>6</v>
      </c>
      <c r="D5" s="1">
        <v>8</v>
      </c>
      <c r="E5" s="1">
        <v>10</v>
      </c>
      <c r="F5" s="1">
        <v>10</v>
      </c>
      <c r="G5" s="19">
        <v>10</v>
      </c>
      <c r="H5" s="1">
        <v>10</v>
      </c>
      <c r="I5" s="1">
        <v>10</v>
      </c>
      <c r="J5" s="1">
        <v>9</v>
      </c>
      <c r="K5" s="1">
        <v>9</v>
      </c>
      <c r="L5" s="18">
        <f>AVERAGE(Tabella63468[[#This Row],[Autonomia]:[Proattività]])</f>
        <v>9.5</v>
      </c>
      <c r="M5" s="1">
        <f>ROUND(Tabella63468[[#This Row],[Media]],0)</f>
        <v>10</v>
      </c>
    </row>
    <row r="6" spans="1:13" ht="19.95" customHeight="1" x14ac:dyDescent="0.3">
      <c r="A6" s="14">
        <v>512114278</v>
      </c>
      <c r="B6" s="14" t="s">
        <v>7</v>
      </c>
      <c r="C6" s="14" t="s">
        <v>8</v>
      </c>
      <c r="D6" s="1">
        <v>6</v>
      </c>
      <c r="E6" s="1">
        <v>5</v>
      </c>
      <c r="F6" s="1">
        <v>8</v>
      </c>
      <c r="G6" s="1">
        <v>6</v>
      </c>
      <c r="H6" s="1">
        <v>5</v>
      </c>
      <c r="I6" s="1">
        <v>8</v>
      </c>
      <c r="J6" s="1">
        <v>8</v>
      </c>
      <c r="K6" s="1">
        <v>5</v>
      </c>
      <c r="L6" s="18">
        <f>AVERAGE(Tabella63468[[#This Row],[Autonomia]:[Proattività]])</f>
        <v>6.375</v>
      </c>
      <c r="M6" s="1">
        <f>ROUND(Tabella63468[[#This Row],[Media]],0)</f>
        <v>6</v>
      </c>
    </row>
    <row r="7" spans="1:13" ht="19.95" customHeight="1" x14ac:dyDescent="0.3">
      <c r="A7" s="15">
        <v>512115622</v>
      </c>
      <c r="B7" s="15" t="s">
        <v>9</v>
      </c>
      <c r="C7" s="15" t="s">
        <v>10</v>
      </c>
      <c r="D7" s="1">
        <v>8</v>
      </c>
      <c r="E7" s="1">
        <v>9</v>
      </c>
      <c r="F7" s="1">
        <v>7</v>
      </c>
      <c r="G7" s="1">
        <v>8</v>
      </c>
      <c r="H7" s="1">
        <v>9</v>
      </c>
      <c r="I7" s="1">
        <v>8</v>
      </c>
      <c r="J7" s="1">
        <v>8</v>
      </c>
      <c r="K7" s="1">
        <v>7</v>
      </c>
      <c r="L7" s="18">
        <f>AVERAGE(Tabella63468[[#This Row],[Autonomia]:[Proattività]])</f>
        <v>8</v>
      </c>
      <c r="M7" s="1">
        <f>ROUND(Tabella63468[[#This Row],[Media]],0)</f>
        <v>8</v>
      </c>
    </row>
    <row r="8" spans="1:13" ht="19.95" customHeight="1" x14ac:dyDescent="0.3">
      <c r="A8" s="14">
        <v>512115424</v>
      </c>
      <c r="B8" s="14" t="s">
        <v>11</v>
      </c>
      <c r="C8" s="14" t="s">
        <v>12</v>
      </c>
      <c r="D8" s="1">
        <v>9</v>
      </c>
      <c r="E8" s="1">
        <v>10</v>
      </c>
      <c r="F8" s="1">
        <v>9</v>
      </c>
      <c r="G8" s="1">
        <v>10</v>
      </c>
      <c r="H8" s="1">
        <v>10</v>
      </c>
      <c r="I8" s="1">
        <v>7</v>
      </c>
      <c r="J8" s="1">
        <v>9</v>
      </c>
      <c r="K8" s="1">
        <v>9</v>
      </c>
      <c r="L8" s="18">
        <f>AVERAGE(Tabella63468[[#This Row],[Autonomia]:[Proattività]])</f>
        <v>9.125</v>
      </c>
      <c r="M8" s="1">
        <f>ROUND(Tabella63468[[#This Row],[Media]],0)</f>
        <v>9</v>
      </c>
    </row>
    <row r="9" spans="1:13" ht="19.95" customHeight="1" x14ac:dyDescent="0.3">
      <c r="A9" s="15">
        <v>512114128</v>
      </c>
      <c r="B9" s="15" t="s">
        <v>13</v>
      </c>
      <c r="C9" s="15" t="s">
        <v>14</v>
      </c>
      <c r="D9" s="1">
        <v>7</v>
      </c>
      <c r="E9" s="1">
        <v>6</v>
      </c>
      <c r="F9" s="1">
        <v>9</v>
      </c>
      <c r="G9" s="1">
        <v>9</v>
      </c>
      <c r="H9" s="1">
        <v>9</v>
      </c>
      <c r="I9" s="1">
        <v>4</v>
      </c>
      <c r="J9" s="1">
        <v>7</v>
      </c>
      <c r="K9" s="1">
        <v>7</v>
      </c>
      <c r="L9" s="18">
        <f>AVERAGE(Tabella63468[[#This Row],[Autonomia]:[Proattività]])</f>
        <v>7.25</v>
      </c>
      <c r="M9" s="1">
        <f>ROUND(Tabella63468[[#This Row],[Media]],0)</f>
        <v>7</v>
      </c>
    </row>
    <row r="10" spans="1:13" ht="19.95" customHeight="1" x14ac:dyDescent="0.3">
      <c r="A10" s="14">
        <v>512109724</v>
      </c>
      <c r="B10" s="14" t="s">
        <v>15</v>
      </c>
      <c r="C10" s="14" t="s">
        <v>16</v>
      </c>
      <c r="D10" s="1">
        <v>5</v>
      </c>
      <c r="E10" s="1">
        <v>7</v>
      </c>
      <c r="F10" s="1">
        <v>7</v>
      </c>
      <c r="G10" s="1">
        <v>7</v>
      </c>
      <c r="H10" s="1">
        <v>9</v>
      </c>
      <c r="I10" s="1">
        <v>7</v>
      </c>
      <c r="J10" s="1">
        <v>8</v>
      </c>
      <c r="K10" s="1">
        <v>7</v>
      </c>
      <c r="L10" s="18">
        <f>AVERAGE(Tabella63468[[#This Row],[Autonomia]:[Proattività]])</f>
        <v>7.125</v>
      </c>
      <c r="M10" s="1">
        <f>ROUND(Tabella63468[[#This Row],[Media]],0)</f>
        <v>7</v>
      </c>
    </row>
    <row r="31" spans="4:4" x14ac:dyDescent="0.3">
      <c r="D31" t="s">
        <v>72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C2F3-4065-499C-B423-8BA54106790B}">
  <dimension ref="A1:M31"/>
  <sheetViews>
    <sheetView topLeftCell="B1" zoomScale="77" zoomScaleNormal="118" workbookViewId="0">
      <selection activeCell="K16" sqref="K16"/>
    </sheetView>
  </sheetViews>
  <sheetFormatPr defaultRowHeight="14.4" x14ac:dyDescent="0.3"/>
  <cols>
    <col min="1" max="3" width="20.6640625" customWidth="1"/>
    <col min="4" max="13" width="20.33203125" customWidth="1"/>
  </cols>
  <sheetData>
    <row r="1" spans="1:13" ht="19.95" customHeight="1" x14ac:dyDescent="0.3">
      <c r="A1" s="25" t="s">
        <v>74</v>
      </c>
      <c r="B1" s="25"/>
    </row>
    <row r="2" spans="1:13" ht="19.95" customHeight="1" x14ac:dyDescent="0.3"/>
    <row r="3" spans="1:13" ht="19.95" customHeight="1" thickBot="1" x14ac:dyDescent="0.35">
      <c r="A3" s="12" t="s">
        <v>0</v>
      </c>
      <c r="B3" s="12" t="s">
        <v>1</v>
      </c>
      <c r="C3" s="13" t="s">
        <v>2</v>
      </c>
      <c r="D3" s="16" t="s">
        <v>23</v>
      </c>
      <c r="E3" s="16" t="s">
        <v>28</v>
      </c>
      <c r="F3" s="16" t="s">
        <v>33</v>
      </c>
      <c r="G3" s="16" t="s">
        <v>64</v>
      </c>
      <c r="H3" s="16" t="s">
        <v>43</v>
      </c>
      <c r="I3" s="16" t="s">
        <v>48</v>
      </c>
      <c r="J3" s="16" t="s">
        <v>65</v>
      </c>
      <c r="K3" s="16" t="s">
        <v>58</v>
      </c>
      <c r="L3" s="17" t="s">
        <v>66</v>
      </c>
      <c r="M3" s="17" t="s">
        <v>67</v>
      </c>
    </row>
    <row r="4" spans="1:13" ht="19.95" customHeight="1" x14ac:dyDescent="0.3">
      <c r="A4" s="14">
        <v>512114371</v>
      </c>
      <c r="B4" s="14" t="s">
        <v>3</v>
      </c>
      <c r="C4" s="14" t="s">
        <v>4</v>
      </c>
      <c r="D4" s="1">
        <v>9</v>
      </c>
      <c r="E4" s="1">
        <v>8</v>
      </c>
      <c r="F4" s="1">
        <v>9</v>
      </c>
      <c r="G4" s="1">
        <v>10</v>
      </c>
      <c r="H4" s="1">
        <v>9</v>
      </c>
      <c r="I4" s="1">
        <v>10</v>
      </c>
      <c r="J4" s="1">
        <v>9</v>
      </c>
      <c r="K4" s="1">
        <v>10</v>
      </c>
      <c r="L4" s="18">
        <f>AVERAGE(Tabella6346810[[#This Row],[Autonomia]:[Proattività]])</f>
        <v>9.25</v>
      </c>
      <c r="M4" s="1">
        <f>ROUND(Tabella6346810[[#This Row],[Media]],0)</f>
        <v>9</v>
      </c>
    </row>
    <row r="5" spans="1:13" ht="19.95" customHeight="1" x14ac:dyDescent="0.3">
      <c r="A5" s="15">
        <v>512104693</v>
      </c>
      <c r="B5" s="15" t="s">
        <v>5</v>
      </c>
      <c r="C5" s="15" t="s">
        <v>6</v>
      </c>
      <c r="D5" s="1">
        <v>9</v>
      </c>
      <c r="E5" s="1">
        <v>10</v>
      </c>
      <c r="F5" s="1">
        <v>10</v>
      </c>
      <c r="G5" s="19">
        <v>10</v>
      </c>
      <c r="H5" s="1">
        <v>10</v>
      </c>
      <c r="I5" s="1">
        <v>10</v>
      </c>
      <c r="J5" s="1">
        <v>9</v>
      </c>
      <c r="K5" s="1">
        <v>10</v>
      </c>
      <c r="L5" s="18">
        <f>AVERAGE(Tabella6346810[[#This Row],[Autonomia]:[Proattività]])</f>
        <v>9.75</v>
      </c>
      <c r="M5" s="1">
        <f>ROUND(Tabella6346810[[#This Row],[Media]],0)</f>
        <v>10</v>
      </c>
    </row>
    <row r="6" spans="1:13" ht="19.95" customHeight="1" x14ac:dyDescent="0.3">
      <c r="A6" s="14">
        <v>512114278</v>
      </c>
      <c r="B6" s="14" t="s">
        <v>7</v>
      </c>
      <c r="C6" s="14" t="s">
        <v>8</v>
      </c>
      <c r="D6" s="1">
        <v>7</v>
      </c>
      <c r="E6" s="1">
        <v>7</v>
      </c>
      <c r="F6" s="1">
        <v>8</v>
      </c>
      <c r="G6" s="1">
        <v>10</v>
      </c>
      <c r="H6" s="1">
        <v>7</v>
      </c>
      <c r="I6" s="1">
        <v>8</v>
      </c>
      <c r="J6" s="1">
        <v>9</v>
      </c>
      <c r="K6" s="1">
        <v>7</v>
      </c>
      <c r="L6" s="18">
        <f>AVERAGE(Tabella6346810[[#This Row],[Autonomia]:[Proattività]])</f>
        <v>7.875</v>
      </c>
      <c r="M6" s="1">
        <f>ROUND(Tabella6346810[[#This Row],[Media]],0)</f>
        <v>8</v>
      </c>
    </row>
    <row r="7" spans="1:13" ht="19.95" customHeight="1" x14ac:dyDescent="0.3">
      <c r="A7" s="15">
        <v>512115622</v>
      </c>
      <c r="B7" s="15" t="s">
        <v>9</v>
      </c>
      <c r="C7" s="15" t="s">
        <v>10</v>
      </c>
      <c r="D7" s="1">
        <v>10</v>
      </c>
      <c r="E7" s="1">
        <v>9</v>
      </c>
      <c r="F7" s="1">
        <v>9</v>
      </c>
      <c r="G7" s="1">
        <v>10</v>
      </c>
      <c r="H7" s="1">
        <v>9</v>
      </c>
      <c r="I7" s="1">
        <v>9</v>
      </c>
      <c r="J7" s="1">
        <v>9</v>
      </c>
      <c r="K7" s="1">
        <v>7</v>
      </c>
      <c r="L7" s="18">
        <f>AVERAGE(Tabella6346810[[#This Row],[Autonomia]:[Proattività]])</f>
        <v>9</v>
      </c>
      <c r="M7" s="1">
        <f>ROUND(Tabella6346810[[#This Row],[Media]],0)</f>
        <v>9</v>
      </c>
    </row>
    <row r="8" spans="1:13" ht="19.95" customHeight="1" x14ac:dyDescent="0.3">
      <c r="A8" s="14">
        <v>512115424</v>
      </c>
      <c r="B8" s="14" t="s">
        <v>11</v>
      </c>
      <c r="C8" s="14" t="s">
        <v>12</v>
      </c>
      <c r="D8" s="1">
        <v>10</v>
      </c>
      <c r="E8" s="1">
        <v>10</v>
      </c>
      <c r="F8" s="1">
        <v>10</v>
      </c>
      <c r="G8" s="1">
        <v>10</v>
      </c>
      <c r="H8" s="1">
        <v>9</v>
      </c>
      <c r="I8" s="1">
        <v>9</v>
      </c>
      <c r="J8" s="1">
        <v>10</v>
      </c>
      <c r="K8" s="1">
        <v>10</v>
      </c>
      <c r="L8" s="18">
        <f>AVERAGE(Tabella6346810[[#This Row],[Autonomia]:[Proattività]])</f>
        <v>9.75</v>
      </c>
      <c r="M8" s="1">
        <f>ROUND(Tabella6346810[[#This Row],[Media]],0)</f>
        <v>10</v>
      </c>
    </row>
    <row r="9" spans="1:13" ht="19.95" customHeight="1" x14ac:dyDescent="0.3">
      <c r="A9" s="15">
        <v>512114128</v>
      </c>
      <c r="B9" s="15" t="s">
        <v>13</v>
      </c>
      <c r="C9" s="15" t="s">
        <v>14</v>
      </c>
      <c r="D9" s="1">
        <v>7</v>
      </c>
      <c r="E9" s="1">
        <v>7</v>
      </c>
      <c r="F9" s="1">
        <v>8</v>
      </c>
      <c r="G9" s="1">
        <v>8</v>
      </c>
      <c r="H9" s="1">
        <v>9</v>
      </c>
      <c r="I9" s="1">
        <v>8</v>
      </c>
      <c r="J9" s="1">
        <v>9</v>
      </c>
      <c r="K9" s="1">
        <v>8</v>
      </c>
      <c r="L9" s="18">
        <f>AVERAGE(Tabella6346810[[#This Row],[Autonomia]:[Proattività]])</f>
        <v>8</v>
      </c>
      <c r="M9" s="1">
        <f>ROUND(Tabella6346810[[#This Row],[Media]],0)</f>
        <v>8</v>
      </c>
    </row>
    <row r="10" spans="1:13" ht="19.95" customHeight="1" x14ac:dyDescent="0.3">
      <c r="A10" s="14">
        <v>512109724</v>
      </c>
      <c r="B10" s="14" t="s">
        <v>15</v>
      </c>
      <c r="C10" s="14" t="s">
        <v>16</v>
      </c>
      <c r="D10" s="1">
        <v>7</v>
      </c>
      <c r="E10" s="1">
        <v>7</v>
      </c>
      <c r="F10" s="1">
        <v>8</v>
      </c>
      <c r="G10" s="1">
        <v>10</v>
      </c>
      <c r="H10" s="1">
        <v>7</v>
      </c>
      <c r="I10" s="1">
        <v>8</v>
      </c>
      <c r="J10" s="1">
        <v>9</v>
      </c>
      <c r="K10" s="1">
        <v>7</v>
      </c>
      <c r="L10" s="18">
        <f>AVERAGE(Tabella6346810[[#This Row],[Autonomia]:[Proattività]])</f>
        <v>7.875</v>
      </c>
      <c r="M10" s="1">
        <f>ROUND(Tabella6346810[[#This Row],[Media]],0)</f>
        <v>8</v>
      </c>
    </row>
    <row r="31" spans="4:4" x14ac:dyDescent="0.3">
      <c r="D31" t="s">
        <v>72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1F12-3E0F-47AD-9441-E2D92DC762EA}">
  <dimension ref="B3:M20"/>
  <sheetViews>
    <sheetView topLeftCell="A7" workbookViewId="0">
      <selection activeCell="J24" sqref="J24"/>
    </sheetView>
  </sheetViews>
  <sheetFormatPr defaultRowHeight="14.4" x14ac:dyDescent="0.3"/>
  <cols>
    <col min="1" max="1" width="4" customWidth="1"/>
    <col min="2" max="2" width="14.109375" customWidth="1"/>
    <col min="3" max="3" width="20.33203125" customWidth="1"/>
    <col min="4" max="4" width="20.5546875" customWidth="1"/>
    <col min="5" max="13" width="20.33203125" customWidth="1"/>
  </cols>
  <sheetData>
    <row r="3" spans="2:13" ht="18.600000000000001" thickBot="1" x14ac:dyDescent="0.35">
      <c r="D3" s="13" t="s">
        <v>73</v>
      </c>
      <c r="E3" s="20" t="s">
        <v>23</v>
      </c>
      <c r="F3" s="20" t="s">
        <v>28</v>
      </c>
      <c r="G3" s="20" t="s">
        <v>33</v>
      </c>
      <c r="H3" s="20" t="s">
        <v>64</v>
      </c>
      <c r="I3" s="20" t="s">
        <v>43</v>
      </c>
      <c r="J3" s="20" t="s">
        <v>48</v>
      </c>
      <c r="K3" s="20" t="s">
        <v>65</v>
      </c>
      <c r="L3" s="20" t="s">
        <v>58</v>
      </c>
    </row>
    <row r="4" spans="2:13" x14ac:dyDescent="0.3">
      <c r="D4" s="21">
        <v>45250</v>
      </c>
      <c r="E4">
        <f>ROUND(AVERAGE(Tabella6[Autonomia]),1)</f>
        <v>7.4</v>
      </c>
      <c r="F4">
        <f>ROUND(AVERAGE(Tabella6[Partecipazione]),1)</f>
        <v>7.3</v>
      </c>
      <c r="G4">
        <f>ROUND(AVERAGE(Tabella6[Teamworking]),1)</f>
        <v>8.1</v>
      </c>
      <c r="H4">
        <f>ROUND(AVERAGE(Tabella6[Scadenze]),1)</f>
        <v>7.3</v>
      </c>
      <c r="I4">
        <f>ROUND(AVERAGE(Tabella6[Produttività]),1)</f>
        <v>7.7</v>
      </c>
      <c r="J4">
        <f>ROUND(AVERAGE(Tabella6[Qualità]),1)</f>
        <v>7.3</v>
      </c>
      <c r="K4">
        <f>ROUND(AVERAGE(Tabella6[Team contract]),1)</f>
        <v>8.6</v>
      </c>
      <c r="L4">
        <f>ROUND(AVERAGE(Tabella6[Proattività]),1)</f>
        <v>7</v>
      </c>
    </row>
    <row r="5" spans="2:13" x14ac:dyDescent="0.3">
      <c r="D5" s="21">
        <v>45264</v>
      </c>
      <c r="E5">
        <f>ROUND(AVERAGE(Tabella63[Autonomia]),1)</f>
        <v>7.9</v>
      </c>
      <c r="F5">
        <f>ROUND(AVERAGE(Tabella63[Partecipazione]),1)</f>
        <v>8</v>
      </c>
      <c r="G5">
        <f>ROUND(AVERAGE(Tabella63[Teamworking]),1)</f>
        <v>8.3000000000000007</v>
      </c>
      <c r="H5">
        <f>ROUND(AVERAGE(Tabella63[Scadenze]),1)</f>
        <v>7.6</v>
      </c>
      <c r="I5">
        <f>ROUND(AVERAGE(Tabella63[Produttività]),1)</f>
        <v>7.7</v>
      </c>
      <c r="J5">
        <f>ROUND(AVERAGE(Tabella63[Qualità]),1)</f>
        <v>6.7</v>
      </c>
      <c r="K5">
        <f>ROUND(AVERAGE(Tabella63[Team contract]),1)</f>
        <v>8.4</v>
      </c>
      <c r="L5">
        <f>ROUND(AVERAGE(Tabella63[Proattività]),1)</f>
        <v>7</v>
      </c>
    </row>
    <row r="6" spans="2:13" x14ac:dyDescent="0.3">
      <c r="D6" s="21">
        <v>45278</v>
      </c>
      <c r="E6">
        <f>ROUND(AVERAGE(Tabella634[Autonomia]),1)</f>
        <v>8</v>
      </c>
      <c r="F6">
        <f>ROUND(AVERAGE(Tabella634[Partecipazione]),1)</f>
        <v>8.3000000000000007</v>
      </c>
      <c r="G6">
        <f>ROUND(AVERAGE(Tabella634[Teamworking]),1)</f>
        <v>8.6</v>
      </c>
      <c r="H6">
        <f>ROUND(AVERAGE(Tabella634[Scadenze]),1)</f>
        <v>7</v>
      </c>
      <c r="I6">
        <f>ROUND(AVERAGE(Tabella634[Produttività]),1)</f>
        <v>8</v>
      </c>
      <c r="J6">
        <f>ROUND(AVERAGE(Tabella634[Qualità]),1)</f>
        <v>8.3000000000000007</v>
      </c>
      <c r="K6">
        <f>ROUND(AVERAGE(Tabella634[Team contract]),1)</f>
        <v>8.6</v>
      </c>
      <c r="L6">
        <f>ROUND(AVERAGE(Tabella634[Proattività]),1)</f>
        <v>7.6</v>
      </c>
    </row>
    <row r="7" spans="2:13" x14ac:dyDescent="0.3">
      <c r="D7" s="21">
        <v>45292</v>
      </c>
      <c r="E7">
        <f>ROUND(AVERAGE(Tabella6346[Autonomia]),1)</f>
        <v>7.7</v>
      </c>
      <c r="F7">
        <f>ROUND(AVERAGE(Tabella6346[Partecipazione]),1)</f>
        <v>7.9</v>
      </c>
      <c r="G7">
        <f>ROUND(AVERAGE(Tabella6346[Teamworking]),1)</f>
        <v>8.1</v>
      </c>
      <c r="H7">
        <f>ROUND(AVERAGE(Tabella6346[Scadenze]),1)</f>
        <v>7</v>
      </c>
      <c r="I7">
        <f>ROUND(AVERAGE(Tabella6346[Produttività]),1)</f>
        <v>7.1</v>
      </c>
      <c r="J7">
        <f>ROUND(AVERAGE(Tabella6346[Qualità]),1)</f>
        <v>8</v>
      </c>
      <c r="K7">
        <f>ROUND(AVERAGE(Tabella6346[Team contract]),1)</f>
        <v>9</v>
      </c>
      <c r="L7">
        <f>ROUND(AVERAGE(Tabella6346[Proattività]),1)</f>
        <v>8.3000000000000007</v>
      </c>
    </row>
    <row r="8" spans="2:13" x14ac:dyDescent="0.3">
      <c r="D8" s="21">
        <v>45306</v>
      </c>
      <c r="E8">
        <f>ROUND(AVERAGE(Tabella63468[Autonomia]),1)</f>
        <v>7.3</v>
      </c>
      <c r="F8">
        <f>ROUND(AVERAGE(Tabella63468[Partecipazione]),1)</f>
        <v>7.9</v>
      </c>
      <c r="G8">
        <f>ROUND(AVERAGE(Tabella63468[Teamworking]),1)</f>
        <v>8.4</v>
      </c>
      <c r="H8">
        <f>ROUND(AVERAGE(Tabella63468[Scadenze]),1)</f>
        <v>8.6</v>
      </c>
      <c r="I8">
        <f>ROUND(AVERAGE(Tabella63468[Produttività]),1)</f>
        <v>8.6999999999999993</v>
      </c>
      <c r="J8">
        <f>ROUND(AVERAGE(Tabella63468[Qualità]),1)</f>
        <v>7.7</v>
      </c>
      <c r="K8">
        <f>ROUND(AVERAGE(Tabella63468[Team contract]),1)</f>
        <v>8.3000000000000007</v>
      </c>
      <c r="L8">
        <f>ROUND(AVERAGE(Tabella63468[Proattività]),1)</f>
        <v>7.6</v>
      </c>
    </row>
    <row r="9" spans="2:13" x14ac:dyDescent="0.3">
      <c r="D9" s="21">
        <v>45320</v>
      </c>
      <c r="E9">
        <f>ROUND(AVERAGE(Tabella63468[Autonomia]),1)</f>
        <v>7.3</v>
      </c>
      <c r="F9">
        <f>ROUND(AVERAGE(Tabella63468[Partecipazione]),1)</f>
        <v>7.9</v>
      </c>
      <c r="G9">
        <f>ROUND(AVERAGE(Tabella63468[Teamworking]),1)</f>
        <v>8.4</v>
      </c>
      <c r="H9">
        <f>ROUND(AVERAGE(Tabella63468[Scadenze]),1)</f>
        <v>8.6</v>
      </c>
      <c r="I9">
        <f>ROUND(AVERAGE(Tabella63468[Produttività]),1)</f>
        <v>8.6999999999999993</v>
      </c>
      <c r="J9">
        <f>ROUND(AVERAGE(Tabella63468[Qualità]),1)</f>
        <v>7.7</v>
      </c>
      <c r="K9">
        <f>ROUND(AVERAGE(Tabella63468[Team contract]),1)</f>
        <v>8.3000000000000007</v>
      </c>
      <c r="L9">
        <f>ROUND(AVERAGE(Tabella63468[Proattività]),1)</f>
        <v>7.6</v>
      </c>
    </row>
    <row r="10" spans="2:13" x14ac:dyDescent="0.3">
      <c r="D10" s="21" t="s">
        <v>75</v>
      </c>
      <c r="E10">
        <f>ROUND(AVERAGE(E4:E9),1)</f>
        <v>7.6</v>
      </c>
      <c r="F10">
        <f t="shared" ref="F10:L10" si="0">ROUND(AVERAGE(F4:F9),1)</f>
        <v>7.9</v>
      </c>
      <c r="G10">
        <f t="shared" si="0"/>
        <v>8.3000000000000007</v>
      </c>
      <c r="H10">
        <f t="shared" si="0"/>
        <v>7.7</v>
      </c>
      <c r="I10">
        <f t="shared" si="0"/>
        <v>8</v>
      </c>
      <c r="J10">
        <f t="shared" si="0"/>
        <v>7.6</v>
      </c>
      <c r="K10">
        <f t="shared" si="0"/>
        <v>8.5</v>
      </c>
      <c r="L10">
        <f t="shared" si="0"/>
        <v>7.5</v>
      </c>
    </row>
    <row r="11" spans="2:13" x14ac:dyDescent="0.3">
      <c r="D11" s="21"/>
    </row>
    <row r="12" spans="2:13" x14ac:dyDescent="0.3">
      <c r="D12" s="21"/>
    </row>
    <row r="13" spans="2:13" ht="18.600000000000001" thickBot="1" x14ac:dyDescent="0.35">
      <c r="B13" s="12" t="s">
        <v>0</v>
      </c>
      <c r="C13" s="12" t="s">
        <v>1</v>
      </c>
      <c r="D13" s="13" t="s">
        <v>2</v>
      </c>
      <c r="E13" s="16" t="s">
        <v>23</v>
      </c>
      <c r="F13" s="16" t="s">
        <v>28</v>
      </c>
      <c r="G13" s="16" t="s">
        <v>33</v>
      </c>
      <c r="H13" s="16" t="s">
        <v>64</v>
      </c>
      <c r="I13" s="16" t="s">
        <v>43</v>
      </c>
      <c r="J13" s="16" t="s">
        <v>48</v>
      </c>
      <c r="K13" s="16" t="s">
        <v>65</v>
      </c>
      <c r="L13" s="16" t="s">
        <v>58</v>
      </c>
      <c r="M13" s="16" t="s">
        <v>75</v>
      </c>
    </row>
    <row r="14" spans="2:13" x14ac:dyDescent="0.3">
      <c r="B14" s="14">
        <v>512114371</v>
      </c>
      <c r="C14" s="14" t="s">
        <v>3</v>
      </c>
      <c r="D14" s="14" t="s">
        <v>4</v>
      </c>
      <c r="E14" s="1">
        <f>ROUND(AVERAGE('20-11-2023'!D4,'04-12-23'!D4,'18-12-23'!D4,'01-01-24'!D4,'15-01-24'!D4,'29-01-24'!D4),1)</f>
        <v>8.1999999999999993</v>
      </c>
      <c r="F14" s="1">
        <f>ROUND(AVERAGE('20-11-2023'!E4,'04-12-23'!E4,'18-12-23'!E4,'01-01-24'!E4,'15-01-24'!E4,'29-01-24'!E4),1)</f>
        <v>7.8</v>
      </c>
      <c r="G14" s="1">
        <f>ROUND(AVERAGE('20-11-2023'!F4,'04-12-23'!F4,'18-12-23'!F4,'01-01-24'!F4,'15-01-24'!F4,'29-01-24'!F4),1)</f>
        <v>8.1999999999999993</v>
      </c>
      <c r="H14" s="1">
        <f>ROUND(AVERAGE('20-11-2023'!G4,'04-12-23'!G4,'18-12-23'!G4,'01-01-24'!G4,'15-01-24'!G4,'29-01-24'!G4),1)</f>
        <v>8.3000000000000007</v>
      </c>
      <c r="I14" s="1">
        <f>ROUND(AVERAGE('20-11-2023'!H4,'04-12-23'!H4,'18-12-23'!H4,'01-01-24'!H4,'15-01-24'!H4,'29-01-24'!H4),1)</f>
        <v>8.5</v>
      </c>
      <c r="J14" s="1">
        <f>ROUND(AVERAGE('20-11-2023'!I4,'04-12-23'!I4,'18-12-23'!I4,'01-01-24'!I4,'15-01-24'!I4,'29-01-24'!I4),1)</f>
        <v>8.6999999999999993</v>
      </c>
      <c r="K14" s="1">
        <f>ROUND(AVERAGE('20-11-2023'!J4,'04-12-23'!J4,'18-12-23'!J4,'01-01-24'!J4,'15-01-24'!J4,'29-01-24'!J4),1)</f>
        <v>8.5</v>
      </c>
      <c r="L14" s="1">
        <f>ROUND(AVERAGE('20-11-2023'!K4,'04-12-23'!K4,'18-12-23'!K4,'01-01-24'!K4,'15-01-24'!K4,'29-01-24'!K4),1)</f>
        <v>8.5</v>
      </c>
      <c r="M14" s="1">
        <f>ROUND(AVERAGE(E14:L14),0)</f>
        <v>8</v>
      </c>
    </row>
    <row r="15" spans="2:13" x14ac:dyDescent="0.3">
      <c r="B15" s="15">
        <v>512104693</v>
      </c>
      <c r="C15" s="15" t="s">
        <v>5</v>
      </c>
      <c r="D15" s="15" t="s">
        <v>6</v>
      </c>
      <c r="E15" s="1">
        <f>ROUND(AVERAGE('20-11-2023'!D5,'04-12-23'!D5,'18-12-23'!D5,'01-01-24'!D5,'15-01-24'!D5,'29-01-24'!D5),1)</f>
        <v>8.1999999999999993</v>
      </c>
      <c r="F15" s="1">
        <f>ROUND(AVERAGE('20-11-2023'!E5,'04-12-23'!E5,'18-12-23'!E5,'01-01-24'!E5,'15-01-24'!E5,'29-01-24'!E5),1)</f>
        <v>9.1999999999999993</v>
      </c>
      <c r="G15" s="1">
        <f>ROUND(AVERAGE('20-11-2023'!F5,'04-12-23'!F5,'18-12-23'!F5,'01-01-24'!F5,'15-01-24'!F5,'29-01-24'!F5),1)</f>
        <v>9.3000000000000007</v>
      </c>
      <c r="H15" s="1">
        <f>ROUND(AVERAGE('20-11-2023'!G5,'04-12-23'!G5,'18-12-23'!G5,'01-01-24'!G5,'15-01-24'!G5,'29-01-24'!G5),1)</f>
        <v>8.3000000000000007</v>
      </c>
      <c r="I15" s="1">
        <f>ROUND(AVERAGE('20-11-2023'!H5,'04-12-23'!H5,'18-12-23'!H5,'01-01-24'!H5,'15-01-24'!H5,'29-01-24'!H5),1)</f>
        <v>8.8000000000000007</v>
      </c>
      <c r="J15" s="1">
        <f>ROUND(AVERAGE('20-11-2023'!I5,'04-12-23'!I5,'18-12-23'!I5,'01-01-24'!I5,'15-01-24'!I5,'29-01-24'!I5),1)</f>
        <v>8.6999999999999993</v>
      </c>
      <c r="K15" s="1">
        <f>ROUND(AVERAGE('20-11-2023'!J5,'04-12-23'!J5,'18-12-23'!J5,'01-01-24'!J5,'15-01-24'!J5,'29-01-24'!J5),1)</f>
        <v>9</v>
      </c>
      <c r="L15" s="1">
        <f>ROUND(AVERAGE('20-11-2023'!K5,'04-12-23'!K5,'18-12-23'!K5,'01-01-24'!K5,'15-01-24'!K5,'29-01-24'!K5),1)</f>
        <v>8.8000000000000007</v>
      </c>
      <c r="M15" s="1">
        <f t="shared" ref="M15:M20" si="1">ROUND(AVERAGE(E15:L15),0)</f>
        <v>9</v>
      </c>
    </row>
    <row r="16" spans="2:13" x14ac:dyDescent="0.3">
      <c r="B16" s="14">
        <v>512114278</v>
      </c>
      <c r="C16" s="14" t="s">
        <v>7</v>
      </c>
      <c r="D16" s="14" t="s">
        <v>8</v>
      </c>
      <c r="E16" s="1">
        <f>ROUND(AVERAGE('20-11-2023'!D6,'04-12-23'!D6,'18-12-23'!D6,'01-01-24'!D6,'15-01-24'!D6,'29-01-24'!D6),1)</f>
        <v>7.2</v>
      </c>
      <c r="F16" s="1">
        <f>ROUND(AVERAGE('20-11-2023'!E6,'04-12-23'!E6,'18-12-23'!E6,'01-01-24'!E6,'15-01-24'!E6,'29-01-24'!E6),1)</f>
        <v>6.7</v>
      </c>
      <c r="G16" s="1">
        <f>ROUND(AVERAGE('20-11-2023'!F6,'04-12-23'!F6,'18-12-23'!F6,'01-01-24'!F6,'15-01-24'!F6,'29-01-24'!F6),1)</f>
        <v>7.8</v>
      </c>
      <c r="H16" s="1">
        <f>ROUND(AVERAGE('20-11-2023'!G6,'04-12-23'!G6,'18-12-23'!G6,'01-01-24'!G6,'15-01-24'!G6,'29-01-24'!G6),1)</f>
        <v>7.2</v>
      </c>
      <c r="I16" s="1">
        <f>ROUND(AVERAGE('20-11-2023'!H6,'04-12-23'!H6,'18-12-23'!H6,'01-01-24'!H6,'15-01-24'!H6,'29-01-24'!H6),1)</f>
        <v>6.5</v>
      </c>
      <c r="J16" s="1">
        <f>ROUND(AVERAGE('20-11-2023'!I6,'04-12-23'!I6,'18-12-23'!I6,'01-01-24'!I6,'15-01-24'!I6,'29-01-24'!I6),1)</f>
        <v>7.5</v>
      </c>
      <c r="K16" s="1">
        <f>ROUND(AVERAGE('20-11-2023'!J6,'04-12-23'!J6,'18-12-23'!J6,'01-01-24'!J6,'15-01-24'!J6,'29-01-24'!J6),1)</f>
        <v>8.8000000000000007</v>
      </c>
      <c r="L16" s="1">
        <f>ROUND(AVERAGE('20-11-2023'!K6,'04-12-23'!K6,'18-12-23'!K6,'01-01-24'!K6,'15-01-24'!K6,'29-01-24'!K6),1)</f>
        <v>5.7</v>
      </c>
      <c r="M16" s="1">
        <f t="shared" si="1"/>
        <v>7</v>
      </c>
    </row>
    <row r="17" spans="2:13" x14ac:dyDescent="0.3">
      <c r="B17" s="15">
        <v>512115622</v>
      </c>
      <c r="C17" s="15" t="s">
        <v>9</v>
      </c>
      <c r="D17" s="15" t="s">
        <v>10</v>
      </c>
      <c r="E17" s="1">
        <f>ROUND(AVERAGE('20-11-2023'!D7,'04-12-23'!D7,'18-12-23'!D7,'01-01-24'!D7,'15-01-24'!D7,'29-01-24'!D7),1)</f>
        <v>8.1999999999999993</v>
      </c>
      <c r="F17" s="1">
        <f>ROUND(AVERAGE('20-11-2023'!E7,'04-12-23'!E7,'18-12-23'!E7,'01-01-24'!E7,'15-01-24'!E7,'29-01-24'!E7),1)</f>
        <v>8.6999999999999993</v>
      </c>
      <c r="G17" s="1">
        <f>ROUND(AVERAGE('20-11-2023'!F7,'04-12-23'!F7,'18-12-23'!F7,'01-01-24'!F7,'15-01-24'!F7,'29-01-24'!F7),1)</f>
        <v>8</v>
      </c>
      <c r="H17" s="1">
        <f>ROUND(AVERAGE('20-11-2023'!G7,'04-12-23'!G7,'18-12-23'!G7,'01-01-24'!G7,'15-01-24'!G7,'29-01-24'!G7),1)</f>
        <v>7.8</v>
      </c>
      <c r="I17" s="1">
        <f>ROUND(AVERAGE('20-11-2023'!H7,'04-12-23'!H7,'18-12-23'!H7,'01-01-24'!H7,'15-01-24'!H7,'29-01-24'!H7),1)</f>
        <v>8.1999999999999993</v>
      </c>
      <c r="J17" s="1">
        <f>ROUND(AVERAGE('20-11-2023'!I7,'04-12-23'!I7,'18-12-23'!I7,'01-01-24'!I7,'15-01-24'!I7,'29-01-24'!I7),1)</f>
        <v>7.8</v>
      </c>
      <c r="K17" s="1">
        <f>ROUND(AVERAGE('20-11-2023'!J7,'04-12-23'!J7,'18-12-23'!J7,'01-01-24'!J7,'15-01-24'!J7,'29-01-24'!J7),1)</f>
        <v>8.8000000000000007</v>
      </c>
      <c r="L17" s="1">
        <f>ROUND(AVERAGE('20-11-2023'!K7,'04-12-23'!K7,'18-12-23'!K7,'01-01-24'!K7,'15-01-24'!K7,'29-01-24'!K7),1)</f>
        <v>7.7</v>
      </c>
      <c r="M17" s="1">
        <f t="shared" si="1"/>
        <v>8</v>
      </c>
    </row>
    <row r="18" spans="2:13" x14ac:dyDescent="0.3">
      <c r="B18" s="14">
        <v>512115424</v>
      </c>
      <c r="C18" s="14" t="s">
        <v>11</v>
      </c>
      <c r="D18" s="14" t="s">
        <v>12</v>
      </c>
      <c r="E18" s="1">
        <f>ROUND(AVERAGE('20-11-2023'!D8,'04-12-23'!D8,'18-12-23'!D8,'01-01-24'!D8,'15-01-24'!D8,'29-01-24'!D8),1)</f>
        <v>8.5</v>
      </c>
      <c r="F18" s="1">
        <f>ROUND(AVERAGE('20-11-2023'!E8,'04-12-23'!E8,'18-12-23'!E8,'01-01-24'!E8,'15-01-24'!E8,'29-01-24'!E8),1)</f>
        <v>9.3000000000000007</v>
      </c>
      <c r="G18" s="1">
        <f>ROUND(AVERAGE('20-11-2023'!F8,'04-12-23'!F8,'18-12-23'!F8,'01-01-24'!F8,'15-01-24'!F8,'29-01-24'!F8),1)</f>
        <v>9.1999999999999993</v>
      </c>
      <c r="H18" s="1">
        <f>ROUND(AVERAGE('20-11-2023'!G8,'04-12-23'!G8,'18-12-23'!G8,'01-01-24'!G8,'15-01-24'!G8,'29-01-24'!G8),1)</f>
        <v>8.3000000000000007</v>
      </c>
      <c r="I18" s="1">
        <f>ROUND(AVERAGE('20-11-2023'!H8,'04-12-23'!H8,'18-12-23'!H8,'01-01-24'!H8,'15-01-24'!H8,'29-01-24'!H8),1)</f>
        <v>8.8000000000000007</v>
      </c>
      <c r="J18" s="1">
        <f>ROUND(AVERAGE('20-11-2023'!I8,'04-12-23'!I8,'18-12-23'!I8,'01-01-24'!I8,'15-01-24'!I8,'29-01-24'!I8),1)</f>
        <v>7.8</v>
      </c>
      <c r="K18" s="1">
        <f>ROUND(AVERAGE('20-11-2023'!J8,'04-12-23'!J8,'18-12-23'!J8,'01-01-24'!J8,'15-01-24'!J8,'29-01-24'!J8),1)</f>
        <v>8.6999999999999993</v>
      </c>
      <c r="L18" s="1">
        <f>ROUND(AVERAGE('20-11-2023'!K8,'04-12-23'!K8,'18-12-23'!K8,'01-01-24'!K8,'15-01-24'!K8,'29-01-24'!K8),1)</f>
        <v>9.3000000000000007</v>
      </c>
      <c r="M18" s="1">
        <f t="shared" si="1"/>
        <v>9</v>
      </c>
    </row>
    <row r="19" spans="2:13" x14ac:dyDescent="0.3">
      <c r="B19" s="15">
        <v>512114128</v>
      </c>
      <c r="C19" s="15" t="s">
        <v>13</v>
      </c>
      <c r="D19" s="15" t="s">
        <v>14</v>
      </c>
      <c r="E19" s="1">
        <f>ROUND(AVERAGE('20-11-2023'!D9,'04-12-23'!D9,'18-12-23'!D9,'01-01-24'!D9,'15-01-24'!D9,'29-01-24'!D9),1)</f>
        <v>7.3</v>
      </c>
      <c r="F19" s="1">
        <f>ROUND(AVERAGE('20-11-2023'!E9,'04-12-23'!E9,'18-12-23'!E9,'01-01-24'!E9,'15-01-24'!E9,'29-01-24'!E9),1)</f>
        <v>6.8</v>
      </c>
      <c r="G19" s="1">
        <f>ROUND(AVERAGE('20-11-2023'!F9,'04-12-23'!F9,'18-12-23'!F9,'01-01-24'!F9,'15-01-24'!F9,'29-01-24'!F9),1)</f>
        <v>8.3000000000000007</v>
      </c>
      <c r="H19" s="1">
        <f>ROUND(AVERAGE('20-11-2023'!G9,'04-12-23'!G9,'18-12-23'!G9,'01-01-24'!G9,'15-01-24'!G9,'29-01-24'!G9),1)</f>
        <v>7.5</v>
      </c>
      <c r="I19" s="1">
        <f>ROUND(AVERAGE('20-11-2023'!H9,'04-12-23'!H9,'18-12-23'!H9,'01-01-24'!H9,'15-01-24'!H9,'29-01-24'!H9),1)</f>
        <v>7.5</v>
      </c>
      <c r="J19" s="1">
        <f>ROUND(AVERAGE('20-11-2023'!I9,'04-12-23'!I9,'18-12-23'!I9,'01-01-24'!I9,'15-01-24'!I9,'29-01-24'!I9),1)</f>
        <v>6.7</v>
      </c>
      <c r="K19" s="1">
        <f>ROUND(AVERAGE('20-11-2023'!J9,'04-12-23'!J9,'18-12-23'!J9,'01-01-24'!J9,'15-01-24'!J9,'29-01-24'!J9),1)</f>
        <v>8.3000000000000007</v>
      </c>
      <c r="L19" s="1">
        <f>ROUND(AVERAGE('20-11-2023'!K9,'04-12-23'!K9,'18-12-23'!K9,'01-01-24'!K9,'15-01-24'!K9,'29-01-24'!K9),1)</f>
        <v>6.8</v>
      </c>
      <c r="M19" s="1">
        <f t="shared" si="1"/>
        <v>7</v>
      </c>
    </row>
    <row r="20" spans="2:13" x14ac:dyDescent="0.3">
      <c r="B20" s="14">
        <v>512109724</v>
      </c>
      <c r="C20" s="14" t="s">
        <v>15</v>
      </c>
      <c r="D20" s="14" t="s">
        <v>16</v>
      </c>
      <c r="E20" s="1">
        <f>ROUND(AVERAGE('20-11-2023'!D10,'04-12-23'!D10,'18-12-23'!D10,'01-01-24'!D10,'15-01-24'!D10,'29-01-24'!D10),1)</f>
        <v>7</v>
      </c>
      <c r="F20" s="1">
        <f>ROUND(AVERAGE('20-11-2023'!E10,'04-12-23'!E10,'18-12-23'!E10,'01-01-24'!E10,'15-01-24'!E10,'29-01-24'!E10),1)</f>
        <v>7</v>
      </c>
      <c r="G20" s="1">
        <f>ROUND(AVERAGE('20-11-2023'!F10,'04-12-23'!F10,'18-12-23'!F10,'01-01-24'!F10,'15-01-24'!F10,'29-01-24'!F10),1)</f>
        <v>8</v>
      </c>
      <c r="H20" s="1">
        <f>ROUND(AVERAGE('20-11-2023'!G10,'04-12-23'!G10,'18-12-23'!G10,'01-01-24'!G10,'15-01-24'!G10,'29-01-24'!G10),1)</f>
        <v>7.5</v>
      </c>
      <c r="I20" s="1">
        <f>ROUND(AVERAGE('20-11-2023'!H10,'04-12-23'!H10,'18-12-23'!H10,'01-01-24'!H10,'15-01-24'!H10,'29-01-24'!H10),1)</f>
        <v>7.5</v>
      </c>
      <c r="J20" s="1">
        <f>ROUND(AVERAGE('20-11-2023'!I10,'04-12-23'!I10,'18-12-23'!I10,'01-01-24'!I10,'15-01-24'!I10,'29-01-24'!I10),1)</f>
        <v>7.5</v>
      </c>
      <c r="K20" s="1">
        <f>ROUND(AVERAGE('20-11-2023'!J10,'04-12-23'!J10,'18-12-23'!J10,'01-01-24'!J10,'15-01-24'!J10,'29-01-24'!J10),1)</f>
        <v>8.5</v>
      </c>
      <c r="L20" s="1">
        <f>ROUND(AVERAGE('20-11-2023'!K10,'04-12-23'!K10,'18-12-23'!K10,'01-01-24'!K10,'15-01-24'!K10,'29-01-24'!K10),1)</f>
        <v>6.7</v>
      </c>
      <c r="M20" s="1">
        <f t="shared" si="1"/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84E7-DF21-4FC7-A0C2-63F2F2DC3663}">
  <dimension ref="B2:J87"/>
  <sheetViews>
    <sheetView tabSelected="1" topLeftCell="A73" workbookViewId="0">
      <selection activeCell="S91" sqref="S91"/>
    </sheetView>
  </sheetViews>
  <sheetFormatPr defaultRowHeight="14.4" x14ac:dyDescent="0.3"/>
  <cols>
    <col min="2" max="2" width="11.6640625" bestFit="1" customWidth="1"/>
    <col min="3" max="10" width="9" bestFit="1" customWidth="1"/>
  </cols>
  <sheetData>
    <row r="2" spans="2:10" ht="15" thickBot="1" x14ac:dyDescent="0.35">
      <c r="B2" s="31" t="s">
        <v>84</v>
      </c>
      <c r="C2" s="32"/>
    </row>
    <row r="3" spans="2:10" ht="15" thickBot="1" x14ac:dyDescent="0.35">
      <c r="B3" s="26" t="s">
        <v>73</v>
      </c>
      <c r="C3" s="27" t="s">
        <v>76</v>
      </c>
      <c r="D3" s="27" t="s">
        <v>80</v>
      </c>
      <c r="E3" s="27" t="s">
        <v>77</v>
      </c>
      <c r="F3" s="27" t="s">
        <v>78</v>
      </c>
      <c r="G3" s="27" t="s">
        <v>79</v>
      </c>
      <c r="H3" s="27" t="s">
        <v>81</v>
      </c>
      <c r="I3" s="27" t="s">
        <v>82</v>
      </c>
      <c r="J3" s="27" t="s">
        <v>83</v>
      </c>
    </row>
    <row r="4" spans="2:10" x14ac:dyDescent="0.3">
      <c r="B4" s="28">
        <v>45250</v>
      </c>
      <c r="C4" s="29">
        <f>Tabella6[[#This Row],[Autonomia]]</f>
        <v>8</v>
      </c>
      <c r="D4" s="29">
        <f>Tabella6[[#This Row],[Partecipazione]]</f>
        <v>7</v>
      </c>
      <c r="E4" s="29">
        <f>Tabella6[[#This Row],[Teamworking]]</f>
        <v>7</v>
      </c>
      <c r="F4" s="29">
        <f>Tabella6[[#This Row],[Scadenze]]</f>
        <v>8</v>
      </c>
      <c r="G4" s="29">
        <f>Tabella6[[#This Row],[Produttività]]</f>
        <v>9</v>
      </c>
      <c r="H4" s="29">
        <f>Tabella6[[#This Row],[Qualità]]</f>
        <v>8</v>
      </c>
      <c r="I4" s="29">
        <f>Tabella6[[#This Row],[Team contract]]</f>
        <v>8</v>
      </c>
      <c r="J4" s="29">
        <f>Tabella6[[#This Row],[Proattività]]</f>
        <v>7</v>
      </c>
    </row>
    <row r="5" spans="2:10" x14ac:dyDescent="0.3">
      <c r="B5" s="30">
        <v>45264</v>
      </c>
      <c r="C5" s="29">
        <f>'04-12-23'!D4</f>
        <v>8</v>
      </c>
      <c r="D5" s="29">
        <f>'04-12-23'!E4</f>
        <v>8</v>
      </c>
      <c r="E5" s="29">
        <f>'04-12-23'!F4</f>
        <v>8</v>
      </c>
      <c r="F5" s="29">
        <f>'04-12-23'!G4</f>
        <v>8</v>
      </c>
      <c r="G5" s="29">
        <f>'04-12-23'!H4</f>
        <v>8</v>
      </c>
      <c r="H5" s="29">
        <f>'04-12-23'!I4</f>
        <v>7</v>
      </c>
      <c r="I5" s="29">
        <f>'04-12-23'!J4</f>
        <v>8</v>
      </c>
      <c r="J5" s="29">
        <f>'04-12-23'!K4</f>
        <v>8</v>
      </c>
    </row>
    <row r="6" spans="2:10" x14ac:dyDescent="0.3">
      <c r="B6" s="28">
        <v>45278</v>
      </c>
      <c r="C6" s="29">
        <f>'18-12-23'!D4</f>
        <v>8</v>
      </c>
      <c r="D6" s="29">
        <f>'18-12-23'!E4</f>
        <v>8</v>
      </c>
      <c r="E6" s="29">
        <f>'18-12-23'!F4</f>
        <v>8</v>
      </c>
      <c r="F6" s="29">
        <f>'18-12-23'!G4</f>
        <v>7</v>
      </c>
      <c r="G6" s="29">
        <f>'18-12-23'!H4</f>
        <v>8</v>
      </c>
      <c r="H6" s="29">
        <f>'18-12-23'!I4</f>
        <v>9</v>
      </c>
      <c r="I6" s="29">
        <f>'18-12-23'!J4</f>
        <v>8</v>
      </c>
      <c r="J6" s="29">
        <f>'18-12-23'!K4</f>
        <v>8</v>
      </c>
    </row>
    <row r="7" spans="2:10" x14ac:dyDescent="0.3">
      <c r="B7" s="30">
        <v>45292</v>
      </c>
      <c r="C7" s="29">
        <f>'01-01-24'!D4</f>
        <v>8</v>
      </c>
      <c r="D7" s="29">
        <f>'01-01-24'!E4</f>
        <v>8</v>
      </c>
      <c r="E7" s="29">
        <f>'01-01-24'!F4</f>
        <v>8</v>
      </c>
      <c r="F7" s="29">
        <f>'01-01-24'!G4</f>
        <v>7</v>
      </c>
      <c r="G7" s="29">
        <f>'01-01-24'!H4</f>
        <v>8</v>
      </c>
      <c r="H7" s="29">
        <f>'01-01-24'!I4</f>
        <v>8</v>
      </c>
      <c r="I7" s="29">
        <f>'01-01-24'!J4</f>
        <v>9</v>
      </c>
      <c r="J7" s="29">
        <f>'01-01-24'!K4</f>
        <v>9</v>
      </c>
    </row>
    <row r="8" spans="2:10" x14ac:dyDescent="0.3">
      <c r="B8" s="28">
        <v>45306</v>
      </c>
      <c r="C8" s="29">
        <f>'15-01-24'!D4</f>
        <v>8</v>
      </c>
      <c r="D8" s="29">
        <f>'15-01-24'!E4</f>
        <v>8</v>
      </c>
      <c r="E8" s="29">
        <f>'15-01-24'!F4</f>
        <v>9</v>
      </c>
      <c r="F8" s="29">
        <f>'15-01-24'!G4</f>
        <v>10</v>
      </c>
      <c r="G8" s="29">
        <f>'15-01-24'!H4</f>
        <v>9</v>
      </c>
      <c r="H8" s="29">
        <f>'15-01-24'!I4</f>
        <v>10</v>
      </c>
      <c r="I8" s="29">
        <f>'15-01-24'!J4</f>
        <v>9</v>
      </c>
      <c r="J8" s="29">
        <f>'15-01-24'!K4</f>
        <v>9</v>
      </c>
    </row>
    <row r="9" spans="2:10" x14ac:dyDescent="0.3">
      <c r="B9" s="30">
        <v>45320</v>
      </c>
      <c r="C9" s="29">
        <f>'29-01-24'!D4</f>
        <v>9</v>
      </c>
      <c r="D9" s="29">
        <f>'29-01-24'!E4</f>
        <v>8</v>
      </c>
      <c r="E9" s="29">
        <f>'29-01-24'!F4</f>
        <v>9</v>
      </c>
      <c r="F9" s="29">
        <f>'29-01-24'!G4</f>
        <v>10</v>
      </c>
      <c r="G9" s="29">
        <f>'29-01-24'!H4</f>
        <v>9</v>
      </c>
      <c r="H9" s="29">
        <f>'29-01-24'!I4</f>
        <v>10</v>
      </c>
      <c r="I9" s="29">
        <f>'29-01-24'!J4</f>
        <v>9</v>
      </c>
      <c r="J9" s="29">
        <f>'29-01-24'!K4</f>
        <v>10</v>
      </c>
    </row>
    <row r="15" spans="2:10" ht="15" thickBot="1" x14ac:dyDescent="0.35">
      <c r="B15" s="31" t="s">
        <v>85</v>
      </c>
      <c r="C15" s="32"/>
    </row>
    <row r="16" spans="2:10" ht="15" thickBot="1" x14ac:dyDescent="0.35">
      <c r="B16" s="26" t="s">
        <v>73</v>
      </c>
      <c r="C16" s="27" t="s">
        <v>76</v>
      </c>
      <c r="D16" s="27" t="s">
        <v>80</v>
      </c>
      <c r="E16" s="27" t="s">
        <v>77</v>
      </c>
      <c r="F16" s="27" t="s">
        <v>78</v>
      </c>
      <c r="G16" s="27" t="s">
        <v>79</v>
      </c>
      <c r="H16" s="27" t="s">
        <v>81</v>
      </c>
      <c r="I16" s="27" t="s">
        <v>82</v>
      </c>
      <c r="J16" s="27" t="s">
        <v>83</v>
      </c>
    </row>
    <row r="17" spans="2:10" x14ac:dyDescent="0.3">
      <c r="B17" s="28">
        <v>45250</v>
      </c>
      <c r="C17" s="1">
        <f>'20-11-2023'!D5</f>
        <v>8</v>
      </c>
      <c r="D17" s="1">
        <f>'20-11-2023'!E5</f>
        <v>8</v>
      </c>
      <c r="E17" s="1">
        <f>'20-11-2023'!F5</f>
        <v>9</v>
      </c>
      <c r="F17" s="1">
        <f>'20-11-2023'!G5</f>
        <v>8</v>
      </c>
      <c r="G17" s="1">
        <f>'20-11-2023'!H5</f>
        <v>8</v>
      </c>
      <c r="H17" s="1">
        <f>'20-11-2023'!I5</f>
        <v>8</v>
      </c>
      <c r="I17" s="1">
        <f>'20-11-2023'!J5</f>
        <v>9</v>
      </c>
      <c r="J17" s="1">
        <f>'20-11-2023'!K5</f>
        <v>8</v>
      </c>
    </row>
    <row r="18" spans="2:10" x14ac:dyDescent="0.3">
      <c r="B18" s="30">
        <v>45264</v>
      </c>
      <c r="C18" s="29">
        <f>'04-12-23'!D5</f>
        <v>8</v>
      </c>
      <c r="D18" s="29">
        <f>'04-12-23'!E5</f>
        <v>9</v>
      </c>
      <c r="E18" s="29">
        <f>'04-12-23'!F5</f>
        <v>9</v>
      </c>
      <c r="F18" s="29">
        <f>'04-12-23'!G5</f>
        <v>8</v>
      </c>
      <c r="G18" s="29">
        <f>'04-12-23'!H5</f>
        <v>8</v>
      </c>
      <c r="H18" s="29">
        <f>'04-12-23'!I5</f>
        <v>7</v>
      </c>
      <c r="I18" s="29">
        <f>'04-12-23'!J5</f>
        <v>9</v>
      </c>
      <c r="J18" s="29">
        <f>'04-12-23'!K5</f>
        <v>8</v>
      </c>
    </row>
    <row r="19" spans="2:10" x14ac:dyDescent="0.3">
      <c r="B19" s="28">
        <v>45278</v>
      </c>
      <c r="C19" s="29">
        <f>'18-12-23'!D5</f>
        <v>8</v>
      </c>
      <c r="D19" s="29">
        <f>'18-12-23'!E5</f>
        <v>9</v>
      </c>
      <c r="E19" s="29">
        <f>'18-12-23'!F5</f>
        <v>9</v>
      </c>
      <c r="F19" s="29">
        <f>'18-12-23'!G5</f>
        <v>7</v>
      </c>
      <c r="G19" s="29">
        <f>'18-12-23'!H5</f>
        <v>9</v>
      </c>
      <c r="H19" s="29">
        <f>'18-12-23'!I5</f>
        <v>9</v>
      </c>
      <c r="I19" s="29">
        <f>'18-12-23'!J5</f>
        <v>9</v>
      </c>
      <c r="J19" s="29">
        <f>'18-12-23'!K5</f>
        <v>8</v>
      </c>
    </row>
    <row r="20" spans="2:10" x14ac:dyDescent="0.3">
      <c r="B20" s="30">
        <v>45292</v>
      </c>
      <c r="C20" s="29">
        <f>'01-01-24'!D5</f>
        <v>8</v>
      </c>
      <c r="D20" s="29">
        <f>'01-01-24'!E5</f>
        <v>9</v>
      </c>
      <c r="E20" s="29">
        <f>'01-01-24'!F5</f>
        <v>9</v>
      </c>
      <c r="F20" s="29">
        <f>'01-01-24'!G5</f>
        <v>7</v>
      </c>
      <c r="G20" s="29">
        <f>'01-01-24'!H5</f>
        <v>8</v>
      </c>
      <c r="H20" s="29">
        <f>'01-01-24'!I5</f>
        <v>8</v>
      </c>
      <c r="I20" s="29">
        <f>'01-01-24'!J5</f>
        <v>9</v>
      </c>
      <c r="J20" s="29">
        <f>'01-01-24'!K5</f>
        <v>10</v>
      </c>
    </row>
    <row r="21" spans="2:10" x14ac:dyDescent="0.3">
      <c r="B21" s="28">
        <v>45306</v>
      </c>
      <c r="C21" s="29">
        <f>'15-01-24'!D5</f>
        <v>8</v>
      </c>
      <c r="D21" s="29">
        <f>'15-01-24'!E5</f>
        <v>10</v>
      </c>
      <c r="E21" s="29">
        <f>'15-01-24'!F5</f>
        <v>10</v>
      </c>
      <c r="F21" s="29">
        <f>'15-01-24'!G5</f>
        <v>10</v>
      </c>
      <c r="G21" s="29">
        <f>'15-01-24'!H5</f>
        <v>10</v>
      </c>
      <c r="H21" s="29">
        <f>'15-01-24'!I5</f>
        <v>10</v>
      </c>
      <c r="I21" s="29">
        <f>'15-01-24'!J5</f>
        <v>9</v>
      </c>
      <c r="J21" s="29">
        <f>'15-01-24'!K5</f>
        <v>9</v>
      </c>
    </row>
    <row r="22" spans="2:10" x14ac:dyDescent="0.3">
      <c r="B22" s="30">
        <v>45320</v>
      </c>
      <c r="C22" s="29">
        <f>'29-01-24'!D5</f>
        <v>9</v>
      </c>
      <c r="D22" s="29">
        <f>'29-01-24'!E5</f>
        <v>10</v>
      </c>
      <c r="E22" s="29">
        <f>'29-01-24'!F5</f>
        <v>10</v>
      </c>
      <c r="F22" s="29">
        <f>'29-01-24'!G5</f>
        <v>10</v>
      </c>
      <c r="G22" s="29">
        <f>'29-01-24'!H5</f>
        <v>10</v>
      </c>
      <c r="H22" s="29">
        <f>'29-01-24'!I5</f>
        <v>10</v>
      </c>
      <c r="I22" s="29">
        <f>'29-01-24'!J5</f>
        <v>9</v>
      </c>
      <c r="J22" s="29">
        <f>'29-01-24'!K5</f>
        <v>10</v>
      </c>
    </row>
    <row r="28" spans="2:10" ht="15" thickBot="1" x14ac:dyDescent="0.35">
      <c r="B28" s="31" t="s">
        <v>86</v>
      </c>
      <c r="C28" s="32"/>
    </row>
    <row r="29" spans="2:10" ht="15" thickBot="1" x14ac:dyDescent="0.35">
      <c r="B29" s="26" t="s">
        <v>73</v>
      </c>
      <c r="C29" s="27" t="s">
        <v>76</v>
      </c>
      <c r="D29" s="27" t="s">
        <v>80</v>
      </c>
      <c r="E29" s="27" t="s">
        <v>77</v>
      </c>
      <c r="F29" s="27" t="s">
        <v>78</v>
      </c>
      <c r="G29" s="27" t="s">
        <v>79</v>
      </c>
      <c r="H29" s="27" t="s">
        <v>81</v>
      </c>
      <c r="I29" s="27" t="s">
        <v>82</v>
      </c>
      <c r="J29" s="27" t="s">
        <v>83</v>
      </c>
    </row>
    <row r="30" spans="2:10" x14ac:dyDescent="0.3">
      <c r="B30" s="28">
        <v>45250</v>
      </c>
      <c r="C30" s="1">
        <f>'20-11-2023'!D6</f>
        <v>7</v>
      </c>
      <c r="D30" s="1">
        <f>'20-11-2023'!E6</f>
        <v>7</v>
      </c>
      <c r="E30" s="1">
        <f>'20-11-2023'!F6</f>
        <v>8</v>
      </c>
      <c r="F30" s="1">
        <f>'20-11-2023'!G6</f>
        <v>6</v>
      </c>
      <c r="G30" s="1">
        <f>'20-11-2023'!H6</f>
        <v>6</v>
      </c>
      <c r="H30" s="1">
        <f>'20-11-2023'!I6</f>
        <v>7</v>
      </c>
      <c r="I30" s="1">
        <f>'20-11-2023'!J6</f>
        <v>9</v>
      </c>
      <c r="J30" s="1">
        <f>'20-11-2023'!K6</f>
        <v>6</v>
      </c>
    </row>
    <row r="31" spans="2:10" x14ac:dyDescent="0.3">
      <c r="B31" s="30">
        <v>45264</v>
      </c>
      <c r="C31" s="29">
        <f>'04-12-23'!D6</f>
        <v>8</v>
      </c>
      <c r="D31" s="29">
        <f>'04-12-23'!E6</f>
        <v>7</v>
      </c>
      <c r="E31" s="29">
        <f>'04-12-23'!F6</f>
        <v>8</v>
      </c>
      <c r="F31" s="29">
        <f>'04-12-23'!G6</f>
        <v>7</v>
      </c>
      <c r="G31" s="29">
        <f>'04-12-23'!H6</f>
        <v>8</v>
      </c>
      <c r="H31" s="29">
        <f>'04-12-23'!I6</f>
        <v>6</v>
      </c>
      <c r="I31" s="29">
        <f>'04-12-23'!J6</f>
        <v>9</v>
      </c>
      <c r="J31" s="29">
        <f>'04-12-23'!K6</f>
        <v>5</v>
      </c>
    </row>
    <row r="32" spans="2:10" x14ac:dyDescent="0.3">
      <c r="B32" s="28">
        <v>45278</v>
      </c>
      <c r="C32" s="29">
        <f>'18-12-23'!D6</f>
        <v>8</v>
      </c>
      <c r="D32" s="29">
        <f>'18-12-23'!E6</f>
        <v>7</v>
      </c>
      <c r="E32" s="29">
        <f>'18-12-23'!F6</f>
        <v>8</v>
      </c>
      <c r="F32" s="29">
        <f>'18-12-23'!G6</f>
        <v>7</v>
      </c>
      <c r="G32" s="29">
        <f>'18-12-23'!H6</f>
        <v>7</v>
      </c>
      <c r="H32" s="29">
        <f>'18-12-23'!I6</f>
        <v>8</v>
      </c>
      <c r="I32" s="29">
        <f>'18-12-23'!J6</f>
        <v>9</v>
      </c>
      <c r="J32" s="29">
        <f>'18-12-23'!K6</f>
        <v>6</v>
      </c>
    </row>
    <row r="33" spans="2:10" x14ac:dyDescent="0.3">
      <c r="B33" s="30">
        <v>45292</v>
      </c>
      <c r="C33" s="29">
        <f>'01-01-24'!D6</f>
        <v>7</v>
      </c>
      <c r="D33" s="29">
        <f>'01-01-24'!E6</f>
        <v>7</v>
      </c>
      <c r="E33" s="29">
        <f>'01-01-24'!F6</f>
        <v>7</v>
      </c>
      <c r="F33" s="29">
        <f>'01-01-24'!G6</f>
        <v>7</v>
      </c>
      <c r="G33" s="29">
        <f>'01-01-24'!H6</f>
        <v>6</v>
      </c>
      <c r="H33" s="29">
        <f>'01-01-24'!I6</f>
        <v>8</v>
      </c>
      <c r="I33" s="29">
        <f>'01-01-24'!J6</f>
        <v>9</v>
      </c>
      <c r="J33" s="29">
        <f>'01-01-24'!K6</f>
        <v>5</v>
      </c>
    </row>
    <row r="34" spans="2:10" x14ac:dyDescent="0.3">
      <c r="B34" s="28">
        <v>45306</v>
      </c>
      <c r="C34" s="29">
        <f>'15-01-24'!D6</f>
        <v>6</v>
      </c>
      <c r="D34" s="29">
        <f>'15-01-24'!E6</f>
        <v>5</v>
      </c>
      <c r="E34" s="29">
        <f>'15-01-24'!F6</f>
        <v>8</v>
      </c>
      <c r="F34" s="29">
        <f>'15-01-24'!G6</f>
        <v>6</v>
      </c>
      <c r="G34" s="29">
        <f>'15-01-24'!H6</f>
        <v>5</v>
      </c>
      <c r="H34" s="29">
        <f>'15-01-24'!I6</f>
        <v>8</v>
      </c>
      <c r="I34" s="29">
        <f>'15-01-24'!J6</f>
        <v>8</v>
      </c>
      <c r="J34" s="29">
        <f>'15-01-24'!K6</f>
        <v>5</v>
      </c>
    </row>
    <row r="35" spans="2:10" x14ac:dyDescent="0.3">
      <c r="B35" s="30">
        <v>45320</v>
      </c>
      <c r="C35" s="29">
        <f>'29-01-24'!D6</f>
        <v>7</v>
      </c>
      <c r="D35" s="29">
        <f>'29-01-24'!E6</f>
        <v>7</v>
      </c>
      <c r="E35" s="29">
        <f>'29-01-24'!F6</f>
        <v>8</v>
      </c>
      <c r="F35" s="29">
        <f>'29-01-24'!G6</f>
        <v>10</v>
      </c>
      <c r="G35" s="29">
        <f>'29-01-24'!H6</f>
        <v>7</v>
      </c>
      <c r="H35" s="29">
        <f>'29-01-24'!I6</f>
        <v>8</v>
      </c>
      <c r="I35" s="29">
        <f>'29-01-24'!J6</f>
        <v>9</v>
      </c>
      <c r="J35" s="29">
        <f>'29-01-24'!K6</f>
        <v>7</v>
      </c>
    </row>
    <row r="41" spans="2:10" ht="15" thickBot="1" x14ac:dyDescent="0.35">
      <c r="B41" s="31" t="s">
        <v>87</v>
      </c>
      <c r="C41" s="32"/>
    </row>
    <row r="42" spans="2:10" ht="15" thickBot="1" x14ac:dyDescent="0.35">
      <c r="B42" s="26" t="s">
        <v>73</v>
      </c>
      <c r="C42" s="27" t="s">
        <v>76</v>
      </c>
      <c r="D42" s="27" t="s">
        <v>80</v>
      </c>
      <c r="E42" s="27" t="s">
        <v>77</v>
      </c>
      <c r="F42" s="27" t="s">
        <v>78</v>
      </c>
      <c r="G42" s="27" t="s">
        <v>79</v>
      </c>
      <c r="H42" s="27" t="s">
        <v>81</v>
      </c>
      <c r="I42" s="27" t="s">
        <v>82</v>
      </c>
      <c r="J42" s="27" t="s">
        <v>83</v>
      </c>
    </row>
    <row r="43" spans="2:10" x14ac:dyDescent="0.3">
      <c r="B43" s="28">
        <v>45250</v>
      </c>
      <c r="C43" s="1">
        <f>'20-11-2023'!D7</f>
        <v>8</v>
      </c>
      <c r="D43" s="1">
        <f>'20-11-2023'!E7</f>
        <v>7</v>
      </c>
      <c r="E43" s="1">
        <f>'20-11-2023'!F7</f>
        <v>8</v>
      </c>
      <c r="F43" s="1">
        <f>'20-11-2023'!G7</f>
        <v>8</v>
      </c>
      <c r="G43" s="1">
        <f>'20-11-2023'!H7</f>
        <v>8</v>
      </c>
      <c r="H43" s="1">
        <f>'20-11-2023'!I7</f>
        <v>7</v>
      </c>
      <c r="I43" s="1">
        <f>'20-11-2023'!J7</f>
        <v>9</v>
      </c>
      <c r="J43" s="1">
        <f>'20-11-2023'!K7</f>
        <v>7</v>
      </c>
    </row>
    <row r="44" spans="2:10" x14ac:dyDescent="0.3">
      <c r="B44" s="30">
        <v>45264</v>
      </c>
      <c r="C44" s="29">
        <f>'04-12-23'!D7</f>
        <v>7</v>
      </c>
      <c r="D44" s="29">
        <f>'04-12-23'!E7</f>
        <v>9</v>
      </c>
      <c r="E44" s="29">
        <f>'04-12-23'!F7</f>
        <v>8</v>
      </c>
      <c r="F44" s="29">
        <f>'04-12-23'!G7</f>
        <v>7</v>
      </c>
      <c r="G44" s="29">
        <f>'04-12-23'!H7</f>
        <v>7</v>
      </c>
      <c r="H44" s="29">
        <f>'04-12-23'!I7</f>
        <v>7</v>
      </c>
      <c r="I44" s="29">
        <f>'04-12-23'!J7</f>
        <v>9</v>
      </c>
      <c r="J44" s="29">
        <f>'04-12-23'!K7</f>
        <v>8</v>
      </c>
    </row>
    <row r="45" spans="2:10" x14ac:dyDescent="0.3">
      <c r="B45" s="28">
        <v>45278</v>
      </c>
      <c r="C45" s="29">
        <f>'18-12-23'!D7</f>
        <v>8</v>
      </c>
      <c r="D45" s="29">
        <f>'18-12-23'!E7</f>
        <v>9</v>
      </c>
      <c r="E45" s="29">
        <f>'18-12-23'!F7</f>
        <v>8</v>
      </c>
      <c r="F45" s="29">
        <f>'18-12-23'!G7</f>
        <v>7</v>
      </c>
      <c r="G45" s="29">
        <f>'18-12-23'!H7</f>
        <v>8</v>
      </c>
      <c r="H45" s="29">
        <f>'18-12-23'!I7</f>
        <v>8</v>
      </c>
      <c r="I45" s="29">
        <f>'18-12-23'!J7</f>
        <v>9</v>
      </c>
      <c r="J45" s="29">
        <f>'18-12-23'!K7</f>
        <v>8</v>
      </c>
    </row>
    <row r="46" spans="2:10" x14ac:dyDescent="0.3">
      <c r="B46" s="30">
        <v>45292</v>
      </c>
      <c r="C46" s="29">
        <f>'01-01-24'!D7</f>
        <v>8</v>
      </c>
      <c r="D46" s="29">
        <f>'01-01-24'!E7</f>
        <v>9</v>
      </c>
      <c r="E46" s="29">
        <f>'01-01-24'!F7</f>
        <v>8</v>
      </c>
      <c r="F46" s="29">
        <f>'01-01-24'!G7</f>
        <v>7</v>
      </c>
      <c r="G46" s="29">
        <f>'01-01-24'!H7</f>
        <v>8</v>
      </c>
      <c r="H46" s="29">
        <f>'01-01-24'!I7</f>
        <v>8</v>
      </c>
      <c r="I46" s="29">
        <f>'01-01-24'!J7</f>
        <v>9</v>
      </c>
      <c r="J46" s="29">
        <f>'01-01-24'!K7</f>
        <v>9</v>
      </c>
    </row>
    <row r="47" spans="2:10" x14ac:dyDescent="0.3">
      <c r="B47" s="28">
        <v>45306</v>
      </c>
      <c r="C47" s="29">
        <f>'15-01-24'!D7</f>
        <v>8</v>
      </c>
      <c r="D47" s="29">
        <f>'15-01-24'!E7</f>
        <v>9</v>
      </c>
      <c r="E47" s="29">
        <f>'15-01-24'!F7</f>
        <v>7</v>
      </c>
      <c r="F47" s="29">
        <f>'15-01-24'!G7</f>
        <v>8</v>
      </c>
      <c r="G47" s="29">
        <f>'15-01-24'!H7</f>
        <v>9</v>
      </c>
      <c r="H47" s="29">
        <f>'15-01-24'!I7</f>
        <v>8</v>
      </c>
      <c r="I47" s="29">
        <f>'15-01-24'!J7</f>
        <v>8</v>
      </c>
      <c r="J47" s="29">
        <f>'15-01-24'!K7</f>
        <v>7</v>
      </c>
    </row>
    <row r="48" spans="2:10" x14ac:dyDescent="0.3">
      <c r="B48" s="30">
        <v>45320</v>
      </c>
      <c r="C48" s="29">
        <f>'29-01-24'!D7</f>
        <v>10</v>
      </c>
      <c r="D48" s="29">
        <f>'29-01-24'!E7</f>
        <v>9</v>
      </c>
      <c r="E48" s="29">
        <f>'29-01-24'!F7</f>
        <v>9</v>
      </c>
      <c r="F48" s="29">
        <f>'29-01-24'!G7</f>
        <v>10</v>
      </c>
      <c r="G48" s="29">
        <f>'29-01-24'!H7</f>
        <v>9</v>
      </c>
      <c r="H48" s="29">
        <f>'29-01-24'!I7</f>
        <v>9</v>
      </c>
      <c r="I48" s="29">
        <f>'29-01-24'!J7</f>
        <v>9</v>
      </c>
      <c r="J48" s="29">
        <f>'29-01-24'!K7</f>
        <v>7</v>
      </c>
    </row>
    <row r="54" spans="2:10" ht="15" thickBot="1" x14ac:dyDescent="0.35">
      <c r="B54" s="31" t="s">
        <v>88</v>
      </c>
      <c r="C54" s="32"/>
    </row>
    <row r="55" spans="2:10" ht="15" thickBot="1" x14ac:dyDescent="0.35">
      <c r="B55" s="26" t="s">
        <v>73</v>
      </c>
      <c r="C55" s="27" t="s">
        <v>76</v>
      </c>
      <c r="D55" s="27" t="s">
        <v>80</v>
      </c>
      <c r="E55" s="27" t="s">
        <v>77</v>
      </c>
      <c r="F55" s="27" t="s">
        <v>78</v>
      </c>
      <c r="G55" s="27" t="s">
        <v>79</v>
      </c>
      <c r="H55" s="27" t="s">
        <v>81</v>
      </c>
      <c r="I55" s="27" t="s">
        <v>82</v>
      </c>
      <c r="J55" s="27" t="s">
        <v>83</v>
      </c>
    </row>
    <row r="56" spans="2:10" x14ac:dyDescent="0.3">
      <c r="B56" s="28">
        <v>45250</v>
      </c>
      <c r="C56" s="1">
        <f>'20-11-2023'!D8</f>
        <v>8</v>
      </c>
      <c r="D56" s="1">
        <f>'20-11-2023'!E8</f>
        <v>9</v>
      </c>
      <c r="E56" s="1">
        <f>'20-11-2023'!F8</f>
        <v>9</v>
      </c>
      <c r="F56" s="1">
        <f>'20-11-2023'!G8</f>
        <v>8</v>
      </c>
      <c r="G56" s="1">
        <f>'20-11-2023'!H8</f>
        <v>9</v>
      </c>
      <c r="H56" s="1">
        <f>'20-11-2023'!I8</f>
        <v>8</v>
      </c>
      <c r="I56" s="1">
        <f>'20-11-2023'!J8</f>
        <v>8</v>
      </c>
      <c r="J56" s="1">
        <f>'20-11-2023'!K8</f>
        <v>8</v>
      </c>
    </row>
    <row r="57" spans="2:10" x14ac:dyDescent="0.3">
      <c r="B57" s="30">
        <v>45264</v>
      </c>
      <c r="C57" s="29">
        <f>'04-12-23'!D8</f>
        <v>8</v>
      </c>
      <c r="D57" s="29">
        <f>'04-12-23'!E8</f>
        <v>9</v>
      </c>
      <c r="E57" s="29">
        <f>'04-12-23'!F8</f>
        <v>9</v>
      </c>
      <c r="F57" s="29">
        <f>'04-12-23'!G8</f>
        <v>8</v>
      </c>
      <c r="G57" s="29">
        <f>'04-12-23'!H8</f>
        <v>9</v>
      </c>
      <c r="H57" s="29">
        <f>'04-12-23'!I8</f>
        <v>7</v>
      </c>
      <c r="I57" s="29">
        <f>'04-12-23'!J8</f>
        <v>8</v>
      </c>
      <c r="J57" s="29">
        <f>'04-12-23'!K8</f>
        <v>9</v>
      </c>
    </row>
    <row r="58" spans="2:10" x14ac:dyDescent="0.3">
      <c r="B58" s="28">
        <v>45278</v>
      </c>
      <c r="C58" s="29">
        <f>'18-12-23'!D8</f>
        <v>8</v>
      </c>
      <c r="D58" s="29">
        <f>'18-12-23'!E8</f>
        <v>9</v>
      </c>
      <c r="E58" s="29">
        <f>'18-12-23'!F8</f>
        <v>9</v>
      </c>
      <c r="F58" s="29">
        <f>'18-12-23'!G8</f>
        <v>7</v>
      </c>
      <c r="G58" s="29">
        <f>'18-12-23'!H8</f>
        <v>8</v>
      </c>
      <c r="H58" s="29">
        <f>'18-12-23'!I8</f>
        <v>8</v>
      </c>
      <c r="I58" s="29">
        <f>'18-12-23'!J8</f>
        <v>8</v>
      </c>
      <c r="J58" s="29">
        <f>'18-12-23'!K8</f>
        <v>10</v>
      </c>
    </row>
    <row r="59" spans="2:10" x14ac:dyDescent="0.3">
      <c r="B59" s="30">
        <v>45292</v>
      </c>
      <c r="C59" s="29">
        <f>'01-01-24'!D8</f>
        <v>8</v>
      </c>
      <c r="D59" s="29">
        <f>'01-01-24'!E8</f>
        <v>9</v>
      </c>
      <c r="E59" s="29">
        <f>'01-01-24'!F8</f>
        <v>9</v>
      </c>
      <c r="F59" s="29">
        <f>'01-01-24'!G8</f>
        <v>7</v>
      </c>
      <c r="G59" s="29">
        <f>'01-01-24'!H8</f>
        <v>8</v>
      </c>
      <c r="H59" s="29">
        <f>'01-01-24'!I8</f>
        <v>8</v>
      </c>
      <c r="I59" s="29">
        <f>'01-01-24'!J8</f>
        <v>9</v>
      </c>
      <c r="J59" s="29">
        <f>'01-01-24'!K8</f>
        <v>10</v>
      </c>
    </row>
    <row r="60" spans="2:10" x14ac:dyDescent="0.3">
      <c r="B60" s="28">
        <v>45306</v>
      </c>
      <c r="C60" s="29">
        <f>'15-01-24'!D8</f>
        <v>9</v>
      </c>
      <c r="D60" s="29">
        <f>'15-01-24'!E8</f>
        <v>10</v>
      </c>
      <c r="E60" s="29">
        <f>'15-01-24'!F8</f>
        <v>9</v>
      </c>
      <c r="F60" s="29">
        <f>'15-01-24'!G8</f>
        <v>10</v>
      </c>
      <c r="G60" s="29">
        <f>'15-01-24'!H8</f>
        <v>10</v>
      </c>
      <c r="H60" s="29">
        <f>'15-01-24'!I8</f>
        <v>7</v>
      </c>
      <c r="I60" s="29">
        <f>'15-01-24'!J8</f>
        <v>9</v>
      </c>
      <c r="J60" s="29">
        <f>'15-01-24'!K8</f>
        <v>9</v>
      </c>
    </row>
    <row r="61" spans="2:10" x14ac:dyDescent="0.3">
      <c r="B61" s="30">
        <v>45320</v>
      </c>
      <c r="C61" s="29">
        <f>'29-01-24'!D8</f>
        <v>10</v>
      </c>
      <c r="D61" s="29">
        <f>'29-01-24'!E8</f>
        <v>10</v>
      </c>
      <c r="E61" s="29">
        <f>'29-01-24'!F8</f>
        <v>10</v>
      </c>
      <c r="F61" s="29">
        <f>'29-01-24'!G8</f>
        <v>10</v>
      </c>
      <c r="G61" s="29">
        <f>'29-01-24'!H8</f>
        <v>9</v>
      </c>
      <c r="H61" s="29">
        <f>'29-01-24'!I8</f>
        <v>9</v>
      </c>
      <c r="I61" s="29">
        <f>'29-01-24'!J8</f>
        <v>10</v>
      </c>
      <c r="J61" s="29">
        <f>'29-01-24'!K8</f>
        <v>10</v>
      </c>
    </row>
    <row r="67" spans="2:10" ht="15" thickBot="1" x14ac:dyDescent="0.35">
      <c r="B67" s="31" t="s">
        <v>89</v>
      </c>
      <c r="C67" s="32"/>
    </row>
    <row r="68" spans="2:10" ht="15" thickBot="1" x14ac:dyDescent="0.35">
      <c r="B68" s="26" t="s">
        <v>73</v>
      </c>
      <c r="C68" s="27" t="s">
        <v>76</v>
      </c>
      <c r="D68" s="27" t="s">
        <v>80</v>
      </c>
      <c r="E68" s="27" t="s">
        <v>77</v>
      </c>
      <c r="F68" s="27" t="s">
        <v>78</v>
      </c>
      <c r="G68" s="27" t="s">
        <v>79</v>
      </c>
      <c r="H68" s="27" t="s">
        <v>81</v>
      </c>
      <c r="I68" s="27" t="s">
        <v>82</v>
      </c>
      <c r="J68" s="27" t="s">
        <v>83</v>
      </c>
    </row>
    <row r="69" spans="2:10" x14ac:dyDescent="0.3">
      <c r="B69" s="28">
        <v>45250</v>
      </c>
      <c r="C69" s="1">
        <f>'20-11-2023'!D9</f>
        <v>7</v>
      </c>
      <c r="D69" s="1">
        <f>'20-11-2023'!E9</f>
        <v>6</v>
      </c>
      <c r="E69" s="1">
        <f>'20-11-2023'!F9</f>
        <v>8</v>
      </c>
      <c r="F69" s="1">
        <f>'20-11-2023'!G9</f>
        <v>6</v>
      </c>
      <c r="G69" s="1">
        <f>'20-11-2023'!H9</f>
        <v>7</v>
      </c>
      <c r="H69" s="1">
        <f>'20-11-2023'!I9</f>
        <v>6</v>
      </c>
      <c r="I69" s="1">
        <f>'20-11-2023'!J9</f>
        <v>8</v>
      </c>
      <c r="J69" s="1">
        <f>'20-11-2023'!K9</f>
        <v>6</v>
      </c>
    </row>
    <row r="70" spans="2:10" x14ac:dyDescent="0.3">
      <c r="B70" s="30">
        <v>45264</v>
      </c>
      <c r="C70" s="29">
        <f>'04-12-23'!D9</f>
        <v>8</v>
      </c>
      <c r="D70" s="29">
        <f>'04-12-23'!E9</f>
        <v>7</v>
      </c>
      <c r="E70" s="29">
        <f>'04-12-23'!F9</f>
        <v>8</v>
      </c>
      <c r="F70" s="29">
        <f>'04-12-23'!G9</f>
        <v>8</v>
      </c>
      <c r="G70" s="29">
        <f>'04-12-23'!H9</f>
        <v>7</v>
      </c>
      <c r="H70" s="29">
        <f>'04-12-23'!I9</f>
        <v>6</v>
      </c>
      <c r="I70" s="29">
        <f>'04-12-23'!J9</f>
        <v>8</v>
      </c>
      <c r="J70" s="29">
        <f>'04-12-23'!K9</f>
        <v>5</v>
      </c>
    </row>
    <row r="71" spans="2:10" x14ac:dyDescent="0.3">
      <c r="B71" s="28">
        <v>45278</v>
      </c>
      <c r="C71" s="29">
        <f>'18-12-23'!D9</f>
        <v>8</v>
      </c>
      <c r="D71" s="29">
        <f>'18-12-23'!E9</f>
        <v>9</v>
      </c>
      <c r="E71" s="29">
        <f>'18-12-23'!F9</f>
        <v>9</v>
      </c>
      <c r="F71" s="29">
        <f>'18-12-23'!G9</f>
        <v>7</v>
      </c>
      <c r="G71" s="29">
        <f>'18-12-23'!H9</f>
        <v>8</v>
      </c>
      <c r="H71" s="29">
        <f>'18-12-23'!I9</f>
        <v>8</v>
      </c>
      <c r="I71" s="29">
        <f>'18-12-23'!J9</f>
        <v>9</v>
      </c>
      <c r="J71" s="29">
        <f>'18-12-23'!K9</f>
        <v>7</v>
      </c>
    </row>
    <row r="72" spans="2:10" x14ac:dyDescent="0.3">
      <c r="B72" s="30">
        <v>45292</v>
      </c>
      <c r="C72" s="29">
        <f>'01-01-24'!D9</f>
        <v>7</v>
      </c>
      <c r="D72" s="29">
        <f>'01-01-24'!E9</f>
        <v>6</v>
      </c>
      <c r="E72" s="29">
        <f>'01-01-24'!F9</f>
        <v>8</v>
      </c>
      <c r="F72" s="29">
        <f>'01-01-24'!G9</f>
        <v>7</v>
      </c>
      <c r="G72" s="29">
        <f>'01-01-24'!H9</f>
        <v>5</v>
      </c>
      <c r="H72" s="29">
        <f>'01-01-24'!I9</f>
        <v>8</v>
      </c>
      <c r="I72" s="29">
        <f>'01-01-24'!J9</f>
        <v>9</v>
      </c>
      <c r="J72" s="29">
        <f>'01-01-24'!K9</f>
        <v>8</v>
      </c>
    </row>
    <row r="73" spans="2:10" x14ac:dyDescent="0.3">
      <c r="B73" s="28">
        <v>45306</v>
      </c>
      <c r="C73" s="29">
        <f>'15-01-24'!D9</f>
        <v>7</v>
      </c>
      <c r="D73" s="29">
        <f>'15-01-24'!E9</f>
        <v>6</v>
      </c>
      <c r="E73" s="29">
        <f>'15-01-24'!F9</f>
        <v>9</v>
      </c>
      <c r="F73" s="29">
        <f>'15-01-24'!G9</f>
        <v>9</v>
      </c>
      <c r="G73" s="29">
        <f>'15-01-24'!H9</f>
        <v>9</v>
      </c>
      <c r="H73" s="29">
        <f>'15-01-24'!I9</f>
        <v>4</v>
      </c>
      <c r="I73" s="29">
        <f>'15-01-24'!J9</f>
        <v>7</v>
      </c>
      <c r="J73" s="29">
        <f>'15-01-24'!K9</f>
        <v>7</v>
      </c>
    </row>
    <row r="74" spans="2:10" x14ac:dyDescent="0.3">
      <c r="B74" s="30">
        <v>45320</v>
      </c>
      <c r="C74" s="29">
        <f>'29-01-24'!D9</f>
        <v>7</v>
      </c>
      <c r="D74" s="29">
        <f>'29-01-24'!E9</f>
        <v>7</v>
      </c>
      <c r="E74" s="29">
        <f>'29-01-24'!F9</f>
        <v>8</v>
      </c>
      <c r="F74" s="29">
        <f>'29-01-24'!G9</f>
        <v>8</v>
      </c>
      <c r="G74" s="29">
        <f>'29-01-24'!H9</f>
        <v>9</v>
      </c>
      <c r="H74" s="29">
        <f>'29-01-24'!I9</f>
        <v>8</v>
      </c>
      <c r="I74" s="29">
        <f>'29-01-24'!J9</f>
        <v>9</v>
      </c>
      <c r="J74" s="29">
        <f>'29-01-24'!K9</f>
        <v>8</v>
      </c>
    </row>
    <row r="80" spans="2:10" ht="15" thickBot="1" x14ac:dyDescent="0.35">
      <c r="B80" s="31" t="s">
        <v>90</v>
      </c>
      <c r="C80" s="32"/>
    </row>
    <row r="81" spans="2:10" ht="15" thickBot="1" x14ac:dyDescent="0.35">
      <c r="B81" s="26" t="s">
        <v>73</v>
      </c>
      <c r="C81" s="27" t="s">
        <v>76</v>
      </c>
      <c r="D81" s="27" t="s">
        <v>80</v>
      </c>
      <c r="E81" s="27" t="s">
        <v>77</v>
      </c>
      <c r="F81" s="27" t="s">
        <v>78</v>
      </c>
      <c r="G81" s="27" t="s">
        <v>79</v>
      </c>
      <c r="H81" s="27" t="s">
        <v>81</v>
      </c>
      <c r="I81" s="27" t="s">
        <v>82</v>
      </c>
      <c r="J81" s="27" t="s">
        <v>83</v>
      </c>
    </row>
    <row r="82" spans="2:10" x14ac:dyDescent="0.3">
      <c r="B82" s="28">
        <v>45250</v>
      </c>
      <c r="C82" s="1">
        <f>'20-11-2023'!D10</f>
        <v>6</v>
      </c>
      <c r="D82" s="1">
        <f>'20-11-2023'!E10</f>
        <v>7</v>
      </c>
      <c r="E82" s="1">
        <f>'20-11-2023'!F10</f>
        <v>8</v>
      </c>
      <c r="F82" s="1">
        <f>'20-11-2023'!G10</f>
        <v>7</v>
      </c>
      <c r="G82" s="1">
        <f>'20-11-2023'!H10</f>
        <v>7</v>
      </c>
      <c r="H82" s="1">
        <f>'20-11-2023'!I10</f>
        <v>7</v>
      </c>
      <c r="I82" s="1">
        <f>'20-11-2023'!J10</f>
        <v>9</v>
      </c>
      <c r="J82" s="1">
        <f>'20-11-2023'!K10</f>
        <v>7</v>
      </c>
    </row>
    <row r="83" spans="2:10" x14ac:dyDescent="0.3">
      <c r="B83" s="30">
        <v>45264</v>
      </c>
      <c r="C83" s="29">
        <f>'04-12-23'!D10</f>
        <v>8</v>
      </c>
      <c r="D83" s="29">
        <f>'04-12-23'!E10</f>
        <v>7</v>
      </c>
      <c r="E83" s="29">
        <f>'04-12-23'!F10</f>
        <v>8</v>
      </c>
      <c r="F83" s="29">
        <f>'04-12-23'!G10</f>
        <v>7</v>
      </c>
      <c r="G83" s="29">
        <f>'04-12-23'!H10</f>
        <v>7</v>
      </c>
      <c r="H83" s="29">
        <f>'04-12-23'!I10</f>
        <v>7</v>
      </c>
      <c r="I83" s="29">
        <f>'04-12-23'!J10</f>
        <v>8</v>
      </c>
      <c r="J83" s="29">
        <f>'04-12-23'!K10</f>
        <v>6</v>
      </c>
    </row>
    <row r="84" spans="2:10" x14ac:dyDescent="0.3">
      <c r="B84" s="28">
        <v>45278</v>
      </c>
      <c r="C84" s="29">
        <f>'18-12-23'!D10</f>
        <v>8</v>
      </c>
      <c r="D84" s="29">
        <f>'18-12-23'!E10</f>
        <v>7</v>
      </c>
      <c r="E84" s="29">
        <f>'18-12-23'!F10</f>
        <v>9</v>
      </c>
      <c r="F84" s="29">
        <f>'18-12-23'!G10</f>
        <v>7</v>
      </c>
      <c r="G84" s="29">
        <f>'18-12-23'!H10</f>
        <v>8</v>
      </c>
      <c r="H84" s="29">
        <f>'18-12-23'!I10</f>
        <v>8</v>
      </c>
      <c r="I84" s="29">
        <f>'18-12-23'!J10</f>
        <v>8</v>
      </c>
      <c r="J84" s="29">
        <f>'18-12-23'!K10</f>
        <v>6</v>
      </c>
    </row>
    <row r="85" spans="2:10" x14ac:dyDescent="0.3">
      <c r="B85" s="30">
        <v>45292</v>
      </c>
      <c r="C85" s="29">
        <f>'01-01-24'!D10</f>
        <v>8</v>
      </c>
      <c r="D85" s="29">
        <f>'01-01-24'!E10</f>
        <v>7</v>
      </c>
      <c r="E85" s="29">
        <f>'01-01-24'!F10</f>
        <v>8</v>
      </c>
      <c r="F85" s="29">
        <f>'01-01-24'!G10</f>
        <v>7</v>
      </c>
      <c r="G85" s="29">
        <f>'01-01-24'!H10</f>
        <v>7</v>
      </c>
      <c r="H85" s="29">
        <f>'01-01-24'!I10</f>
        <v>8</v>
      </c>
      <c r="I85" s="29">
        <f>'01-01-24'!J10</f>
        <v>9</v>
      </c>
      <c r="J85" s="29">
        <f>'01-01-24'!K10</f>
        <v>7</v>
      </c>
    </row>
    <row r="86" spans="2:10" x14ac:dyDescent="0.3">
      <c r="B86" s="28">
        <v>45306</v>
      </c>
      <c r="C86" s="29">
        <f>'15-01-24'!D10</f>
        <v>5</v>
      </c>
      <c r="D86" s="29">
        <f>'15-01-24'!E10</f>
        <v>7</v>
      </c>
      <c r="E86" s="29">
        <f>'15-01-24'!F10</f>
        <v>7</v>
      </c>
      <c r="F86" s="29">
        <f>'15-01-24'!G10</f>
        <v>7</v>
      </c>
      <c r="G86" s="29">
        <f>'15-01-24'!H10</f>
        <v>9</v>
      </c>
      <c r="H86" s="29">
        <f>'15-01-24'!I10</f>
        <v>7</v>
      </c>
      <c r="I86" s="29">
        <f>'15-01-24'!J10</f>
        <v>8</v>
      </c>
      <c r="J86" s="29">
        <f>'15-01-24'!K10</f>
        <v>7</v>
      </c>
    </row>
    <row r="87" spans="2:10" x14ac:dyDescent="0.3">
      <c r="B87" s="30">
        <v>45320</v>
      </c>
      <c r="C87" s="29">
        <f>'29-01-24'!D10</f>
        <v>7</v>
      </c>
      <c r="D87" s="29">
        <f>'29-01-24'!E10</f>
        <v>7</v>
      </c>
      <c r="E87" s="29">
        <f>'29-01-24'!F10</f>
        <v>8</v>
      </c>
      <c r="F87" s="29">
        <f>'29-01-24'!G10</f>
        <v>10</v>
      </c>
      <c r="G87" s="29">
        <f>'29-01-24'!H10</f>
        <v>7</v>
      </c>
      <c r="H87" s="29">
        <f>'29-01-24'!I10</f>
        <v>8</v>
      </c>
      <c r="I87" s="29">
        <f>'29-01-24'!J10</f>
        <v>9</v>
      </c>
      <c r="J87" s="29">
        <f>'29-01-24'!K10</f>
        <v>7</v>
      </c>
    </row>
  </sheetData>
  <mergeCells count="7">
    <mergeCell ref="B80:C80"/>
    <mergeCell ref="B2:C2"/>
    <mergeCell ref="B15:C15"/>
    <mergeCell ref="B28:C28"/>
    <mergeCell ref="B41:C41"/>
    <mergeCell ref="B54:C54"/>
    <mergeCell ref="B67:C67"/>
  </mergeCell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Criteri</vt:lpstr>
      <vt:lpstr>20-11-2023</vt:lpstr>
      <vt:lpstr>04-12-23</vt:lpstr>
      <vt:lpstr>18-12-23</vt:lpstr>
      <vt:lpstr>01-01-24</vt:lpstr>
      <vt:lpstr>15-01-24</vt:lpstr>
      <vt:lpstr>29-01-24</vt:lpstr>
      <vt:lpstr>Statistiche</vt:lpstr>
      <vt:lpstr>Panoramica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MILIONE</dc:creator>
  <cp:keywords/>
  <dc:description/>
  <cp:lastModifiedBy>DANIELE DONIA</cp:lastModifiedBy>
  <cp:revision/>
  <dcterms:created xsi:type="dcterms:W3CDTF">2023-11-07T17:32:02Z</dcterms:created>
  <dcterms:modified xsi:type="dcterms:W3CDTF">2024-02-06T11:43:37Z</dcterms:modified>
  <cp:category/>
  <cp:contentStatus/>
</cp:coreProperties>
</file>