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yectos\Salle\Materias\IngSoftware\Agosto2019\"/>
    </mc:Choice>
  </mc:AlternateContent>
  <xr:revisionPtr revIDLastSave="0" documentId="13_ncr:1_{C8BD3477-E081-4C5F-8AAC-8F517988C157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Método de Estimación Puntos CU" sheetId="1" r:id="rId1"/>
    <sheet name="Distribución de esfuerzo" sheetId="2" r:id="rId2"/>
  </sheets>
  <definedNames>
    <definedName name="EF">'Método de Estimación Puntos CU'!$E$44</definedName>
    <definedName name="estimacionEsfuerzo">'Método de Estimación Puntos CU'!$E$50</definedName>
    <definedName name="TAW">'Método de Estimación Puntos CU'!$E$7</definedName>
    <definedName name="TBF">'Método de Estimación Puntos CU'!$E$13</definedName>
    <definedName name="TCF">'Método de Estimación Puntos CU'!$E$32</definedName>
    <definedName name="UUCP">'Método de Estimación Puntos CU'!$E$15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6" i="2"/>
  <c r="C5" i="2"/>
  <c r="C7" i="2"/>
  <c r="B7" i="2" l="1"/>
  <c r="E10" i="1"/>
  <c r="E13" i="1" s="1"/>
  <c r="E15" i="1" s="1"/>
  <c r="E11" i="1"/>
  <c r="E12" i="1"/>
  <c r="E4" i="1"/>
  <c r="E5" i="1"/>
  <c r="E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5" i="1"/>
  <c r="G35" i="1" s="1"/>
  <c r="E36" i="1"/>
  <c r="E37" i="1"/>
  <c r="G37" i="1" s="1"/>
  <c r="E38" i="1"/>
  <c r="G38" i="1"/>
  <c r="E39" i="1"/>
  <c r="G39" i="1"/>
  <c r="E40" i="1"/>
  <c r="G40" i="1" s="1"/>
  <c r="E41" i="1"/>
  <c r="G41" i="1" s="1"/>
  <c r="E42" i="1"/>
  <c r="G42" i="1" s="1"/>
  <c r="E7" i="1"/>
  <c r="E31" i="1" l="1"/>
  <c r="E32" i="1" s="1"/>
  <c r="E46" i="1" s="1"/>
  <c r="E43" i="1"/>
  <c r="E44" i="1" s="1"/>
  <c r="G36" i="1"/>
  <c r="G43" i="1" s="1"/>
  <c r="E47" i="1" s="1"/>
  <c r="E48" i="1" l="1"/>
  <c r="E50" i="1" s="1"/>
  <c r="E38" i="2" l="1"/>
  <c r="G38" i="2" s="1"/>
  <c r="I38" i="2" s="1"/>
  <c r="K38" i="2" s="1"/>
  <c r="E37" i="2"/>
  <c r="G37" i="2" s="1"/>
  <c r="I37" i="2" s="1"/>
  <c r="K37" i="2" s="1"/>
  <c r="B13" i="2" s="1"/>
  <c r="E44" i="2"/>
  <c r="G44" i="2" s="1"/>
  <c r="I44" i="2" s="1"/>
  <c r="K44" i="2" s="1"/>
  <c r="E43" i="2"/>
  <c r="G43" i="2" s="1"/>
  <c r="I43" i="2" s="1"/>
  <c r="K43" i="2" s="1"/>
  <c r="E42" i="2"/>
  <c r="G42" i="2" s="1"/>
  <c r="I42" i="2" s="1"/>
  <c r="K42" i="2" s="1"/>
  <c r="E41" i="2"/>
  <c r="G41" i="2" s="1"/>
  <c r="I41" i="2" s="1"/>
  <c r="K41" i="2" s="1"/>
  <c r="E39" i="2"/>
  <c r="G39" i="2" s="1"/>
  <c r="I39" i="2" s="1"/>
  <c r="K39" i="2" s="1"/>
  <c r="E40" i="2"/>
  <c r="G40" i="2" s="1"/>
  <c r="I40" i="2" s="1"/>
  <c r="K40" i="2" s="1"/>
  <c r="E21" i="2" l="1"/>
  <c r="G21" i="2" s="1"/>
  <c r="I21" i="2" s="1"/>
  <c r="K21" i="2" s="1"/>
  <c r="E20" i="2"/>
  <c r="G20" i="2" s="1"/>
  <c r="I20" i="2" s="1"/>
  <c r="K20" i="2" s="1"/>
  <c r="E19" i="2"/>
  <c r="G19" i="2" s="1"/>
  <c r="I19" i="2" s="1"/>
  <c r="K19" i="2" s="1"/>
  <c r="E18" i="2"/>
  <c r="G18" i="2" s="1"/>
  <c r="I18" i="2" s="1"/>
  <c r="K18" i="2" s="1"/>
  <c r="E17" i="2"/>
  <c r="G17" i="2" s="1"/>
  <c r="I17" i="2" s="1"/>
  <c r="K17" i="2" s="1"/>
  <c r="E16" i="2"/>
  <c r="G16" i="2" s="1"/>
  <c r="I16" i="2" s="1"/>
  <c r="K16" i="2" s="1"/>
  <c r="E22" i="2"/>
  <c r="G22" i="2" s="1"/>
  <c r="I22" i="2" s="1"/>
  <c r="K22" i="2" s="1"/>
  <c r="E15" i="2"/>
  <c r="G15" i="2" s="1"/>
  <c r="I15" i="2" s="1"/>
  <c r="K15" i="2" s="1"/>
  <c r="B11" i="2" s="1"/>
  <c r="E27" i="2"/>
  <c r="G27" i="2" s="1"/>
  <c r="I27" i="2" s="1"/>
  <c r="K27" i="2" s="1"/>
  <c r="E26" i="2"/>
  <c r="G26" i="2" s="1"/>
  <c r="I26" i="2" s="1"/>
  <c r="K26" i="2" s="1"/>
  <c r="B12" i="2" s="1"/>
  <c r="E33" i="2"/>
  <c r="G33" i="2" s="1"/>
  <c r="I33" i="2" s="1"/>
  <c r="K33" i="2" s="1"/>
  <c r="E32" i="2"/>
  <c r="G32" i="2" s="1"/>
  <c r="I32" i="2" s="1"/>
  <c r="K32" i="2" s="1"/>
  <c r="E31" i="2"/>
  <c r="G31" i="2" s="1"/>
  <c r="I31" i="2" s="1"/>
  <c r="K31" i="2" s="1"/>
  <c r="E30" i="2"/>
  <c r="G30" i="2" s="1"/>
  <c r="I30" i="2" s="1"/>
  <c r="K30" i="2" s="1"/>
  <c r="E28" i="2"/>
  <c r="G28" i="2" s="1"/>
  <c r="I28" i="2" s="1"/>
  <c r="K28" i="2" s="1"/>
  <c r="E29" i="2"/>
  <c r="G29" i="2" s="1"/>
  <c r="I29" i="2" s="1"/>
  <c r="K29" i="2" s="1"/>
  <c r="E51" i="2"/>
  <c r="G51" i="2" s="1"/>
  <c r="I51" i="2" s="1"/>
  <c r="K51" i="2" s="1"/>
  <c r="E50" i="2"/>
  <c r="G50" i="2" s="1"/>
  <c r="I50" i="2" s="1"/>
  <c r="K50" i="2" s="1"/>
  <c r="E49" i="2"/>
  <c r="G49" i="2" s="1"/>
  <c r="I49" i="2" s="1"/>
  <c r="K49" i="2" s="1"/>
  <c r="E48" i="2"/>
  <c r="G48" i="2" s="1"/>
  <c r="I48" i="2" s="1"/>
  <c r="K48" i="2" s="1"/>
  <c r="B14" i="2" s="1"/>
  <c r="E55" i="2"/>
  <c r="G55" i="2" s="1"/>
  <c r="I55" i="2" s="1"/>
  <c r="K55" i="2" s="1"/>
  <c r="E54" i="2"/>
  <c r="G54" i="2" s="1"/>
  <c r="I54" i="2" s="1"/>
  <c r="K54" i="2" s="1"/>
  <c r="E52" i="2"/>
  <c r="G52" i="2" s="1"/>
  <c r="I52" i="2" s="1"/>
  <c r="K52" i="2" s="1"/>
  <c r="E53" i="2"/>
  <c r="G53" i="2" s="1"/>
  <c r="I53" i="2" s="1"/>
  <c r="K53" i="2" s="1"/>
  <c r="B15" i="2" l="1"/>
  <c r="E3" i="2"/>
  <c r="G3" i="2" s="1"/>
  <c r="I3" i="2" s="1"/>
  <c r="E6" i="2"/>
  <c r="G6" i="2" s="1"/>
  <c r="I6" i="2" s="1"/>
  <c r="E5" i="2"/>
  <c r="G5" i="2" s="1"/>
  <c r="I5" i="2" s="1"/>
  <c r="E10" i="2"/>
  <c r="G10" i="2" s="1"/>
  <c r="I10" i="2" s="1"/>
  <c r="E4" i="2"/>
  <c r="G4" i="2" s="1"/>
  <c r="I4" i="2" s="1"/>
  <c r="E9" i="2"/>
  <c r="G9" i="2" s="1"/>
  <c r="I9" i="2" s="1"/>
  <c r="E7" i="2"/>
  <c r="G7" i="2" s="1"/>
  <c r="I7" i="2" s="1"/>
  <c r="E8" i="2"/>
  <c r="G8" i="2" s="1"/>
  <c r="I8" i="2" s="1"/>
</calcChain>
</file>

<file path=xl/sharedStrings.xml><?xml version="1.0" encoding="utf-8"?>
<sst xmlns="http://schemas.openxmlformats.org/spreadsheetml/2006/main" count="149" uniqueCount="85">
  <si>
    <t>-1</t>
  </si>
  <si>
    <t>EFactor</t>
  </si>
  <si>
    <t>Descripción</t>
  </si>
  <si>
    <t>Peso</t>
  </si>
  <si>
    <t>Número</t>
  </si>
  <si>
    <t>Valor ponderado</t>
  </si>
  <si>
    <t>Comentario</t>
  </si>
  <si>
    <t>Razón</t>
  </si>
  <si>
    <t>Simple</t>
  </si>
  <si>
    <t>Intermedio</t>
  </si>
  <si>
    <t>Complejo</t>
  </si>
  <si>
    <t>Peso Total Actores</t>
  </si>
  <si>
    <t>API Programa</t>
  </si>
  <si>
    <t>Humano con GUI</t>
  </si>
  <si>
    <t>Factor de Peso Actores</t>
  </si>
  <si>
    <t>Factor de Peso Casos de Uso (Basado en el número de transacciones en el CU)</t>
  </si>
  <si>
    <t>Factores Basados en Transacciones</t>
  </si>
  <si>
    <t>Puntos de CU No Ajustados</t>
  </si>
  <si>
    <t>Factores de Peso Técnicos</t>
  </si>
  <si>
    <t>Escala de 0 a 5</t>
  </si>
  <si>
    <t>T1  Sistema Distribuido</t>
  </si>
  <si>
    <t>T2  Objetivos de Desempeño o Tiempo de Respuesta</t>
  </si>
  <si>
    <t>T3  Eficiencia Usuario Final (online)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</si>
  <si>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</si>
  <si>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</si>
  <si>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</si>
  <si>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</si>
  <si>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</si>
  <si>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</si>
  <si>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</si>
  <si>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</si>
  <si>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Provee Acceso Directo a Terceros</t>
  </si>
  <si>
    <t xml:space="preserve">T13 Se Requieren Ayudas Especiales de Entrenamiento de Usuarios </t>
  </si>
  <si>
    <t>Factores Técnicos</t>
  </si>
  <si>
    <t>Factor de Complejidad Técnica (TCF)</t>
  </si>
  <si>
    <t>3 ó menos escenarios</t>
  </si>
  <si>
    <t>4 a 7 escenarios</t>
  </si>
  <si>
    <t>más de 7 escenarios</t>
  </si>
  <si>
    <t>0=no importante  5=esencial</t>
  </si>
  <si>
    <t>.06 + (.01*Factor Técnico)</t>
  </si>
  <si>
    <t>Factores de Peso Ambientales del Equipo</t>
  </si>
  <si>
    <t>Experiencia/Estabilidad</t>
  </si>
  <si>
    <t>F1 Familiaridad con un Proceso Definido (RUP)</t>
  </si>
  <si>
    <t>F2 Experiencia en el Dominio de Aplicación</t>
  </si>
  <si>
    <t>F3 Experiencia en Orientación a Objetos</t>
  </si>
  <si>
    <t>F4 Capacidad de Liderazgo de Analistas</t>
  </si>
  <si>
    <t>F5 Motivación</t>
  </si>
  <si>
    <t>F6 Requerimientos Estables</t>
  </si>
  <si>
    <t>F7 Miembros a Tiempo Parcial</t>
  </si>
  <si>
    <t>F8 Dificultad del Lenguaje de Programación</t>
  </si>
  <si>
    <t>Factores Ambientales</t>
  </si>
  <si>
    <t>0 = sin experiencia, 3=media, 5=experto</t>
  </si>
  <si>
    <t>0=sin, 3=media, 5=alta</t>
  </si>
  <si>
    <t>0=extremadamente inestable, 5=no cambian</t>
  </si>
  <si>
    <t>0=tiempo parcial, 5=tiempo completo</t>
  </si>
  <si>
    <t>0=fácil, 3=medio,5=difícil</t>
  </si>
  <si>
    <t>Meses</t>
  </si>
  <si>
    <t>ESTIMACIÓN DE ESFUERZO</t>
  </si>
  <si>
    <t>Escala de asignación</t>
  </si>
  <si>
    <t>Puntos de Casos de Uso Ajustados</t>
  </si>
  <si>
    <t>1.4 + (-0.03*Factor Ambiental)</t>
  </si>
  <si>
    <t>Horas Persona por Punto de Caso de Uso</t>
  </si>
  <si>
    <t>Horas Persona Estimadas en el Proyecto</t>
  </si>
  <si>
    <t>Factor de Ajuste de Contingencia</t>
  </si>
  <si>
    <t>**Entre 0-100%</t>
  </si>
  <si>
    <t xml:space="preserve">Horas Persona Estimación Inicial </t>
  </si>
  <si>
    <t>WS</t>
  </si>
  <si>
    <t>Análisis</t>
  </si>
  <si>
    <t>Diseño</t>
  </si>
  <si>
    <t>Programación</t>
  </si>
  <si>
    <t>Test</t>
  </si>
  <si>
    <t>Total</t>
  </si>
  <si>
    <t>Etapa</t>
  </si>
  <si>
    <t>Ponderación</t>
  </si>
  <si>
    <t>Horas Hombre</t>
  </si>
  <si>
    <t>Horas Hombre Totales</t>
  </si>
  <si>
    <t>Horas Mes</t>
  </si>
  <si>
    <t>Personas En Equipo</t>
  </si>
  <si>
    <t>Total Meses</t>
  </si>
  <si>
    <t>Costo Analista</t>
  </si>
  <si>
    <t>Costo Total</t>
  </si>
  <si>
    <t>Pruebas</t>
  </si>
  <si>
    <t xml:space="preserve">Costo </t>
  </si>
  <si>
    <t>Sueldo</t>
  </si>
  <si>
    <t>Distribución de esfuerzo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</si>
</sst>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9" fontId="0" fillId="0" borderId="0" xfId="0" applyNumberFormat="1" applyAlignment="1" applyProtection="1">
      <alignment wrapText="1"/>
    </xf>
    <xf numFmtId="0" fontId="0" fillId="0" borderId="0" xfId="0" applyFill="1" applyAlignment="1" applyProtection="1">
      <alignment wrapText="1"/>
      <protection locked="0"/>
    </xf>
    <xf numFmtId="0" fontId="0" fillId="0" borderId="0" xfId="0" applyAlignment="1" applyProtection="1">
      <alignment wrapText="1"/>
    </xf>
    <xf numFmtId="0" fontId="3" fillId="0" borderId="0" xfId="0" applyFont="1" applyAlignment="1" applyProtection="1">
      <alignment wrapText="1"/>
    </xf>
    <xf numFmtId="49" fontId="3" fillId="0" borderId="0" xfId="0" applyNumberFormat="1" applyFont="1" applyAlignment="1" applyProtection="1">
      <alignment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Fill="1" applyAlignment="1" applyProtection="1">
      <alignment wrapText="1"/>
      <protection locked="0"/>
    </xf>
    <xf numFmtId="0" fontId="3" fillId="0" borderId="1" xfId="0" applyFont="1" applyBorder="1" applyAlignment="1" applyProtection="1">
      <alignment wrapText="1"/>
    </xf>
    <xf numFmtId="49" fontId="3" fillId="0" borderId="1" xfId="0" applyNumberFormat="1" applyFont="1" applyBorder="1" applyAlignment="1" applyProtection="1">
      <alignment wrapText="1"/>
    </xf>
    <xf numFmtId="0" fontId="3" fillId="0" borderId="2" xfId="0" applyFont="1" applyBorder="1" applyAlignment="1" applyProtection="1">
      <alignment wrapText="1"/>
    </xf>
    <xf numFmtId="49" fontId="3" fillId="0" borderId="2" xfId="0" applyNumberFormat="1" applyFont="1" applyBorder="1" applyAlignment="1" applyProtection="1">
      <alignment wrapText="1"/>
    </xf>
    <xf numFmtId="0" fontId="3" fillId="0" borderId="3" xfId="0" applyFont="1" applyBorder="1" applyAlignment="1" applyProtection="1">
      <alignment wrapText="1"/>
    </xf>
    <xf numFmtId="0" fontId="3" fillId="0" borderId="4" xfId="0" applyFont="1" applyBorder="1" applyAlignment="1" applyProtection="1">
      <alignment wrapText="1"/>
    </xf>
    <xf numFmtId="0" fontId="3" fillId="0" borderId="5" xfId="0" applyFont="1" applyBorder="1" applyAlignment="1" applyProtection="1">
      <alignment wrapText="1"/>
    </xf>
    <xf numFmtId="49" fontId="3" fillId="0" borderId="6" xfId="0" applyNumberFormat="1" applyFont="1" applyBorder="1" applyAlignment="1" applyProtection="1">
      <alignment wrapText="1"/>
    </xf>
    <xf numFmtId="0" fontId="1" fillId="0" borderId="6" xfId="0" applyFont="1" applyBorder="1"/>
    <xf numFmtId="0" fontId="0" fillId="0" borderId="1" xfId="0" applyBorder="1"/>
    <xf numFmtId="0" fontId="0" fillId="0" borderId="2" xfId="0" applyBorder="1"/>
    <xf numFmtId="0" fontId="3" fillId="0" borderId="6" xfId="0" applyFont="1" applyBorder="1" applyAlignment="1" applyProtection="1">
      <alignment wrapText="1"/>
    </xf>
    <xf numFmtId="0" fontId="2" fillId="3" borderId="7" xfId="0" applyFont="1" applyFill="1" applyBorder="1" applyAlignment="1" applyProtection="1">
      <alignment wrapText="1"/>
    </xf>
    <xf numFmtId="49" fontId="2" fillId="3" borderId="8" xfId="0" applyNumberFormat="1" applyFont="1" applyFill="1" applyBorder="1" applyAlignment="1" applyProtection="1">
      <alignment wrapText="1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 applyProtection="1">
      <alignment wrapText="1"/>
    </xf>
    <xf numFmtId="0" fontId="2" fillId="3" borderId="8" xfId="0" applyFont="1" applyFill="1" applyBorder="1"/>
    <xf numFmtId="0" fontId="2" fillId="3" borderId="9" xfId="0" applyFont="1" applyFill="1" applyBorder="1" applyAlignment="1" applyProtection="1">
      <alignment wrapText="1"/>
    </xf>
    <xf numFmtId="0" fontId="2" fillId="3" borderId="8" xfId="0" applyFont="1" applyFill="1" applyBorder="1" applyAlignment="1" applyProtection="1">
      <alignment wrapText="1"/>
      <protection locked="0"/>
    </xf>
    <xf numFmtId="0" fontId="2" fillId="3" borderId="9" xfId="0" applyFont="1" applyFill="1" applyBorder="1" applyAlignment="1" applyProtection="1">
      <alignment wrapText="1"/>
      <protection locked="0"/>
    </xf>
    <xf numFmtId="0" fontId="2" fillId="3" borderId="10" xfId="0" applyFont="1" applyFill="1" applyBorder="1" applyAlignment="1" applyProtection="1">
      <alignment wrapText="1"/>
    </xf>
    <xf numFmtId="49" fontId="2" fillId="3" borderId="11" xfId="0" applyNumberFormat="1" applyFont="1" applyFill="1" applyBorder="1" applyAlignment="1" applyProtection="1">
      <alignment wrapText="1"/>
    </xf>
    <xf numFmtId="0" fontId="2" fillId="3" borderId="11" xfId="0" applyFont="1" applyFill="1" applyBorder="1" applyAlignment="1">
      <alignment horizontal="right"/>
    </xf>
    <xf numFmtId="0" fontId="2" fillId="3" borderId="11" xfId="0" applyFont="1" applyFill="1" applyBorder="1" applyAlignment="1" applyProtection="1">
      <alignment wrapText="1"/>
      <protection locked="0"/>
    </xf>
    <xf numFmtId="0" fontId="2" fillId="3" borderId="11" xfId="0" applyFont="1" applyFill="1" applyBorder="1"/>
    <xf numFmtId="0" fontId="2" fillId="3" borderId="12" xfId="0" applyFont="1" applyFill="1" applyBorder="1" applyAlignment="1" applyProtection="1">
      <alignment wrapText="1"/>
      <protection locked="0"/>
    </xf>
    <xf numFmtId="0" fontId="2" fillId="3" borderId="13" xfId="0" applyFont="1" applyFill="1" applyBorder="1" applyAlignment="1" applyProtection="1">
      <alignment wrapText="1"/>
    </xf>
    <xf numFmtId="49" fontId="2" fillId="3" borderId="14" xfId="0" applyNumberFormat="1" applyFont="1" applyFill="1" applyBorder="1" applyAlignment="1" applyProtection="1">
      <alignment wrapText="1"/>
    </xf>
    <xf numFmtId="0" fontId="2" fillId="3" borderId="14" xfId="0" applyFont="1" applyFill="1" applyBorder="1" applyAlignment="1">
      <alignment horizontal="right"/>
    </xf>
    <xf numFmtId="0" fontId="2" fillId="3" borderId="14" xfId="0" applyFont="1" applyFill="1" applyBorder="1" applyAlignment="1" applyProtection="1">
      <alignment wrapText="1"/>
      <protection locked="0"/>
    </xf>
    <xf numFmtId="0" fontId="2" fillId="3" borderId="14" xfId="0" applyFont="1" applyFill="1" applyBorder="1"/>
    <xf numFmtId="0" fontId="2" fillId="3" borderId="15" xfId="0" applyFont="1" applyFill="1" applyBorder="1" applyAlignment="1" applyProtection="1">
      <alignment wrapText="1"/>
      <protection locked="0"/>
    </xf>
    <xf numFmtId="0" fontId="2" fillId="3" borderId="9" xfId="0" applyFont="1" applyFill="1" applyBorder="1" applyAlignment="1">
      <alignment wrapText="1"/>
    </xf>
    <xf numFmtId="0" fontId="2" fillId="3" borderId="9" xfId="0" applyFont="1" applyFill="1" applyBorder="1"/>
    <xf numFmtId="0" fontId="3" fillId="3" borderId="16" xfId="0" applyFont="1" applyFill="1" applyBorder="1" applyAlignment="1" applyProtection="1">
      <alignment wrapText="1"/>
    </xf>
    <xf numFmtId="49" fontId="3" fillId="3" borderId="17" xfId="0" applyNumberFormat="1" applyFont="1" applyFill="1" applyBorder="1" applyAlignment="1" applyProtection="1">
      <alignment wrapText="1"/>
    </xf>
    <xf numFmtId="0" fontId="3" fillId="3" borderId="17" xfId="0" applyFont="1" applyFill="1" applyBorder="1" applyAlignment="1">
      <alignment horizontal="right"/>
    </xf>
    <xf numFmtId="0" fontId="3" fillId="3" borderId="17" xfId="0" applyFont="1" applyFill="1" applyBorder="1" applyAlignment="1" applyProtection="1">
      <alignment wrapText="1"/>
      <protection locked="0"/>
    </xf>
    <xf numFmtId="0" fontId="3" fillId="3" borderId="17" xfId="0" applyFont="1" applyFill="1" applyBorder="1"/>
    <xf numFmtId="0" fontId="3" fillId="3" borderId="18" xfId="0" applyFont="1" applyFill="1" applyBorder="1" applyAlignment="1" applyProtection="1">
      <alignment wrapText="1"/>
      <protection locked="0"/>
    </xf>
    <xf numFmtId="0" fontId="3" fillId="3" borderId="19" xfId="0" applyFont="1" applyFill="1" applyBorder="1" applyAlignment="1" applyProtection="1">
      <alignment wrapText="1"/>
    </xf>
    <xf numFmtId="49" fontId="3" fillId="3" borderId="0" xfId="0" applyNumberFormat="1" applyFont="1" applyFill="1" applyBorder="1" applyAlignment="1" applyProtection="1">
      <alignment wrapText="1"/>
    </xf>
    <xf numFmtId="0" fontId="3" fillId="3" borderId="0" xfId="0" applyFont="1" applyFill="1" applyBorder="1" applyAlignment="1">
      <alignment horizontal="right"/>
    </xf>
    <xf numFmtId="0" fontId="3" fillId="3" borderId="0" xfId="0" applyFont="1" applyFill="1" applyBorder="1" applyAlignment="1" applyProtection="1">
      <alignment wrapText="1"/>
      <protection locked="0"/>
    </xf>
    <xf numFmtId="0" fontId="3" fillId="3" borderId="0" xfId="0" applyFont="1" applyFill="1" applyBorder="1"/>
    <xf numFmtId="0" fontId="3" fillId="3" borderId="20" xfId="0" applyFont="1" applyFill="1" applyBorder="1" applyAlignment="1" applyProtection="1">
      <alignment wrapText="1"/>
      <protection locked="0"/>
    </xf>
    <xf numFmtId="0" fontId="3" fillId="3" borderId="21" xfId="0" applyFont="1" applyFill="1" applyBorder="1" applyAlignment="1" applyProtection="1">
      <alignment wrapText="1"/>
    </xf>
    <xf numFmtId="0" fontId="3" fillId="4" borderId="2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0" fontId="3" fillId="4" borderId="2" xfId="0" applyFont="1" applyFill="1" applyBorder="1"/>
    <xf numFmtId="0" fontId="3" fillId="4" borderId="1" xfId="0" applyFont="1" applyFill="1" applyBorder="1"/>
    <xf numFmtId="0" fontId="1" fillId="4" borderId="6" xfId="0" applyFont="1" applyFill="1" applyBorder="1"/>
    <xf numFmtId="49" fontId="3" fillId="4" borderId="2" xfId="0" applyNumberFormat="1" applyFont="1" applyFill="1" applyBorder="1" applyAlignment="1">
      <alignment horizontal="right" wrapText="1"/>
    </xf>
    <xf numFmtId="49" fontId="3" fillId="4" borderId="1" xfId="0" applyNumberFormat="1" applyFont="1" applyFill="1" applyBorder="1" applyAlignment="1">
      <alignment horizontal="right" wrapText="1"/>
    </xf>
    <xf numFmtId="49" fontId="3" fillId="4" borderId="6" xfId="0" applyNumberFormat="1" applyFont="1" applyFill="1" applyBorder="1" applyAlignment="1">
      <alignment horizontal="right" wrapText="1"/>
    </xf>
    <xf numFmtId="0" fontId="3" fillId="5" borderId="2" xfId="0" applyFont="1" applyFill="1" applyBorder="1" applyAlignment="1" applyProtection="1">
      <alignment wrapText="1"/>
      <protection locked="0"/>
    </xf>
    <xf numFmtId="0" fontId="3" fillId="5" borderId="1" xfId="0" applyFont="1" applyFill="1" applyBorder="1" applyAlignment="1" applyProtection="1">
      <alignment wrapText="1"/>
      <protection locked="0"/>
    </xf>
    <xf numFmtId="0" fontId="3" fillId="5" borderId="6" xfId="0" applyFont="1" applyFill="1" applyBorder="1" applyAlignment="1" applyProtection="1">
      <alignment wrapText="1"/>
      <protection locked="0"/>
    </xf>
    <xf numFmtId="0" fontId="3" fillId="5" borderId="24" xfId="0" applyFont="1" applyFill="1" applyBorder="1" applyAlignment="1" applyProtection="1">
      <alignment wrapText="1"/>
      <protection locked="0"/>
    </xf>
    <xf numFmtId="0" fontId="3" fillId="5" borderId="25" xfId="0" applyFont="1" applyFill="1" applyBorder="1" applyAlignment="1" applyProtection="1">
      <alignment wrapText="1"/>
      <protection locked="0"/>
    </xf>
    <xf numFmtId="0" fontId="3" fillId="5" borderId="26" xfId="0" applyFont="1" applyFill="1" applyBorder="1" applyAlignment="1" applyProtection="1">
      <alignment wrapText="1"/>
      <protection locked="0"/>
    </xf>
    <xf numFmtId="9" fontId="3" fillId="3" borderId="0" xfId="0" applyNumberFormat="1" applyFont="1" applyFill="1" applyBorder="1"/>
    <xf numFmtId="4" fontId="0" fillId="0" borderId="0" xfId="0" applyNumberFormat="1"/>
    <xf numFmtId="49" fontId="3" fillId="3" borderId="22" xfId="0" applyNumberFormat="1" applyFont="1" applyFill="1" applyBorder="1" applyAlignment="1" applyProtection="1">
      <alignment wrapText="1"/>
    </xf>
    <xf numFmtId="0" fontId="3" fillId="3" borderId="22" xfId="0" applyFont="1" applyFill="1" applyBorder="1" applyAlignment="1">
      <alignment horizontal="right"/>
    </xf>
    <xf numFmtId="0" fontId="3" fillId="3" borderId="22" xfId="0" applyFont="1" applyFill="1" applyBorder="1" applyAlignment="1" applyProtection="1">
      <alignment wrapText="1"/>
      <protection locked="0"/>
    </xf>
    <xf numFmtId="0" fontId="3" fillId="3" borderId="22" xfId="0" applyFont="1" applyFill="1" applyBorder="1"/>
    <xf numFmtId="0" fontId="3" fillId="3" borderId="23" xfId="0" applyFont="1" applyFill="1" applyBorder="1" applyAlignment="1" applyProtection="1">
      <alignment wrapText="1"/>
      <protection locked="0"/>
    </xf>
    <xf numFmtId="4" fontId="0" fillId="0" borderId="1" xfId="0" applyNumberFormat="1" applyBorder="1"/>
    <xf numFmtId="9" fontId="0" fillId="0" borderId="1" xfId="0" applyNumberFormat="1" applyBorder="1"/>
    <xf numFmtId="0" fontId="0" fillId="3" borderId="1" xfId="0" applyFill="1" applyBorder="1"/>
    <xf numFmtId="4" fontId="3" fillId="3" borderId="1" xfId="0" applyNumberFormat="1" applyFont="1" applyFill="1" applyBorder="1"/>
    <xf numFmtId="0" fontId="3" fillId="3" borderId="1" xfId="0" applyFont="1" applyFill="1" applyBorder="1"/>
    <xf numFmtId="0" fontId="3" fillId="3" borderId="0" xfId="0" applyFont="1" applyFill="1"/>
    <xf numFmtId="4" fontId="3" fillId="0" borderId="1" xfId="0" applyNumberFormat="1" applyFont="1" applyBorder="1"/>
    <xf numFmtId="0" fontId="4" fillId="2" borderId="0" xfId="0" applyFont="1" applyFill="1" applyBorder="1" applyAlignment="1" applyProtection="1">
      <alignment horizontal="center" wrapText="1"/>
    </xf>
    <xf numFmtId="0" fontId="3" fillId="3" borderId="0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0" fillId="3" borderId="2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31" zoomScaleNormal="100" workbookViewId="0">
      <selection activeCell="E50" sqref="E50"/>
    </sheetView>
  </sheetViews>
  <sheetFormatPr baseColWidth="10" defaultRowHeight="12.75" x14ac:dyDescent="0.2"/>
  <cols>
    <col min="1" max="1" width="46.5703125" style="5" customWidth="1"/>
    <col min="2" max="2" width="39.42578125" style="3" customWidth="1"/>
    <col min="3" max="3" width="10.42578125" style="2" customWidth="1"/>
    <col min="4" max="4" width="15.5703125" style="4" customWidth="1"/>
    <col min="5" max="5" width="15.5703125" customWidth="1"/>
    <col min="6" max="6" width="26.85546875" style="4" customWidth="1"/>
    <col min="7" max="7" width="12" customWidth="1"/>
  </cols>
  <sheetData>
    <row r="1" spans="1:6" ht="25.5" customHeight="1" x14ac:dyDescent="0.25">
      <c r="A1" s="87" t="s">
        <v>57</v>
      </c>
      <c r="B1" s="87"/>
      <c r="C1" s="87"/>
      <c r="D1" s="87"/>
      <c r="E1" s="87"/>
      <c r="F1" s="87"/>
    </row>
    <row r="2" spans="1:6" ht="13.5" thickBot="1" x14ac:dyDescent="0.25">
      <c r="A2" s="6"/>
      <c r="B2" s="7"/>
      <c r="C2" s="8"/>
      <c r="D2" s="10"/>
      <c r="E2" s="9"/>
      <c r="F2" s="10"/>
    </row>
    <row r="3" spans="1:6" s="1" customFormat="1" ht="13.5" thickBot="1" x14ac:dyDescent="0.25">
      <c r="A3" s="23" t="s">
        <v>14</v>
      </c>
      <c r="B3" s="24" t="s">
        <v>2</v>
      </c>
      <c r="C3" s="25" t="s">
        <v>3</v>
      </c>
      <c r="D3" s="26" t="s">
        <v>4</v>
      </c>
      <c r="E3" s="27" t="s">
        <v>5</v>
      </c>
      <c r="F3" s="28" t="s">
        <v>6</v>
      </c>
    </row>
    <row r="4" spans="1:6" x14ac:dyDescent="0.2">
      <c r="A4" s="15" t="s">
        <v>8</v>
      </c>
      <c r="B4" s="14" t="s">
        <v>12</v>
      </c>
      <c r="C4" s="58">
        <v>1</v>
      </c>
      <c r="D4" s="67">
        <v>0</v>
      </c>
      <c r="E4" s="61">
        <f>C4*D4</f>
        <v>0</v>
      </c>
      <c r="F4" s="70"/>
    </row>
    <row r="5" spans="1:6" x14ac:dyDescent="0.2">
      <c r="A5" s="16" t="s">
        <v>9</v>
      </c>
      <c r="B5" s="12" t="s">
        <v>66</v>
      </c>
      <c r="C5" s="59">
        <v>2</v>
      </c>
      <c r="D5" s="68">
        <v>0</v>
      </c>
      <c r="E5" s="62">
        <f>C5*D5</f>
        <v>0</v>
      </c>
      <c r="F5" s="71"/>
    </row>
    <row r="6" spans="1:6" ht="13.5" thickBot="1" x14ac:dyDescent="0.25">
      <c r="A6" s="17" t="s">
        <v>10</v>
      </c>
      <c r="B6" s="18" t="s">
        <v>13</v>
      </c>
      <c r="C6" s="60">
        <v>3</v>
      </c>
      <c r="D6" s="69">
        <v>5</v>
      </c>
      <c r="E6" s="63">
        <f>C6*D6</f>
        <v>15</v>
      </c>
      <c r="F6" s="72"/>
    </row>
    <row r="7" spans="1:6" ht="13.5" thickBot="1" x14ac:dyDescent="0.25">
      <c r="A7" s="23" t="s">
        <v>11</v>
      </c>
      <c r="B7" s="24"/>
      <c r="C7" s="25"/>
      <c r="D7" s="29"/>
      <c r="E7" s="27">
        <f>SUM(E4:E6)</f>
        <v>15</v>
      </c>
      <c r="F7" s="30"/>
    </row>
    <row r="8" spans="1:6" ht="13.5" thickBot="1" x14ac:dyDescent="0.25">
      <c r="A8" s="6"/>
      <c r="B8" s="7"/>
      <c r="C8" s="8"/>
      <c r="D8" s="10"/>
      <c r="E8" s="9"/>
      <c r="F8" s="10"/>
    </row>
    <row r="9" spans="1:6" s="1" customFormat="1" ht="26.25" thickBot="1" x14ac:dyDescent="0.25">
      <c r="A9" s="23" t="s">
        <v>15</v>
      </c>
      <c r="B9" s="24"/>
      <c r="C9" s="25" t="s">
        <v>3</v>
      </c>
      <c r="D9" s="26" t="s">
        <v>4</v>
      </c>
      <c r="E9" s="27" t="s">
        <v>5</v>
      </c>
      <c r="F9" s="28" t="s">
        <v>6</v>
      </c>
    </row>
    <row r="10" spans="1:6" x14ac:dyDescent="0.2">
      <c r="A10" s="15" t="s">
        <v>8</v>
      </c>
      <c r="B10" s="14" t="s">
        <v>35</v>
      </c>
      <c r="C10" s="58">
        <v>5</v>
      </c>
      <c r="D10" s="67">
        <v>0</v>
      </c>
      <c r="E10" s="61">
        <f>C10*D10</f>
        <v>0</v>
      </c>
      <c r="F10" s="70"/>
    </row>
    <row r="11" spans="1:6" x14ac:dyDescent="0.2">
      <c r="A11" s="16" t="s">
        <v>9</v>
      </c>
      <c r="B11" s="12" t="s">
        <v>36</v>
      </c>
      <c r="C11" s="59">
        <v>10</v>
      </c>
      <c r="D11" s="68">
        <v>0</v>
      </c>
      <c r="E11" s="62">
        <f>C11*D11</f>
        <v>0</v>
      </c>
      <c r="F11" s="71"/>
    </row>
    <row r="12" spans="1:6" ht="13.5" thickBot="1" x14ac:dyDescent="0.25">
      <c r="A12" s="17" t="s">
        <v>10</v>
      </c>
      <c r="B12" s="18" t="s">
        <v>37</v>
      </c>
      <c r="C12" s="60">
        <v>15</v>
      </c>
      <c r="D12" s="69">
        <v>5</v>
      </c>
      <c r="E12" s="63">
        <f>C12*D12</f>
        <v>75</v>
      </c>
      <c r="F12" s="72"/>
    </row>
    <row r="13" spans="1:6" ht="13.5" thickBot="1" x14ac:dyDescent="0.25">
      <c r="A13" s="23" t="s">
        <v>16</v>
      </c>
      <c r="B13" s="24"/>
      <c r="C13" s="25"/>
      <c r="D13" s="29"/>
      <c r="E13" s="27">
        <f>SUM(E10:E12)</f>
        <v>75</v>
      </c>
      <c r="F13" s="30"/>
    </row>
    <row r="14" spans="1:6" ht="13.5" thickBot="1" x14ac:dyDescent="0.25">
      <c r="A14" s="6"/>
      <c r="B14" s="7"/>
      <c r="C14" s="8"/>
      <c r="D14" s="10"/>
      <c r="E14" s="9"/>
      <c r="F14" s="10"/>
    </row>
    <row r="15" spans="1:6" ht="13.5" thickBot="1" x14ac:dyDescent="0.25">
      <c r="A15" s="31" t="s">
        <v>17</v>
      </c>
      <c r="B15" s="32"/>
      <c r="C15" s="33"/>
      <c r="D15" s="34"/>
      <c r="E15" s="35">
        <f>TAW+TBF</f>
        <v>90</v>
      </c>
      <c r="F15" s="36"/>
    </row>
    <row r="16" spans="1:6" ht="13.5" thickBot="1" x14ac:dyDescent="0.25">
      <c r="A16" s="6"/>
      <c r="B16" s="7"/>
      <c r="C16" s="8"/>
      <c r="D16" s="10"/>
      <c r="E16" s="9"/>
      <c r="F16" s="10"/>
    </row>
    <row r="17" spans="1:6" s="1" customFormat="1" ht="13.5" thickBot="1" x14ac:dyDescent="0.25">
      <c r="A17" s="23" t="s">
        <v>18</v>
      </c>
      <c r="B17" s="24" t="s">
        <v>58</v>
      </c>
      <c r="C17" s="25" t="s">
        <v>3</v>
      </c>
      <c r="D17" s="26" t="s">
        <v>4</v>
      </c>
      <c r="E17" s="27" t="s">
        <v>5</v>
      </c>
      <c r="F17" s="28" t="s">
        <v>7</v>
      </c>
    </row>
    <row r="18" spans="1:6" x14ac:dyDescent="0.2">
      <c r="A18" s="15" t="s">
        <v>20</v>
      </c>
      <c r="B18" s="14" t="s">
        <v>38</v>
      </c>
      <c r="C18" s="64">
        <v>2</v>
      </c>
      <c r="D18" s="67">
        <v>5</v>
      </c>
      <c r="E18" s="61">
        <f t="shared" ref="E18:E30" si="0">C18*D18</f>
        <v>10</v>
      </c>
      <c r="F18" s="70"/>
    </row>
    <row r="19" spans="1:6" x14ac:dyDescent="0.2">
      <c r="A19" s="16" t="s">
        <v>21</v>
      </c>
      <c r="B19" s="12" t="s">
        <v>38</v>
      </c>
      <c r="C19" s="65">
        <v>1</v>
      </c>
      <c r="D19" s="68">
        <v>5</v>
      </c>
      <c r="E19" s="62">
        <f t="shared" si="0"/>
        <v>5</v>
      </c>
      <c r="F19" s="71"/>
    </row>
    <row r="20" spans="1:6" x14ac:dyDescent="0.2">
      <c r="A20" s="16" t="s">
        <v>22</v>
      </c>
      <c r="B20" s="12" t="s">
        <v>38</v>
      </c>
      <c r="C20" s="65">
        <v>1</v>
      </c>
      <c r="D20" s="68">
        <v>5</v>
      </c>
      <c r="E20" s="62">
        <f t="shared" si="0"/>
        <v>5</v>
      </c>
      <c r="F20" s="71"/>
    </row>
    <row r="21" spans="1:6" x14ac:dyDescent="0.2">
      <c r="A21" s="16" t="s">
        <v>23</v>
      </c>
      <c r="B21" s="12" t="s">
        <v>38</v>
      </c>
      <c r="C21" s="65">
        <v>1</v>
      </c>
      <c r="D21" s="68">
        <v>5</v>
      </c>
      <c r="E21" s="62">
        <f t="shared" si="0"/>
        <v>5</v>
      </c>
      <c r="F21" s="71"/>
    </row>
    <row r="22" spans="1:6" x14ac:dyDescent="0.2">
      <c r="A22" s="16" t="s">
        <v>24</v>
      </c>
      <c r="B22" s="12" t="s">
        <v>38</v>
      </c>
      <c r="C22" s="65">
        <v>1</v>
      </c>
      <c r="D22" s="68">
        <v>5</v>
      </c>
      <c r="E22" s="62">
        <f t="shared" si="0"/>
        <v>5</v>
      </c>
      <c r="F22" s="71"/>
    </row>
    <row r="23" spans="1:6" x14ac:dyDescent="0.2">
      <c r="A23" s="16" t="s">
        <v>25</v>
      </c>
      <c r="B23" s="12" t="s">
        <v>38</v>
      </c>
      <c r="C23" s="65">
        <v>0.5</v>
      </c>
      <c r="D23" s="68">
        <v>0</v>
      </c>
      <c r="E23" s="62">
        <f t="shared" si="0"/>
        <v>0</v>
      </c>
      <c r="F23" s="71"/>
    </row>
    <row r="24" spans="1:6" x14ac:dyDescent="0.2">
      <c r="A24" s="16" t="s">
        <v>26</v>
      </c>
      <c r="B24" s="12" t="s">
        <v>38</v>
      </c>
      <c r="C24" s="65">
        <v>0.5</v>
      </c>
      <c r="D24" s="68">
        <v>5</v>
      </c>
      <c r="E24" s="62">
        <f t="shared" si="0"/>
        <v>2.5</v>
      </c>
      <c r="F24" s="71"/>
    </row>
    <row r="25" spans="1:6" x14ac:dyDescent="0.2">
      <c r="A25" s="16" t="s">
        <v>27</v>
      </c>
      <c r="B25" s="12" t="s">
        <v>38</v>
      </c>
      <c r="C25" s="65">
        <v>2</v>
      </c>
      <c r="D25" s="68">
        <v>5</v>
      </c>
      <c r="E25" s="62">
        <f t="shared" si="0"/>
        <v>10</v>
      </c>
      <c r="F25" s="71"/>
    </row>
    <row r="26" spans="1:6" x14ac:dyDescent="0.2">
      <c r="A26" s="16" t="s">
        <v>28</v>
      </c>
      <c r="B26" s="12" t="s">
        <v>38</v>
      </c>
      <c r="C26" s="65">
        <v>1</v>
      </c>
      <c r="D26" s="68">
        <v>5</v>
      </c>
      <c r="E26" s="62">
        <f t="shared" si="0"/>
        <v>5</v>
      </c>
      <c r="F26" s="71"/>
    </row>
    <row r="27" spans="1:6" x14ac:dyDescent="0.2">
      <c r="A27" s="16" t="s">
        <v>29</v>
      </c>
      <c r="B27" s="12" t="s">
        <v>38</v>
      </c>
      <c r="C27" s="65">
        <v>1</v>
      </c>
      <c r="D27" s="68">
        <v>5</v>
      </c>
      <c r="E27" s="62">
        <f t="shared" si="0"/>
        <v>5</v>
      </c>
      <c r="F27" s="71"/>
    </row>
    <row r="28" spans="1:6" x14ac:dyDescent="0.2">
      <c r="A28" s="16" t="s">
        <v>30</v>
      </c>
      <c r="B28" s="12" t="s">
        <v>38</v>
      </c>
      <c r="C28" s="65">
        <v>1</v>
      </c>
      <c r="D28" s="68">
        <v>5</v>
      </c>
      <c r="E28" s="62">
        <f t="shared" si="0"/>
        <v>5</v>
      </c>
      <c r="F28" s="71"/>
    </row>
    <row r="29" spans="1:6" x14ac:dyDescent="0.2">
      <c r="A29" s="16" t="s">
        <v>31</v>
      </c>
      <c r="B29" s="12" t="s">
        <v>38</v>
      </c>
      <c r="C29" s="65">
        <v>1</v>
      </c>
      <c r="D29" s="68">
        <v>0</v>
      </c>
      <c r="E29" s="62">
        <f t="shared" si="0"/>
        <v>0</v>
      </c>
      <c r="F29" s="71"/>
    </row>
    <row r="30" spans="1:6" ht="26.25" thickBot="1" x14ac:dyDescent="0.25">
      <c r="A30" s="17" t="s">
        <v>32</v>
      </c>
      <c r="B30" s="18" t="s">
        <v>38</v>
      </c>
      <c r="C30" s="66">
        <v>1</v>
      </c>
      <c r="D30" s="69">
        <v>0</v>
      </c>
      <c r="E30" s="63">
        <f t="shared" si="0"/>
        <v>0</v>
      </c>
      <c r="F30" s="72"/>
    </row>
    <row r="31" spans="1:6" ht="13.5" thickBot="1" x14ac:dyDescent="0.25">
      <c r="A31" s="23" t="s">
        <v>33</v>
      </c>
      <c r="B31" s="24"/>
      <c r="C31" s="25"/>
      <c r="D31" s="29"/>
      <c r="E31" s="27">
        <f>SUM(E18:E30)</f>
        <v>57.5</v>
      </c>
      <c r="F31" s="30"/>
    </row>
    <row r="32" spans="1:6" ht="13.5" thickBot="1" x14ac:dyDescent="0.25">
      <c r="A32" s="37" t="s">
        <v>34</v>
      </c>
      <c r="B32" s="38" t="s">
        <v>39</v>
      </c>
      <c r="C32" s="39"/>
      <c r="D32" s="40"/>
      <c r="E32" s="41">
        <f>0.6+(0.01*E31)</f>
        <v>1.175</v>
      </c>
      <c r="F32" s="42"/>
    </row>
    <row r="33" spans="1:7" ht="13.5" thickBot="1" x14ac:dyDescent="0.25">
      <c r="A33" s="6"/>
      <c r="B33" s="7"/>
      <c r="C33" s="8"/>
      <c r="D33" s="10"/>
      <c r="E33" s="9"/>
      <c r="F33" s="10"/>
    </row>
    <row r="34" spans="1:7" s="1" customFormat="1" ht="26.25" thickBot="1" x14ac:dyDescent="0.25">
      <c r="A34" s="23" t="s">
        <v>40</v>
      </c>
      <c r="B34" s="24" t="s">
        <v>19</v>
      </c>
      <c r="C34" s="25" t="s">
        <v>3</v>
      </c>
      <c r="D34" s="26" t="s">
        <v>4</v>
      </c>
      <c r="E34" s="27" t="s">
        <v>5</v>
      </c>
      <c r="F34" s="26" t="s">
        <v>7</v>
      </c>
      <c r="G34" s="43" t="s">
        <v>41</v>
      </c>
    </row>
    <row r="35" spans="1:7" x14ac:dyDescent="0.2">
      <c r="A35" s="13" t="s">
        <v>42</v>
      </c>
      <c r="B35" s="14" t="s">
        <v>51</v>
      </c>
      <c r="C35" s="64">
        <v>1.5</v>
      </c>
      <c r="D35" s="67">
        <v>3</v>
      </c>
      <c r="E35" s="61">
        <f t="shared" ref="E35:E42" si="1">C35*D35</f>
        <v>4.5</v>
      </c>
      <c r="F35" s="67"/>
      <c r="G35" s="21">
        <f t="shared" ref="G35:G40" si="2">IF(E35&lt;3,1,0)</f>
        <v>0</v>
      </c>
    </row>
    <row r="36" spans="1:7" x14ac:dyDescent="0.2">
      <c r="A36" s="11" t="s">
        <v>43</v>
      </c>
      <c r="B36" s="12" t="s">
        <v>51</v>
      </c>
      <c r="C36" s="65">
        <v>0.5</v>
      </c>
      <c r="D36" s="68">
        <v>0</v>
      </c>
      <c r="E36" s="62">
        <f t="shared" si="1"/>
        <v>0</v>
      </c>
      <c r="F36" s="68"/>
      <c r="G36" s="20">
        <f t="shared" si="2"/>
        <v>1</v>
      </c>
    </row>
    <row r="37" spans="1:7" x14ac:dyDescent="0.2">
      <c r="A37" s="11" t="s">
        <v>44</v>
      </c>
      <c r="B37" s="12" t="s">
        <v>51</v>
      </c>
      <c r="C37" s="65">
        <v>1</v>
      </c>
      <c r="D37" s="68">
        <v>3</v>
      </c>
      <c r="E37" s="62">
        <f t="shared" si="1"/>
        <v>3</v>
      </c>
      <c r="F37" s="68"/>
      <c r="G37" s="20">
        <f t="shared" si="2"/>
        <v>0</v>
      </c>
    </row>
    <row r="38" spans="1:7" x14ac:dyDescent="0.2">
      <c r="A38" s="11" t="s">
        <v>45</v>
      </c>
      <c r="B38" s="12" t="s">
        <v>51</v>
      </c>
      <c r="C38" s="65">
        <v>0.5</v>
      </c>
      <c r="D38" s="68">
        <v>3</v>
      </c>
      <c r="E38" s="62">
        <f t="shared" si="1"/>
        <v>1.5</v>
      </c>
      <c r="F38" s="68"/>
      <c r="G38" s="20">
        <f t="shared" si="2"/>
        <v>1</v>
      </c>
    </row>
    <row r="39" spans="1:7" x14ac:dyDescent="0.2">
      <c r="A39" s="11" t="s">
        <v>46</v>
      </c>
      <c r="B39" s="12" t="s">
        <v>52</v>
      </c>
      <c r="C39" s="65">
        <v>1</v>
      </c>
      <c r="D39" s="68">
        <v>3</v>
      </c>
      <c r="E39" s="62">
        <f t="shared" si="1"/>
        <v>3</v>
      </c>
      <c r="F39" s="68"/>
      <c r="G39" s="20">
        <f t="shared" si="2"/>
        <v>0</v>
      </c>
    </row>
    <row r="40" spans="1:7" x14ac:dyDescent="0.2">
      <c r="A40" s="11" t="s">
        <v>47</v>
      </c>
      <c r="B40" s="12" t="s">
        <v>53</v>
      </c>
      <c r="C40" s="65">
        <v>2</v>
      </c>
      <c r="D40" s="68">
        <v>3</v>
      </c>
      <c r="E40" s="62">
        <f t="shared" si="1"/>
        <v>6</v>
      </c>
      <c r="F40" s="68"/>
      <c r="G40" s="20">
        <f t="shared" si="2"/>
        <v>0</v>
      </c>
    </row>
    <row r="41" spans="1:7" x14ac:dyDescent="0.2">
      <c r="A41" s="11" t="s">
        <v>48</v>
      </c>
      <c r="B41" s="12" t="s">
        <v>54</v>
      </c>
      <c r="C41" s="65">
        <v>-1</v>
      </c>
      <c r="D41" s="68">
        <v>3</v>
      </c>
      <c r="E41" s="62">
        <f t="shared" si="1"/>
        <v>-3</v>
      </c>
      <c r="F41" s="68"/>
      <c r="G41" s="20">
        <f>IF(E41&gt;3,1,0)</f>
        <v>0</v>
      </c>
    </row>
    <row r="42" spans="1:7" ht="13.5" thickBot="1" x14ac:dyDescent="0.25">
      <c r="A42" s="22" t="s">
        <v>49</v>
      </c>
      <c r="B42" s="18" t="s">
        <v>55</v>
      </c>
      <c r="C42" s="66" t="s">
        <v>0</v>
      </c>
      <c r="D42" s="69">
        <v>3</v>
      </c>
      <c r="E42" s="63">
        <f t="shared" si="1"/>
        <v>-3</v>
      </c>
      <c r="F42" s="69"/>
      <c r="G42" s="19">
        <f>IF(E42&gt;3,1,0)</f>
        <v>0</v>
      </c>
    </row>
    <row r="43" spans="1:7" ht="13.5" thickBot="1" x14ac:dyDescent="0.25">
      <c r="A43" s="23" t="s">
        <v>50</v>
      </c>
      <c r="B43" s="24"/>
      <c r="C43" s="25"/>
      <c r="D43" s="29"/>
      <c r="E43" s="27">
        <f>SUM(E35:E42)</f>
        <v>12</v>
      </c>
      <c r="F43" s="29"/>
      <c r="G43" s="44">
        <f>SUM(G35:G42)</f>
        <v>2</v>
      </c>
    </row>
    <row r="44" spans="1:7" ht="13.5" thickBot="1" x14ac:dyDescent="0.25">
      <c r="A44" s="23" t="s">
        <v>1</v>
      </c>
      <c r="B44" s="24" t="s">
        <v>60</v>
      </c>
      <c r="C44" s="25"/>
      <c r="D44" s="29"/>
      <c r="E44" s="27">
        <f>1.4 + (-0.03*E43)</f>
        <v>1.04</v>
      </c>
      <c r="F44" s="29"/>
      <c r="G44" s="44"/>
    </row>
    <row r="45" spans="1:7" ht="13.5" thickBot="1" x14ac:dyDescent="0.25">
      <c r="A45" s="6"/>
      <c r="B45" s="7"/>
      <c r="C45" s="8"/>
      <c r="D45" s="10"/>
      <c r="E45" s="9"/>
      <c r="F45" s="10"/>
    </row>
    <row r="46" spans="1:7" x14ac:dyDescent="0.2">
      <c r="A46" s="45" t="s">
        <v>59</v>
      </c>
      <c r="B46" s="46"/>
      <c r="C46" s="47"/>
      <c r="D46" s="48"/>
      <c r="E46" s="49">
        <f>UUCP * TCF *EF</f>
        <v>109.98</v>
      </c>
      <c r="F46" s="50"/>
    </row>
    <row r="47" spans="1:7" x14ac:dyDescent="0.2">
      <c r="A47" s="51" t="s">
        <v>61</v>
      </c>
      <c r="B47" s="52"/>
      <c r="C47" s="53"/>
      <c r="D47" s="54"/>
      <c r="E47" s="55">
        <f>IF(G43&lt;3,20,IF(G43&lt;5,28,36))</f>
        <v>20</v>
      </c>
      <c r="F47" s="56"/>
    </row>
    <row r="48" spans="1:7" x14ac:dyDescent="0.2">
      <c r="A48" s="51" t="s">
        <v>65</v>
      </c>
      <c r="B48" s="52"/>
      <c r="C48" s="53"/>
      <c r="D48" s="54"/>
      <c r="E48" s="55">
        <f>E46*E47</f>
        <v>2199.6</v>
      </c>
      <c r="F48" s="56"/>
    </row>
    <row r="49" spans="1:6" x14ac:dyDescent="0.2">
      <c r="A49" s="51" t="s">
        <v>63</v>
      </c>
      <c r="B49" s="52"/>
      <c r="C49" s="53"/>
      <c r="D49" s="54"/>
      <c r="E49" s="73">
        <v>1</v>
      </c>
      <c r="F49" s="56" t="s">
        <v>64</v>
      </c>
    </row>
    <row r="50" spans="1:6" ht="13.5" thickBot="1" x14ac:dyDescent="0.25">
      <c r="A50" s="57" t="s">
        <v>62</v>
      </c>
      <c r="B50" s="75"/>
      <c r="C50" s="76"/>
      <c r="D50" s="77"/>
      <c r="E50" s="78">
        <f>E48*(1+E49)</f>
        <v>4399.2</v>
      </c>
      <c r="F50" s="79"/>
    </row>
  </sheetData>
  <mergeCells count="1">
    <mergeCell ref="A1:F1"/>
  </mergeCells>
  <phoneticPr fontId="0" type="noConversion"/>
  <pageMargins left="0.75" right="0.75" top="1" bottom="1" header="0.5" footer="0.5"/>
  <pageSetup orientation="portrait" verticalDpi="300" r:id="rId1"/>
  <headerFooter alignWithMargins="0">
    <oddFooter>&amp;L&amp;1#&amp;"Calibri"&amp;10&amp;K000000INTERNAL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tabSelected="1" workbookViewId="0">
      <selection activeCell="H15" sqref="H15"/>
    </sheetView>
  </sheetViews>
  <sheetFormatPr baseColWidth="10" defaultRowHeight="12.75" x14ac:dyDescent="0.2"/>
  <cols>
    <col min="1" max="1" width="20.42578125" bestFit="1" customWidth="1"/>
    <col min="2" max="2" width="11.7109375" bestFit="1" customWidth="1"/>
    <col min="3" max="3" width="13.5703125" style="74" customWidth="1"/>
    <col min="5" max="5" width="19.5703125" bestFit="1" customWidth="1"/>
    <col min="8" max="8" width="18.140625" bestFit="1" customWidth="1"/>
    <col min="10" max="10" width="13.140625" bestFit="1" customWidth="1"/>
  </cols>
  <sheetData>
    <row r="1" spans="1:11" x14ac:dyDescent="0.2">
      <c r="A1" s="89" t="s">
        <v>84</v>
      </c>
      <c r="B1" s="90"/>
      <c r="C1" s="90"/>
    </row>
    <row r="2" spans="1:11" x14ac:dyDescent="0.2">
      <c r="A2" s="84" t="s">
        <v>72</v>
      </c>
      <c r="B2" s="82" t="s">
        <v>73</v>
      </c>
      <c r="C2" s="83" t="s">
        <v>74</v>
      </c>
      <c r="E2" s="84" t="s">
        <v>75</v>
      </c>
      <c r="F2" s="84" t="s">
        <v>76</v>
      </c>
      <c r="G2" s="84" t="s">
        <v>56</v>
      </c>
      <c r="H2" s="84" t="s">
        <v>77</v>
      </c>
      <c r="I2" s="84" t="s">
        <v>78</v>
      </c>
    </row>
    <row r="3" spans="1:11" x14ac:dyDescent="0.2">
      <c r="A3" s="20" t="s">
        <v>67</v>
      </c>
      <c r="B3" s="81">
        <v>0.25</v>
      </c>
      <c r="C3" s="80">
        <f>+C5*B3</f>
        <v>384.92999999999995</v>
      </c>
      <c r="E3" s="80">
        <f t="shared" ref="E3:E10" si="0">+$C$7</f>
        <v>4399.2</v>
      </c>
      <c r="F3" s="20">
        <v>160</v>
      </c>
      <c r="G3" s="20">
        <f t="shared" ref="G3:G10" si="1">+E3/F3</f>
        <v>27.494999999999997</v>
      </c>
      <c r="H3" s="20">
        <v>2</v>
      </c>
      <c r="I3" s="20">
        <f t="shared" ref="I3:I10" si="2">+G3/H3</f>
        <v>13.747499999999999</v>
      </c>
    </row>
    <row r="4" spans="1:11" x14ac:dyDescent="0.2">
      <c r="A4" s="20" t="s">
        <v>68</v>
      </c>
      <c r="B4" s="81">
        <v>0.2</v>
      </c>
      <c r="C4" s="80">
        <f>+C7*B4</f>
        <v>879.84</v>
      </c>
      <c r="E4" s="80">
        <f t="shared" si="0"/>
        <v>4399.2</v>
      </c>
      <c r="F4" s="20">
        <v>160</v>
      </c>
      <c r="G4" s="20">
        <f t="shared" si="1"/>
        <v>27.494999999999997</v>
      </c>
      <c r="H4" s="20">
        <v>3</v>
      </c>
      <c r="I4" s="20">
        <f t="shared" si="2"/>
        <v>9.1649999999999991</v>
      </c>
    </row>
    <row r="5" spans="1:11" x14ac:dyDescent="0.2">
      <c r="A5" s="20" t="s">
        <v>69</v>
      </c>
      <c r="B5" s="81">
        <v>0.35</v>
      </c>
      <c r="C5" s="80">
        <f>+C7*B5</f>
        <v>1539.7199999999998</v>
      </c>
      <c r="E5" s="80">
        <f t="shared" si="0"/>
        <v>4399.2</v>
      </c>
      <c r="F5" s="20">
        <v>160</v>
      </c>
      <c r="G5" s="20">
        <f t="shared" si="1"/>
        <v>27.494999999999997</v>
      </c>
      <c r="H5" s="20">
        <v>4</v>
      </c>
      <c r="I5" s="20">
        <f t="shared" si="2"/>
        <v>6.8737499999999994</v>
      </c>
    </row>
    <row r="6" spans="1:11" x14ac:dyDescent="0.2">
      <c r="A6" s="20" t="s">
        <v>70</v>
      </c>
      <c r="B6" s="81">
        <v>0.2</v>
      </c>
      <c r="C6" s="80">
        <f>+C7*B6</f>
        <v>879.84</v>
      </c>
      <c r="E6" s="80">
        <f t="shared" si="0"/>
        <v>4399.2</v>
      </c>
      <c r="F6" s="20">
        <v>160</v>
      </c>
      <c r="G6" s="20">
        <f t="shared" si="1"/>
        <v>27.494999999999997</v>
      </c>
      <c r="H6" s="20">
        <v>5</v>
      </c>
      <c r="I6" s="20">
        <f t="shared" si="2"/>
        <v>5.4989999999999997</v>
      </c>
    </row>
    <row r="7" spans="1:11" x14ac:dyDescent="0.2">
      <c r="A7" s="20" t="s">
        <v>71</v>
      </c>
      <c r="B7" s="81">
        <f>SUM(B3:B6)</f>
        <v>1</v>
      </c>
      <c r="C7" s="80">
        <f>+estimacionEsfuerzo</f>
        <v>4399.2</v>
      </c>
      <c r="E7" s="80">
        <f t="shared" si="0"/>
        <v>4399.2</v>
      </c>
      <c r="F7" s="20">
        <v>160</v>
      </c>
      <c r="G7" s="20">
        <f t="shared" si="1"/>
        <v>27.494999999999997</v>
      </c>
      <c r="H7" s="20">
        <v>6</v>
      </c>
      <c r="I7" s="20">
        <f t="shared" si="2"/>
        <v>4.5824999999999996</v>
      </c>
    </row>
    <row r="8" spans="1:11" x14ac:dyDescent="0.2">
      <c r="E8" s="80">
        <f t="shared" si="0"/>
        <v>4399.2</v>
      </c>
      <c r="F8" s="20">
        <v>160</v>
      </c>
      <c r="G8" s="20">
        <f t="shared" si="1"/>
        <v>27.494999999999997</v>
      </c>
      <c r="H8" s="20">
        <v>7</v>
      </c>
      <c r="I8" s="20">
        <f t="shared" si="2"/>
        <v>3.9278571428571425</v>
      </c>
    </row>
    <row r="9" spans="1:11" x14ac:dyDescent="0.2">
      <c r="A9" s="9" t="s">
        <v>82</v>
      </c>
      <c r="E9" s="80">
        <f t="shared" si="0"/>
        <v>4399.2</v>
      </c>
      <c r="F9" s="20">
        <v>160</v>
      </c>
      <c r="G9" s="20">
        <f t="shared" si="1"/>
        <v>27.494999999999997</v>
      </c>
      <c r="H9" s="20">
        <v>8</v>
      </c>
      <c r="I9" s="20">
        <f t="shared" si="2"/>
        <v>3.4368749999999997</v>
      </c>
    </row>
    <row r="10" spans="1:11" x14ac:dyDescent="0.2">
      <c r="A10" s="55" t="s">
        <v>72</v>
      </c>
      <c r="B10" s="85" t="s">
        <v>83</v>
      </c>
      <c r="E10" s="80">
        <f t="shared" si="0"/>
        <v>4399.2</v>
      </c>
      <c r="F10" s="20">
        <v>160</v>
      </c>
      <c r="G10" s="20">
        <f t="shared" si="1"/>
        <v>27.494999999999997</v>
      </c>
      <c r="H10" s="20">
        <v>9</v>
      </c>
      <c r="I10" s="20">
        <f t="shared" si="2"/>
        <v>3.0549999999999997</v>
      </c>
    </row>
    <row r="11" spans="1:11" x14ac:dyDescent="0.2">
      <c r="A11" s="20" t="s">
        <v>67</v>
      </c>
      <c r="B11" s="80">
        <f>+K15</f>
        <v>60145.312499999993</v>
      </c>
    </row>
    <row r="12" spans="1:11" x14ac:dyDescent="0.2">
      <c r="A12" s="20" t="s">
        <v>68</v>
      </c>
      <c r="B12" s="80">
        <f>+K26</f>
        <v>164970.00000000003</v>
      </c>
    </row>
    <row r="13" spans="1:11" x14ac:dyDescent="0.2">
      <c r="A13" s="20" t="s">
        <v>69</v>
      </c>
      <c r="B13" s="86">
        <f>+K37</f>
        <v>384929.99999999994</v>
      </c>
      <c r="E13" s="89" t="s">
        <v>67</v>
      </c>
      <c r="F13" s="89"/>
      <c r="G13" s="89"/>
      <c r="H13" s="89"/>
      <c r="I13" s="89"/>
      <c r="J13" s="89"/>
      <c r="K13" s="89"/>
    </row>
    <row r="14" spans="1:11" x14ac:dyDescent="0.2">
      <c r="A14" s="20" t="s">
        <v>70</v>
      </c>
      <c r="B14" s="80">
        <f>+K48</f>
        <v>109980.00000000001</v>
      </c>
      <c r="E14" s="84" t="s">
        <v>75</v>
      </c>
      <c r="F14" s="84" t="s">
        <v>76</v>
      </c>
      <c r="G14" s="84" t="s">
        <v>56</v>
      </c>
      <c r="H14" s="84" t="s">
        <v>77</v>
      </c>
      <c r="I14" s="84" t="s">
        <v>78</v>
      </c>
      <c r="J14" s="84" t="s">
        <v>79</v>
      </c>
      <c r="K14" s="84" t="s">
        <v>80</v>
      </c>
    </row>
    <row r="15" spans="1:11" x14ac:dyDescent="0.2">
      <c r="A15" s="20" t="s">
        <v>71</v>
      </c>
      <c r="B15" s="80">
        <f>SUM(B11:B14)</f>
        <v>720025.3125</v>
      </c>
      <c r="E15" s="80">
        <f>+$C$3</f>
        <v>384.92999999999995</v>
      </c>
      <c r="F15" s="20">
        <v>160</v>
      </c>
      <c r="G15" s="20">
        <f t="shared" ref="G15:G22" si="3">+E15/F15</f>
        <v>2.4058124999999997</v>
      </c>
      <c r="H15" s="20">
        <v>2</v>
      </c>
      <c r="I15" s="20">
        <f t="shared" ref="I15:I22" si="4">+G15/H15</f>
        <v>1.2029062499999998</v>
      </c>
      <c r="J15" s="80">
        <v>25000</v>
      </c>
      <c r="K15" s="80">
        <f>+J15*H15*I15</f>
        <v>60145.312499999993</v>
      </c>
    </row>
    <row r="16" spans="1:11" x14ac:dyDescent="0.2">
      <c r="E16" s="80">
        <f t="shared" ref="E16:E22" si="5">+$C$3</f>
        <v>384.92999999999995</v>
      </c>
      <c r="F16" s="20">
        <v>160</v>
      </c>
      <c r="G16" s="20">
        <f t="shared" si="3"/>
        <v>2.4058124999999997</v>
      </c>
      <c r="H16" s="20">
        <v>3</v>
      </c>
      <c r="I16" s="20">
        <f t="shared" si="4"/>
        <v>0.80193749999999986</v>
      </c>
      <c r="J16" s="80">
        <v>25000</v>
      </c>
      <c r="K16" s="80">
        <f t="shared" ref="K16:K22" si="6">+J16*H16*I16</f>
        <v>60145.312499999993</v>
      </c>
    </row>
    <row r="17" spans="5:11" x14ac:dyDescent="0.2">
      <c r="E17" s="80">
        <f t="shared" si="5"/>
        <v>384.92999999999995</v>
      </c>
      <c r="F17" s="20">
        <v>160</v>
      </c>
      <c r="G17" s="20">
        <f t="shared" si="3"/>
        <v>2.4058124999999997</v>
      </c>
      <c r="H17" s="20">
        <v>4</v>
      </c>
      <c r="I17" s="20">
        <f t="shared" si="4"/>
        <v>0.60145312499999992</v>
      </c>
      <c r="J17" s="80">
        <v>25000</v>
      </c>
      <c r="K17" s="80">
        <f t="shared" si="6"/>
        <v>60145.312499999993</v>
      </c>
    </row>
    <row r="18" spans="5:11" x14ac:dyDescent="0.2">
      <c r="E18" s="80">
        <f t="shared" si="5"/>
        <v>384.92999999999995</v>
      </c>
      <c r="F18" s="20">
        <v>160</v>
      </c>
      <c r="G18" s="20">
        <f t="shared" si="3"/>
        <v>2.4058124999999997</v>
      </c>
      <c r="H18" s="20">
        <v>5</v>
      </c>
      <c r="I18" s="20">
        <f t="shared" si="4"/>
        <v>0.48116249999999994</v>
      </c>
      <c r="J18" s="80">
        <v>25000</v>
      </c>
      <c r="K18" s="80">
        <f t="shared" si="6"/>
        <v>60145.312499999993</v>
      </c>
    </row>
    <row r="19" spans="5:11" x14ac:dyDescent="0.2">
      <c r="E19" s="80">
        <f t="shared" si="5"/>
        <v>384.92999999999995</v>
      </c>
      <c r="F19" s="20">
        <v>160</v>
      </c>
      <c r="G19" s="20">
        <f t="shared" si="3"/>
        <v>2.4058124999999997</v>
      </c>
      <c r="H19" s="20">
        <v>6</v>
      </c>
      <c r="I19" s="20">
        <f t="shared" si="4"/>
        <v>0.40096874999999993</v>
      </c>
      <c r="J19" s="80">
        <v>25000</v>
      </c>
      <c r="K19" s="80">
        <f t="shared" si="6"/>
        <v>60145.312499999993</v>
      </c>
    </row>
    <row r="20" spans="5:11" x14ac:dyDescent="0.2">
      <c r="E20" s="80">
        <f t="shared" si="5"/>
        <v>384.92999999999995</v>
      </c>
      <c r="F20" s="20">
        <v>160</v>
      </c>
      <c r="G20" s="20">
        <f t="shared" si="3"/>
        <v>2.4058124999999997</v>
      </c>
      <c r="H20" s="20">
        <v>7</v>
      </c>
      <c r="I20" s="20">
        <f t="shared" si="4"/>
        <v>0.34368749999999998</v>
      </c>
      <c r="J20" s="80">
        <v>25000</v>
      </c>
      <c r="K20" s="80">
        <f t="shared" si="6"/>
        <v>60145.312499999993</v>
      </c>
    </row>
    <row r="21" spans="5:11" x14ac:dyDescent="0.2">
      <c r="E21" s="80">
        <f t="shared" si="5"/>
        <v>384.92999999999995</v>
      </c>
      <c r="F21" s="20">
        <v>160</v>
      </c>
      <c r="G21" s="20">
        <f t="shared" si="3"/>
        <v>2.4058124999999997</v>
      </c>
      <c r="H21" s="20">
        <v>8</v>
      </c>
      <c r="I21" s="20">
        <f t="shared" si="4"/>
        <v>0.30072656249999996</v>
      </c>
      <c r="J21" s="80">
        <v>25000</v>
      </c>
      <c r="K21" s="80">
        <f t="shared" si="6"/>
        <v>60145.312499999993</v>
      </c>
    </row>
    <row r="22" spans="5:11" x14ac:dyDescent="0.2">
      <c r="E22" s="80">
        <f t="shared" si="5"/>
        <v>384.92999999999995</v>
      </c>
      <c r="F22" s="20">
        <v>160</v>
      </c>
      <c r="G22" s="20">
        <f t="shared" si="3"/>
        <v>2.4058124999999997</v>
      </c>
      <c r="H22" s="20">
        <v>9</v>
      </c>
      <c r="I22" s="20">
        <f t="shared" si="4"/>
        <v>0.26731249999999995</v>
      </c>
      <c r="J22" s="80">
        <v>25000</v>
      </c>
      <c r="K22" s="80">
        <f t="shared" si="6"/>
        <v>60145.312499999993</v>
      </c>
    </row>
    <row r="24" spans="5:11" x14ac:dyDescent="0.2">
      <c r="E24" s="88" t="s">
        <v>68</v>
      </c>
      <c r="F24" s="88"/>
      <c r="G24" s="88"/>
      <c r="H24" s="88"/>
      <c r="I24" s="88"/>
      <c r="J24" s="88"/>
      <c r="K24" s="88"/>
    </row>
    <row r="25" spans="5:11" x14ac:dyDescent="0.2">
      <c r="E25" s="84" t="s">
        <v>75</v>
      </c>
      <c r="F25" s="84" t="s">
        <v>76</v>
      </c>
      <c r="G25" s="84" t="s">
        <v>56</v>
      </c>
      <c r="H25" s="84" t="s">
        <v>77</v>
      </c>
      <c r="I25" s="84" t="s">
        <v>78</v>
      </c>
      <c r="J25" s="84" t="s">
        <v>79</v>
      </c>
      <c r="K25" s="84" t="s">
        <v>80</v>
      </c>
    </row>
    <row r="26" spans="5:11" x14ac:dyDescent="0.2">
      <c r="E26" s="80">
        <f>+$C$4</f>
        <v>879.84</v>
      </c>
      <c r="F26" s="20">
        <v>160</v>
      </c>
      <c r="G26" s="20">
        <f t="shared" ref="G26:G33" si="7">+E26/F26</f>
        <v>5.4990000000000006</v>
      </c>
      <c r="H26" s="20">
        <v>2</v>
      </c>
      <c r="I26" s="20">
        <f t="shared" ref="I26:I33" si="8">+G26/H26</f>
        <v>2.7495000000000003</v>
      </c>
      <c r="J26" s="80">
        <v>30000</v>
      </c>
      <c r="K26" s="80">
        <f>+J26*H26*I26</f>
        <v>164970.00000000003</v>
      </c>
    </row>
    <row r="27" spans="5:11" x14ac:dyDescent="0.2">
      <c r="E27" s="80">
        <f t="shared" ref="E27:E33" si="9">+$C$4</f>
        <v>879.84</v>
      </c>
      <c r="F27" s="20">
        <v>160</v>
      </c>
      <c r="G27" s="20">
        <f t="shared" si="7"/>
        <v>5.4990000000000006</v>
      </c>
      <c r="H27" s="20">
        <v>3</v>
      </c>
      <c r="I27" s="20">
        <f t="shared" si="8"/>
        <v>1.8330000000000002</v>
      </c>
      <c r="J27" s="80">
        <v>30000</v>
      </c>
      <c r="K27" s="80">
        <f t="shared" ref="K27:K33" si="10">+J27*H27*I27</f>
        <v>164970.00000000003</v>
      </c>
    </row>
    <row r="28" spans="5:11" x14ac:dyDescent="0.2">
      <c r="E28" s="80">
        <f t="shared" si="9"/>
        <v>879.84</v>
      </c>
      <c r="F28" s="20">
        <v>160</v>
      </c>
      <c r="G28" s="20">
        <f t="shared" si="7"/>
        <v>5.4990000000000006</v>
      </c>
      <c r="H28" s="20">
        <v>4</v>
      </c>
      <c r="I28" s="20">
        <f t="shared" si="8"/>
        <v>1.3747500000000001</v>
      </c>
      <c r="J28" s="80">
        <v>30000</v>
      </c>
      <c r="K28" s="80">
        <f t="shared" si="10"/>
        <v>164970.00000000003</v>
      </c>
    </row>
    <row r="29" spans="5:11" x14ac:dyDescent="0.2">
      <c r="E29" s="80">
        <f t="shared" si="9"/>
        <v>879.84</v>
      </c>
      <c r="F29" s="20">
        <v>160</v>
      </c>
      <c r="G29" s="20">
        <f t="shared" si="7"/>
        <v>5.4990000000000006</v>
      </c>
      <c r="H29" s="20">
        <v>5</v>
      </c>
      <c r="I29" s="20">
        <f t="shared" si="8"/>
        <v>1.0998000000000001</v>
      </c>
      <c r="J29" s="80">
        <v>30000</v>
      </c>
      <c r="K29" s="80">
        <f t="shared" si="10"/>
        <v>164970.00000000003</v>
      </c>
    </row>
    <row r="30" spans="5:11" x14ac:dyDescent="0.2">
      <c r="E30" s="80">
        <f t="shared" si="9"/>
        <v>879.84</v>
      </c>
      <c r="F30" s="20">
        <v>160</v>
      </c>
      <c r="G30" s="20">
        <f t="shared" si="7"/>
        <v>5.4990000000000006</v>
      </c>
      <c r="H30" s="20">
        <v>6</v>
      </c>
      <c r="I30" s="20">
        <f t="shared" si="8"/>
        <v>0.91650000000000009</v>
      </c>
      <c r="J30" s="80">
        <v>30000</v>
      </c>
      <c r="K30" s="80">
        <f t="shared" si="10"/>
        <v>164970.00000000003</v>
      </c>
    </row>
    <row r="31" spans="5:11" x14ac:dyDescent="0.2">
      <c r="E31" s="80">
        <f t="shared" si="9"/>
        <v>879.84</v>
      </c>
      <c r="F31" s="20">
        <v>160</v>
      </c>
      <c r="G31" s="20">
        <f t="shared" si="7"/>
        <v>5.4990000000000006</v>
      </c>
      <c r="H31" s="20">
        <v>7</v>
      </c>
      <c r="I31" s="20">
        <f t="shared" si="8"/>
        <v>0.7855714285714287</v>
      </c>
      <c r="J31" s="80">
        <v>30000</v>
      </c>
      <c r="K31" s="80">
        <f t="shared" si="10"/>
        <v>164970.00000000003</v>
      </c>
    </row>
    <row r="32" spans="5:11" x14ac:dyDescent="0.2">
      <c r="E32" s="80">
        <f t="shared" si="9"/>
        <v>879.84</v>
      </c>
      <c r="F32" s="20">
        <v>160</v>
      </c>
      <c r="G32" s="20">
        <f t="shared" si="7"/>
        <v>5.4990000000000006</v>
      </c>
      <c r="H32" s="20">
        <v>8</v>
      </c>
      <c r="I32" s="20">
        <f t="shared" si="8"/>
        <v>0.68737500000000007</v>
      </c>
      <c r="J32" s="80">
        <v>30000</v>
      </c>
      <c r="K32" s="80">
        <f t="shared" si="10"/>
        <v>164970.00000000003</v>
      </c>
    </row>
    <row r="33" spans="5:11" x14ac:dyDescent="0.2">
      <c r="E33" s="80">
        <f t="shared" si="9"/>
        <v>879.84</v>
      </c>
      <c r="F33" s="20">
        <v>160</v>
      </c>
      <c r="G33" s="20">
        <f t="shared" si="7"/>
        <v>5.4990000000000006</v>
      </c>
      <c r="H33" s="20">
        <v>9</v>
      </c>
      <c r="I33" s="20">
        <f t="shared" si="8"/>
        <v>0.6110000000000001</v>
      </c>
      <c r="J33" s="80">
        <v>30000</v>
      </c>
      <c r="K33" s="80">
        <f t="shared" si="10"/>
        <v>164970.00000000003</v>
      </c>
    </row>
    <row r="35" spans="5:11" x14ac:dyDescent="0.2">
      <c r="E35" s="88" t="s">
        <v>69</v>
      </c>
      <c r="F35" s="88"/>
      <c r="G35" s="88"/>
      <c r="H35" s="88"/>
      <c r="I35" s="88"/>
      <c r="J35" s="88"/>
      <c r="K35" s="88"/>
    </row>
    <row r="36" spans="5:11" x14ac:dyDescent="0.2">
      <c r="E36" s="84" t="s">
        <v>75</v>
      </c>
      <c r="F36" s="84" t="s">
        <v>76</v>
      </c>
      <c r="G36" s="84" t="s">
        <v>56</v>
      </c>
      <c r="H36" s="84" t="s">
        <v>77</v>
      </c>
      <c r="I36" s="84" t="s">
        <v>78</v>
      </c>
      <c r="J36" s="84" t="s">
        <v>79</v>
      </c>
      <c r="K36" s="84" t="s">
        <v>80</v>
      </c>
    </row>
    <row r="37" spans="5:11" x14ac:dyDescent="0.2">
      <c r="E37" s="80">
        <f>+$C$5</f>
        <v>1539.7199999999998</v>
      </c>
      <c r="F37" s="20">
        <v>160</v>
      </c>
      <c r="G37" s="20">
        <f t="shared" ref="G37:G44" si="11">+E37/F37</f>
        <v>9.6232499999999987</v>
      </c>
      <c r="H37" s="20">
        <v>2</v>
      </c>
      <c r="I37" s="20">
        <f t="shared" ref="I37:I44" si="12">+G37/H37</f>
        <v>4.8116249999999994</v>
      </c>
      <c r="J37" s="80">
        <v>40000</v>
      </c>
      <c r="K37" s="80">
        <f>+J37*H37*I37</f>
        <v>384929.99999999994</v>
      </c>
    </row>
    <row r="38" spans="5:11" x14ac:dyDescent="0.2">
      <c r="E38" s="80">
        <f t="shared" ref="E38:E44" si="13">+$C$5</f>
        <v>1539.7199999999998</v>
      </c>
      <c r="F38" s="20">
        <v>160</v>
      </c>
      <c r="G38" s="20">
        <f t="shared" si="11"/>
        <v>9.6232499999999987</v>
      </c>
      <c r="H38" s="20">
        <v>3</v>
      </c>
      <c r="I38" s="20">
        <f t="shared" si="12"/>
        <v>3.2077499999999994</v>
      </c>
      <c r="J38" s="80">
        <v>40000</v>
      </c>
      <c r="K38" s="80">
        <f t="shared" ref="K38:K44" si="14">+J38*H38*I38</f>
        <v>384929.99999999994</v>
      </c>
    </row>
    <row r="39" spans="5:11" x14ac:dyDescent="0.2">
      <c r="E39" s="80">
        <f t="shared" si="13"/>
        <v>1539.7199999999998</v>
      </c>
      <c r="F39" s="20">
        <v>160</v>
      </c>
      <c r="G39" s="20">
        <f t="shared" si="11"/>
        <v>9.6232499999999987</v>
      </c>
      <c r="H39" s="20">
        <v>4</v>
      </c>
      <c r="I39" s="20">
        <f t="shared" si="12"/>
        <v>2.4058124999999997</v>
      </c>
      <c r="J39" s="80">
        <v>40000</v>
      </c>
      <c r="K39" s="80">
        <f t="shared" si="14"/>
        <v>384929.99999999994</v>
      </c>
    </row>
    <row r="40" spans="5:11" x14ac:dyDescent="0.2">
      <c r="E40" s="80">
        <f t="shared" si="13"/>
        <v>1539.7199999999998</v>
      </c>
      <c r="F40" s="20">
        <v>160</v>
      </c>
      <c r="G40" s="20">
        <f t="shared" si="11"/>
        <v>9.6232499999999987</v>
      </c>
      <c r="H40" s="20">
        <v>5</v>
      </c>
      <c r="I40" s="20">
        <f t="shared" si="12"/>
        <v>1.9246499999999997</v>
      </c>
      <c r="J40" s="80">
        <v>40000</v>
      </c>
      <c r="K40" s="80">
        <f t="shared" si="14"/>
        <v>384929.99999999994</v>
      </c>
    </row>
    <row r="41" spans="5:11" x14ac:dyDescent="0.2">
      <c r="E41" s="80">
        <f t="shared" si="13"/>
        <v>1539.7199999999998</v>
      </c>
      <c r="F41" s="20">
        <v>160</v>
      </c>
      <c r="G41" s="20">
        <f t="shared" si="11"/>
        <v>9.6232499999999987</v>
      </c>
      <c r="H41" s="20">
        <v>6</v>
      </c>
      <c r="I41" s="20">
        <f t="shared" si="12"/>
        <v>1.6038749999999997</v>
      </c>
      <c r="J41" s="80">
        <v>40000</v>
      </c>
      <c r="K41" s="80">
        <f t="shared" si="14"/>
        <v>384929.99999999994</v>
      </c>
    </row>
    <row r="42" spans="5:11" x14ac:dyDescent="0.2">
      <c r="E42" s="80">
        <f t="shared" si="13"/>
        <v>1539.7199999999998</v>
      </c>
      <c r="F42" s="20">
        <v>160</v>
      </c>
      <c r="G42" s="20">
        <f t="shared" si="11"/>
        <v>9.6232499999999987</v>
      </c>
      <c r="H42" s="20">
        <v>7</v>
      </c>
      <c r="I42" s="20">
        <f t="shared" si="12"/>
        <v>1.3747499999999999</v>
      </c>
      <c r="J42" s="80">
        <v>40000</v>
      </c>
      <c r="K42" s="80">
        <f t="shared" si="14"/>
        <v>384930</v>
      </c>
    </row>
    <row r="43" spans="5:11" x14ac:dyDescent="0.2">
      <c r="E43" s="80">
        <f t="shared" si="13"/>
        <v>1539.7199999999998</v>
      </c>
      <c r="F43" s="20">
        <v>160</v>
      </c>
      <c r="G43" s="20">
        <f t="shared" si="11"/>
        <v>9.6232499999999987</v>
      </c>
      <c r="H43" s="20">
        <v>8</v>
      </c>
      <c r="I43" s="20">
        <f t="shared" si="12"/>
        <v>1.2029062499999998</v>
      </c>
      <c r="J43" s="80">
        <v>40000</v>
      </c>
      <c r="K43" s="80">
        <f t="shared" si="14"/>
        <v>384929.99999999994</v>
      </c>
    </row>
    <row r="44" spans="5:11" x14ac:dyDescent="0.2">
      <c r="E44" s="80">
        <f t="shared" si="13"/>
        <v>1539.7199999999998</v>
      </c>
      <c r="F44" s="20">
        <v>160</v>
      </c>
      <c r="G44" s="20">
        <f t="shared" si="11"/>
        <v>9.6232499999999987</v>
      </c>
      <c r="H44" s="20">
        <v>9</v>
      </c>
      <c r="I44" s="20">
        <f t="shared" si="12"/>
        <v>1.0692499999999998</v>
      </c>
      <c r="J44" s="80">
        <v>40000</v>
      </c>
      <c r="K44" s="80">
        <f t="shared" si="14"/>
        <v>384929.99999999994</v>
      </c>
    </row>
    <row r="46" spans="5:11" x14ac:dyDescent="0.2">
      <c r="E46" s="88" t="s">
        <v>81</v>
      </c>
      <c r="F46" s="88"/>
      <c r="G46" s="88"/>
      <c r="H46" s="88"/>
      <c r="I46" s="88"/>
      <c r="J46" s="88"/>
      <c r="K46" s="88"/>
    </row>
    <row r="47" spans="5:11" x14ac:dyDescent="0.2">
      <c r="E47" s="84" t="s">
        <v>75</v>
      </c>
      <c r="F47" s="84" t="s">
        <v>76</v>
      </c>
      <c r="G47" s="84" t="s">
        <v>56</v>
      </c>
      <c r="H47" s="84" t="s">
        <v>77</v>
      </c>
      <c r="I47" s="84" t="s">
        <v>78</v>
      </c>
      <c r="J47" s="84" t="s">
        <v>79</v>
      </c>
      <c r="K47" s="84" t="s">
        <v>80</v>
      </c>
    </row>
    <row r="48" spans="5:11" x14ac:dyDescent="0.2">
      <c r="E48" s="80">
        <f>+$C$6</f>
        <v>879.84</v>
      </c>
      <c r="F48" s="20">
        <v>160</v>
      </c>
      <c r="G48" s="20">
        <f t="shared" ref="G48:G55" si="15">+E48/F48</f>
        <v>5.4990000000000006</v>
      </c>
      <c r="H48" s="20">
        <v>2</v>
      </c>
      <c r="I48" s="20">
        <f t="shared" ref="I48:I55" si="16">+G48/H48</f>
        <v>2.7495000000000003</v>
      </c>
      <c r="J48" s="80">
        <v>20000</v>
      </c>
      <c r="K48" s="80">
        <f>+J48*H48*I48</f>
        <v>109980.00000000001</v>
      </c>
    </row>
    <row r="49" spans="5:11" x14ac:dyDescent="0.2">
      <c r="E49" s="80">
        <f t="shared" ref="E49:E55" si="17">+$C$6</f>
        <v>879.84</v>
      </c>
      <c r="F49" s="20">
        <v>160</v>
      </c>
      <c r="G49" s="20">
        <f t="shared" si="15"/>
        <v>5.4990000000000006</v>
      </c>
      <c r="H49" s="20">
        <v>3</v>
      </c>
      <c r="I49" s="20">
        <f t="shared" si="16"/>
        <v>1.8330000000000002</v>
      </c>
      <c r="J49" s="80">
        <v>20000</v>
      </c>
      <c r="K49" s="80">
        <f t="shared" ref="K49:K55" si="18">+J49*H49*I49</f>
        <v>109980.00000000001</v>
      </c>
    </row>
    <row r="50" spans="5:11" x14ac:dyDescent="0.2">
      <c r="E50" s="80">
        <f t="shared" si="17"/>
        <v>879.84</v>
      </c>
      <c r="F50" s="20">
        <v>160</v>
      </c>
      <c r="G50" s="20">
        <f t="shared" si="15"/>
        <v>5.4990000000000006</v>
      </c>
      <c r="H50" s="20">
        <v>4</v>
      </c>
      <c r="I50" s="20">
        <f t="shared" si="16"/>
        <v>1.3747500000000001</v>
      </c>
      <c r="J50" s="80">
        <v>20000</v>
      </c>
      <c r="K50" s="80">
        <f t="shared" si="18"/>
        <v>109980.00000000001</v>
      </c>
    </row>
    <row r="51" spans="5:11" x14ac:dyDescent="0.2">
      <c r="E51" s="80">
        <f t="shared" si="17"/>
        <v>879.84</v>
      </c>
      <c r="F51" s="20">
        <v>160</v>
      </c>
      <c r="G51" s="20">
        <f t="shared" si="15"/>
        <v>5.4990000000000006</v>
      </c>
      <c r="H51" s="20">
        <v>5</v>
      </c>
      <c r="I51" s="20">
        <f t="shared" si="16"/>
        <v>1.0998000000000001</v>
      </c>
      <c r="J51" s="80">
        <v>20000</v>
      </c>
      <c r="K51" s="80">
        <f t="shared" si="18"/>
        <v>109980.00000000001</v>
      </c>
    </row>
    <row r="52" spans="5:11" x14ac:dyDescent="0.2">
      <c r="E52" s="80">
        <f t="shared" si="17"/>
        <v>879.84</v>
      </c>
      <c r="F52" s="20">
        <v>160</v>
      </c>
      <c r="G52" s="20">
        <f t="shared" si="15"/>
        <v>5.4990000000000006</v>
      </c>
      <c r="H52" s="20">
        <v>6</v>
      </c>
      <c r="I52" s="20">
        <f t="shared" si="16"/>
        <v>0.91650000000000009</v>
      </c>
      <c r="J52" s="80">
        <v>20000</v>
      </c>
      <c r="K52" s="80">
        <f t="shared" si="18"/>
        <v>109980.00000000001</v>
      </c>
    </row>
    <row r="53" spans="5:11" x14ac:dyDescent="0.2">
      <c r="E53" s="80">
        <f t="shared" si="17"/>
        <v>879.84</v>
      </c>
      <c r="F53" s="20">
        <v>160</v>
      </c>
      <c r="G53" s="20">
        <f t="shared" si="15"/>
        <v>5.4990000000000006</v>
      </c>
      <c r="H53" s="20">
        <v>7</v>
      </c>
      <c r="I53" s="20">
        <f t="shared" si="16"/>
        <v>0.7855714285714287</v>
      </c>
      <c r="J53" s="80">
        <v>20000</v>
      </c>
      <c r="K53" s="80">
        <f t="shared" si="18"/>
        <v>109980.00000000001</v>
      </c>
    </row>
    <row r="54" spans="5:11" x14ac:dyDescent="0.2">
      <c r="E54" s="80">
        <f t="shared" si="17"/>
        <v>879.84</v>
      </c>
      <c r="F54" s="20">
        <v>160</v>
      </c>
      <c r="G54" s="20">
        <f t="shared" si="15"/>
        <v>5.4990000000000006</v>
      </c>
      <c r="H54" s="20">
        <v>8</v>
      </c>
      <c r="I54" s="20">
        <f t="shared" si="16"/>
        <v>0.68737500000000007</v>
      </c>
      <c r="J54" s="80">
        <v>20000</v>
      </c>
      <c r="K54" s="80">
        <f t="shared" si="18"/>
        <v>109980.00000000001</v>
      </c>
    </row>
    <row r="55" spans="5:11" x14ac:dyDescent="0.2">
      <c r="E55" s="80">
        <f t="shared" si="17"/>
        <v>879.84</v>
      </c>
      <c r="F55" s="20">
        <v>160</v>
      </c>
      <c r="G55" s="20">
        <f t="shared" si="15"/>
        <v>5.4990000000000006</v>
      </c>
      <c r="H55" s="20">
        <v>9</v>
      </c>
      <c r="I55" s="20">
        <f t="shared" si="16"/>
        <v>0.6110000000000001</v>
      </c>
      <c r="J55" s="80">
        <v>20000</v>
      </c>
      <c r="K55" s="80">
        <f t="shared" si="18"/>
        <v>109980.00000000001</v>
      </c>
    </row>
  </sheetData>
  <mergeCells count="5">
    <mergeCell ref="E46:K46"/>
    <mergeCell ref="A1:C1"/>
    <mergeCell ref="E13:K13"/>
    <mergeCell ref="E24:K24"/>
    <mergeCell ref="E35:K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Método de Estimación Puntos CU</vt:lpstr>
      <vt:lpstr>Distribución de esfuerzo</vt:lpstr>
      <vt:lpstr>EF</vt:lpstr>
      <vt:lpstr>estimacionEsfuerzo</vt:lpstr>
      <vt:lpstr>TAW</vt:lpstr>
      <vt:lpstr>TBF</vt:lpstr>
      <vt:lpstr>TCF</vt:lpstr>
      <vt:lpstr>UUCP</vt:lpstr>
    </vt:vector>
  </TitlesOfParts>
  <Company>Aspen Technology,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Esfuerzo Puntos Casos de Uso</dc:title>
  <dc:subject>Proyecto Final de Máster</dc:subject>
  <dc:creator>MRF Framework Team</dc:creator>
  <cp:lastModifiedBy>Jsilva</cp:lastModifiedBy>
  <dcterms:created xsi:type="dcterms:W3CDTF">2000-05-31T23:05:17Z</dcterms:created>
  <dcterms:modified xsi:type="dcterms:W3CDTF">2020-07-05T22:03:24Z</dcterms:modified>
  <cp:category>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08d454-5c13-4905-93be-12ec8059c842_Enabled">
    <vt:lpwstr>True</vt:lpwstr>
  </property>
  <property fmtid="{D5CDD505-2E9C-101B-9397-08002B2CF9AE}" pid="3" name="MSIP_Label_9108d454-5c13-4905-93be-12ec8059c842_SiteId">
    <vt:lpwstr>473672ba-cd07-4371-a2ae-788b4c61840e</vt:lpwstr>
  </property>
  <property fmtid="{D5CDD505-2E9C-101B-9397-08002B2CF9AE}" pid="4" name="MSIP_Label_9108d454-5c13-4905-93be-12ec8059c842_Owner">
    <vt:lpwstr>juan.silva@mx.zurich.com</vt:lpwstr>
  </property>
  <property fmtid="{D5CDD505-2E9C-101B-9397-08002B2CF9AE}" pid="5" name="MSIP_Label_9108d454-5c13-4905-93be-12ec8059c842_SetDate">
    <vt:lpwstr>2019-08-22T14:55:46.7994674Z</vt:lpwstr>
  </property>
  <property fmtid="{D5CDD505-2E9C-101B-9397-08002B2CF9AE}" pid="6" name="MSIP_Label_9108d454-5c13-4905-93be-12ec8059c842_Name">
    <vt:lpwstr>Internal Use Only</vt:lpwstr>
  </property>
  <property fmtid="{D5CDD505-2E9C-101B-9397-08002B2CF9AE}" pid="7" name="MSIP_Label_9108d454-5c13-4905-93be-12ec8059c842_Application">
    <vt:lpwstr>Microsoft Azure Information Protection</vt:lpwstr>
  </property>
  <property fmtid="{D5CDD505-2E9C-101B-9397-08002B2CF9AE}" pid="8" name="MSIP_Label_9108d454-5c13-4905-93be-12ec8059c842_ActionId">
    <vt:lpwstr>7ee0ea2c-3fda-40dd-b195-98be0908029e</vt:lpwstr>
  </property>
  <property fmtid="{D5CDD505-2E9C-101B-9397-08002B2CF9AE}" pid="9" name="MSIP_Label_9108d454-5c13-4905-93be-12ec8059c842_Extended_MSFT_Method">
    <vt:lpwstr>Automatic</vt:lpwstr>
  </property>
  <property fmtid="{D5CDD505-2E9C-101B-9397-08002B2CF9AE}" pid="10" name="Sensitivity">
    <vt:lpwstr>Internal Use Only</vt:lpwstr>
  </property>
</Properties>
</file>