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Tabla de Producción" sheetId="2" r:id="rId5"/>
    <sheet state="visible" name="Gráficas" sheetId="3" r:id="rId6"/>
    <sheet state="visible" name="Auxili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qme = q/L</t>
      </text>
    </comment>
    <comment authorId="0" ref="G9">
      <text>
        <t xml:space="preserve">
Es un coste que no cambia, que se mantiene constante
</t>
      </text>
    </comment>
    <comment authorId="0" ref="H9">
      <text>
        <t xml:space="preserve">El coste variable es aquel que cambia segundo la producción
CV = L*pL+q*pq</t>
      </text>
    </comment>
    <comment authorId="0" ref="I9">
      <text>
        <t xml:space="preserve">El coste total es la suma del coste fijo mas el coste variable
CT = CF + CV</t>
      </text>
    </comment>
    <comment authorId="0" ref="J9">
      <text>
        <t xml:space="preserve">Cfme =Cfijo / q</t>
      </text>
    </comment>
    <comment authorId="0" ref="K9">
      <text>
        <t xml:space="preserve">Cvme = Cv / q</t>
      </text>
    </comment>
    <comment authorId="0" ref="N9">
      <text>
        <t xml:space="preserve">Ctme = ∆CT/ ∆q</t>
      </text>
    </comment>
    <comment authorId="0" ref="O9">
      <text>
        <t xml:space="preserve">Ingreso = q x pv</t>
      </text>
    </comment>
    <comment authorId="0" ref="P9">
      <text>
        <t xml:space="preserve">Beneficio = Ingresos - Ctotales</t>
      </text>
    </comment>
  </commentList>
</comments>
</file>

<file path=xl/sharedStrings.xml><?xml version="1.0" encoding="utf-8"?>
<sst xmlns="http://schemas.openxmlformats.org/spreadsheetml/2006/main" count="25" uniqueCount="21">
  <si>
    <t>Producción</t>
  </si>
  <si>
    <t>motos</t>
  </si>
  <si>
    <t>Producción corto plazo</t>
  </si>
  <si>
    <t>Capital (K)</t>
  </si>
  <si>
    <t>€</t>
  </si>
  <si>
    <t>L</t>
  </si>
  <si>
    <t>€/L</t>
  </si>
  <si>
    <t>qme</t>
  </si>
  <si>
    <t>qma</t>
  </si>
  <si>
    <t>Coste Fijo</t>
  </si>
  <si>
    <t>Coste Variable</t>
  </si>
  <si>
    <t>Coste Total</t>
  </si>
  <si>
    <t>Coste Fijo Medio</t>
  </si>
  <si>
    <t>Coste Variable Medio</t>
  </si>
  <si>
    <t>Coste Total Medio</t>
  </si>
  <si>
    <t>Coste Total Marginal</t>
  </si>
  <si>
    <t>Ingreso</t>
  </si>
  <si>
    <t>Beneficio</t>
  </si>
  <si>
    <t>------</t>
  </si>
  <si>
    <t>Ley de los Rendimientos Decrecientes</t>
  </si>
  <si>
    <t>Beneficio 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</si>
</sst>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FFFFFF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A6099"/>
        <bgColor rgb="FF2A6099"/>
      </patternFill>
    </fill>
    <fill>
      <patternFill patternType="solid">
        <fgColor rgb="FFB4C7DC"/>
        <bgColor rgb="FFB4C7DC"/>
      </patternFill>
    </fill>
    <fill>
      <patternFill patternType="solid">
        <fgColor rgb="FFAFD095"/>
        <bgColor rgb="FFAFD095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3" fillId="3" fontId="3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2" fillId="4" fontId="2" numFmtId="0" xfId="0" applyAlignment="1" applyBorder="1" applyFill="1" applyFont="1">
      <alignment horizontal="center" shrinkToFit="0" vertical="bottom" wrapText="0"/>
    </xf>
    <xf borderId="2" fillId="5" fontId="2" numFmtId="164" xfId="0" applyAlignment="1" applyBorder="1" applyFill="1" applyFont="1" applyNumberFormat="1">
      <alignment horizontal="center" shrinkToFit="0" vertical="bottom" wrapText="0"/>
    </xf>
    <xf borderId="2" fillId="5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02096277213719"/>
          <c:y val="0.0599600266489007"/>
          <c:w val="0.75455877153104"/>
          <c:h val="0.865756162558295"/>
        </c:manualLayout>
      </c:layout>
      <c:scatterChart>
        <c:scatterStyle val="lineMarker"/>
        <c:varyColors val="0"/>
        <c:ser>
          <c:idx val="0"/>
          <c:order val="0"/>
          <c:tx>
            <c:v>Producción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'Tabla de Producción'!$C$10:$C$20</c:f>
            </c:numRef>
          </c:xVal>
          <c:yVal>
            <c:numRef>
              <c:f>'Tabla de Producción'!$D$10:$D$20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55789"/>
        <c:axId val="1496594394"/>
      </c:scatterChart>
      <c:valAx>
        <c:axId val="106775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6594394"/>
      </c:valAx>
      <c:valAx>
        <c:axId val="1496594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67755789"/>
      </c:valAx>
    </c:plotArea>
    <c:legend>
      <c:legendPos val="r"/>
      <c:layout>
        <c:manualLayout>
          <c:xMode val="edge"/>
          <c:yMode val="edge"/>
          <c:x val="0.83169167045512"/>
          <c:y val="0.407839218298912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35094210736039"/>
          <c:y val="0.0806218767351471"/>
          <c:w val="0.731997495303694"/>
          <c:h val="0.865741254858412"/>
        </c:manualLayout>
      </c:layout>
      <c:scatterChart>
        <c:scatterStyle val="lineMarker"/>
        <c:ser>
          <c:idx val="0"/>
          <c:order val="0"/>
          <c:tx>
            <c:v>Coste Fijo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'Tabla de Producción'!$D$10:$D$20</c:f>
            </c:numRef>
          </c:xVal>
          <c:yVal>
            <c:numRef>
              <c:f>'Tabla de Producción'!$G$10:$G$20</c:f>
              <c:numCache/>
            </c:numRef>
          </c:yVal>
        </c:ser>
        <c:ser>
          <c:idx val="1"/>
          <c:order val="1"/>
          <c:tx>
            <c:v>Coste Total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'Tabla de Producción'!$D$10:$D$20</c:f>
            </c:numRef>
          </c:xVal>
          <c:yVal>
            <c:numRef>
              <c:f>'Tabla de Producción'!$I$10:$I$20</c:f>
              <c:numCache/>
            </c:numRef>
          </c:yVal>
        </c:ser>
        <c:ser>
          <c:idx val="2"/>
          <c:order val="2"/>
          <c:tx>
            <c:v>Coste Variable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'Tabla de Producción'!$D$10:$D$20</c:f>
            </c:numRef>
          </c:xVal>
          <c:yVal>
            <c:numRef>
              <c:f>'Tabla de Producción'!$H$10:$H$20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5187"/>
        <c:axId val="1993087594"/>
      </c:scatterChart>
      <c:valAx>
        <c:axId val="77200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93087594"/>
      </c:valAx>
      <c:valAx>
        <c:axId val="1993087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2005187"/>
      </c:valAx>
    </c:plotArea>
    <c:legend>
      <c:legendPos val="r"/>
      <c:layout>
        <c:manualLayout>
          <c:xMode val="edge"/>
          <c:yMode val="edge"/>
          <c:x val="0.801445892867308"/>
          <c:y val="0.307828983897835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1916236374068"/>
          <c:y val="0.0388629802353986"/>
          <c:w val="0.748479632816982"/>
          <c:h val="0.865867199644681"/>
        </c:manualLayout>
      </c:layout>
      <c:scatterChart>
        <c:scatterStyle val="lineMarker"/>
        <c:varyColors val="0"/>
        <c:ser>
          <c:idx val="0"/>
          <c:order val="0"/>
          <c:tx>
            <c:v>Coste Total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'Tabla de Producción'!$D$10:$D$20</c:f>
            </c:numRef>
          </c:xVal>
          <c:yVal>
            <c:numRef>
              <c:f>'Tabla de Producción'!$I$10:$I$20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55956"/>
        <c:axId val="1033283131"/>
      </c:scatterChart>
      <c:valAx>
        <c:axId val="717355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33283131"/>
      </c:valAx>
      <c:valAx>
        <c:axId val="1033283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1735595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</xdr:row>
      <xdr:rowOff>38100</xdr:rowOff>
    </xdr:from>
    <xdr:ext cx="6753225" cy="3238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44</xdr:row>
      <xdr:rowOff>114300</xdr:rowOff>
    </xdr:from>
    <xdr:ext cx="6105525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</xdr:colOff>
      <xdr:row>67</xdr:row>
      <xdr:rowOff>152400</xdr:rowOff>
    </xdr:from>
    <xdr:ext cx="6057900" cy="3238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11.5"/>
    <col customWidth="1" min="19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B6" s="1" t="s">
        <v>0</v>
      </c>
      <c r="C6" s="2" t="s">
        <v>1</v>
      </c>
      <c r="D6" s="1" t="s">
        <v>2</v>
      </c>
      <c r="G6" s="1" t="s">
        <v>3</v>
      </c>
      <c r="H6" s="3">
        <v>100.0</v>
      </c>
      <c r="I6" s="1" t="s">
        <v>4</v>
      </c>
      <c r="K6" s="4" t="s">
        <v>5</v>
      </c>
      <c r="L6" s="3">
        <v>12.0</v>
      </c>
      <c r="M6" s="1" t="s">
        <v>6</v>
      </c>
      <c r="O6" s="1" t="str">
        <f>C13</f>
        <v>q (motos)</v>
      </c>
      <c r="P6" s="2">
        <v>25.0</v>
      </c>
      <c r="Q6" s="1" t="str">
        <f t="shared" ref="Q6:Q7" si="1">CONCATENATE("€","/",$C$13)</f>
        <v>€/q (motos)</v>
      </c>
      <c r="R6" s="1" t="str">
        <f>CONCATENATE("Precio de coste de producir una"," ",C6)</f>
        <v>Precio de coste de producir una motos</v>
      </c>
    </row>
    <row r="7" ht="12.75" customHeight="1">
      <c r="P7" s="1">
        <v>40.0</v>
      </c>
      <c r="Q7" s="1" t="str">
        <f t="shared" si="1"/>
        <v>€/q (motos)</v>
      </c>
      <c r="R7" s="1" t="str">
        <f>CONCATENATE("Precio de coste de vender una"," ",C6)</f>
        <v>Precio de coste de vender una motos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B13" s="5" t="s">
        <v>5</v>
      </c>
      <c r="C13" s="5" t="str">
        <f>CONCATENATE("q"," ","(",C6,")")</f>
        <v>q (motos)</v>
      </c>
    </row>
    <row r="14" ht="12.75" customHeight="1">
      <c r="B14" s="6">
        <v>0.0</v>
      </c>
      <c r="C14" s="6">
        <v>0.0</v>
      </c>
    </row>
    <row r="15" ht="12.75" customHeight="1">
      <c r="B15" s="6">
        <v>1.0</v>
      </c>
      <c r="C15" s="6">
        <v>10.0</v>
      </c>
    </row>
    <row r="16" ht="12.75" customHeight="1">
      <c r="B16" s="6">
        <v>2.0</v>
      </c>
      <c r="C16" s="6">
        <v>30.0</v>
      </c>
    </row>
    <row r="17" ht="12.75" customHeight="1">
      <c r="B17" s="6">
        <v>3.0</v>
      </c>
      <c r="C17" s="6">
        <v>60.0</v>
      </c>
    </row>
    <row r="18" ht="12.75" customHeight="1">
      <c r="B18" s="6">
        <v>4.0</v>
      </c>
      <c r="C18" s="6">
        <v>80.0</v>
      </c>
    </row>
    <row r="19" ht="12.75" customHeight="1">
      <c r="B19" s="6">
        <v>5.0</v>
      </c>
      <c r="C19" s="6">
        <v>95.0</v>
      </c>
    </row>
    <row r="20" ht="12.75" customHeight="1">
      <c r="B20" s="6">
        <v>6.0</v>
      </c>
      <c r="C20" s="6">
        <v>108.0</v>
      </c>
    </row>
    <row r="21" ht="12.75" customHeight="1">
      <c r="B21" s="6">
        <v>7.0</v>
      </c>
      <c r="C21" s="6">
        <v>112.0</v>
      </c>
    </row>
    <row r="22" ht="12.75" customHeight="1">
      <c r="B22" s="6">
        <v>8.0</v>
      </c>
      <c r="C22" s="6">
        <v>112.0</v>
      </c>
    </row>
    <row r="23" ht="12.75" customHeight="1">
      <c r="B23" s="6">
        <v>9.0</v>
      </c>
      <c r="C23" s="6">
        <v>108.0</v>
      </c>
    </row>
    <row r="24" ht="12.75" customHeight="1">
      <c r="B24" s="6">
        <v>10.0</v>
      </c>
      <c r="C24" s="6">
        <v>100.0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7" width="9.25"/>
    <col customWidth="1" min="8" max="8" width="13.25"/>
    <col customWidth="1" min="9" max="9" width="10.63"/>
    <col customWidth="1" min="10" max="10" width="15.13"/>
    <col customWidth="1" min="11" max="11" width="18.63"/>
    <col customWidth="1" min="12" max="12" width="16.75"/>
    <col customWidth="1" min="13" max="13" width="18.0"/>
    <col customWidth="1" min="14" max="16" width="11.5"/>
    <col customWidth="1" min="1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B7" s="4"/>
      <c r="C7" s="4"/>
      <c r="D7" s="4"/>
      <c r="E7" s="4"/>
      <c r="F7" s="4"/>
      <c r="G7" s="4"/>
      <c r="H7" s="4"/>
    </row>
    <row r="8" ht="12.75" customHeight="1">
      <c r="B8" s="4"/>
      <c r="C8" s="4"/>
      <c r="D8" s="4"/>
      <c r="E8" s="4"/>
      <c r="F8" s="4"/>
      <c r="G8" s="4"/>
      <c r="H8" s="4"/>
    </row>
    <row r="9" ht="12.75" customHeight="1">
      <c r="B9" s="4"/>
      <c r="C9" s="5" t="str">
        <f>Datos!B13</f>
        <v>L</v>
      </c>
      <c r="D9" s="5" t="str">
        <f>Datos!C13</f>
        <v>q (motos)</v>
      </c>
      <c r="E9" s="5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8" t="s">
        <v>14</v>
      </c>
      <c r="M9" s="9"/>
      <c r="N9" s="5" t="s">
        <v>15</v>
      </c>
      <c r="O9" s="5" t="s">
        <v>16</v>
      </c>
      <c r="P9" s="5" t="s">
        <v>17</v>
      </c>
    </row>
    <row r="10" ht="12.75" customHeight="1">
      <c r="B10" s="4"/>
      <c r="C10" s="5">
        <f>Datos!B14</f>
        <v>0</v>
      </c>
      <c r="D10" s="5">
        <f>Datos!C14</f>
        <v>0</v>
      </c>
      <c r="E10" s="5" t="str">
        <f t="shared" ref="E10:E20" si="1">IF(C10=0,"------",D10/C10)</f>
        <v>------</v>
      </c>
      <c r="F10" s="5" t="s">
        <v>18</v>
      </c>
      <c r="G10" s="5">
        <f>Datos!$H$6</f>
        <v>100</v>
      </c>
      <c r="H10" s="5">
        <f>C10*Datos!$L$6+D10*Datos!$P$6</f>
        <v>0</v>
      </c>
      <c r="I10" s="5">
        <f t="shared" ref="I10:I20" si="2">G10+H10</f>
        <v>100</v>
      </c>
      <c r="J10" s="10" t="str">
        <f t="shared" ref="J10:J20" si="3">IF(D10=0,"------",G10/D10)</f>
        <v>------</v>
      </c>
      <c r="K10" s="10" t="str">
        <f t="shared" ref="K10:K20" si="4">IF(D10=0,"------",H10/D10)</f>
        <v>------</v>
      </c>
      <c r="L10" s="11" t="b">
        <f>IF(J9="------"";------",K10+J10)</f>
        <v>0</v>
      </c>
      <c r="M10" s="10" t="str">
        <f>IF(D10=0,"------",I10/D10)</f>
        <v>------</v>
      </c>
      <c r="N10" s="5" t="s">
        <v>18</v>
      </c>
      <c r="O10" s="5">
        <f>D10 * Datos!$P$7</f>
        <v>0</v>
      </c>
      <c r="P10" s="5">
        <f t="shared" ref="P10:P20" si="5">O10-I10</f>
        <v>-100</v>
      </c>
    </row>
    <row r="11" ht="12.75" customHeight="1">
      <c r="B11" s="4"/>
      <c r="C11" s="5">
        <f>Datos!B15</f>
        <v>1</v>
      </c>
      <c r="D11" s="5">
        <f>Datos!C15</f>
        <v>10</v>
      </c>
      <c r="E11" s="5">
        <f t="shared" si="1"/>
        <v>10</v>
      </c>
      <c r="F11" s="5">
        <f t="shared" ref="F11:F20" si="6">(D11-D10)/(C11-C10)</f>
        <v>10</v>
      </c>
      <c r="G11" s="5">
        <f>Datos!$H$6</f>
        <v>100</v>
      </c>
      <c r="H11" s="5">
        <f>C11*Datos!$L$6+D11*Datos!$P$6</f>
        <v>262</v>
      </c>
      <c r="I11" s="5">
        <f t="shared" si="2"/>
        <v>362</v>
      </c>
      <c r="J11" s="10">
        <f t="shared" si="3"/>
        <v>10</v>
      </c>
      <c r="K11" s="10">
        <f t="shared" si="4"/>
        <v>26.2</v>
      </c>
      <c r="L11" s="12">
        <f t="shared" ref="L11:L20" si="7">K11+J11</f>
        <v>36.2</v>
      </c>
      <c r="M11" s="10">
        <f t="shared" ref="M11:M20" si="8">I11/D11</f>
        <v>36.2</v>
      </c>
      <c r="N11" s="5">
        <f t="shared" ref="N11:N20" si="9">IF(D11-D10=0,"------",(I11-I10)/(D11-D10))</f>
        <v>26.2</v>
      </c>
      <c r="O11" s="5">
        <f>D11 * Datos!$P$7</f>
        <v>400</v>
      </c>
      <c r="P11" s="5">
        <f t="shared" si="5"/>
        <v>38</v>
      </c>
    </row>
    <row r="12" ht="12.75" customHeight="1">
      <c r="B12" s="4"/>
      <c r="C12" s="5">
        <f>Datos!B16</f>
        <v>2</v>
      </c>
      <c r="D12" s="5">
        <f>Datos!C16</f>
        <v>30</v>
      </c>
      <c r="E12" s="5">
        <f t="shared" si="1"/>
        <v>15</v>
      </c>
      <c r="F12" s="5">
        <f t="shared" si="6"/>
        <v>20</v>
      </c>
      <c r="G12" s="5">
        <f>Datos!$H$6</f>
        <v>100</v>
      </c>
      <c r="H12" s="5">
        <f>C12*Datos!$L$6+D12*Datos!$P$6</f>
        <v>774</v>
      </c>
      <c r="I12" s="5">
        <f t="shared" si="2"/>
        <v>874</v>
      </c>
      <c r="J12" s="10">
        <f t="shared" si="3"/>
        <v>3.333333333</v>
      </c>
      <c r="K12" s="10">
        <f t="shared" si="4"/>
        <v>25.8</v>
      </c>
      <c r="L12" s="12">
        <f t="shared" si="7"/>
        <v>29.13333333</v>
      </c>
      <c r="M12" s="10">
        <f t="shared" si="8"/>
        <v>29.13333333</v>
      </c>
      <c r="N12" s="5">
        <f t="shared" si="9"/>
        <v>25.6</v>
      </c>
      <c r="O12" s="5">
        <f>D12 * Datos!$P$7</f>
        <v>1200</v>
      </c>
      <c r="P12" s="5">
        <f t="shared" si="5"/>
        <v>326</v>
      </c>
    </row>
    <row r="13" ht="12.75" customHeight="1">
      <c r="B13" s="4"/>
      <c r="C13" s="5">
        <f>Datos!B17</f>
        <v>3</v>
      </c>
      <c r="D13" s="5">
        <f>Datos!C17</f>
        <v>60</v>
      </c>
      <c r="E13" s="5">
        <f t="shared" si="1"/>
        <v>20</v>
      </c>
      <c r="F13" s="5">
        <f t="shared" si="6"/>
        <v>30</v>
      </c>
      <c r="G13" s="5">
        <f>Datos!$H$6</f>
        <v>100</v>
      </c>
      <c r="H13" s="5">
        <f>C13*Datos!$L$6+D13*Datos!$P$6</f>
        <v>1536</v>
      </c>
      <c r="I13" s="5">
        <f t="shared" si="2"/>
        <v>1636</v>
      </c>
      <c r="J13" s="10">
        <f t="shared" si="3"/>
        <v>1.666666667</v>
      </c>
      <c r="K13" s="10">
        <f t="shared" si="4"/>
        <v>25.6</v>
      </c>
      <c r="L13" s="12">
        <f t="shared" si="7"/>
        <v>27.26666667</v>
      </c>
      <c r="M13" s="10">
        <f t="shared" si="8"/>
        <v>27.26666667</v>
      </c>
      <c r="N13" s="5">
        <f t="shared" si="9"/>
        <v>25.4</v>
      </c>
      <c r="O13" s="5">
        <f>D13 * Datos!$P$7</f>
        <v>2400</v>
      </c>
      <c r="P13" s="5">
        <f t="shared" si="5"/>
        <v>764</v>
      </c>
    </row>
    <row r="14" ht="12.75" customHeight="1">
      <c r="B14" s="4"/>
      <c r="C14" s="5">
        <f>Datos!B18</f>
        <v>4</v>
      </c>
      <c r="D14" s="5">
        <f>Datos!C18</f>
        <v>80</v>
      </c>
      <c r="E14" s="5">
        <f t="shared" si="1"/>
        <v>20</v>
      </c>
      <c r="F14" s="5">
        <f t="shared" si="6"/>
        <v>20</v>
      </c>
      <c r="G14" s="5">
        <f>Datos!$H$6</f>
        <v>100</v>
      </c>
      <c r="H14" s="5">
        <f>C14*Datos!$L$6+D14*Datos!$P$6</f>
        <v>2048</v>
      </c>
      <c r="I14" s="5">
        <f t="shared" si="2"/>
        <v>2148</v>
      </c>
      <c r="J14" s="10">
        <f t="shared" si="3"/>
        <v>1.25</v>
      </c>
      <c r="K14" s="10">
        <f t="shared" si="4"/>
        <v>25.6</v>
      </c>
      <c r="L14" s="12">
        <f t="shared" si="7"/>
        <v>26.85</v>
      </c>
      <c r="M14" s="10">
        <f t="shared" si="8"/>
        <v>26.85</v>
      </c>
      <c r="N14" s="5">
        <f t="shared" si="9"/>
        <v>25.6</v>
      </c>
      <c r="O14" s="5">
        <f>D14 * Datos!$P$7</f>
        <v>3200</v>
      </c>
      <c r="P14" s="5">
        <f t="shared" si="5"/>
        <v>1052</v>
      </c>
    </row>
    <row r="15" ht="12.75" customHeight="1">
      <c r="B15" s="4"/>
      <c r="C15" s="5">
        <f>Datos!B19</f>
        <v>5</v>
      </c>
      <c r="D15" s="5">
        <f>Datos!C19</f>
        <v>95</v>
      </c>
      <c r="E15" s="5">
        <f t="shared" si="1"/>
        <v>19</v>
      </c>
      <c r="F15" s="5">
        <f t="shared" si="6"/>
        <v>15</v>
      </c>
      <c r="G15" s="5">
        <f>Datos!$H$6</f>
        <v>100</v>
      </c>
      <c r="H15" s="5">
        <f>C15*Datos!$L$6+D15*Datos!$P$6</f>
        <v>2435</v>
      </c>
      <c r="I15" s="5">
        <f t="shared" si="2"/>
        <v>2535</v>
      </c>
      <c r="J15" s="10">
        <f t="shared" si="3"/>
        <v>1.052631579</v>
      </c>
      <c r="K15" s="10">
        <f t="shared" si="4"/>
        <v>25.63157895</v>
      </c>
      <c r="L15" s="12">
        <f t="shared" si="7"/>
        <v>26.68421053</v>
      </c>
      <c r="M15" s="10">
        <f t="shared" si="8"/>
        <v>26.68421053</v>
      </c>
      <c r="N15" s="5">
        <f t="shared" si="9"/>
        <v>25.8</v>
      </c>
      <c r="O15" s="5">
        <f>D15 * Datos!$P$7</f>
        <v>3800</v>
      </c>
      <c r="P15" s="5">
        <f t="shared" si="5"/>
        <v>1265</v>
      </c>
    </row>
    <row r="16" ht="12.75" customHeight="1">
      <c r="B16" s="4"/>
      <c r="C16" s="5">
        <f>Datos!B20</f>
        <v>6</v>
      </c>
      <c r="D16" s="5">
        <f>Datos!C20</f>
        <v>108</v>
      </c>
      <c r="E16" s="5">
        <f t="shared" si="1"/>
        <v>18</v>
      </c>
      <c r="F16" s="5">
        <f t="shared" si="6"/>
        <v>13</v>
      </c>
      <c r="G16" s="5">
        <f>Datos!$H$6</f>
        <v>100</v>
      </c>
      <c r="H16" s="5">
        <f>C16*Datos!$L$6+D16*Datos!$P$6</f>
        <v>2772</v>
      </c>
      <c r="I16" s="5">
        <f t="shared" si="2"/>
        <v>2872</v>
      </c>
      <c r="J16" s="10">
        <f t="shared" si="3"/>
        <v>0.9259259259</v>
      </c>
      <c r="K16" s="10">
        <f t="shared" si="4"/>
        <v>25.66666667</v>
      </c>
      <c r="L16" s="12">
        <f t="shared" si="7"/>
        <v>26.59259259</v>
      </c>
      <c r="M16" s="10">
        <f t="shared" si="8"/>
        <v>26.59259259</v>
      </c>
      <c r="N16" s="5">
        <f t="shared" si="9"/>
        <v>25.92307692</v>
      </c>
      <c r="O16" s="5">
        <f>D16 * Datos!$P$7</f>
        <v>4320</v>
      </c>
      <c r="P16" s="5">
        <f t="shared" si="5"/>
        <v>1448</v>
      </c>
    </row>
    <row r="17" ht="12.75" customHeight="1">
      <c r="B17" s="4"/>
      <c r="C17" s="5">
        <f>Datos!B21</f>
        <v>7</v>
      </c>
      <c r="D17" s="5">
        <f>Datos!C21</f>
        <v>112</v>
      </c>
      <c r="E17" s="5">
        <f t="shared" si="1"/>
        <v>16</v>
      </c>
      <c r="F17" s="5">
        <f t="shared" si="6"/>
        <v>4</v>
      </c>
      <c r="G17" s="5">
        <f>Datos!$H$6</f>
        <v>100</v>
      </c>
      <c r="H17" s="5">
        <f>C17*Datos!$L$6+D17*Datos!$P$6</f>
        <v>2884</v>
      </c>
      <c r="I17" s="5">
        <f t="shared" si="2"/>
        <v>2984</v>
      </c>
      <c r="J17" s="10">
        <f t="shared" si="3"/>
        <v>0.8928571429</v>
      </c>
      <c r="K17" s="10">
        <f t="shared" si="4"/>
        <v>25.75</v>
      </c>
      <c r="L17" s="12">
        <f t="shared" si="7"/>
        <v>26.64285714</v>
      </c>
      <c r="M17" s="10">
        <f t="shared" si="8"/>
        <v>26.64285714</v>
      </c>
      <c r="N17" s="5">
        <f t="shared" si="9"/>
        <v>28</v>
      </c>
      <c r="O17" s="5">
        <f>D17 * Datos!$P$7</f>
        <v>4480</v>
      </c>
      <c r="P17" s="5">
        <f t="shared" si="5"/>
        <v>1496</v>
      </c>
    </row>
    <row r="18" ht="12.75" customHeight="1">
      <c r="B18" s="4"/>
      <c r="C18" s="5">
        <f>Datos!B22</f>
        <v>8</v>
      </c>
      <c r="D18" s="5">
        <f>Datos!C22</f>
        <v>112</v>
      </c>
      <c r="E18" s="5">
        <f t="shared" si="1"/>
        <v>14</v>
      </c>
      <c r="F18" s="5">
        <f t="shared" si="6"/>
        <v>0</v>
      </c>
      <c r="G18" s="5">
        <f>Datos!$H$6</f>
        <v>100</v>
      </c>
      <c r="H18" s="5">
        <f>C18*Datos!$L$6+D18*Datos!$P$6</f>
        <v>2896</v>
      </c>
      <c r="I18" s="5">
        <f t="shared" si="2"/>
        <v>2996</v>
      </c>
      <c r="J18" s="10">
        <f t="shared" si="3"/>
        <v>0.8928571429</v>
      </c>
      <c r="K18" s="10">
        <f t="shared" si="4"/>
        <v>25.85714286</v>
      </c>
      <c r="L18" s="12">
        <f t="shared" si="7"/>
        <v>26.75</v>
      </c>
      <c r="M18" s="10">
        <f t="shared" si="8"/>
        <v>26.75</v>
      </c>
      <c r="N18" s="5" t="str">
        <f t="shared" si="9"/>
        <v>------</v>
      </c>
      <c r="O18" s="5">
        <f>D18 * Datos!$P$7</f>
        <v>4480</v>
      </c>
      <c r="P18" s="5">
        <f t="shared" si="5"/>
        <v>1484</v>
      </c>
    </row>
    <row r="19" ht="12.75" customHeight="1">
      <c r="B19" s="4"/>
      <c r="C19" s="5">
        <f>Datos!B23</f>
        <v>9</v>
      </c>
      <c r="D19" s="5">
        <f>Datos!C23</f>
        <v>108</v>
      </c>
      <c r="E19" s="5">
        <f t="shared" si="1"/>
        <v>12</v>
      </c>
      <c r="F19" s="5">
        <f t="shared" si="6"/>
        <v>-4</v>
      </c>
      <c r="G19" s="5">
        <f>Datos!$H$6</f>
        <v>100</v>
      </c>
      <c r="H19" s="5">
        <f>C19*Datos!$L$6+D19*Datos!$P$6</f>
        <v>2808</v>
      </c>
      <c r="I19" s="5">
        <f t="shared" si="2"/>
        <v>2908</v>
      </c>
      <c r="J19" s="10">
        <f t="shared" si="3"/>
        <v>0.9259259259</v>
      </c>
      <c r="K19" s="10">
        <f t="shared" si="4"/>
        <v>26</v>
      </c>
      <c r="L19" s="12">
        <f t="shared" si="7"/>
        <v>26.92592593</v>
      </c>
      <c r="M19" s="10">
        <f t="shared" si="8"/>
        <v>26.92592593</v>
      </c>
      <c r="N19" s="5">
        <f t="shared" si="9"/>
        <v>22</v>
      </c>
      <c r="O19" s="5">
        <f>D19 * Datos!$P$7</f>
        <v>4320</v>
      </c>
      <c r="P19" s="5">
        <f t="shared" si="5"/>
        <v>1412</v>
      </c>
    </row>
    <row r="20" ht="12.75" customHeight="1">
      <c r="B20" s="4"/>
      <c r="C20" s="5">
        <f>Datos!B24</f>
        <v>10</v>
      </c>
      <c r="D20" s="5">
        <f>Datos!C24</f>
        <v>100</v>
      </c>
      <c r="E20" s="5">
        <f t="shared" si="1"/>
        <v>10</v>
      </c>
      <c r="F20" s="5">
        <f t="shared" si="6"/>
        <v>-8</v>
      </c>
      <c r="G20" s="5">
        <f>Datos!$H$6</f>
        <v>100</v>
      </c>
      <c r="H20" s="5">
        <f>C20*Datos!$L$6+D20*Datos!$P$6</f>
        <v>2620</v>
      </c>
      <c r="I20" s="5">
        <f t="shared" si="2"/>
        <v>2720</v>
      </c>
      <c r="J20" s="10">
        <f t="shared" si="3"/>
        <v>1</v>
      </c>
      <c r="K20" s="10">
        <f t="shared" si="4"/>
        <v>26.2</v>
      </c>
      <c r="L20" s="12">
        <f t="shared" si="7"/>
        <v>27.2</v>
      </c>
      <c r="M20" s="10">
        <f t="shared" si="8"/>
        <v>27.2</v>
      </c>
      <c r="N20" s="5">
        <f t="shared" si="9"/>
        <v>23.5</v>
      </c>
      <c r="O20" s="5">
        <f>D20 * Datos!$P$7</f>
        <v>4000</v>
      </c>
      <c r="P20" s="5">
        <f t="shared" si="5"/>
        <v>1280</v>
      </c>
    </row>
    <row r="21" ht="12.75" customHeight="1">
      <c r="B21" s="4"/>
      <c r="C21" s="4"/>
      <c r="D21" s="4"/>
      <c r="E21" s="4"/>
      <c r="F21" s="4"/>
      <c r="G21" s="4"/>
      <c r="H21" s="4"/>
      <c r="I21" s="4"/>
    </row>
    <row r="22" ht="12.75" customHeight="1">
      <c r="B22" s="4"/>
      <c r="C22" s="4"/>
      <c r="D22" s="4"/>
      <c r="E22" s="4"/>
      <c r="F22" s="4"/>
      <c r="G22" s="4"/>
      <c r="H22" s="4"/>
    </row>
    <row r="23" ht="12.75" customHeight="1">
      <c r="B23" s="4"/>
      <c r="C23" s="4"/>
      <c r="D23" s="4"/>
      <c r="E23" s="4"/>
      <c r="F23" s="4"/>
      <c r="G23" s="4"/>
      <c r="H23" s="4"/>
    </row>
    <row r="24" ht="12.75" customHeight="1"/>
    <row r="25" ht="12.75" customHeight="1"/>
    <row r="26" ht="12.75" customHeight="1">
      <c r="D26" s="1" t="s">
        <v>19</v>
      </c>
      <c r="H26" s="5" t="str">
        <f>Datos!K6</f>
        <v>L</v>
      </c>
      <c r="I26" s="5" t="str">
        <f>D9</f>
        <v>q (motos)</v>
      </c>
      <c r="L26" s="5" t="s">
        <v>20</v>
      </c>
      <c r="M26" s="5" t="str">
        <f>Datos!K6</f>
        <v>L</v>
      </c>
      <c r="N26" s="5" t="str">
        <f>Datos!O6</f>
        <v>q (motos)</v>
      </c>
    </row>
    <row r="27" ht="12.75" customHeight="1">
      <c r="G27" s="4">
        <f>MAX(F11:F20)</f>
        <v>30</v>
      </c>
      <c r="H27" s="5">
        <f>VLOOKUP(G27,Auxiliar!D14:E24,2,FALSE())</f>
        <v>3</v>
      </c>
      <c r="I27" s="5">
        <f>VLOOKUP(G27,Auxiliar!D14:F24,3,0)</f>
        <v>60</v>
      </c>
      <c r="L27" s="5">
        <f>MAX(P10:P20)</f>
        <v>1496</v>
      </c>
      <c r="M27" s="5">
        <f>VLOOKUP(L27,Auxiliar!C14:E24,3,0)</f>
        <v>7</v>
      </c>
      <c r="N27" s="5">
        <f>VLOOKUP(L27,Auxiliar!C14:F24,4,0)</f>
        <v>112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L9:M9"/>
    <mergeCell ref="D26:F26"/>
  </mergeCells>
  <printOptions/>
  <pageMargins bottom="0.7875" footer="0.0" header="0.0" left="0.7875" right="0.7875" top="0.78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1.5"/>
    <col customWidth="1" min="1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C13" s="13" t="str">
        <f>'Tabla de Producción'!P9</f>
        <v>Beneficio</v>
      </c>
      <c r="D13" s="5" t="s">
        <v>8</v>
      </c>
      <c r="E13" s="5" t="str">
        <f>Datos!B13</f>
        <v>L</v>
      </c>
      <c r="F13" s="5" t="str">
        <f>Datos!C13</f>
        <v>q (motos)</v>
      </c>
    </row>
    <row r="14" ht="12.75" customHeight="1">
      <c r="C14" s="13">
        <f>'Tabla de Producción'!P10</f>
        <v>-100</v>
      </c>
      <c r="D14" s="5" t="s">
        <v>18</v>
      </c>
      <c r="E14" s="5">
        <f>'Tabla de Producción'!C10</f>
        <v>0</v>
      </c>
      <c r="F14" s="5">
        <f>'Tabla de Producción'!D10</f>
        <v>0</v>
      </c>
      <c r="K14" s="1">
        <f>'Tabla de Producción'!H27</f>
        <v>3</v>
      </c>
      <c r="L14" s="1">
        <v>0.0</v>
      </c>
    </row>
    <row r="15" ht="12.75" customHeight="1">
      <c r="C15" s="13">
        <f>'Tabla de Producción'!P11</f>
        <v>38</v>
      </c>
      <c r="D15" s="5">
        <f>'Tabla de Producción'!F11</f>
        <v>10</v>
      </c>
      <c r="E15" s="5">
        <f>'Tabla de Producción'!C11</f>
        <v>1</v>
      </c>
      <c r="F15" s="5">
        <f>'Tabla de Producción'!D11</f>
        <v>10</v>
      </c>
      <c r="K15" s="1">
        <f>'Tabla de Producción'!H27</f>
        <v>3</v>
      </c>
      <c r="L15" s="1">
        <f>MAX('Tabla de Producción'!D10:D20)</f>
        <v>112</v>
      </c>
    </row>
    <row r="16" ht="12.75" customHeight="1">
      <c r="C16" s="13">
        <f>'Tabla de Producción'!P12</f>
        <v>326</v>
      </c>
      <c r="D16" s="5">
        <f>'Tabla de Producción'!F12</f>
        <v>20</v>
      </c>
      <c r="E16" s="5">
        <f>'Tabla de Producción'!C12</f>
        <v>2</v>
      </c>
      <c r="F16" s="5">
        <f>'Tabla de Producción'!D12</f>
        <v>30</v>
      </c>
    </row>
    <row r="17" ht="12.75" customHeight="1">
      <c r="C17" s="13">
        <f>'Tabla de Producción'!P13</f>
        <v>764</v>
      </c>
      <c r="D17" s="5">
        <f>'Tabla de Producción'!F13</f>
        <v>30</v>
      </c>
      <c r="E17" s="5">
        <f>'Tabla de Producción'!C13</f>
        <v>3</v>
      </c>
      <c r="F17" s="5">
        <f>'Tabla de Producción'!D13</f>
        <v>60</v>
      </c>
    </row>
    <row r="18" ht="12.75" customHeight="1">
      <c r="C18" s="13">
        <f>'Tabla de Producción'!P14</f>
        <v>1052</v>
      </c>
      <c r="D18" s="5">
        <f>'Tabla de Producción'!F14</f>
        <v>20</v>
      </c>
      <c r="E18" s="5">
        <f>'Tabla de Producción'!C14</f>
        <v>4</v>
      </c>
      <c r="F18" s="5">
        <f>'Tabla de Producción'!D14</f>
        <v>80</v>
      </c>
    </row>
    <row r="19" ht="12.75" customHeight="1">
      <c r="C19" s="13">
        <f>'Tabla de Producción'!P15</f>
        <v>1265</v>
      </c>
      <c r="D19" s="5">
        <f>'Tabla de Producción'!F15</f>
        <v>15</v>
      </c>
      <c r="E19" s="5">
        <f>'Tabla de Producción'!C15</f>
        <v>5</v>
      </c>
      <c r="F19" s="5">
        <f>'Tabla de Producción'!D15</f>
        <v>95</v>
      </c>
    </row>
    <row r="20" ht="12.75" customHeight="1">
      <c r="C20" s="13">
        <f>'Tabla de Producción'!P16</f>
        <v>1448</v>
      </c>
      <c r="D20" s="5">
        <f>'Tabla de Producción'!F16</f>
        <v>13</v>
      </c>
      <c r="E20" s="5">
        <f>'Tabla de Producción'!C16</f>
        <v>6</v>
      </c>
      <c r="F20" s="5">
        <f>'Tabla de Producción'!D16</f>
        <v>108</v>
      </c>
    </row>
    <row r="21" ht="12.75" customHeight="1">
      <c r="C21" s="13">
        <f>'Tabla de Producción'!P17</f>
        <v>1496</v>
      </c>
      <c r="D21" s="5">
        <f>'Tabla de Producción'!F17</f>
        <v>4</v>
      </c>
      <c r="E21" s="5">
        <f>'Tabla de Producción'!C17</f>
        <v>7</v>
      </c>
      <c r="F21" s="5">
        <f>'Tabla de Producción'!D17</f>
        <v>112</v>
      </c>
    </row>
    <row r="22" ht="12.75" customHeight="1">
      <c r="C22" s="13">
        <f>'Tabla de Producción'!P18</f>
        <v>1484</v>
      </c>
      <c r="D22" s="5">
        <f>'Tabla de Producción'!F18</f>
        <v>0</v>
      </c>
      <c r="E22" s="5">
        <f>'Tabla de Producción'!C18</f>
        <v>8</v>
      </c>
      <c r="F22" s="5">
        <f>'Tabla de Producción'!D18</f>
        <v>112</v>
      </c>
    </row>
    <row r="23" ht="12.75" customHeight="1">
      <c r="C23" s="13">
        <f>'Tabla de Producción'!P19</f>
        <v>1412</v>
      </c>
      <c r="D23" s="5">
        <f>'Tabla de Producción'!F19</f>
        <v>-4</v>
      </c>
      <c r="E23" s="5">
        <f>'Tabla de Producción'!C19</f>
        <v>9</v>
      </c>
      <c r="F23" s="5">
        <f>'Tabla de Producción'!D19</f>
        <v>108</v>
      </c>
    </row>
    <row r="24" ht="12.75" customHeight="1">
      <c r="C24" s="13">
        <f>'Tabla de Producción'!P20</f>
        <v>1280</v>
      </c>
      <c r="D24" s="5">
        <f>'Tabla de Producción'!F20</f>
        <v>-8</v>
      </c>
      <c r="E24" s="5">
        <f>'Tabla de Producción'!C20</f>
        <v>10</v>
      </c>
      <c r="F24" s="5">
        <f>'Tabla de Producción'!D20</f>
        <v>100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