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Excel Stuff\"/>
    </mc:Choice>
  </mc:AlternateContent>
  <xr:revisionPtr revIDLastSave="0" documentId="13_ncr:1_{2F39B08D-20CB-400B-BAAF-04461FCA1BC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2" r:id="rId1"/>
    <sheet name="car inventory modded" sheetId="1" r:id="rId2"/>
  </sheets>
  <definedNames>
    <definedName name="_xlnm._FilterDatabase" localSheetId="1" hidden="1">'car inventory modded'!$A$1:$N$1</definedName>
  </definedNames>
  <calcPr calcId="191029"/>
  <pivotCaches>
    <pivotCache cacheId="2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4" i="1" l="1"/>
  <c r="M24" i="1"/>
  <c r="M34" i="1"/>
  <c r="M36" i="1"/>
  <c r="M39" i="1"/>
  <c r="M31" i="1"/>
  <c r="M28" i="1"/>
  <c r="M2" i="1"/>
  <c r="M3" i="1"/>
  <c r="M19" i="1"/>
  <c r="M4" i="1"/>
  <c r="M12" i="1"/>
  <c r="M41" i="1"/>
  <c r="M17" i="1"/>
  <c r="M10" i="1"/>
  <c r="M23" i="1"/>
  <c r="M51" i="1"/>
  <c r="M40" i="1"/>
  <c r="M33" i="1"/>
  <c r="M38" i="1"/>
  <c r="M35" i="1"/>
  <c r="M42" i="1"/>
  <c r="M20" i="1"/>
  <c r="M48" i="1"/>
  <c r="M30" i="1"/>
  <c r="M7" i="1"/>
  <c r="M9" i="1"/>
  <c r="M15" i="1"/>
  <c r="M46" i="1"/>
  <c r="M47" i="1"/>
  <c r="M43" i="1"/>
  <c r="M22" i="1"/>
  <c r="M16" i="1"/>
  <c r="M13" i="1"/>
  <c r="M11" i="1"/>
  <c r="M29" i="1"/>
  <c r="M25" i="1"/>
  <c r="M27" i="1"/>
  <c r="M8" i="1"/>
  <c r="M53" i="1"/>
  <c r="M32" i="1"/>
  <c r="M37" i="1"/>
  <c r="M21" i="1"/>
  <c r="M49" i="1"/>
  <c r="M45" i="1"/>
  <c r="M26" i="1"/>
  <c r="M50" i="1"/>
  <c r="M18" i="1"/>
  <c r="M14" i="1"/>
  <c r="M6" i="1"/>
  <c r="M5" i="1"/>
  <c r="M52" i="1"/>
  <c r="F44" i="1"/>
  <c r="F24" i="1"/>
  <c r="F34" i="1"/>
  <c r="F36" i="1"/>
  <c r="F39" i="1"/>
  <c r="F31" i="1"/>
  <c r="F28" i="1"/>
  <c r="F2" i="1"/>
  <c r="F3" i="1"/>
  <c r="F19" i="1"/>
  <c r="F4" i="1"/>
  <c r="F12" i="1"/>
  <c r="F41" i="1"/>
  <c r="N41" i="1" s="1"/>
  <c r="F17" i="1"/>
  <c r="F10" i="1"/>
  <c r="F23" i="1"/>
  <c r="N23" i="1" s="1"/>
  <c r="F51" i="1"/>
  <c r="N51" i="1" s="1"/>
  <c r="F40" i="1"/>
  <c r="F33" i="1"/>
  <c r="F38" i="1"/>
  <c r="N38" i="1" s="1"/>
  <c r="F35" i="1"/>
  <c r="N35" i="1" s="1"/>
  <c r="F42" i="1"/>
  <c r="F20" i="1"/>
  <c r="F48" i="1"/>
  <c r="N48" i="1" s="1"/>
  <c r="F30" i="1"/>
  <c r="N30" i="1" s="1"/>
  <c r="F7" i="1"/>
  <c r="F9" i="1"/>
  <c r="F15" i="1"/>
  <c r="N15" i="1" s="1"/>
  <c r="F46" i="1"/>
  <c r="N46" i="1" s="1"/>
  <c r="F47" i="1"/>
  <c r="F43" i="1"/>
  <c r="F22" i="1"/>
  <c r="N22" i="1" s="1"/>
  <c r="F16" i="1"/>
  <c r="N16" i="1" s="1"/>
  <c r="F13" i="1"/>
  <c r="F11" i="1"/>
  <c r="F29" i="1"/>
  <c r="N29" i="1" s="1"/>
  <c r="F25" i="1"/>
  <c r="N25" i="1" s="1"/>
  <c r="F27" i="1"/>
  <c r="F8" i="1"/>
  <c r="F53" i="1"/>
  <c r="N53" i="1" s="1"/>
  <c r="F32" i="1"/>
  <c r="N32" i="1" s="1"/>
  <c r="F37" i="1"/>
  <c r="F21" i="1"/>
  <c r="F49" i="1"/>
  <c r="N49" i="1" s="1"/>
  <c r="F45" i="1"/>
  <c r="N45" i="1" s="1"/>
  <c r="F26" i="1"/>
  <c r="F50" i="1"/>
  <c r="F18" i="1"/>
  <c r="N18" i="1" s="1"/>
  <c r="F14" i="1"/>
  <c r="N14" i="1" s="1"/>
  <c r="F6" i="1"/>
  <c r="F5" i="1"/>
  <c r="F52" i="1"/>
  <c r="N52" i="1" s="1"/>
  <c r="E23" i="1"/>
  <c r="E15" i="1"/>
  <c r="E22" i="1"/>
  <c r="D41" i="1"/>
  <c r="E41" i="1" s="1"/>
  <c r="D17" i="1"/>
  <c r="E17" i="1" s="1"/>
  <c r="D10" i="1"/>
  <c r="E10" i="1" s="1"/>
  <c r="D23" i="1"/>
  <c r="D51" i="1"/>
  <c r="E51" i="1" s="1"/>
  <c r="D40" i="1"/>
  <c r="E40" i="1" s="1"/>
  <c r="D33" i="1"/>
  <c r="E33" i="1" s="1"/>
  <c r="D38" i="1"/>
  <c r="E38" i="1" s="1"/>
  <c r="D35" i="1"/>
  <c r="E35" i="1" s="1"/>
  <c r="D42" i="1"/>
  <c r="E42" i="1" s="1"/>
  <c r="D20" i="1"/>
  <c r="E20" i="1" s="1"/>
  <c r="D48" i="1"/>
  <c r="E48" i="1" s="1"/>
  <c r="D30" i="1"/>
  <c r="E30" i="1" s="1"/>
  <c r="D7" i="1"/>
  <c r="E7" i="1" s="1"/>
  <c r="D9" i="1"/>
  <c r="E9" i="1" s="1"/>
  <c r="D15" i="1"/>
  <c r="D46" i="1"/>
  <c r="E46" i="1" s="1"/>
  <c r="D47" i="1"/>
  <c r="E47" i="1" s="1"/>
  <c r="D43" i="1"/>
  <c r="E43" i="1" s="1"/>
  <c r="D22" i="1"/>
  <c r="D16" i="1"/>
  <c r="E16" i="1" s="1"/>
  <c r="D13" i="1"/>
  <c r="E13" i="1" s="1"/>
  <c r="D11" i="1"/>
  <c r="E11" i="1" s="1"/>
  <c r="D29" i="1"/>
  <c r="E29" i="1" s="1"/>
  <c r="D25" i="1"/>
  <c r="E25" i="1" s="1"/>
  <c r="D27" i="1"/>
  <c r="E27" i="1" s="1"/>
  <c r="D8" i="1"/>
  <c r="E8" i="1" s="1"/>
  <c r="D53" i="1"/>
  <c r="E53" i="1" s="1"/>
  <c r="D32" i="1"/>
  <c r="E32" i="1" s="1"/>
  <c r="D37" i="1"/>
  <c r="E37" i="1" s="1"/>
  <c r="D21" i="1"/>
  <c r="E21" i="1" s="1"/>
  <c r="D49" i="1"/>
  <c r="E49" i="1" s="1"/>
  <c r="D45" i="1"/>
  <c r="E45" i="1" s="1"/>
  <c r="D26" i="1"/>
  <c r="E26" i="1" s="1"/>
  <c r="D50" i="1"/>
  <c r="E50" i="1" s="1"/>
  <c r="D18" i="1"/>
  <c r="E18" i="1" s="1"/>
  <c r="D14" i="1"/>
  <c r="E14" i="1" s="1"/>
  <c r="D6" i="1"/>
  <c r="E6" i="1" s="1"/>
  <c r="D5" i="1"/>
  <c r="E5" i="1" s="1"/>
  <c r="D44" i="1"/>
  <c r="E44" i="1" s="1"/>
  <c r="D24" i="1"/>
  <c r="E24" i="1" s="1"/>
  <c r="D34" i="1"/>
  <c r="E34" i="1" s="1"/>
  <c r="D36" i="1"/>
  <c r="E36" i="1" s="1"/>
  <c r="D39" i="1"/>
  <c r="E39" i="1" s="1"/>
  <c r="D31" i="1"/>
  <c r="E31" i="1" s="1"/>
  <c r="D28" i="1"/>
  <c r="E28" i="1" s="1"/>
  <c r="D2" i="1"/>
  <c r="E2" i="1" s="1"/>
  <c r="D3" i="1"/>
  <c r="E3" i="1" s="1"/>
  <c r="D19" i="1"/>
  <c r="E19" i="1" s="1"/>
  <c r="D4" i="1"/>
  <c r="E4" i="1" s="1"/>
  <c r="D12" i="1"/>
  <c r="E12" i="1" s="1"/>
  <c r="D52" i="1"/>
  <c r="E52" i="1" s="1"/>
  <c r="N2" i="1" l="1"/>
  <c r="N5" i="1"/>
  <c r="N50" i="1"/>
  <c r="N21" i="1"/>
  <c r="N8" i="1"/>
  <c r="N11" i="1"/>
  <c r="N43" i="1"/>
  <c r="N9" i="1"/>
  <c r="N20" i="1"/>
  <c r="N33" i="1"/>
  <c r="N10" i="1"/>
  <c r="N4" i="1"/>
  <c r="N28" i="1"/>
  <c r="N34" i="1"/>
  <c r="N12" i="1"/>
  <c r="N36" i="1"/>
  <c r="N6" i="1"/>
  <c r="N26" i="1"/>
  <c r="N37" i="1"/>
  <c r="N27" i="1"/>
  <c r="N13" i="1"/>
  <c r="N47" i="1"/>
  <c r="N7" i="1"/>
  <c r="N42" i="1"/>
  <c r="N40" i="1"/>
  <c r="N17" i="1"/>
  <c r="N19" i="1"/>
  <c r="N31" i="1"/>
  <c r="N24" i="1"/>
  <c r="N3" i="1"/>
  <c r="N39" i="1"/>
  <c r="N44" i="1"/>
  <c r="G52" i="1"/>
  <c r="I52" i="1" s="1"/>
  <c r="G18" i="1"/>
  <c r="I18" i="1" s="1"/>
  <c r="G49" i="1"/>
  <c r="I49" i="1" s="1"/>
  <c r="G53" i="1"/>
  <c r="I53" i="1" s="1"/>
  <c r="G29" i="1"/>
  <c r="I29" i="1" s="1"/>
  <c r="G22" i="1"/>
  <c r="I22" i="1" s="1"/>
  <c r="G15" i="1"/>
  <c r="I15" i="1" s="1"/>
  <c r="G48" i="1"/>
  <c r="I48" i="1" s="1"/>
  <c r="G38" i="1"/>
  <c r="I38" i="1" s="1"/>
  <c r="G23" i="1"/>
  <c r="I23" i="1" s="1"/>
  <c r="G12" i="1"/>
  <c r="I12" i="1" s="1"/>
  <c r="G2" i="1"/>
  <c r="I2" i="1" s="1"/>
  <c r="G36" i="1"/>
  <c r="I36" i="1" s="1"/>
  <c r="G5" i="1"/>
  <c r="I5" i="1" s="1"/>
  <c r="G50" i="1"/>
  <c r="I50" i="1" s="1"/>
  <c r="G21" i="1"/>
  <c r="I21" i="1" s="1"/>
  <c r="G8" i="1"/>
  <c r="I8" i="1" s="1"/>
  <c r="G11" i="1"/>
  <c r="I11" i="1" s="1"/>
  <c r="G43" i="1"/>
  <c r="I43" i="1" s="1"/>
  <c r="G9" i="1"/>
  <c r="I9" i="1" s="1"/>
  <c r="G20" i="1"/>
  <c r="I20" i="1" s="1"/>
  <c r="G33" i="1"/>
  <c r="I33" i="1" s="1"/>
  <c r="G10" i="1"/>
  <c r="I10" i="1" s="1"/>
  <c r="G4" i="1"/>
  <c r="I4" i="1" s="1"/>
  <c r="G28" i="1"/>
  <c r="I28" i="1" s="1"/>
  <c r="G34" i="1"/>
  <c r="I34" i="1" s="1"/>
  <c r="G6" i="1"/>
  <c r="I6" i="1" s="1"/>
  <c r="G26" i="1"/>
  <c r="I26" i="1" s="1"/>
  <c r="G37" i="1"/>
  <c r="I37" i="1" s="1"/>
  <c r="G27" i="1"/>
  <c r="I27" i="1" s="1"/>
  <c r="G13" i="1"/>
  <c r="I13" i="1" s="1"/>
  <c r="G47" i="1"/>
  <c r="I47" i="1" s="1"/>
  <c r="G7" i="1"/>
  <c r="I7" i="1" s="1"/>
  <c r="G42" i="1"/>
  <c r="I42" i="1" s="1"/>
  <c r="G40" i="1"/>
  <c r="I40" i="1" s="1"/>
  <c r="G17" i="1"/>
  <c r="I17" i="1" s="1"/>
  <c r="G19" i="1"/>
  <c r="I19" i="1" s="1"/>
  <c r="G31" i="1"/>
  <c r="I31" i="1" s="1"/>
  <c r="G24" i="1"/>
  <c r="I24" i="1" s="1"/>
  <c r="G14" i="1"/>
  <c r="I14" i="1" s="1"/>
  <c r="G45" i="1"/>
  <c r="I45" i="1" s="1"/>
  <c r="G32" i="1"/>
  <c r="I32" i="1" s="1"/>
  <c r="G25" i="1"/>
  <c r="I25" i="1" s="1"/>
  <c r="G16" i="1"/>
  <c r="I16" i="1" s="1"/>
  <c r="G46" i="1"/>
  <c r="I46" i="1" s="1"/>
  <c r="G30" i="1"/>
  <c r="I30" i="1" s="1"/>
  <c r="G35" i="1"/>
  <c r="I35" i="1" s="1"/>
  <c r="G51" i="1"/>
  <c r="I51" i="1" s="1"/>
  <c r="G41" i="1"/>
  <c r="I41" i="1" s="1"/>
  <c r="G3" i="1"/>
  <c r="I3" i="1" s="1"/>
  <c r="G39" i="1"/>
  <c r="I39" i="1" s="1"/>
  <c r="G44" i="1"/>
  <c r="I44" i="1" s="1"/>
</calcChain>
</file>

<file path=xl/sharedStrings.xml><?xml version="1.0" encoding="utf-8"?>
<sst xmlns="http://schemas.openxmlformats.org/spreadsheetml/2006/main" count="328" uniqueCount="125">
  <si>
    <t>Car ID</t>
  </si>
  <si>
    <t>Make</t>
  </si>
  <si>
    <t>Make (Full Name)</t>
  </si>
  <si>
    <t>Model</t>
  </si>
  <si>
    <t>Model (Full Name)</t>
  </si>
  <si>
    <t>Manufacture Year</t>
  </si>
  <si>
    <t>Age</t>
  </si>
  <si>
    <t>Miles</t>
  </si>
  <si>
    <t>Miles / Year</t>
  </si>
  <si>
    <t>Color</t>
  </si>
  <si>
    <t>Driver</t>
  </si>
  <si>
    <t>Warantee Miles</t>
  </si>
  <si>
    <t>Covered?</t>
  </si>
  <si>
    <t>New Car ID</t>
  </si>
  <si>
    <t>FD06MTG001</t>
  </si>
  <si>
    <t>FD</t>
  </si>
  <si>
    <t>Ford</t>
  </si>
  <si>
    <t>Black</t>
  </si>
  <si>
    <t>Smith</t>
  </si>
  <si>
    <t>FD06MTG002</t>
  </si>
  <si>
    <t>White</t>
  </si>
  <si>
    <t>McCall</t>
  </si>
  <si>
    <t>FD08MTG003</t>
  </si>
  <si>
    <t>Green</t>
  </si>
  <si>
    <t>Lyon</t>
  </si>
  <si>
    <t>FD08MTG004</t>
  </si>
  <si>
    <t>Jones</t>
  </si>
  <si>
    <t>FD08MTG005</t>
  </si>
  <si>
    <t>Ewenty</t>
  </si>
  <si>
    <t>FD06FCS007</t>
  </si>
  <si>
    <t>FD09FCS008</t>
  </si>
  <si>
    <t>Howard</t>
  </si>
  <si>
    <t>FD13FCS009</t>
  </si>
  <si>
    <t>FD13FCS010</t>
  </si>
  <si>
    <t>Praulty</t>
  </si>
  <si>
    <t>FD12FCS011</t>
  </si>
  <si>
    <t>Yousef</t>
  </si>
  <si>
    <t>FD13FCS012</t>
  </si>
  <si>
    <t>Vizzini</t>
  </si>
  <si>
    <t>FD13FCS013</t>
  </si>
  <si>
    <t>Rodriguez</t>
  </si>
  <si>
    <t>GM</t>
  </si>
  <si>
    <t>General Motors</t>
  </si>
  <si>
    <t>Santos</t>
  </si>
  <si>
    <t>GM12CMR015</t>
  </si>
  <si>
    <t>Bard</t>
  </si>
  <si>
    <t>GM14CMR016</t>
  </si>
  <si>
    <t>Torrens</t>
  </si>
  <si>
    <t>GM10SLV017</t>
  </si>
  <si>
    <t>Hulinski</t>
  </si>
  <si>
    <t>GM98SLV018</t>
  </si>
  <si>
    <t>GM00SLV019</t>
  </si>
  <si>
    <t>Blue</t>
  </si>
  <si>
    <t>TY96CAM020</t>
  </si>
  <si>
    <t>TY</t>
  </si>
  <si>
    <t>Toyota</t>
  </si>
  <si>
    <t>Chan</t>
  </si>
  <si>
    <t>TY98CAM021</t>
  </si>
  <si>
    <t>Swartz</t>
  </si>
  <si>
    <t>TY00CAM022</t>
  </si>
  <si>
    <t>TY02CAM023</t>
  </si>
  <si>
    <t>TY09CAM024</t>
  </si>
  <si>
    <t>TY02COR025</t>
  </si>
  <si>
    <t>Red</t>
  </si>
  <si>
    <t>Gaul</t>
  </si>
  <si>
    <t>TY03COR026</t>
  </si>
  <si>
    <t>TY14COR027</t>
  </si>
  <si>
    <t>TY12COR028</t>
  </si>
  <si>
    <t>TY12CAM029</t>
  </si>
  <si>
    <t>HO99CIV030</t>
  </si>
  <si>
    <t>HO</t>
  </si>
  <si>
    <t>Honda</t>
  </si>
  <si>
    <t>HO01CIV031</t>
  </si>
  <si>
    <t>HO10CIV032</t>
  </si>
  <si>
    <t>HO10CIV033</t>
  </si>
  <si>
    <t>HO11CIV034</t>
  </si>
  <si>
    <t>HO12CIV035</t>
  </si>
  <si>
    <t>HO13CIV036</t>
  </si>
  <si>
    <t>HO07ODY038</t>
  </si>
  <si>
    <t>HO08ODY039</t>
  </si>
  <si>
    <t>HO14ODY041</t>
  </si>
  <si>
    <t>CR04PTC042</t>
  </si>
  <si>
    <t>CR</t>
  </si>
  <si>
    <t>Chrysler</t>
  </si>
  <si>
    <t>CR07PTC043</t>
  </si>
  <si>
    <t>CR11PTC044</t>
  </si>
  <si>
    <t>CR99CAR045</t>
  </si>
  <si>
    <t>CR00CAR046</t>
  </si>
  <si>
    <t>CR04CAR047</t>
  </si>
  <si>
    <t>CR04CAR048</t>
  </si>
  <si>
    <t>HY11ELA049</t>
  </si>
  <si>
    <t>HY</t>
  </si>
  <si>
    <t>Hyundai</t>
  </si>
  <si>
    <t>HY12ELA050</t>
  </si>
  <si>
    <t>HY13ELA051</t>
  </si>
  <si>
    <t>HY13ELA052</t>
  </si>
  <si>
    <t>CAM</t>
  </si>
  <si>
    <t>ELA</t>
  </si>
  <si>
    <t>FCS</t>
  </si>
  <si>
    <t>CMR</t>
  </si>
  <si>
    <t>COR</t>
  </si>
  <si>
    <t>CAR</t>
  </si>
  <si>
    <t>CIV</t>
  </si>
  <si>
    <t>MTG</t>
  </si>
  <si>
    <t>ODY</t>
  </si>
  <si>
    <t>PTC</t>
  </si>
  <si>
    <t>SLV</t>
  </si>
  <si>
    <t>Camrey</t>
  </si>
  <si>
    <t>Elantra</t>
  </si>
  <si>
    <t>Focus</t>
  </si>
  <si>
    <t>Camero</t>
  </si>
  <si>
    <t>Corola</t>
  </si>
  <si>
    <t>Caravan</t>
  </si>
  <si>
    <t>Civic</t>
  </si>
  <si>
    <t>Mustang</t>
  </si>
  <si>
    <t>Odyssey</t>
  </si>
  <si>
    <t>PT Cruiser</t>
  </si>
  <si>
    <t>Silversado</t>
  </si>
  <si>
    <t>HO10ODY040</t>
  </si>
  <si>
    <t>FD06FCS006</t>
  </si>
  <si>
    <t>GM09CMR014</t>
  </si>
  <si>
    <t>HO05ODY037</t>
  </si>
  <si>
    <t>Row Labels</t>
  </si>
  <si>
    <t>Grand Total</t>
  </si>
  <si>
    <t>Sum of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</si>
</sst>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43" fontId="0" fillId="0" borderId="0" xfId="1" applyFont="1" applyAlignment="1">
      <alignment wrapText="1"/>
    </xf>
    <xf numFmtId="43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[5 Car Inventory.xlsx]Sheet1!PivotTable1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Sheet1!$A$4:$A$21</c:f>
              <c:strCache>
                <c:ptCount val="17"/>
                <c:pt idx="0">
                  <c:v>Bard</c:v>
                </c:pt>
                <c:pt idx="1">
                  <c:v>Chan</c:v>
                </c:pt>
                <c:pt idx="2">
                  <c:v>Ewenty</c:v>
                </c:pt>
                <c:pt idx="3">
                  <c:v>Gaul</c:v>
                </c:pt>
                <c:pt idx="4">
                  <c:v>Howard</c:v>
                </c:pt>
                <c:pt idx="5">
                  <c:v>Hulinski</c:v>
                </c:pt>
                <c:pt idx="6">
                  <c:v>Jones</c:v>
                </c:pt>
                <c:pt idx="7">
                  <c:v>Lyon</c:v>
                </c:pt>
                <c:pt idx="8">
                  <c:v>McCall</c:v>
                </c:pt>
                <c:pt idx="9">
                  <c:v>Praulty</c:v>
                </c:pt>
                <c:pt idx="10">
                  <c:v>Rodriguez</c:v>
                </c:pt>
                <c:pt idx="11">
                  <c:v>Santos</c:v>
                </c:pt>
                <c:pt idx="12">
                  <c:v>Smith</c:v>
                </c:pt>
                <c:pt idx="13">
                  <c:v>Swartz</c:v>
                </c:pt>
                <c:pt idx="14">
                  <c:v>Torrens</c:v>
                </c:pt>
                <c:pt idx="15">
                  <c:v>Vizzini</c:v>
                </c:pt>
                <c:pt idx="16">
                  <c:v>Yousef</c:v>
                </c:pt>
              </c:strCache>
            </c:strRef>
          </c:cat>
          <c:val>
            <c:numRef>
              <c:f>Sheet1!$B$4:$B$21</c:f>
              <c:numCache>
                <c:formatCode>General</c:formatCode>
                <c:ptCount val="17"/>
                <c:pt idx="0">
                  <c:v>144647.69999999998</c:v>
                </c:pt>
                <c:pt idx="1">
                  <c:v>150656.40000000002</c:v>
                </c:pt>
                <c:pt idx="2">
                  <c:v>154427.9</c:v>
                </c:pt>
                <c:pt idx="3">
                  <c:v>179986</c:v>
                </c:pt>
                <c:pt idx="4">
                  <c:v>143640.70000000001</c:v>
                </c:pt>
                <c:pt idx="5">
                  <c:v>135078.20000000001</c:v>
                </c:pt>
                <c:pt idx="6">
                  <c:v>184693.8</c:v>
                </c:pt>
                <c:pt idx="7">
                  <c:v>127731.3</c:v>
                </c:pt>
                <c:pt idx="8">
                  <c:v>70964.899999999994</c:v>
                </c:pt>
                <c:pt idx="9">
                  <c:v>65315</c:v>
                </c:pt>
                <c:pt idx="10">
                  <c:v>138561.5</c:v>
                </c:pt>
                <c:pt idx="11">
                  <c:v>141229.4</c:v>
                </c:pt>
                <c:pt idx="12">
                  <c:v>305432.40000000002</c:v>
                </c:pt>
                <c:pt idx="13">
                  <c:v>177713.9</c:v>
                </c:pt>
                <c:pt idx="14">
                  <c:v>65964.899999999994</c:v>
                </c:pt>
                <c:pt idx="15">
                  <c:v>130601.59999999999</c:v>
                </c:pt>
                <c:pt idx="16">
                  <c:v>19341.7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BF-4368-BAD2-9F6909A862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9979743"/>
        <c:axId val="904517631"/>
      </c:barChart>
      <c:catAx>
        <c:axId val="909979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517631"/>
        <c:crosses val="autoZero"/>
        <c:auto val="1"/>
        <c:lblAlgn val="ctr"/>
        <c:lblOffset val="100"/>
        <c:noMultiLvlLbl val="0"/>
      </c:catAx>
      <c:valAx>
        <c:axId val="904517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979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'car inventory modded'!$H$1</c:f>
              <c:strCache>
                <c:ptCount val="1"/>
                <c:pt idx="0">
                  <c:v> Miles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'car inventory modded'!$G$2:$G$66</c:f>
              <c:numCache>
                <c:formatCode>General</c:formatCode>
                <c:ptCount val="6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4</c:v>
                </c:pt>
                <c:pt idx="7">
                  <c:v>2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2</c:v>
                </c:pt>
                <c:pt idx="16">
                  <c:v>3</c:v>
                </c:pt>
                <c:pt idx="17">
                  <c:v>2</c:v>
                </c:pt>
                <c:pt idx="18">
                  <c:v>5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  <c:pt idx="22">
                  <c:v>6</c:v>
                </c:pt>
                <c:pt idx="23">
                  <c:v>7</c:v>
                </c:pt>
                <c:pt idx="24">
                  <c:v>10</c:v>
                </c:pt>
                <c:pt idx="25">
                  <c:v>6</c:v>
                </c:pt>
                <c:pt idx="26">
                  <c:v>5</c:v>
                </c:pt>
                <c:pt idx="27">
                  <c:v>9</c:v>
                </c:pt>
                <c:pt idx="28">
                  <c:v>11</c:v>
                </c:pt>
                <c:pt idx="29">
                  <c:v>8</c:v>
                </c:pt>
                <c:pt idx="30">
                  <c:v>10</c:v>
                </c:pt>
                <c:pt idx="31">
                  <c:v>18</c:v>
                </c:pt>
                <c:pt idx="32">
                  <c:v>6</c:v>
                </c:pt>
                <c:pt idx="33">
                  <c:v>14</c:v>
                </c:pt>
                <c:pt idx="34">
                  <c:v>6</c:v>
                </c:pt>
                <c:pt idx="35">
                  <c:v>7</c:v>
                </c:pt>
                <c:pt idx="36">
                  <c:v>16</c:v>
                </c:pt>
                <c:pt idx="37">
                  <c:v>8</c:v>
                </c:pt>
                <c:pt idx="38">
                  <c:v>14</c:v>
                </c:pt>
                <c:pt idx="39">
                  <c:v>5</c:v>
                </c:pt>
                <c:pt idx="40">
                  <c:v>12</c:v>
                </c:pt>
                <c:pt idx="41">
                  <c:v>4</c:v>
                </c:pt>
                <c:pt idx="42">
                  <c:v>8</c:v>
                </c:pt>
                <c:pt idx="43">
                  <c:v>14</c:v>
                </c:pt>
                <c:pt idx="44">
                  <c:v>15</c:v>
                </c:pt>
                <c:pt idx="45">
                  <c:v>13</c:v>
                </c:pt>
                <c:pt idx="46">
                  <c:v>12</c:v>
                </c:pt>
                <c:pt idx="47">
                  <c:v>15</c:v>
                </c:pt>
                <c:pt idx="48">
                  <c:v>10</c:v>
                </c:pt>
                <c:pt idx="49">
                  <c:v>16</c:v>
                </c:pt>
                <c:pt idx="50">
                  <c:v>8</c:v>
                </c:pt>
                <c:pt idx="51">
                  <c:v>0</c:v>
                </c:pt>
              </c:numCache>
            </c:numRef>
          </c:xVal>
          <c:yVal>
            <c:numRef>
              <c:f>'car inventory modded'!$H$2:$H$66</c:f>
              <c:numCache>
                <c:formatCode>_(* #,##0.00_);_(* \(#,##0.00\);_(* "-"??_);_(@_)</c:formatCode>
                <c:ptCount val="65"/>
                <c:pt idx="0">
                  <c:v>27637.1</c:v>
                </c:pt>
                <c:pt idx="1">
                  <c:v>27534.799999999999</c:v>
                </c:pt>
                <c:pt idx="2">
                  <c:v>22521.599999999999</c:v>
                </c:pt>
                <c:pt idx="3">
                  <c:v>22188.5</c:v>
                </c:pt>
                <c:pt idx="4">
                  <c:v>20223.900000000001</c:v>
                </c:pt>
                <c:pt idx="5">
                  <c:v>17556.3</c:v>
                </c:pt>
                <c:pt idx="6">
                  <c:v>68658.899999999994</c:v>
                </c:pt>
                <c:pt idx="7">
                  <c:v>29601.9</c:v>
                </c:pt>
                <c:pt idx="8">
                  <c:v>14289.6</c:v>
                </c:pt>
                <c:pt idx="9">
                  <c:v>13867.6</c:v>
                </c:pt>
                <c:pt idx="10">
                  <c:v>13682.9</c:v>
                </c:pt>
                <c:pt idx="11">
                  <c:v>24513.200000000001</c:v>
                </c:pt>
                <c:pt idx="12">
                  <c:v>22282</c:v>
                </c:pt>
                <c:pt idx="13">
                  <c:v>22128.2</c:v>
                </c:pt>
                <c:pt idx="14">
                  <c:v>30555.3</c:v>
                </c:pt>
                <c:pt idx="15">
                  <c:v>19421.099999999999</c:v>
                </c:pt>
                <c:pt idx="16">
                  <c:v>29102.3</c:v>
                </c:pt>
                <c:pt idx="17">
                  <c:v>19341.7</c:v>
                </c:pt>
                <c:pt idx="18">
                  <c:v>48114.2</c:v>
                </c:pt>
                <c:pt idx="19">
                  <c:v>27394.2</c:v>
                </c:pt>
                <c:pt idx="20">
                  <c:v>33477.199999999997</c:v>
                </c:pt>
                <c:pt idx="21">
                  <c:v>31144.400000000001</c:v>
                </c:pt>
                <c:pt idx="22">
                  <c:v>44946.5</c:v>
                </c:pt>
                <c:pt idx="23">
                  <c:v>50854.1</c:v>
                </c:pt>
                <c:pt idx="24">
                  <c:v>72527.199999999997</c:v>
                </c:pt>
                <c:pt idx="25">
                  <c:v>42504.6</c:v>
                </c:pt>
                <c:pt idx="26">
                  <c:v>35137</c:v>
                </c:pt>
                <c:pt idx="27">
                  <c:v>60389.5</c:v>
                </c:pt>
                <c:pt idx="28">
                  <c:v>73444.399999999994</c:v>
                </c:pt>
                <c:pt idx="29">
                  <c:v>52229.5</c:v>
                </c:pt>
                <c:pt idx="30">
                  <c:v>64542</c:v>
                </c:pt>
                <c:pt idx="31">
                  <c:v>114660.6</c:v>
                </c:pt>
                <c:pt idx="32">
                  <c:v>37558.800000000003</c:v>
                </c:pt>
                <c:pt idx="33">
                  <c:v>85928</c:v>
                </c:pt>
                <c:pt idx="34">
                  <c:v>36438.5</c:v>
                </c:pt>
                <c:pt idx="35">
                  <c:v>42074.2</c:v>
                </c:pt>
                <c:pt idx="36">
                  <c:v>93382.6</c:v>
                </c:pt>
                <c:pt idx="37">
                  <c:v>46311.4</c:v>
                </c:pt>
                <c:pt idx="38">
                  <c:v>80685.8</c:v>
                </c:pt>
                <c:pt idx="39">
                  <c:v>28464.799999999999</c:v>
                </c:pt>
                <c:pt idx="40">
                  <c:v>67829.100000000006</c:v>
                </c:pt>
                <c:pt idx="41">
                  <c:v>22573</c:v>
                </c:pt>
                <c:pt idx="42">
                  <c:v>44974.8</c:v>
                </c:pt>
                <c:pt idx="43">
                  <c:v>77243.100000000006</c:v>
                </c:pt>
                <c:pt idx="44">
                  <c:v>82374</c:v>
                </c:pt>
                <c:pt idx="45">
                  <c:v>69891.899999999994</c:v>
                </c:pt>
                <c:pt idx="46">
                  <c:v>64467.4</c:v>
                </c:pt>
                <c:pt idx="47">
                  <c:v>79420.600000000006</c:v>
                </c:pt>
                <c:pt idx="48">
                  <c:v>52699.4</c:v>
                </c:pt>
                <c:pt idx="49">
                  <c:v>83162.7</c:v>
                </c:pt>
                <c:pt idx="50">
                  <c:v>40326.800000000003</c:v>
                </c:pt>
                <c:pt idx="51">
                  <c:v>3708.1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D5-4886-80A2-01F1BA5930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9982623"/>
        <c:axId val="714569727"/>
      </c:scatterChart>
      <c:valAx>
        <c:axId val="909982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Age of the Car</a:t>
                </a:r>
                <a:r>
                  <a:rPr lang="en-AU" baseline="0"/>
                  <a:t> (Years)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569727"/>
        <c:crosses val="autoZero"/>
        <c:crossBetween val="midCat"/>
      </c:valAx>
      <c:valAx>
        <c:axId val="714569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Miles Driven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982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476250</xdr:colOff>
      <xdr:row>7</xdr:row>
      <xdr:rowOff>128587</xdr:rowOff>
    </xdr:from>
    <xdr:to>
      <xdr:col>13</xdr:col>
      <xdr:colOff>171450</xdr:colOff>
      <xdr:row>22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9B4F61-4908-798D-8B63-0903D41A41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476250</xdr:colOff>
      <xdr:row>3</xdr:row>
      <xdr:rowOff>61912</xdr:rowOff>
    </xdr:from>
    <xdr:to>
      <xdr:col>22</xdr:col>
      <xdr:colOff>171450</xdr:colOff>
      <xdr:row>17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F39FDC-DD22-C469-3F81-F24AC6C926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CCI ON MY FEET type of way" refreshedDate="45211.44252326389" createdVersion="8" refreshedVersion="8" minRefreshableVersion="3" recordCount="52" xr:uid="{814D47C3-FD02-4436-871B-081FF195BAB8}">
  <cacheSource type="worksheet">
    <worksheetSource ref="A1:N53" sheet="car inventory modded"/>
  </cacheSource>
  <cacheFields count="14">
    <cacheField name="Car ID" numFmtId="0">
      <sharedItems/>
    </cacheField>
    <cacheField name="Make" numFmtId="0">
      <sharedItems/>
    </cacheField>
    <cacheField name="Make (Full Name)" numFmtId="0">
      <sharedItems/>
    </cacheField>
    <cacheField name="Model" numFmtId="0">
      <sharedItems/>
    </cacheField>
    <cacheField name="Model (Full Name)" numFmtId="0">
      <sharedItems/>
    </cacheField>
    <cacheField name="Manufacture Year" numFmtId="0">
      <sharedItems/>
    </cacheField>
    <cacheField name="Age" numFmtId="0">
      <sharedItems containsSemiMixedTypes="0" containsString="0" containsNumber="1" containsInteger="1" minValue="0" maxValue="18"/>
    </cacheField>
    <cacheField name="Miles" numFmtId="43">
      <sharedItems containsSemiMixedTypes="0" containsString="0" containsNumber="1" minValue="3708.1" maxValue="114660.6"/>
    </cacheField>
    <cacheField name="Miles / Year" numFmtId="43">
      <sharedItems containsSemiMixedTypes="0" containsString="0" containsNumber="1" minValue="3708.1" maxValue="27637.1"/>
    </cacheField>
    <cacheField name="Color" numFmtId="0">
      <sharedItems/>
    </cacheField>
    <cacheField name="Driver" numFmtId="0">
      <sharedItems count="17">
        <s v="Smith"/>
        <s v="McCall"/>
        <s v="Lyon"/>
        <s v="Jones"/>
        <s v="Ewenty"/>
        <s v="Howard"/>
        <s v="Praulty"/>
        <s v="Yousef"/>
        <s v="Vizzini"/>
        <s v="Rodriguez"/>
        <s v="Santos"/>
        <s v="Bard"/>
        <s v="Torrens"/>
        <s v="Hulinski"/>
        <s v="Chan"/>
        <s v="Swartz"/>
        <s v="Gaul"/>
      </sharedItems>
    </cacheField>
    <cacheField name="Warantee Miles" numFmtId="43">
      <sharedItems containsSemiMixedTypes="0" containsString="0" containsNumber="1" containsInteger="1" minValue="50000" maxValue="100000"/>
    </cacheField>
    <cacheField name="Covered?" numFmtId="0">
      <sharedItems/>
    </cacheField>
    <cacheField name="New Car 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s v="FD06MTG001"/>
    <s v="FD"/>
    <s v="Ford"/>
    <s v="MTG"/>
    <s v="Mustang"/>
    <s v="06"/>
    <n v="8"/>
    <n v="40326.800000000003"/>
    <n v="5040.8500000000004"/>
    <s v="Black"/>
    <x v="0"/>
    <n v="50000"/>
    <s v="Yes"/>
    <s v="FD06MTGBLA001"/>
  </r>
  <r>
    <s v="FD06MTG002"/>
    <s v="FD"/>
    <s v="Ford"/>
    <s v="MTG"/>
    <s v="Mustang"/>
    <s v="06"/>
    <n v="8"/>
    <n v="44974.8"/>
    <n v="5621.85"/>
    <s v="White"/>
    <x v="1"/>
    <n v="50000"/>
    <s v="Yes"/>
    <s v="FD06MTGWHI002"/>
  </r>
  <r>
    <s v="FD08MTG003"/>
    <s v="FD"/>
    <s v="Ford"/>
    <s v="MTG"/>
    <s v="Mustang"/>
    <s v="08"/>
    <n v="6"/>
    <n v="44946.5"/>
    <n v="7491.083333333333"/>
    <s v="Green"/>
    <x v="2"/>
    <n v="50000"/>
    <s v="Yes"/>
    <s v="FD08MTGGRE003"/>
  </r>
  <r>
    <s v="FD08MTG004"/>
    <s v="FD"/>
    <s v="Ford"/>
    <s v="MTG"/>
    <s v="Mustang"/>
    <s v="08"/>
    <n v="6"/>
    <n v="37558.800000000003"/>
    <n v="6259.8"/>
    <s v="Black"/>
    <x v="3"/>
    <n v="50000"/>
    <s v="Yes"/>
    <s v="FD08MTGBLA004"/>
  </r>
  <r>
    <s v="FD08MTG005"/>
    <s v="FD"/>
    <s v="Ford"/>
    <s v="MTG"/>
    <s v="Mustang"/>
    <s v="08"/>
    <n v="6"/>
    <n v="36438.5"/>
    <n v="6073.083333333333"/>
    <s v="White"/>
    <x v="0"/>
    <n v="50000"/>
    <s v="Yes"/>
    <s v="FD08MTGWHI005"/>
  </r>
  <r>
    <s v="FD06FCS006"/>
    <s v="FD"/>
    <s v="Ford"/>
    <s v="FCS"/>
    <s v="Focus"/>
    <s v="06"/>
    <n v="8"/>
    <n v="46311.4"/>
    <n v="5788.9250000000002"/>
    <s v="Green"/>
    <x v="4"/>
    <n v="75000"/>
    <s v="Yes"/>
    <s v="FD06FCSGRE006"/>
  </r>
  <r>
    <s v="FD06FCS007"/>
    <s v="FD"/>
    <s v="Ford"/>
    <s v="FCS"/>
    <s v="Focus"/>
    <s v="06"/>
    <n v="8"/>
    <n v="52229.5"/>
    <n v="6528.6875"/>
    <s v="Green"/>
    <x v="2"/>
    <n v="75000"/>
    <s v="Yes"/>
    <s v="FD06FCSGRE007"/>
  </r>
  <r>
    <s v="FD09FCS008"/>
    <s v="FD"/>
    <s v="Ford"/>
    <s v="FCS"/>
    <s v="Focus"/>
    <s v="09"/>
    <n v="5"/>
    <n v="35137"/>
    <n v="7027.4"/>
    <s v="Black"/>
    <x v="5"/>
    <n v="75000"/>
    <s v="Yes"/>
    <s v="FD09FCSBLA008"/>
  </r>
  <r>
    <s v="FD13FCS009"/>
    <s v="FD"/>
    <s v="Ford"/>
    <s v="FCS"/>
    <s v="Focus"/>
    <s v="13"/>
    <n v="1"/>
    <n v="27637.1"/>
    <n v="27637.1"/>
    <s v="Black"/>
    <x v="0"/>
    <n v="75000"/>
    <s v="Yes"/>
    <s v="FD13FCSBLA009"/>
  </r>
  <r>
    <s v="FD13FCS010"/>
    <s v="FD"/>
    <s v="Ford"/>
    <s v="FCS"/>
    <s v="Focus"/>
    <s v="13"/>
    <n v="1"/>
    <n v="27534.799999999999"/>
    <n v="27534.799999999999"/>
    <s v="White"/>
    <x v="6"/>
    <n v="75000"/>
    <s v="Yes"/>
    <s v="FD13FCSWHI010"/>
  </r>
  <r>
    <s v="FD12FCS011"/>
    <s v="FD"/>
    <s v="Ford"/>
    <s v="FCS"/>
    <s v="Focus"/>
    <s v="12"/>
    <n v="2"/>
    <n v="19341.7"/>
    <n v="9670.85"/>
    <s v="White"/>
    <x v="7"/>
    <n v="75000"/>
    <s v="Yes"/>
    <s v="FD12FCSWHI011"/>
  </r>
  <r>
    <s v="FD13FCS012"/>
    <s v="FD"/>
    <s v="Ford"/>
    <s v="FCS"/>
    <s v="Focus"/>
    <s v="13"/>
    <n v="1"/>
    <n v="22521.599999999999"/>
    <n v="22521.599999999999"/>
    <s v="Black"/>
    <x v="8"/>
    <n v="75000"/>
    <s v="Yes"/>
    <s v="FD13FCSBLA012"/>
  </r>
  <r>
    <s v="FD13FCS013"/>
    <s v="FD"/>
    <s v="Ford"/>
    <s v="FCS"/>
    <s v="Focus"/>
    <s v="13"/>
    <n v="1"/>
    <n v="13682.9"/>
    <n v="13682.9"/>
    <s v="Black"/>
    <x v="9"/>
    <n v="75000"/>
    <s v="Yes"/>
    <s v="FD13FCSBLA013"/>
  </r>
  <r>
    <s v="GM09CMR014"/>
    <s v="GM"/>
    <s v="General Motors"/>
    <s v="CMR"/>
    <s v="Camero"/>
    <s v="09"/>
    <n v="5"/>
    <n v="28464.799999999999"/>
    <n v="5692.96"/>
    <s v="White"/>
    <x v="10"/>
    <n v="100000"/>
    <s v="Yes"/>
    <s v="GM09CMRWHI014"/>
  </r>
  <r>
    <s v="GM12CMR015"/>
    <s v="GM"/>
    <s v="General Motors"/>
    <s v="CMR"/>
    <s v="Camero"/>
    <s v="12"/>
    <n v="2"/>
    <n v="19421.099999999999"/>
    <n v="9710.5499999999993"/>
    <s v="Black"/>
    <x v="11"/>
    <n v="100000"/>
    <s v="Yes"/>
    <s v="GM12CMRBLA015"/>
  </r>
  <r>
    <s v="GM14CMR016"/>
    <s v="GM"/>
    <s v="General Motors"/>
    <s v="CMR"/>
    <s v="Camero"/>
    <s v="14"/>
    <n v="0"/>
    <n v="14289.6"/>
    <n v="14289.6"/>
    <s v="White"/>
    <x v="12"/>
    <n v="100000"/>
    <s v="Yes"/>
    <s v="GM14CMRWHI016"/>
  </r>
  <r>
    <s v="GM10SLV017"/>
    <s v="GM"/>
    <s v="General Motors"/>
    <s v="SLV"/>
    <s v="Silversado"/>
    <s v="10"/>
    <n v="4"/>
    <n v="31144.400000000001"/>
    <n v="7786.1"/>
    <s v="Black"/>
    <x v="13"/>
    <n v="100000"/>
    <s v="Yes"/>
    <s v="GM10SLVBLA017"/>
  </r>
  <r>
    <s v="GM98SLV018"/>
    <s v="GM"/>
    <s v="General Motors"/>
    <s v="SLV"/>
    <s v="Silversado"/>
    <s v="98"/>
    <n v="16"/>
    <n v="83162.7"/>
    <n v="5197.6687499999998"/>
    <s v="Black"/>
    <x v="10"/>
    <n v="100000"/>
    <s v="Yes"/>
    <s v="GM98SLVBLA018"/>
  </r>
  <r>
    <s v="GM00SLV019"/>
    <s v="GM"/>
    <s v="General Motors"/>
    <s v="SLV"/>
    <s v="Silversado"/>
    <s v="00"/>
    <n v="14"/>
    <n v="80685.8"/>
    <n v="5763.2714285714292"/>
    <s v="Blue"/>
    <x v="8"/>
    <n v="100000"/>
    <s v="Yes"/>
    <s v="GM00SLVBLU019"/>
  </r>
  <r>
    <s v="TY96CAM020"/>
    <s v="TY"/>
    <s v="Toyota"/>
    <s v="CAM"/>
    <s v="Camrey"/>
    <s v="96"/>
    <n v="18"/>
    <n v="114660.6"/>
    <n v="6370.0333333333338"/>
    <s v="Green"/>
    <x v="14"/>
    <n v="100000"/>
    <s v="No"/>
    <s v="TY96CAMGRE020"/>
  </r>
  <r>
    <s v="TY98CAM021"/>
    <s v="TY"/>
    <s v="Toyota"/>
    <s v="CAM"/>
    <s v="Camrey"/>
    <s v="98"/>
    <n v="16"/>
    <n v="93382.6"/>
    <n v="5836.4125000000004"/>
    <s v="Black"/>
    <x v="15"/>
    <n v="100000"/>
    <s v="Yes"/>
    <s v="TY98CAMBLA021"/>
  </r>
  <r>
    <s v="TY00CAM022"/>
    <s v="TY"/>
    <s v="Toyota"/>
    <s v="CAM"/>
    <s v="Camrey"/>
    <s v="00"/>
    <n v="14"/>
    <n v="85928"/>
    <n v="6137.7142857142853"/>
    <s v="Green"/>
    <x v="4"/>
    <n v="100000"/>
    <s v="Yes"/>
    <s v="TY00CAMGRE022"/>
  </r>
  <r>
    <s v="TY02CAM023"/>
    <s v="TY"/>
    <s v="Toyota"/>
    <s v="CAM"/>
    <s v="Camrey"/>
    <s v="02"/>
    <n v="12"/>
    <n v="67829.100000000006"/>
    <n v="5652.4250000000002"/>
    <s v="Black"/>
    <x v="0"/>
    <n v="100000"/>
    <s v="Yes"/>
    <s v="TY02CAMBLA023"/>
  </r>
  <r>
    <s v="TY09CAM024"/>
    <s v="TY"/>
    <s v="Toyota"/>
    <s v="CAM"/>
    <s v="Camrey"/>
    <s v="09"/>
    <n v="5"/>
    <n v="48114.2"/>
    <n v="9622.84"/>
    <s v="White"/>
    <x v="5"/>
    <n v="100000"/>
    <s v="Yes"/>
    <s v="TY09CAMWHI024"/>
  </r>
  <r>
    <s v="TY02COR025"/>
    <s v="TY"/>
    <s v="Toyota"/>
    <s v="COR"/>
    <s v="Corola"/>
    <s v="02"/>
    <n v="12"/>
    <n v="64467.4"/>
    <n v="5372.2833333333338"/>
    <s v="Red"/>
    <x v="16"/>
    <n v="100000"/>
    <s v="Yes"/>
    <s v="TY02CORRED025"/>
  </r>
  <r>
    <s v="TY03COR026"/>
    <s v="TY"/>
    <s v="Toyota"/>
    <s v="COR"/>
    <s v="Corola"/>
    <s v="03"/>
    <n v="11"/>
    <n v="73444.399999999994"/>
    <n v="6676.7636363636357"/>
    <s v="Black"/>
    <x v="16"/>
    <n v="100000"/>
    <s v="Yes"/>
    <s v="TY03CORBLA026"/>
  </r>
  <r>
    <s v="TY14COR027"/>
    <s v="TY"/>
    <s v="Toyota"/>
    <s v="COR"/>
    <s v="Corola"/>
    <s v="14"/>
    <n v="0"/>
    <n v="17556.3"/>
    <n v="17556.3"/>
    <s v="Blue"/>
    <x v="6"/>
    <n v="100000"/>
    <s v="Yes"/>
    <s v="TY14CORBLU027"/>
  </r>
  <r>
    <s v="TY12COR028"/>
    <s v="TY"/>
    <s v="Toyota"/>
    <s v="COR"/>
    <s v="Corola"/>
    <s v="12"/>
    <n v="2"/>
    <n v="29601.9"/>
    <n v="14800.95"/>
    <s v="Black"/>
    <x v="10"/>
    <n v="100000"/>
    <s v="Yes"/>
    <s v="TY12CORBLA028"/>
  </r>
  <r>
    <s v="TY12CAM029"/>
    <s v="TY"/>
    <s v="Toyota"/>
    <s v="CAM"/>
    <s v="Camrey"/>
    <s v="12"/>
    <n v="2"/>
    <n v="22128.2"/>
    <n v="11064.1"/>
    <s v="Blue"/>
    <x v="14"/>
    <n v="100000"/>
    <s v="Yes"/>
    <s v="TY12CAMBLU029"/>
  </r>
  <r>
    <s v="HO99CIV030"/>
    <s v="HO"/>
    <s v="Honda"/>
    <s v="CIV"/>
    <s v="Civic"/>
    <s v="99"/>
    <n v="15"/>
    <n v="82374"/>
    <n v="5491.6"/>
    <s v="White"/>
    <x v="9"/>
    <n v="75000"/>
    <s v="No"/>
    <s v="HO99CIVWHI030"/>
  </r>
  <r>
    <s v="HO01CIV031"/>
    <s v="HO"/>
    <s v="Honda"/>
    <s v="CIV"/>
    <s v="Civic"/>
    <s v="01"/>
    <n v="13"/>
    <n v="69891.899999999994"/>
    <n v="5376.2999999999993"/>
    <s v="Blue"/>
    <x v="3"/>
    <n v="75000"/>
    <s v="Yes"/>
    <s v="HO01CIVBLU031"/>
  </r>
  <r>
    <s v="HO10CIV032"/>
    <s v="HO"/>
    <s v="Honda"/>
    <s v="CIV"/>
    <s v="Civic"/>
    <s v="10"/>
    <n v="4"/>
    <n v="22573"/>
    <n v="5643.25"/>
    <s v="Blue"/>
    <x v="12"/>
    <n v="75000"/>
    <s v="Yes"/>
    <s v="HO10CIVBLU032"/>
  </r>
  <r>
    <s v="HO10CIV033"/>
    <s v="HO"/>
    <s v="Honda"/>
    <s v="CIV"/>
    <s v="Civic"/>
    <s v="10"/>
    <n v="4"/>
    <n v="33477.199999999997"/>
    <n v="8369.2999999999993"/>
    <s v="Black"/>
    <x v="15"/>
    <n v="75000"/>
    <s v="Yes"/>
    <s v="HO10CIVBLA033"/>
  </r>
  <r>
    <s v="HO11CIV034"/>
    <s v="HO"/>
    <s v="Honda"/>
    <s v="CIV"/>
    <s v="Civic"/>
    <s v="11"/>
    <n v="3"/>
    <n v="30555.3"/>
    <n v="10185.1"/>
    <s v="Black"/>
    <x v="2"/>
    <n v="75000"/>
    <s v="Yes"/>
    <s v="HO11CIVBLA034"/>
  </r>
  <r>
    <s v="HO12CIV035"/>
    <s v="HO"/>
    <s v="Honda"/>
    <s v="CIV"/>
    <s v="Civic"/>
    <s v="12"/>
    <n v="2"/>
    <n v="24513.200000000001"/>
    <n v="12256.6"/>
    <s v="Black"/>
    <x v="13"/>
    <n v="75000"/>
    <s v="Yes"/>
    <s v="HO12CIVBLA035"/>
  </r>
  <r>
    <s v="HO13CIV036"/>
    <s v="HO"/>
    <s v="Honda"/>
    <s v="CIV"/>
    <s v="Civic"/>
    <s v="13"/>
    <n v="1"/>
    <n v="13867.6"/>
    <n v="13867.6"/>
    <s v="Black"/>
    <x v="14"/>
    <n v="75000"/>
    <s v="Yes"/>
    <s v="HO13CIVBLA036"/>
  </r>
  <r>
    <s v="HO05ODY037"/>
    <s v="HO"/>
    <s v="Honda"/>
    <s v="ODY"/>
    <s v="Odyssey"/>
    <s v="05"/>
    <n v="9"/>
    <n v="60389.5"/>
    <n v="6709.9444444444443"/>
    <s v="White"/>
    <x v="5"/>
    <n v="100000"/>
    <s v="Yes"/>
    <s v="HO05ODYWHI037"/>
  </r>
  <r>
    <s v="HO07ODY038"/>
    <s v="HO"/>
    <s v="Honda"/>
    <s v="ODY"/>
    <s v="Odyssey"/>
    <s v="07"/>
    <n v="7"/>
    <n v="50854.1"/>
    <n v="7264.8714285714286"/>
    <s v="Black"/>
    <x v="15"/>
    <n v="100000"/>
    <s v="Yes"/>
    <s v="HO07ODYBLA038"/>
  </r>
  <r>
    <s v="HO08ODY039"/>
    <s v="HO"/>
    <s v="Honda"/>
    <s v="ODY"/>
    <s v="Odyssey"/>
    <s v="08"/>
    <n v="6"/>
    <n v="42504.6"/>
    <n v="7084.0999999999995"/>
    <s v="White"/>
    <x v="9"/>
    <n v="100000"/>
    <s v="Yes"/>
    <s v="HO08ODYWHI039"/>
  </r>
  <r>
    <s v="HO10ODY040"/>
    <s v="HO"/>
    <s v="Honda"/>
    <s v="ODY"/>
    <s v="Odyssey"/>
    <s v="10"/>
    <n v="4"/>
    <n v="68658.899999999994"/>
    <n v="17164.724999999999"/>
    <s v="Black"/>
    <x v="0"/>
    <n v="100000"/>
    <s v="Yes"/>
    <s v="HO10ODYBLA040"/>
  </r>
  <r>
    <s v="HO14ODY041"/>
    <s v="HO"/>
    <s v="Honda"/>
    <s v="ODY"/>
    <s v="Odyssey"/>
    <s v="14"/>
    <n v="0"/>
    <n v="3708.1"/>
    <n v="3708.1"/>
    <s v="Black"/>
    <x v="1"/>
    <n v="100000"/>
    <s v="Yes"/>
    <s v="HO14ODYBLA041"/>
  </r>
  <r>
    <s v="CR04PTC042"/>
    <s v="CR"/>
    <s v="Chrysler"/>
    <s v="PTC"/>
    <s v="PT Cruiser"/>
    <s v="04"/>
    <n v="10"/>
    <n v="64542"/>
    <n v="6454.2"/>
    <s v="Blue"/>
    <x v="0"/>
    <n v="75000"/>
    <s v="Yes"/>
    <s v="CR04PTCBLU042"/>
  </r>
  <r>
    <s v="CR07PTC043"/>
    <s v="CR"/>
    <s v="Chrysler"/>
    <s v="PTC"/>
    <s v="PT Cruiser"/>
    <s v="07"/>
    <n v="7"/>
    <n v="42074.2"/>
    <n v="6010.5999999999995"/>
    <s v="Green"/>
    <x v="16"/>
    <n v="75000"/>
    <s v="Yes"/>
    <s v="CR07PTCGRE043"/>
  </r>
  <r>
    <s v="CR11PTC044"/>
    <s v="CR"/>
    <s v="Chrysler"/>
    <s v="PTC"/>
    <s v="PT Cruiser"/>
    <s v="11"/>
    <n v="3"/>
    <n v="27394.2"/>
    <n v="9131.4"/>
    <s v="Black"/>
    <x v="8"/>
    <n v="75000"/>
    <s v="Yes"/>
    <s v="CR11PTCBLA044"/>
  </r>
  <r>
    <s v="CR99CAR045"/>
    <s v="CR"/>
    <s v="Chrysler"/>
    <s v="CAR"/>
    <s v="Caravan"/>
    <s v="99"/>
    <n v="15"/>
    <n v="79420.600000000006"/>
    <n v="5294.7066666666669"/>
    <s v="Green"/>
    <x v="13"/>
    <n v="75000"/>
    <s v="No"/>
    <s v="CR99CARGRE045"/>
  </r>
  <r>
    <s v="CR00CAR046"/>
    <s v="CR"/>
    <s v="Chrysler"/>
    <s v="CAR"/>
    <s v="Caravan"/>
    <s v="00"/>
    <n v="14"/>
    <n v="77243.100000000006"/>
    <n v="5517.3642857142859"/>
    <s v="Black"/>
    <x v="3"/>
    <n v="75000"/>
    <s v="No"/>
    <s v="CR00CARBLA046"/>
  </r>
  <r>
    <s v="CR04CAR047"/>
    <s v="CR"/>
    <s v="Chrysler"/>
    <s v="CAR"/>
    <s v="Caravan"/>
    <s v="04"/>
    <n v="10"/>
    <n v="72527.199999999997"/>
    <n v="7252.7199999999993"/>
    <s v="White"/>
    <x v="11"/>
    <n v="75000"/>
    <s v="Yes"/>
    <s v="CR04CARWHI047"/>
  </r>
  <r>
    <s v="CR04CAR048"/>
    <s v="CR"/>
    <s v="Chrysler"/>
    <s v="CAR"/>
    <s v="Caravan"/>
    <s v="04"/>
    <n v="10"/>
    <n v="52699.4"/>
    <n v="5269.9400000000005"/>
    <s v="Red"/>
    <x v="11"/>
    <n v="75000"/>
    <s v="Yes"/>
    <s v="CR04CARRED048"/>
  </r>
  <r>
    <s v="HY11ELA049"/>
    <s v="HY"/>
    <s v="Hyundai"/>
    <s v="ELA"/>
    <s v="Elantra"/>
    <s v="11"/>
    <n v="3"/>
    <n v="29102.3"/>
    <n v="9700.7666666666664"/>
    <s v="Black"/>
    <x v="12"/>
    <n v="100000"/>
    <s v="Yes"/>
    <s v="HY11ELABLA049"/>
  </r>
  <r>
    <s v="HY12ELA050"/>
    <s v="HY"/>
    <s v="Hyundai"/>
    <s v="ELA"/>
    <s v="Elantra"/>
    <s v="12"/>
    <n v="2"/>
    <n v="22282"/>
    <n v="11141"/>
    <s v="Blue"/>
    <x v="1"/>
    <n v="100000"/>
    <s v="Yes"/>
    <s v="HY12ELABLU050"/>
  </r>
  <r>
    <s v="HY13ELA051"/>
    <s v="HY"/>
    <s v="Hyundai"/>
    <s v="ELA"/>
    <s v="Elantra"/>
    <s v="13"/>
    <n v="1"/>
    <n v="20223.900000000001"/>
    <n v="20223.900000000001"/>
    <s v="Black"/>
    <x v="6"/>
    <n v="100000"/>
    <s v="Yes"/>
    <s v="HY13ELABLA051"/>
  </r>
  <r>
    <s v="HY13ELA052"/>
    <s v="HY"/>
    <s v="Hyundai"/>
    <s v="ELA"/>
    <s v="Elantra"/>
    <s v="13"/>
    <n v="1"/>
    <n v="22188.5"/>
    <n v="22188.5"/>
    <s v="Blue"/>
    <x v="4"/>
    <n v="100000"/>
    <s v="Yes"/>
    <s v="HY13ELABLU0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57CADB-964B-4D62-8ED0-A2ED5B21FDA4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21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dataField="1" numFmtId="43" showAll="0"/>
    <pivotField numFmtId="43" showAll="0"/>
    <pivotField showAll="0"/>
    <pivotField axis="axisRow" showAll="0">
      <items count="18">
        <item x="11"/>
        <item x="14"/>
        <item x="4"/>
        <item x="16"/>
        <item x="5"/>
        <item x="13"/>
        <item x="3"/>
        <item x="2"/>
        <item x="1"/>
        <item x="6"/>
        <item x="9"/>
        <item x="10"/>
        <item x="0"/>
        <item x="15"/>
        <item x="12"/>
        <item x="8"/>
        <item x="7"/>
        <item t="default"/>
      </items>
    </pivotField>
    <pivotField numFmtId="43" showAll="0"/>
    <pivotField showAll="0"/>
    <pivotField showAll="0"/>
  </pivotFields>
  <rowFields count="1">
    <field x="1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Miles" fld="7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6A131-B036-41F3-B941-33B6EDCF45E7}">
  <dimension ref="A3:B21"/>
  <sheetViews>
    <sheetView workbookViewId="0">
      <selection activeCell="J7" sqref="J7"/>
    </sheetView>
  </sheetViews>
  <sheetFormatPr defaultRowHeight="15" x14ac:dyDescent="0.25"/>
  <cols>
    <col min="1" max="1" width="13.140625" bestFit="1" customWidth="1"/>
    <col min="2" max="2" width="12.5703125" bestFit="1" customWidth="1"/>
  </cols>
  <sheetData>
    <row r="3" spans="1:2" x14ac:dyDescent="0.25">
      <c r="A3" s="5" t="s">
        <v>122</v>
      </c>
      <c r="B3" t="s">
        <v>124</v>
      </c>
    </row>
    <row r="4" spans="1:2" x14ac:dyDescent="0.25">
      <c r="A4" s="6" t="s">
        <v>45</v>
      </c>
      <c r="B4" s="7">
        <v>144647.69999999998</v>
      </c>
    </row>
    <row r="5" spans="1:2" x14ac:dyDescent="0.25">
      <c r="A5" s="6" t="s">
        <v>56</v>
      </c>
      <c r="B5" s="7">
        <v>150656.40000000002</v>
      </c>
    </row>
    <row r="6" spans="1:2" x14ac:dyDescent="0.25">
      <c r="A6" s="6" t="s">
        <v>28</v>
      </c>
      <c r="B6" s="7">
        <v>154427.9</v>
      </c>
    </row>
    <row r="7" spans="1:2" x14ac:dyDescent="0.25">
      <c r="A7" s="6" t="s">
        <v>64</v>
      </c>
      <c r="B7" s="7">
        <v>179986</v>
      </c>
    </row>
    <row r="8" spans="1:2" x14ac:dyDescent="0.25">
      <c r="A8" s="6" t="s">
        <v>31</v>
      </c>
      <c r="B8" s="7">
        <v>143640.70000000001</v>
      </c>
    </row>
    <row r="9" spans="1:2" x14ac:dyDescent="0.25">
      <c r="A9" s="6" t="s">
        <v>49</v>
      </c>
      <c r="B9" s="7">
        <v>135078.20000000001</v>
      </c>
    </row>
    <row r="10" spans="1:2" x14ac:dyDescent="0.25">
      <c r="A10" s="6" t="s">
        <v>26</v>
      </c>
      <c r="B10" s="7">
        <v>184693.8</v>
      </c>
    </row>
    <row r="11" spans="1:2" x14ac:dyDescent="0.25">
      <c r="A11" s="6" t="s">
        <v>24</v>
      </c>
      <c r="B11" s="7">
        <v>127731.3</v>
      </c>
    </row>
    <row r="12" spans="1:2" x14ac:dyDescent="0.25">
      <c r="A12" s="6" t="s">
        <v>21</v>
      </c>
      <c r="B12" s="7">
        <v>70964.899999999994</v>
      </c>
    </row>
    <row r="13" spans="1:2" x14ac:dyDescent="0.25">
      <c r="A13" s="6" t="s">
        <v>34</v>
      </c>
      <c r="B13" s="7">
        <v>65315</v>
      </c>
    </row>
    <row r="14" spans="1:2" x14ac:dyDescent="0.25">
      <c r="A14" s="6" t="s">
        <v>40</v>
      </c>
      <c r="B14" s="7">
        <v>138561.5</v>
      </c>
    </row>
    <row r="15" spans="1:2" x14ac:dyDescent="0.25">
      <c r="A15" s="6" t="s">
        <v>43</v>
      </c>
      <c r="B15" s="7">
        <v>141229.4</v>
      </c>
    </row>
    <row r="16" spans="1:2" x14ac:dyDescent="0.25">
      <c r="A16" s="6" t="s">
        <v>18</v>
      </c>
      <c r="B16" s="7">
        <v>305432.40000000002</v>
      </c>
    </row>
    <row r="17" spans="1:2" x14ac:dyDescent="0.25">
      <c r="A17" s="6" t="s">
        <v>58</v>
      </c>
      <c r="B17" s="7">
        <v>177713.9</v>
      </c>
    </row>
    <row r="18" spans="1:2" x14ac:dyDescent="0.25">
      <c r="A18" s="6" t="s">
        <v>47</v>
      </c>
      <c r="B18" s="7">
        <v>65964.899999999994</v>
      </c>
    </row>
    <row r="19" spans="1:2" x14ac:dyDescent="0.25">
      <c r="A19" s="6" t="s">
        <v>38</v>
      </c>
      <c r="B19" s="7">
        <v>130601.59999999999</v>
      </c>
    </row>
    <row r="20" spans="1:2" x14ac:dyDescent="0.25">
      <c r="A20" s="6" t="s">
        <v>36</v>
      </c>
      <c r="B20" s="7">
        <v>19341.7</v>
      </c>
    </row>
    <row r="21" spans="1:2" x14ac:dyDescent="0.25">
      <c r="A21" s="6" t="s">
        <v>123</v>
      </c>
      <c r="B21" s="7">
        <v>2335987.2999999998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6"/>
  <sheetViews>
    <sheetView tabSelected="1" workbookViewId="0">
      <selection activeCell="D13" sqref="D13"/>
    </sheetView>
  </sheetViews>
  <sheetFormatPr defaultRowHeight="15" x14ac:dyDescent="0.25"/>
  <cols>
    <col min="1" max="1" width="13.5703125" bestFit="1" customWidth="1"/>
    <col min="3" max="3" width="16.85546875" bestFit="1" customWidth="1"/>
    <col min="5" max="5" width="17.85546875" bestFit="1" customWidth="1"/>
    <col min="6" max="6" width="9" bestFit="1" customWidth="1"/>
    <col min="8" max="8" width="11.5703125" style="4" bestFit="1" customWidth="1"/>
    <col min="9" max="9" width="12" style="4" customWidth="1"/>
    <col min="12" max="12" width="11.5703125" style="4" bestFit="1" customWidth="1"/>
    <col min="14" max="14" width="16.85546875" bestFit="1" customWidth="1"/>
  </cols>
  <sheetData>
    <row r="1" spans="1:18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</row>
    <row r="2" spans="1:18" x14ac:dyDescent="0.25">
      <c r="A2" t="s">
        <v>32</v>
      </c>
      <c r="B2" t="s">
        <v>15</v>
      </c>
      <c r="C2" t="s">
        <v>16</v>
      </c>
      <c r="D2" t="str">
        <f>MID(A2, 5,3)</f>
        <v>FCS</v>
      </c>
      <c r="E2" t="str">
        <f>VLOOKUP(D2,D$56:E$66,2)</f>
        <v>Focus</v>
      </c>
      <c r="F2" t="str">
        <f>MID(A2,3,2)</f>
        <v>13</v>
      </c>
      <c r="G2">
        <f>IF(14-F2&lt;0,100-F2+14,14-F2)</f>
        <v>1</v>
      </c>
      <c r="H2" s="4">
        <v>27637.1</v>
      </c>
      <c r="I2" s="4">
        <f>IF(G2=0, H2/1,H2/G2)</f>
        <v>27637.1</v>
      </c>
      <c r="J2" t="s">
        <v>17</v>
      </c>
      <c r="K2" t="s">
        <v>18</v>
      </c>
      <c r="L2" s="4">
        <v>75000</v>
      </c>
      <c r="M2" t="str">
        <f>IF(L2&gt;H2,"Yes","No")</f>
        <v>Yes</v>
      </c>
      <c r="N2" t="str">
        <f>CONCATENATE(B2,F2,D2,UPPER(LEFT(J2,3)),RIGHT(A2,3))</f>
        <v>FD13FCSBLA009</v>
      </c>
    </row>
    <row r="3" spans="1:18" x14ac:dyDescent="0.25">
      <c r="A3" t="s">
        <v>33</v>
      </c>
      <c r="B3" t="s">
        <v>15</v>
      </c>
      <c r="C3" t="s">
        <v>16</v>
      </c>
      <c r="D3" t="str">
        <f>MID(A3, 5,3)</f>
        <v>FCS</v>
      </c>
      <c r="E3" t="str">
        <f>VLOOKUP(D3,D$56:E$66,2)</f>
        <v>Focus</v>
      </c>
      <c r="F3" t="str">
        <f>MID(A3,3,2)</f>
        <v>13</v>
      </c>
      <c r="G3">
        <f>IF(14-F3&lt;0,100-F3+14,14-F3)</f>
        <v>1</v>
      </c>
      <c r="H3" s="4">
        <v>27534.799999999999</v>
      </c>
      <c r="I3" s="4">
        <f>IF(G3=0, H3/1,H3/G3)</f>
        <v>27534.799999999999</v>
      </c>
      <c r="J3" t="s">
        <v>20</v>
      </c>
      <c r="K3" t="s">
        <v>34</v>
      </c>
      <c r="L3" s="4">
        <v>75000</v>
      </c>
      <c r="M3" t="str">
        <f>IF(L3&gt;H3,"Yes","No")</f>
        <v>Yes</v>
      </c>
      <c r="N3" t="str">
        <f>CONCATENATE(B3,F3,D3,UPPER(LEFT(J3,3)),RIGHT(A3,3))</f>
        <v>FD13FCSWHI010</v>
      </c>
      <c r="R3" s="2"/>
    </row>
    <row r="4" spans="1:18" x14ac:dyDescent="0.25">
      <c r="A4" t="s">
        <v>37</v>
      </c>
      <c r="B4" t="s">
        <v>15</v>
      </c>
      <c r="C4" t="s">
        <v>16</v>
      </c>
      <c r="D4" t="str">
        <f>MID(A4, 5,3)</f>
        <v>FCS</v>
      </c>
      <c r="E4" t="str">
        <f>VLOOKUP(D4,D$56:E$66,2)</f>
        <v>Focus</v>
      </c>
      <c r="F4" t="str">
        <f>MID(A4,3,2)</f>
        <v>13</v>
      </c>
      <c r="G4">
        <f>IF(14-F4&lt;0,100-F4+14,14-F4)</f>
        <v>1</v>
      </c>
      <c r="H4" s="4">
        <v>22521.599999999999</v>
      </c>
      <c r="I4" s="4">
        <f>IF(G4=0, H4/1,H4/G4)</f>
        <v>22521.599999999999</v>
      </c>
      <c r="J4" t="s">
        <v>17</v>
      </c>
      <c r="K4" t="s">
        <v>38</v>
      </c>
      <c r="L4" s="4">
        <v>75000</v>
      </c>
      <c r="M4" t="str">
        <f>IF(L4&gt;H4,"Yes","No")</f>
        <v>Yes</v>
      </c>
      <c r="N4" t="str">
        <f>CONCATENATE(B4,F4,D4,UPPER(LEFT(J4,3)),RIGHT(A4,3))</f>
        <v>FD13FCSBLA012</v>
      </c>
    </row>
    <row r="5" spans="1:18" x14ac:dyDescent="0.25">
      <c r="A5" t="s">
        <v>95</v>
      </c>
      <c r="B5" t="s">
        <v>91</v>
      </c>
      <c r="C5" t="s">
        <v>92</v>
      </c>
      <c r="D5" t="str">
        <f>MID(A5, 5,3)</f>
        <v>ELA</v>
      </c>
      <c r="E5" t="str">
        <f>VLOOKUP(D5,D$56:E$66,2)</f>
        <v>Elantra</v>
      </c>
      <c r="F5" t="str">
        <f>MID(A5,3,2)</f>
        <v>13</v>
      </c>
      <c r="G5">
        <f>IF(14-F5&lt;0,100-F5+14,14-F5)</f>
        <v>1</v>
      </c>
      <c r="H5" s="4">
        <v>22188.5</v>
      </c>
      <c r="I5" s="4">
        <f>IF(G5=0, H5/1,H5/G5)</f>
        <v>22188.5</v>
      </c>
      <c r="J5" t="s">
        <v>52</v>
      </c>
      <c r="K5" t="s">
        <v>28</v>
      </c>
      <c r="L5" s="4">
        <v>100000</v>
      </c>
      <c r="M5" t="str">
        <f>IF(L5&gt;H5,"Yes","No")</f>
        <v>Yes</v>
      </c>
      <c r="N5" t="str">
        <f>CONCATENATE(B5,F5,D5,UPPER(LEFT(J5,3)),RIGHT(A5,3))</f>
        <v>HY13ELABLU052</v>
      </c>
    </row>
    <row r="6" spans="1:18" x14ac:dyDescent="0.25">
      <c r="A6" t="s">
        <v>94</v>
      </c>
      <c r="B6" t="s">
        <v>91</v>
      </c>
      <c r="C6" t="s">
        <v>92</v>
      </c>
      <c r="D6" t="str">
        <f>MID(A6, 5,3)</f>
        <v>ELA</v>
      </c>
      <c r="E6" t="str">
        <f>VLOOKUP(D6,D$56:E$66,2)</f>
        <v>Elantra</v>
      </c>
      <c r="F6" t="str">
        <f>MID(A6,3,2)</f>
        <v>13</v>
      </c>
      <c r="G6">
        <f>IF(14-F6&lt;0,100-F6+14,14-F6)</f>
        <v>1</v>
      </c>
      <c r="H6" s="4">
        <v>20223.900000000001</v>
      </c>
      <c r="I6" s="4">
        <f>IF(G6=0, H6/1,H6/G6)</f>
        <v>20223.900000000001</v>
      </c>
      <c r="J6" t="s">
        <v>17</v>
      </c>
      <c r="K6" t="s">
        <v>34</v>
      </c>
      <c r="L6" s="4">
        <v>100000</v>
      </c>
      <c r="M6" t="str">
        <f>IF(L6&gt;H6,"Yes","No")</f>
        <v>Yes</v>
      </c>
      <c r="N6" t="str">
        <f>CONCATENATE(B6,F6,D6,UPPER(LEFT(J6,3)),RIGHT(A6,3))</f>
        <v>HY13ELABLA051</v>
      </c>
    </row>
    <row r="7" spans="1:18" x14ac:dyDescent="0.25">
      <c r="A7" t="s">
        <v>66</v>
      </c>
      <c r="B7" t="s">
        <v>54</v>
      </c>
      <c r="C7" t="s">
        <v>55</v>
      </c>
      <c r="D7" t="str">
        <f>MID(A7, 5,3)</f>
        <v>COR</v>
      </c>
      <c r="E7" t="str">
        <f>VLOOKUP(D7,D$56:E$66,2)</f>
        <v>Corola</v>
      </c>
      <c r="F7" t="str">
        <f>MID(A7,3,2)</f>
        <v>14</v>
      </c>
      <c r="G7">
        <f>IF(14-F7&lt;0,100-F7+14,14-F7)</f>
        <v>0</v>
      </c>
      <c r="H7" s="4">
        <v>17556.3</v>
      </c>
      <c r="I7" s="4">
        <f>IF(G7=0, H7/1,H7/G7)</f>
        <v>17556.3</v>
      </c>
      <c r="J7" t="s">
        <v>52</v>
      </c>
      <c r="K7" t="s">
        <v>34</v>
      </c>
      <c r="L7" s="4">
        <v>100000</v>
      </c>
      <c r="M7" t="str">
        <f>IF(L7&gt;H7,"Yes","No")</f>
        <v>Yes</v>
      </c>
      <c r="N7" t="str">
        <f>CONCATENATE(B7,F7,D7,UPPER(LEFT(J7,3)),RIGHT(A7,3))</f>
        <v>TY14CORBLU027</v>
      </c>
    </row>
    <row r="8" spans="1:18" x14ac:dyDescent="0.25">
      <c r="A8" t="s">
        <v>118</v>
      </c>
      <c r="B8" t="s">
        <v>70</v>
      </c>
      <c r="C8" t="s">
        <v>71</v>
      </c>
      <c r="D8" t="str">
        <f>MID(A8, 5,3)</f>
        <v>ODY</v>
      </c>
      <c r="E8" t="str">
        <f>VLOOKUP(D8,D$56:E$66,2)</f>
        <v>Odyssey</v>
      </c>
      <c r="F8" t="str">
        <f>MID(A8,3,2)</f>
        <v>10</v>
      </c>
      <c r="G8">
        <f>IF(14-F8&lt;0,100-F8+14,14-F8)</f>
        <v>4</v>
      </c>
      <c r="H8" s="4">
        <v>68658.899999999994</v>
      </c>
      <c r="I8" s="4">
        <f>IF(G8=0, H8/1,H8/G8)</f>
        <v>17164.724999999999</v>
      </c>
      <c r="J8" t="s">
        <v>17</v>
      </c>
      <c r="K8" t="s">
        <v>18</v>
      </c>
      <c r="L8" s="4">
        <v>100000</v>
      </c>
      <c r="M8" t="str">
        <f>IF(L8&gt;H8,"Yes","No")</f>
        <v>Yes</v>
      </c>
      <c r="N8" t="str">
        <f>CONCATENATE(B8,F8,D8,UPPER(LEFT(J8,3)),RIGHT(A8,3))</f>
        <v>HO10ODYBLA040</v>
      </c>
    </row>
    <row r="9" spans="1:18" x14ac:dyDescent="0.25">
      <c r="A9" t="s">
        <v>67</v>
      </c>
      <c r="B9" t="s">
        <v>54</v>
      </c>
      <c r="C9" t="s">
        <v>55</v>
      </c>
      <c r="D9" t="str">
        <f>MID(A9, 5,3)</f>
        <v>COR</v>
      </c>
      <c r="E9" t="str">
        <f>VLOOKUP(D9,D$56:E$66,2)</f>
        <v>Corola</v>
      </c>
      <c r="F9" t="str">
        <f>MID(A9,3,2)</f>
        <v>12</v>
      </c>
      <c r="G9">
        <f>IF(14-F9&lt;0,100-F9+14,14-F9)</f>
        <v>2</v>
      </c>
      <c r="H9" s="4">
        <v>29601.9</v>
      </c>
      <c r="I9" s="4">
        <f>IF(G9=0, H9/1,H9/G9)</f>
        <v>14800.95</v>
      </c>
      <c r="J9" t="s">
        <v>17</v>
      </c>
      <c r="K9" t="s">
        <v>43</v>
      </c>
      <c r="L9" s="4">
        <v>100000</v>
      </c>
      <c r="M9" t="str">
        <f>IF(L9&gt;H9,"Yes","No")</f>
        <v>Yes</v>
      </c>
      <c r="N9" t="str">
        <f>CONCATENATE(B9,F9,D9,UPPER(LEFT(J9,3)),RIGHT(A9,3))</f>
        <v>TY12CORBLA028</v>
      </c>
    </row>
    <row r="10" spans="1:18" x14ac:dyDescent="0.25">
      <c r="A10" t="s">
        <v>46</v>
      </c>
      <c r="B10" t="s">
        <v>41</v>
      </c>
      <c r="C10" t="s">
        <v>42</v>
      </c>
      <c r="D10" t="str">
        <f>MID(A10, 5,3)</f>
        <v>CMR</v>
      </c>
      <c r="E10" t="str">
        <f>VLOOKUP(D10,D$56:E$66,2)</f>
        <v>Camero</v>
      </c>
      <c r="F10" t="str">
        <f>MID(A10,3,2)</f>
        <v>14</v>
      </c>
      <c r="G10">
        <f>IF(14-F10&lt;0,100-F10+14,14-F10)</f>
        <v>0</v>
      </c>
      <c r="H10" s="4">
        <v>14289.6</v>
      </c>
      <c r="I10" s="4">
        <f>IF(G10=0, H10/1,H10/G10)</f>
        <v>14289.6</v>
      </c>
      <c r="J10" t="s">
        <v>20</v>
      </c>
      <c r="K10" t="s">
        <v>47</v>
      </c>
      <c r="L10" s="4">
        <v>100000</v>
      </c>
      <c r="M10" t="str">
        <f>IF(L10&gt;H10,"Yes","No")</f>
        <v>Yes</v>
      </c>
      <c r="N10" t="str">
        <f>CONCATENATE(B10,F10,D10,UPPER(LEFT(J10,3)),RIGHT(A10,3))</f>
        <v>GM14CMRWHI016</v>
      </c>
    </row>
    <row r="11" spans="1:18" x14ac:dyDescent="0.25">
      <c r="A11" t="s">
        <v>77</v>
      </c>
      <c r="B11" t="s">
        <v>70</v>
      </c>
      <c r="C11" t="s">
        <v>71</v>
      </c>
      <c r="D11" t="str">
        <f>MID(A11, 5,3)</f>
        <v>CIV</v>
      </c>
      <c r="E11" t="str">
        <f>VLOOKUP(D11,D$56:E$66,2)</f>
        <v>Civic</v>
      </c>
      <c r="F11" t="str">
        <f>MID(A11,3,2)</f>
        <v>13</v>
      </c>
      <c r="G11">
        <f>IF(14-F11&lt;0,100-F11+14,14-F11)</f>
        <v>1</v>
      </c>
      <c r="H11" s="4">
        <v>13867.6</v>
      </c>
      <c r="I11" s="4">
        <f>IF(G11=0, H11/1,H11/G11)</f>
        <v>13867.6</v>
      </c>
      <c r="J11" t="s">
        <v>17</v>
      </c>
      <c r="K11" t="s">
        <v>56</v>
      </c>
      <c r="L11" s="4">
        <v>75000</v>
      </c>
      <c r="M11" t="str">
        <f>IF(L11&gt;H11,"Yes","No")</f>
        <v>Yes</v>
      </c>
      <c r="N11" t="str">
        <f>CONCATENATE(B11,F11,D11,UPPER(LEFT(J11,3)),RIGHT(A11,3))</f>
        <v>HO13CIVBLA036</v>
      </c>
    </row>
    <row r="12" spans="1:18" x14ac:dyDescent="0.25">
      <c r="A12" t="s">
        <v>39</v>
      </c>
      <c r="B12" t="s">
        <v>15</v>
      </c>
      <c r="C12" t="s">
        <v>16</v>
      </c>
      <c r="D12" t="str">
        <f>MID(A12, 5,3)</f>
        <v>FCS</v>
      </c>
      <c r="E12" t="str">
        <f>VLOOKUP(D12,D$56:E$66,2)</f>
        <v>Focus</v>
      </c>
      <c r="F12" t="str">
        <f>MID(A12,3,2)</f>
        <v>13</v>
      </c>
      <c r="G12">
        <f>IF(14-F12&lt;0,100-F12+14,14-F12)</f>
        <v>1</v>
      </c>
      <c r="H12" s="4">
        <v>13682.9</v>
      </c>
      <c r="I12" s="4">
        <f>IF(G12=0, H12/1,H12/G12)</f>
        <v>13682.9</v>
      </c>
      <c r="J12" t="s">
        <v>17</v>
      </c>
      <c r="K12" t="s">
        <v>40</v>
      </c>
      <c r="L12" s="4">
        <v>75000</v>
      </c>
      <c r="M12" t="str">
        <f>IF(L12&gt;H12,"Yes","No")</f>
        <v>Yes</v>
      </c>
      <c r="N12" t="str">
        <f>CONCATENATE(B12,F12,D12,UPPER(LEFT(J12,3)),RIGHT(A12,3))</f>
        <v>FD13FCSBLA013</v>
      </c>
    </row>
    <row r="13" spans="1:18" x14ac:dyDescent="0.25">
      <c r="A13" t="s">
        <v>76</v>
      </c>
      <c r="B13" t="s">
        <v>70</v>
      </c>
      <c r="C13" t="s">
        <v>71</v>
      </c>
      <c r="D13" t="str">
        <f>MID(A13, 5,3)</f>
        <v>CIV</v>
      </c>
      <c r="E13" t="str">
        <f>VLOOKUP(D13,D$56:E$66,2)</f>
        <v>Civic</v>
      </c>
      <c r="F13" t="str">
        <f>MID(A13,3,2)</f>
        <v>12</v>
      </c>
      <c r="G13">
        <f>IF(14-F13&lt;0,100-F13+14,14-F13)</f>
        <v>2</v>
      </c>
      <c r="H13" s="4">
        <v>24513.200000000001</v>
      </c>
      <c r="I13" s="4">
        <f>IF(G13=0, H13/1,H13/G13)</f>
        <v>12256.6</v>
      </c>
      <c r="J13" t="s">
        <v>17</v>
      </c>
      <c r="K13" t="s">
        <v>49</v>
      </c>
      <c r="L13" s="4">
        <v>75000</v>
      </c>
      <c r="M13" t="str">
        <f>IF(L13&gt;H13,"Yes","No")</f>
        <v>Yes</v>
      </c>
      <c r="N13" t="str">
        <f>CONCATENATE(B13,F13,D13,UPPER(LEFT(J13,3)),RIGHT(A13,3))</f>
        <v>HO12CIVBLA035</v>
      </c>
    </row>
    <row r="14" spans="1:18" x14ac:dyDescent="0.25">
      <c r="A14" t="s">
        <v>93</v>
      </c>
      <c r="B14" t="s">
        <v>91</v>
      </c>
      <c r="C14" t="s">
        <v>92</v>
      </c>
      <c r="D14" t="str">
        <f>MID(A14, 5,3)</f>
        <v>ELA</v>
      </c>
      <c r="E14" t="str">
        <f>VLOOKUP(D14,D$56:E$66,2)</f>
        <v>Elantra</v>
      </c>
      <c r="F14" t="str">
        <f>MID(A14,3,2)</f>
        <v>12</v>
      </c>
      <c r="G14">
        <f>IF(14-F14&lt;0,100-F14+14,14-F14)</f>
        <v>2</v>
      </c>
      <c r="H14" s="4">
        <v>22282</v>
      </c>
      <c r="I14" s="4">
        <f>IF(G14=0, H14/1,H14/G14)</f>
        <v>11141</v>
      </c>
      <c r="J14" t="s">
        <v>52</v>
      </c>
      <c r="K14" t="s">
        <v>21</v>
      </c>
      <c r="L14" s="4">
        <v>100000</v>
      </c>
      <c r="M14" t="str">
        <f>IF(L14&gt;H14,"Yes","No")</f>
        <v>Yes</v>
      </c>
      <c r="N14" t="str">
        <f>CONCATENATE(B14,F14,D14,UPPER(LEFT(J14,3)),RIGHT(A14,3))</f>
        <v>HY12ELABLU050</v>
      </c>
    </row>
    <row r="15" spans="1:18" x14ac:dyDescent="0.25">
      <c r="A15" t="s">
        <v>68</v>
      </c>
      <c r="B15" t="s">
        <v>54</v>
      </c>
      <c r="C15" t="s">
        <v>55</v>
      </c>
      <c r="D15" t="str">
        <f>MID(A15, 5,3)</f>
        <v>CAM</v>
      </c>
      <c r="E15" t="str">
        <f>VLOOKUP(D15,D$56:E$66,2)</f>
        <v>Camrey</v>
      </c>
      <c r="F15" t="str">
        <f>MID(A15,3,2)</f>
        <v>12</v>
      </c>
      <c r="G15">
        <f>IF(14-F15&lt;0,100-F15+14,14-F15)</f>
        <v>2</v>
      </c>
      <c r="H15" s="4">
        <v>22128.2</v>
      </c>
      <c r="I15" s="4">
        <f>IF(G15=0, H15/1,H15/G15)</f>
        <v>11064.1</v>
      </c>
      <c r="J15" t="s">
        <v>52</v>
      </c>
      <c r="K15" t="s">
        <v>56</v>
      </c>
      <c r="L15" s="4">
        <v>100000</v>
      </c>
      <c r="M15" t="str">
        <f>IF(L15&gt;H15,"Yes","No")</f>
        <v>Yes</v>
      </c>
      <c r="N15" t="str">
        <f>CONCATENATE(B15,F15,D15,UPPER(LEFT(J15,3)),RIGHT(A15,3))</f>
        <v>TY12CAMBLU029</v>
      </c>
    </row>
    <row r="16" spans="1:18" x14ac:dyDescent="0.25">
      <c r="A16" t="s">
        <v>75</v>
      </c>
      <c r="B16" t="s">
        <v>70</v>
      </c>
      <c r="C16" t="s">
        <v>71</v>
      </c>
      <c r="D16" t="str">
        <f>MID(A16, 5,3)</f>
        <v>CIV</v>
      </c>
      <c r="E16" t="str">
        <f>VLOOKUP(D16,D$56:E$66,2)</f>
        <v>Civic</v>
      </c>
      <c r="F16" t="str">
        <f>MID(A16,3,2)</f>
        <v>11</v>
      </c>
      <c r="G16">
        <f>IF(14-F16&lt;0,100-F16+14,14-F16)</f>
        <v>3</v>
      </c>
      <c r="H16" s="4">
        <v>30555.3</v>
      </c>
      <c r="I16" s="4">
        <f>IF(G16=0, H16/1,H16/G16)</f>
        <v>10185.1</v>
      </c>
      <c r="J16" t="s">
        <v>17</v>
      </c>
      <c r="K16" t="s">
        <v>24</v>
      </c>
      <c r="L16" s="4">
        <v>75000</v>
      </c>
      <c r="M16" t="str">
        <f>IF(L16&gt;H16,"Yes","No")</f>
        <v>Yes</v>
      </c>
      <c r="N16" t="str">
        <f>CONCATENATE(B16,F16,D16,UPPER(LEFT(J16,3)),RIGHT(A16,3))</f>
        <v>HO11CIVBLA034</v>
      </c>
    </row>
    <row r="17" spans="1:14" x14ac:dyDescent="0.25">
      <c r="A17" t="s">
        <v>44</v>
      </c>
      <c r="B17" t="s">
        <v>41</v>
      </c>
      <c r="C17" t="s">
        <v>42</v>
      </c>
      <c r="D17" t="str">
        <f>MID(A17, 5,3)</f>
        <v>CMR</v>
      </c>
      <c r="E17" t="str">
        <f>VLOOKUP(D17,D$56:E$66,2)</f>
        <v>Camero</v>
      </c>
      <c r="F17" t="str">
        <f>MID(A17,3,2)</f>
        <v>12</v>
      </c>
      <c r="G17">
        <f>IF(14-F17&lt;0,100-F17+14,14-F17)</f>
        <v>2</v>
      </c>
      <c r="H17" s="4">
        <v>19421.099999999999</v>
      </c>
      <c r="I17" s="4">
        <f>IF(G17=0, H17/1,H17/G17)</f>
        <v>9710.5499999999993</v>
      </c>
      <c r="J17" t="s">
        <v>17</v>
      </c>
      <c r="K17" t="s">
        <v>45</v>
      </c>
      <c r="L17" s="4">
        <v>100000</v>
      </c>
      <c r="M17" t="str">
        <f>IF(L17&gt;H17,"Yes","No")</f>
        <v>Yes</v>
      </c>
      <c r="N17" t="str">
        <f>CONCATENATE(B17,F17,D17,UPPER(LEFT(J17,3)),RIGHT(A17,3))</f>
        <v>GM12CMRBLA015</v>
      </c>
    </row>
    <row r="18" spans="1:14" x14ac:dyDescent="0.25">
      <c r="A18" t="s">
        <v>90</v>
      </c>
      <c r="B18" t="s">
        <v>91</v>
      </c>
      <c r="C18" t="s">
        <v>92</v>
      </c>
      <c r="D18" t="str">
        <f>MID(A18, 5,3)</f>
        <v>ELA</v>
      </c>
      <c r="E18" t="str">
        <f>VLOOKUP(D18,D$56:E$66,2)</f>
        <v>Elantra</v>
      </c>
      <c r="F18" t="str">
        <f>MID(A18,3,2)</f>
        <v>11</v>
      </c>
      <c r="G18">
        <f>IF(14-F18&lt;0,100-F18+14,14-F18)</f>
        <v>3</v>
      </c>
      <c r="H18" s="4">
        <v>29102.3</v>
      </c>
      <c r="I18" s="4">
        <f>IF(G18=0, H18/1,H18/G18)</f>
        <v>9700.7666666666664</v>
      </c>
      <c r="J18" t="s">
        <v>17</v>
      </c>
      <c r="K18" t="s">
        <v>47</v>
      </c>
      <c r="L18" s="4">
        <v>100000</v>
      </c>
      <c r="M18" t="str">
        <f>IF(L18&gt;H18,"Yes","No")</f>
        <v>Yes</v>
      </c>
      <c r="N18" t="str">
        <f>CONCATENATE(B18,F18,D18,UPPER(LEFT(J18,3)),RIGHT(A18,3))</f>
        <v>HY11ELABLA049</v>
      </c>
    </row>
    <row r="19" spans="1:14" x14ac:dyDescent="0.25">
      <c r="A19" t="s">
        <v>35</v>
      </c>
      <c r="B19" t="s">
        <v>15</v>
      </c>
      <c r="C19" t="s">
        <v>16</v>
      </c>
      <c r="D19" t="str">
        <f>MID(A19, 5,3)</f>
        <v>FCS</v>
      </c>
      <c r="E19" t="str">
        <f>VLOOKUP(D19,D$56:E$66,2)</f>
        <v>Focus</v>
      </c>
      <c r="F19" t="str">
        <f>MID(A19,3,2)</f>
        <v>12</v>
      </c>
      <c r="G19">
        <f>IF(14-F19&lt;0,100-F19+14,14-F19)</f>
        <v>2</v>
      </c>
      <c r="H19" s="4">
        <v>19341.7</v>
      </c>
      <c r="I19" s="4">
        <f>IF(G19=0, H19/1,H19/G19)</f>
        <v>9670.85</v>
      </c>
      <c r="J19" t="s">
        <v>20</v>
      </c>
      <c r="K19" t="s">
        <v>36</v>
      </c>
      <c r="L19" s="4">
        <v>75000</v>
      </c>
      <c r="M19" t="str">
        <f>IF(L19&gt;H19,"Yes","No")</f>
        <v>Yes</v>
      </c>
      <c r="N19" t="str">
        <f>CONCATENATE(B19,F19,D19,UPPER(LEFT(J19,3)),RIGHT(A19,3))</f>
        <v>FD12FCSWHI011</v>
      </c>
    </row>
    <row r="20" spans="1:14" x14ac:dyDescent="0.25">
      <c r="A20" t="s">
        <v>61</v>
      </c>
      <c r="B20" t="s">
        <v>54</v>
      </c>
      <c r="C20" t="s">
        <v>55</v>
      </c>
      <c r="D20" t="str">
        <f>MID(A20, 5,3)</f>
        <v>CAM</v>
      </c>
      <c r="E20" t="str">
        <f>VLOOKUP(D20,D$56:E$66,2)</f>
        <v>Camrey</v>
      </c>
      <c r="F20" t="str">
        <f>MID(A20,3,2)</f>
        <v>09</v>
      </c>
      <c r="G20">
        <f>IF(14-F20&lt;0,100-F20+14,14-F20)</f>
        <v>5</v>
      </c>
      <c r="H20" s="4">
        <v>48114.2</v>
      </c>
      <c r="I20" s="4">
        <f>IF(G20=0, H20/1,H20/G20)</f>
        <v>9622.84</v>
      </c>
      <c r="J20" t="s">
        <v>20</v>
      </c>
      <c r="K20" t="s">
        <v>31</v>
      </c>
      <c r="L20" s="4">
        <v>100000</v>
      </c>
      <c r="M20" t="str">
        <f>IF(L20&gt;H20,"Yes","No")</f>
        <v>Yes</v>
      </c>
      <c r="N20" t="str">
        <f>CONCATENATE(B20,F20,D20,UPPER(LEFT(J20,3)),RIGHT(A20,3))</f>
        <v>TY09CAMWHI024</v>
      </c>
    </row>
    <row r="21" spans="1:14" x14ac:dyDescent="0.25">
      <c r="A21" t="s">
        <v>85</v>
      </c>
      <c r="B21" t="s">
        <v>82</v>
      </c>
      <c r="C21" t="s">
        <v>83</v>
      </c>
      <c r="D21" t="str">
        <f>MID(A21, 5,3)</f>
        <v>PTC</v>
      </c>
      <c r="E21" t="str">
        <f>VLOOKUP(D21,D$56:E$66,2)</f>
        <v>PT Cruiser</v>
      </c>
      <c r="F21" t="str">
        <f>MID(A21,3,2)</f>
        <v>11</v>
      </c>
      <c r="G21">
        <f>IF(14-F21&lt;0,100-F21+14,14-F21)</f>
        <v>3</v>
      </c>
      <c r="H21" s="4">
        <v>27394.2</v>
      </c>
      <c r="I21" s="4">
        <f>IF(G21=0, H21/1,H21/G21)</f>
        <v>9131.4</v>
      </c>
      <c r="J21" t="s">
        <v>17</v>
      </c>
      <c r="K21" t="s">
        <v>38</v>
      </c>
      <c r="L21" s="4">
        <v>75000</v>
      </c>
      <c r="M21" t="str">
        <f>IF(L21&gt;H21,"Yes","No")</f>
        <v>Yes</v>
      </c>
      <c r="N21" t="str">
        <f>CONCATENATE(B21,F21,D21,UPPER(LEFT(J21,3)),RIGHT(A21,3))</f>
        <v>CR11PTCBLA044</v>
      </c>
    </row>
    <row r="22" spans="1:14" x14ac:dyDescent="0.25">
      <c r="A22" t="s">
        <v>74</v>
      </c>
      <c r="B22" t="s">
        <v>70</v>
      </c>
      <c r="C22" t="s">
        <v>71</v>
      </c>
      <c r="D22" t="str">
        <f>MID(A22, 5,3)</f>
        <v>CIV</v>
      </c>
      <c r="E22" t="str">
        <f>VLOOKUP(D22,D$56:E$66,2)</f>
        <v>Civic</v>
      </c>
      <c r="F22" t="str">
        <f>MID(A22,3,2)</f>
        <v>10</v>
      </c>
      <c r="G22">
        <f>IF(14-F22&lt;0,100-F22+14,14-F22)</f>
        <v>4</v>
      </c>
      <c r="H22" s="4">
        <v>33477.199999999997</v>
      </c>
      <c r="I22" s="4">
        <f>IF(G22=0, H22/1,H22/G22)</f>
        <v>8369.2999999999993</v>
      </c>
      <c r="J22" t="s">
        <v>17</v>
      </c>
      <c r="K22" t="s">
        <v>58</v>
      </c>
      <c r="L22" s="4">
        <v>75000</v>
      </c>
      <c r="M22" t="str">
        <f>IF(L22&gt;H22,"Yes","No")</f>
        <v>Yes</v>
      </c>
      <c r="N22" t="str">
        <f>CONCATENATE(B22,F22,D22,UPPER(LEFT(J22,3)),RIGHT(A22,3))</f>
        <v>HO10CIVBLA033</v>
      </c>
    </row>
    <row r="23" spans="1:14" x14ac:dyDescent="0.25">
      <c r="A23" t="s">
        <v>48</v>
      </c>
      <c r="B23" t="s">
        <v>41</v>
      </c>
      <c r="C23" t="s">
        <v>42</v>
      </c>
      <c r="D23" t="str">
        <f>MID(A23, 5,3)</f>
        <v>SLV</v>
      </c>
      <c r="E23" t="str">
        <f>VLOOKUP(D23,D$56:E$66,2)</f>
        <v>Silversado</v>
      </c>
      <c r="F23" t="str">
        <f>MID(A23,3,2)</f>
        <v>10</v>
      </c>
      <c r="G23">
        <f>IF(14-F23&lt;0,100-F23+14,14-F23)</f>
        <v>4</v>
      </c>
      <c r="H23" s="4">
        <v>31144.400000000001</v>
      </c>
      <c r="I23" s="4">
        <f>IF(G23=0, H23/1,H23/G23)</f>
        <v>7786.1</v>
      </c>
      <c r="J23" t="s">
        <v>17</v>
      </c>
      <c r="K23" t="s">
        <v>49</v>
      </c>
      <c r="L23" s="4">
        <v>100000</v>
      </c>
      <c r="M23" t="str">
        <f>IF(L23&gt;H23,"Yes","No")</f>
        <v>Yes</v>
      </c>
      <c r="N23" t="str">
        <f>CONCATENATE(B23,F23,D23,UPPER(LEFT(J23,3)),RIGHT(A23,3))</f>
        <v>GM10SLVBLA017</v>
      </c>
    </row>
    <row r="24" spans="1:14" x14ac:dyDescent="0.25">
      <c r="A24" t="s">
        <v>22</v>
      </c>
      <c r="B24" t="s">
        <v>15</v>
      </c>
      <c r="C24" t="s">
        <v>16</v>
      </c>
      <c r="D24" t="str">
        <f>MID(A24, 5,3)</f>
        <v>MTG</v>
      </c>
      <c r="E24" t="str">
        <f>VLOOKUP(D24,D$56:E$66,2)</f>
        <v>Mustang</v>
      </c>
      <c r="F24" t="str">
        <f>MID(A24,3,2)</f>
        <v>08</v>
      </c>
      <c r="G24">
        <f>IF(14-F24&lt;0,100-F24+14,14-F24)</f>
        <v>6</v>
      </c>
      <c r="H24" s="4">
        <v>44946.5</v>
      </c>
      <c r="I24" s="4">
        <f>IF(G24=0, H24/1,H24/G24)</f>
        <v>7491.083333333333</v>
      </c>
      <c r="J24" t="s">
        <v>23</v>
      </c>
      <c r="K24" t="s">
        <v>24</v>
      </c>
      <c r="L24" s="4">
        <v>50000</v>
      </c>
      <c r="M24" t="str">
        <f>IF(L24&gt;H24,"Yes","No")</f>
        <v>Yes</v>
      </c>
      <c r="N24" t="str">
        <f>CONCATENATE(B24,F24,D24,UPPER(LEFT(J24,3)),RIGHT(A24,3))</f>
        <v>FD08MTGGRE003</v>
      </c>
    </row>
    <row r="25" spans="1:14" x14ac:dyDescent="0.25">
      <c r="A25" t="s">
        <v>78</v>
      </c>
      <c r="B25" t="s">
        <v>70</v>
      </c>
      <c r="C25" t="s">
        <v>71</v>
      </c>
      <c r="D25" t="str">
        <f>MID(A25, 5,3)</f>
        <v>ODY</v>
      </c>
      <c r="E25" t="str">
        <f>VLOOKUP(D25,D$56:E$66,2)</f>
        <v>Odyssey</v>
      </c>
      <c r="F25" t="str">
        <f>MID(A25,3,2)</f>
        <v>07</v>
      </c>
      <c r="G25">
        <f>IF(14-F25&lt;0,100-F25+14,14-F25)</f>
        <v>7</v>
      </c>
      <c r="H25" s="4">
        <v>50854.1</v>
      </c>
      <c r="I25" s="4">
        <f>IF(G25=0, H25/1,H25/G25)</f>
        <v>7264.8714285714286</v>
      </c>
      <c r="J25" t="s">
        <v>17</v>
      </c>
      <c r="K25" t="s">
        <v>58</v>
      </c>
      <c r="L25" s="4">
        <v>100000</v>
      </c>
      <c r="M25" t="str">
        <f>IF(L25&gt;H25,"Yes","No")</f>
        <v>Yes</v>
      </c>
      <c r="N25" t="str">
        <f>CONCATENATE(B25,F25,D25,UPPER(LEFT(J25,3)),RIGHT(A25,3))</f>
        <v>HO07ODYBLA038</v>
      </c>
    </row>
    <row r="26" spans="1:14" x14ac:dyDescent="0.25">
      <c r="A26" t="s">
        <v>88</v>
      </c>
      <c r="B26" t="s">
        <v>82</v>
      </c>
      <c r="C26" t="s">
        <v>83</v>
      </c>
      <c r="D26" t="str">
        <f>MID(A26, 5,3)</f>
        <v>CAR</v>
      </c>
      <c r="E26" t="str">
        <f>VLOOKUP(D26,D$56:E$66,2)</f>
        <v>Caravan</v>
      </c>
      <c r="F26" t="str">
        <f>MID(A26,3,2)</f>
        <v>04</v>
      </c>
      <c r="G26">
        <f>IF(14-F26&lt;0,100-F26+14,14-F26)</f>
        <v>10</v>
      </c>
      <c r="H26" s="4">
        <v>72527.199999999997</v>
      </c>
      <c r="I26" s="4">
        <f>IF(G26=0, H26/1,H26/G26)</f>
        <v>7252.7199999999993</v>
      </c>
      <c r="J26" t="s">
        <v>20</v>
      </c>
      <c r="K26" t="s">
        <v>45</v>
      </c>
      <c r="L26" s="4">
        <v>75000</v>
      </c>
      <c r="M26" t="str">
        <f>IF(L26&gt;H26,"Yes","No")</f>
        <v>Yes</v>
      </c>
      <c r="N26" t="str">
        <f>CONCATENATE(B26,F26,D26,UPPER(LEFT(J26,3)),RIGHT(A26,3))</f>
        <v>CR04CARWHI047</v>
      </c>
    </row>
    <row r="27" spans="1:14" x14ac:dyDescent="0.25">
      <c r="A27" t="s">
        <v>79</v>
      </c>
      <c r="B27" t="s">
        <v>70</v>
      </c>
      <c r="C27" t="s">
        <v>71</v>
      </c>
      <c r="D27" t="str">
        <f>MID(A27, 5,3)</f>
        <v>ODY</v>
      </c>
      <c r="E27" t="str">
        <f>VLOOKUP(D27,D$56:E$66,2)</f>
        <v>Odyssey</v>
      </c>
      <c r="F27" t="str">
        <f>MID(A27,3,2)</f>
        <v>08</v>
      </c>
      <c r="G27">
        <f>IF(14-F27&lt;0,100-F27+14,14-F27)</f>
        <v>6</v>
      </c>
      <c r="H27" s="4">
        <v>42504.6</v>
      </c>
      <c r="I27" s="4">
        <f>IF(G27=0, H27/1,H27/G27)</f>
        <v>7084.0999999999995</v>
      </c>
      <c r="J27" t="s">
        <v>20</v>
      </c>
      <c r="K27" t="s">
        <v>40</v>
      </c>
      <c r="L27" s="4">
        <v>100000</v>
      </c>
      <c r="M27" t="str">
        <f>IF(L27&gt;H27,"Yes","No")</f>
        <v>Yes</v>
      </c>
      <c r="N27" t="str">
        <f>CONCATENATE(B27,F27,D27,UPPER(LEFT(J27,3)),RIGHT(A27,3))</f>
        <v>HO08ODYWHI039</v>
      </c>
    </row>
    <row r="28" spans="1:14" x14ac:dyDescent="0.25">
      <c r="A28" t="s">
        <v>30</v>
      </c>
      <c r="B28" t="s">
        <v>15</v>
      </c>
      <c r="C28" t="s">
        <v>16</v>
      </c>
      <c r="D28" t="str">
        <f>MID(A28, 5,3)</f>
        <v>FCS</v>
      </c>
      <c r="E28" t="str">
        <f>VLOOKUP(D28,D$56:E$66,2)</f>
        <v>Focus</v>
      </c>
      <c r="F28" t="str">
        <f>MID(A28,3,2)</f>
        <v>09</v>
      </c>
      <c r="G28">
        <f>IF(14-F28&lt;0,100-F28+14,14-F28)</f>
        <v>5</v>
      </c>
      <c r="H28" s="4">
        <v>35137</v>
      </c>
      <c r="I28" s="4">
        <f>IF(G28=0, H28/1,H28/G28)</f>
        <v>7027.4</v>
      </c>
      <c r="J28" t="s">
        <v>17</v>
      </c>
      <c r="K28" t="s">
        <v>31</v>
      </c>
      <c r="L28" s="4">
        <v>75000</v>
      </c>
      <c r="M28" t="str">
        <f>IF(L28&gt;H28,"Yes","No")</f>
        <v>Yes</v>
      </c>
      <c r="N28" t="str">
        <f>CONCATENATE(B28,F28,D28,UPPER(LEFT(J28,3)),RIGHT(A28,3))</f>
        <v>FD09FCSBLA008</v>
      </c>
    </row>
    <row r="29" spans="1:14" x14ac:dyDescent="0.25">
      <c r="A29" t="s">
        <v>121</v>
      </c>
      <c r="B29" t="s">
        <v>70</v>
      </c>
      <c r="C29" t="s">
        <v>71</v>
      </c>
      <c r="D29" t="str">
        <f>MID(A29, 5,3)</f>
        <v>ODY</v>
      </c>
      <c r="E29" t="str">
        <f>VLOOKUP(D29,D$56:E$66,2)</f>
        <v>Odyssey</v>
      </c>
      <c r="F29" t="str">
        <f>MID(A29,3,2)</f>
        <v>05</v>
      </c>
      <c r="G29">
        <f>IF(14-F29&lt;0,100-F29+14,14-F29)</f>
        <v>9</v>
      </c>
      <c r="H29" s="4">
        <v>60389.5</v>
      </c>
      <c r="I29" s="4">
        <f>IF(G29=0, H29/1,H29/G29)</f>
        <v>6709.9444444444443</v>
      </c>
      <c r="J29" t="s">
        <v>20</v>
      </c>
      <c r="K29" t="s">
        <v>31</v>
      </c>
      <c r="L29" s="4">
        <v>100000</v>
      </c>
      <c r="M29" t="str">
        <f>IF(L29&gt;H29,"Yes","No")</f>
        <v>Yes</v>
      </c>
      <c r="N29" t="str">
        <f>CONCATENATE(B29,F29,D29,UPPER(LEFT(J29,3)),RIGHT(A29,3))</f>
        <v>HO05ODYWHI037</v>
      </c>
    </row>
    <row r="30" spans="1:14" x14ac:dyDescent="0.25">
      <c r="A30" t="s">
        <v>65</v>
      </c>
      <c r="B30" t="s">
        <v>54</v>
      </c>
      <c r="C30" t="s">
        <v>55</v>
      </c>
      <c r="D30" t="str">
        <f>MID(A30, 5,3)</f>
        <v>COR</v>
      </c>
      <c r="E30" t="str">
        <f>VLOOKUP(D30,D$56:E$66,2)</f>
        <v>Corola</v>
      </c>
      <c r="F30" t="str">
        <f>MID(A30,3,2)</f>
        <v>03</v>
      </c>
      <c r="G30">
        <f>IF(14-F30&lt;0,100-F30+14,14-F30)</f>
        <v>11</v>
      </c>
      <c r="H30" s="4">
        <v>73444.399999999994</v>
      </c>
      <c r="I30" s="4">
        <f>IF(G30=0, H30/1,H30/G30)</f>
        <v>6676.7636363636357</v>
      </c>
      <c r="J30" t="s">
        <v>17</v>
      </c>
      <c r="K30" t="s">
        <v>64</v>
      </c>
      <c r="L30" s="4">
        <v>100000</v>
      </c>
      <c r="M30" t="str">
        <f>IF(L30&gt;H30,"Yes","No")</f>
        <v>Yes</v>
      </c>
      <c r="N30" t="str">
        <f>CONCATENATE(B30,F30,D30,UPPER(LEFT(J30,3)),RIGHT(A30,3))</f>
        <v>TY03CORBLA026</v>
      </c>
    </row>
    <row r="31" spans="1:14" x14ac:dyDescent="0.25">
      <c r="A31" t="s">
        <v>29</v>
      </c>
      <c r="B31" t="s">
        <v>15</v>
      </c>
      <c r="C31" t="s">
        <v>16</v>
      </c>
      <c r="D31" t="str">
        <f>MID(A31, 5,3)</f>
        <v>FCS</v>
      </c>
      <c r="E31" t="str">
        <f>VLOOKUP(D31,D$56:E$66,2)</f>
        <v>Focus</v>
      </c>
      <c r="F31" t="str">
        <f>MID(A31,3,2)</f>
        <v>06</v>
      </c>
      <c r="G31">
        <f>IF(14-F31&lt;0,100-F31+14,14-F31)</f>
        <v>8</v>
      </c>
      <c r="H31" s="4">
        <v>52229.5</v>
      </c>
      <c r="I31" s="4">
        <f>IF(G31=0, H31/1,H31/G31)</f>
        <v>6528.6875</v>
      </c>
      <c r="J31" t="s">
        <v>23</v>
      </c>
      <c r="K31" t="s">
        <v>24</v>
      </c>
      <c r="L31" s="4">
        <v>75000</v>
      </c>
      <c r="M31" t="str">
        <f>IF(L31&gt;H31,"Yes","No")</f>
        <v>Yes</v>
      </c>
      <c r="N31" t="str">
        <f>CONCATENATE(B31,F31,D31,UPPER(LEFT(J31,3)),RIGHT(A31,3))</f>
        <v>FD06FCSGRE007</v>
      </c>
    </row>
    <row r="32" spans="1:14" x14ac:dyDescent="0.25">
      <c r="A32" t="s">
        <v>81</v>
      </c>
      <c r="B32" t="s">
        <v>82</v>
      </c>
      <c r="C32" t="s">
        <v>83</v>
      </c>
      <c r="D32" t="str">
        <f>MID(A32, 5,3)</f>
        <v>PTC</v>
      </c>
      <c r="E32" t="str">
        <f>VLOOKUP(D32,D$56:E$66,2)</f>
        <v>PT Cruiser</v>
      </c>
      <c r="F32" t="str">
        <f>MID(A32,3,2)</f>
        <v>04</v>
      </c>
      <c r="G32">
        <f>IF(14-F32&lt;0,100-F32+14,14-F32)</f>
        <v>10</v>
      </c>
      <c r="H32" s="4">
        <v>64542</v>
      </c>
      <c r="I32" s="4">
        <f>IF(G32=0, H32/1,H32/G32)</f>
        <v>6454.2</v>
      </c>
      <c r="J32" t="s">
        <v>52</v>
      </c>
      <c r="K32" t="s">
        <v>18</v>
      </c>
      <c r="L32" s="4">
        <v>75000</v>
      </c>
      <c r="M32" t="str">
        <f>IF(L32&gt;H32,"Yes","No")</f>
        <v>Yes</v>
      </c>
      <c r="N32" t="str">
        <f>CONCATENATE(B32,F32,D32,UPPER(LEFT(J32,3)),RIGHT(A32,3))</f>
        <v>CR04PTCBLU042</v>
      </c>
    </row>
    <row r="33" spans="1:14" x14ac:dyDescent="0.25">
      <c r="A33" t="s">
        <v>53</v>
      </c>
      <c r="B33" t="s">
        <v>54</v>
      </c>
      <c r="C33" t="s">
        <v>55</v>
      </c>
      <c r="D33" t="str">
        <f>MID(A33, 5,3)</f>
        <v>CAM</v>
      </c>
      <c r="E33" t="str">
        <f>VLOOKUP(D33,D$56:E$66,2)</f>
        <v>Camrey</v>
      </c>
      <c r="F33" t="str">
        <f>MID(A33,3,2)</f>
        <v>96</v>
      </c>
      <c r="G33">
        <f>IF(14-F33&lt;0,100-F33+14,14-F33)</f>
        <v>18</v>
      </c>
      <c r="H33" s="4">
        <v>114660.6</v>
      </c>
      <c r="I33" s="4">
        <f>IF(G33=0, H33/1,H33/G33)</f>
        <v>6370.0333333333338</v>
      </c>
      <c r="J33" t="s">
        <v>23</v>
      </c>
      <c r="K33" t="s">
        <v>56</v>
      </c>
      <c r="L33" s="4">
        <v>100000</v>
      </c>
      <c r="M33" t="str">
        <f>IF(L33&gt;H33,"Yes","No")</f>
        <v>No</v>
      </c>
      <c r="N33" t="str">
        <f>CONCATENATE(B33,F33,D33,UPPER(LEFT(J33,3)),RIGHT(A33,3))</f>
        <v>TY96CAMGRE020</v>
      </c>
    </row>
    <row r="34" spans="1:14" x14ac:dyDescent="0.25">
      <c r="A34" t="s">
        <v>25</v>
      </c>
      <c r="B34" t="s">
        <v>15</v>
      </c>
      <c r="C34" t="s">
        <v>16</v>
      </c>
      <c r="D34" t="str">
        <f>MID(A34, 5,3)</f>
        <v>MTG</v>
      </c>
      <c r="E34" t="str">
        <f>VLOOKUP(D34,D$56:E$66,2)</f>
        <v>Mustang</v>
      </c>
      <c r="F34" t="str">
        <f>MID(A34,3,2)</f>
        <v>08</v>
      </c>
      <c r="G34">
        <f>IF(14-F34&lt;0,100-F34+14,14-F34)</f>
        <v>6</v>
      </c>
      <c r="H34" s="4">
        <v>37558.800000000003</v>
      </c>
      <c r="I34" s="4">
        <f>IF(G34=0, H34/1,H34/G34)</f>
        <v>6259.8</v>
      </c>
      <c r="J34" t="s">
        <v>17</v>
      </c>
      <c r="K34" t="s">
        <v>26</v>
      </c>
      <c r="L34" s="4">
        <v>50000</v>
      </c>
      <c r="M34" t="str">
        <f>IF(L34&gt;H34,"Yes","No")</f>
        <v>Yes</v>
      </c>
      <c r="N34" t="str">
        <f>CONCATENATE(B34,F34,D34,UPPER(LEFT(J34,3)),RIGHT(A34,3))</f>
        <v>FD08MTGBLA004</v>
      </c>
    </row>
    <row r="35" spans="1:14" x14ac:dyDescent="0.25">
      <c r="A35" t="s">
        <v>59</v>
      </c>
      <c r="B35" t="s">
        <v>54</v>
      </c>
      <c r="C35" t="s">
        <v>55</v>
      </c>
      <c r="D35" t="str">
        <f>MID(A35, 5,3)</f>
        <v>CAM</v>
      </c>
      <c r="E35" t="str">
        <f>VLOOKUP(D35,D$56:E$66,2)</f>
        <v>Camrey</v>
      </c>
      <c r="F35" t="str">
        <f>MID(A35,3,2)</f>
        <v>00</v>
      </c>
      <c r="G35">
        <f>IF(14-F35&lt;0,100-F35+14,14-F35)</f>
        <v>14</v>
      </c>
      <c r="H35" s="4">
        <v>85928</v>
      </c>
      <c r="I35" s="4">
        <f>IF(G35=0, H35/1,H35/G35)</f>
        <v>6137.7142857142853</v>
      </c>
      <c r="J35" t="s">
        <v>23</v>
      </c>
      <c r="K35" t="s">
        <v>28</v>
      </c>
      <c r="L35" s="4">
        <v>100000</v>
      </c>
      <c r="M35" t="str">
        <f>IF(L35&gt;H35,"Yes","No")</f>
        <v>Yes</v>
      </c>
      <c r="N35" t="str">
        <f>CONCATENATE(B35,F35,D35,UPPER(LEFT(J35,3)),RIGHT(A35,3))</f>
        <v>TY00CAMGRE022</v>
      </c>
    </row>
    <row r="36" spans="1:14" x14ac:dyDescent="0.25">
      <c r="A36" t="s">
        <v>27</v>
      </c>
      <c r="B36" t="s">
        <v>15</v>
      </c>
      <c r="C36" t="s">
        <v>16</v>
      </c>
      <c r="D36" t="str">
        <f>MID(A36, 5,3)</f>
        <v>MTG</v>
      </c>
      <c r="E36" t="str">
        <f>VLOOKUP(D36,D$56:E$66,2)</f>
        <v>Mustang</v>
      </c>
      <c r="F36" t="str">
        <f>MID(A36,3,2)</f>
        <v>08</v>
      </c>
      <c r="G36">
        <f>IF(14-F36&lt;0,100-F36+14,14-F36)</f>
        <v>6</v>
      </c>
      <c r="H36" s="4">
        <v>36438.5</v>
      </c>
      <c r="I36" s="4">
        <f>IF(G36=0, H36/1,H36/G36)</f>
        <v>6073.083333333333</v>
      </c>
      <c r="J36" t="s">
        <v>20</v>
      </c>
      <c r="K36" t="s">
        <v>18</v>
      </c>
      <c r="L36" s="4">
        <v>50000</v>
      </c>
      <c r="M36" t="str">
        <f>IF(L36&gt;H36,"Yes","No")</f>
        <v>Yes</v>
      </c>
      <c r="N36" t="str">
        <f>CONCATENATE(B36,F36,D36,UPPER(LEFT(J36,3)),RIGHT(A36,3))</f>
        <v>FD08MTGWHI005</v>
      </c>
    </row>
    <row r="37" spans="1:14" x14ac:dyDescent="0.25">
      <c r="A37" t="s">
        <v>84</v>
      </c>
      <c r="B37" t="s">
        <v>82</v>
      </c>
      <c r="C37" t="s">
        <v>83</v>
      </c>
      <c r="D37" t="str">
        <f>MID(A37, 5,3)</f>
        <v>PTC</v>
      </c>
      <c r="E37" t="str">
        <f>VLOOKUP(D37,D$56:E$66,2)</f>
        <v>PT Cruiser</v>
      </c>
      <c r="F37" t="str">
        <f>MID(A37,3,2)</f>
        <v>07</v>
      </c>
      <c r="G37">
        <f>IF(14-F37&lt;0,100-F37+14,14-F37)</f>
        <v>7</v>
      </c>
      <c r="H37" s="4">
        <v>42074.2</v>
      </c>
      <c r="I37" s="4">
        <f>IF(G37=0, H37/1,H37/G37)</f>
        <v>6010.5999999999995</v>
      </c>
      <c r="J37" t="s">
        <v>23</v>
      </c>
      <c r="K37" t="s">
        <v>64</v>
      </c>
      <c r="L37" s="4">
        <v>75000</v>
      </c>
      <c r="M37" t="str">
        <f>IF(L37&gt;H37,"Yes","No")</f>
        <v>Yes</v>
      </c>
      <c r="N37" t="str">
        <f>CONCATENATE(B37,F37,D37,UPPER(LEFT(J37,3)),RIGHT(A37,3))</f>
        <v>CR07PTCGRE043</v>
      </c>
    </row>
    <row r="38" spans="1:14" x14ac:dyDescent="0.25">
      <c r="A38" t="s">
        <v>57</v>
      </c>
      <c r="B38" t="s">
        <v>54</v>
      </c>
      <c r="C38" t="s">
        <v>55</v>
      </c>
      <c r="D38" t="str">
        <f>MID(A38, 5,3)</f>
        <v>CAM</v>
      </c>
      <c r="E38" t="str">
        <f>VLOOKUP(D38,D$56:E$66,2)</f>
        <v>Camrey</v>
      </c>
      <c r="F38" t="str">
        <f>MID(A38,3,2)</f>
        <v>98</v>
      </c>
      <c r="G38">
        <f>IF(14-F38&lt;0,100-F38+14,14-F38)</f>
        <v>16</v>
      </c>
      <c r="H38" s="4">
        <v>93382.6</v>
      </c>
      <c r="I38" s="4">
        <f>IF(G38=0, H38/1,H38/G38)</f>
        <v>5836.4125000000004</v>
      </c>
      <c r="J38" t="s">
        <v>17</v>
      </c>
      <c r="K38" t="s">
        <v>58</v>
      </c>
      <c r="L38" s="4">
        <v>100000</v>
      </c>
      <c r="M38" t="str">
        <f>IF(L38&gt;H38,"Yes","No")</f>
        <v>Yes</v>
      </c>
      <c r="N38" t="str">
        <f>CONCATENATE(B38,F38,D38,UPPER(LEFT(J38,3)),RIGHT(A38,3))</f>
        <v>TY98CAMBLA021</v>
      </c>
    </row>
    <row r="39" spans="1:14" x14ac:dyDescent="0.25">
      <c r="A39" t="s">
        <v>119</v>
      </c>
      <c r="B39" t="s">
        <v>15</v>
      </c>
      <c r="C39" t="s">
        <v>16</v>
      </c>
      <c r="D39" t="str">
        <f>MID(A39, 5,3)</f>
        <v>FCS</v>
      </c>
      <c r="E39" t="str">
        <f>VLOOKUP(D39,D$56:E$66,2)</f>
        <v>Focus</v>
      </c>
      <c r="F39" t="str">
        <f>MID(A39,3,2)</f>
        <v>06</v>
      </c>
      <c r="G39">
        <f>IF(14-F39&lt;0,100-F39+14,14-F39)</f>
        <v>8</v>
      </c>
      <c r="H39" s="4">
        <v>46311.4</v>
      </c>
      <c r="I39" s="4">
        <f>IF(G39=0, H39/1,H39/G39)</f>
        <v>5788.9250000000002</v>
      </c>
      <c r="J39" t="s">
        <v>23</v>
      </c>
      <c r="K39" t="s">
        <v>28</v>
      </c>
      <c r="L39" s="4">
        <v>75000</v>
      </c>
      <c r="M39" t="str">
        <f>IF(L39&gt;H39,"Yes","No")</f>
        <v>Yes</v>
      </c>
      <c r="N39" t="str">
        <f>CONCATENATE(B39,F39,D39,UPPER(LEFT(J39,3)),RIGHT(A39,3))</f>
        <v>FD06FCSGRE006</v>
      </c>
    </row>
    <row r="40" spans="1:14" x14ac:dyDescent="0.25">
      <c r="A40" t="s">
        <v>51</v>
      </c>
      <c r="B40" t="s">
        <v>41</v>
      </c>
      <c r="C40" t="s">
        <v>42</v>
      </c>
      <c r="D40" t="str">
        <f>MID(A40, 5,3)</f>
        <v>SLV</v>
      </c>
      <c r="E40" t="str">
        <f>VLOOKUP(D40,D$56:E$66,2)</f>
        <v>Silversado</v>
      </c>
      <c r="F40" t="str">
        <f>MID(A40,3,2)</f>
        <v>00</v>
      </c>
      <c r="G40">
        <f>IF(14-F40&lt;0,100-F40+14,14-F40)</f>
        <v>14</v>
      </c>
      <c r="H40" s="4">
        <v>80685.8</v>
      </c>
      <c r="I40" s="4">
        <f>IF(G40=0, H40/1,H40/G40)</f>
        <v>5763.2714285714292</v>
      </c>
      <c r="J40" t="s">
        <v>52</v>
      </c>
      <c r="K40" t="s">
        <v>38</v>
      </c>
      <c r="L40" s="4">
        <v>100000</v>
      </c>
      <c r="M40" t="str">
        <f>IF(L40&gt;H40,"Yes","No")</f>
        <v>Yes</v>
      </c>
      <c r="N40" t="str">
        <f>CONCATENATE(B40,F40,D40,UPPER(LEFT(J40,3)),RIGHT(A40,3))</f>
        <v>GM00SLVBLU019</v>
      </c>
    </row>
    <row r="41" spans="1:14" x14ac:dyDescent="0.25">
      <c r="A41" t="s">
        <v>120</v>
      </c>
      <c r="B41" t="s">
        <v>41</v>
      </c>
      <c r="C41" t="s">
        <v>42</v>
      </c>
      <c r="D41" t="str">
        <f>MID(A41, 5,3)</f>
        <v>CMR</v>
      </c>
      <c r="E41" t="str">
        <f>VLOOKUP(D41,D$56:E$66,2)</f>
        <v>Camero</v>
      </c>
      <c r="F41" t="str">
        <f>MID(A41,3,2)</f>
        <v>09</v>
      </c>
      <c r="G41">
        <f>IF(14-F41&lt;0,100-F41+14,14-F41)</f>
        <v>5</v>
      </c>
      <c r="H41" s="4">
        <v>28464.799999999999</v>
      </c>
      <c r="I41" s="4">
        <f>IF(G41=0, H41/1,H41/G41)</f>
        <v>5692.96</v>
      </c>
      <c r="J41" t="s">
        <v>20</v>
      </c>
      <c r="K41" t="s">
        <v>43</v>
      </c>
      <c r="L41" s="4">
        <v>100000</v>
      </c>
      <c r="M41" t="str">
        <f>IF(L41&gt;H41,"Yes","No")</f>
        <v>Yes</v>
      </c>
      <c r="N41" t="str">
        <f>CONCATENATE(B41,F41,D41,UPPER(LEFT(J41,3)),RIGHT(A41,3))</f>
        <v>GM09CMRWHI014</v>
      </c>
    </row>
    <row r="42" spans="1:14" x14ac:dyDescent="0.25">
      <c r="A42" t="s">
        <v>60</v>
      </c>
      <c r="B42" t="s">
        <v>54</v>
      </c>
      <c r="C42" t="s">
        <v>55</v>
      </c>
      <c r="D42" t="str">
        <f>MID(A42, 5,3)</f>
        <v>CAM</v>
      </c>
      <c r="E42" t="str">
        <f>VLOOKUP(D42,D$56:E$66,2)</f>
        <v>Camrey</v>
      </c>
      <c r="F42" t="str">
        <f>MID(A42,3,2)</f>
        <v>02</v>
      </c>
      <c r="G42">
        <f>IF(14-F42&lt;0,100-F42+14,14-F42)</f>
        <v>12</v>
      </c>
      <c r="H42" s="4">
        <v>67829.100000000006</v>
      </c>
      <c r="I42" s="4">
        <f>IF(G42=0, H42/1,H42/G42)</f>
        <v>5652.4250000000002</v>
      </c>
      <c r="J42" t="s">
        <v>17</v>
      </c>
      <c r="K42" t="s">
        <v>18</v>
      </c>
      <c r="L42" s="4">
        <v>100000</v>
      </c>
      <c r="M42" t="str">
        <f>IF(L42&gt;H42,"Yes","No")</f>
        <v>Yes</v>
      </c>
      <c r="N42" t="str">
        <f>CONCATENATE(B42,F42,D42,UPPER(LEFT(J42,3)),RIGHT(A42,3))</f>
        <v>TY02CAMBLA023</v>
      </c>
    </row>
    <row r="43" spans="1:14" x14ac:dyDescent="0.25">
      <c r="A43" t="s">
        <v>73</v>
      </c>
      <c r="B43" t="s">
        <v>70</v>
      </c>
      <c r="C43" t="s">
        <v>71</v>
      </c>
      <c r="D43" t="str">
        <f>MID(A43, 5,3)</f>
        <v>CIV</v>
      </c>
      <c r="E43" t="str">
        <f>VLOOKUP(D43,D$56:E$66,2)</f>
        <v>Civic</v>
      </c>
      <c r="F43" t="str">
        <f>MID(A43,3,2)</f>
        <v>10</v>
      </c>
      <c r="G43">
        <f>IF(14-F43&lt;0,100-F43+14,14-F43)</f>
        <v>4</v>
      </c>
      <c r="H43" s="4">
        <v>22573</v>
      </c>
      <c r="I43" s="4">
        <f>IF(G43=0, H43/1,H43/G43)</f>
        <v>5643.25</v>
      </c>
      <c r="J43" t="s">
        <v>52</v>
      </c>
      <c r="K43" t="s">
        <v>47</v>
      </c>
      <c r="L43" s="4">
        <v>75000</v>
      </c>
      <c r="M43" t="str">
        <f>IF(L43&gt;H43,"Yes","No")</f>
        <v>Yes</v>
      </c>
      <c r="N43" t="str">
        <f>CONCATENATE(B43,F43,D43,UPPER(LEFT(J43,3)),RIGHT(A43,3))</f>
        <v>HO10CIVBLU032</v>
      </c>
    </row>
    <row r="44" spans="1:14" x14ac:dyDescent="0.25">
      <c r="A44" t="s">
        <v>19</v>
      </c>
      <c r="B44" t="s">
        <v>15</v>
      </c>
      <c r="C44" t="s">
        <v>16</v>
      </c>
      <c r="D44" t="str">
        <f>MID(A44, 5,3)</f>
        <v>MTG</v>
      </c>
      <c r="E44" t="str">
        <f>VLOOKUP(D44,D$56:E$66,2)</f>
        <v>Mustang</v>
      </c>
      <c r="F44" t="str">
        <f>MID(A44,3,2)</f>
        <v>06</v>
      </c>
      <c r="G44">
        <f>IF(14-F44&lt;0,100-F44+14,14-F44)</f>
        <v>8</v>
      </c>
      <c r="H44" s="4">
        <v>44974.8</v>
      </c>
      <c r="I44" s="4">
        <f>IF(G44=0, H44/1,H44/G44)</f>
        <v>5621.85</v>
      </c>
      <c r="J44" t="s">
        <v>20</v>
      </c>
      <c r="K44" t="s">
        <v>21</v>
      </c>
      <c r="L44" s="4">
        <v>50000</v>
      </c>
      <c r="M44" t="str">
        <f>IF(L44&gt;H44,"Yes","No")</f>
        <v>Yes</v>
      </c>
      <c r="N44" t="str">
        <f>CONCATENATE(B44,F44,D44,UPPER(LEFT(J44,3)),RIGHT(A44,3))</f>
        <v>FD06MTGWHI002</v>
      </c>
    </row>
    <row r="45" spans="1:14" x14ac:dyDescent="0.25">
      <c r="A45" t="s">
        <v>87</v>
      </c>
      <c r="B45" t="s">
        <v>82</v>
      </c>
      <c r="C45" t="s">
        <v>83</v>
      </c>
      <c r="D45" t="str">
        <f>MID(A45, 5,3)</f>
        <v>CAR</v>
      </c>
      <c r="E45" t="str">
        <f>VLOOKUP(D45,D$56:E$66,2)</f>
        <v>Caravan</v>
      </c>
      <c r="F45" t="str">
        <f>MID(A45,3,2)</f>
        <v>00</v>
      </c>
      <c r="G45">
        <f>IF(14-F45&lt;0,100-F45+14,14-F45)</f>
        <v>14</v>
      </c>
      <c r="H45" s="4">
        <v>77243.100000000006</v>
      </c>
      <c r="I45" s="4">
        <f>IF(G45=0, H45/1,H45/G45)</f>
        <v>5517.3642857142859</v>
      </c>
      <c r="J45" t="s">
        <v>17</v>
      </c>
      <c r="K45" t="s">
        <v>26</v>
      </c>
      <c r="L45" s="4">
        <v>75000</v>
      </c>
      <c r="M45" t="str">
        <f>IF(L45&gt;H45,"Yes","No")</f>
        <v>No</v>
      </c>
      <c r="N45" t="str">
        <f>CONCATENATE(B45,F45,D45,UPPER(LEFT(J45,3)),RIGHT(A45,3))</f>
        <v>CR00CARBLA046</v>
      </c>
    </row>
    <row r="46" spans="1:14" x14ac:dyDescent="0.25">
      <c r="A46" t="s">
        <v>69</v>
      </c>
      <c r="B46" t="s">
        <v>70</v>
      </c>
      <c r="C46" t="s">
        <v>71</v>
      </c>
      <c r="D46" t="str">
        <f>MID(A46, 5,3)</f>
        <v>CIV</v>
      </c>
      <c r="E46" t="str">
        <f>VLOOKUP(D46,D$56:E$66,2)</f>
        <v>Civic</v>
      </c>
      <c r="F46" t="str">
        <f>MID(A46,3,2)</f>
        <v>99</v>
      </c>
      <c r="G46">
        <f>IF(14-F46&lt;0,100-F46+14,14-F46)</f>
        <v>15</v>
      </c>
      <c r="H46" s="4">
        <v>82374</v>
      </c>
      <c r="I46" s="4">
        <f>IF(G46=0, H46/1,H46/G46)</f>
        <v>5491.6</v>
      </c>
      <c r="J46" t="s">
        <v>20</v>
      </c>
      <c r="K46" t="s">
        <v>40</v>
      </c>
      <c r="L46" s="4">
        <v>75000</v>
      </c>
      <c r="M46" t="str">
        <f>IF(L46&gt;H46,"Yes","No")</f>
        <v>No</v>
      </c>
      <c r="N46" t="str">
        <f>CONCATENATE(B46,F46,D46,UPPER(LEFT(J46,3)),RIGHT(A46,3))</f>
        <v>HO99CIVWHI030</v>
      </c>
    </row>
    <row r="47" spans="1:14" x14ac:dyDescent="0.25">
      <c r="A47" t="s">
        <v>72</v>
      </c>
      <c r="B47" t="s">
        <v>70</v>
      </c>
      <c r="C47" t="s">
        <v>71</v>
      </c>
      <c r="D47" t="str">
        <f>MID(A47, 5,3)</f>
        <v>CIV</v>
      </c>
      <c r="E47" t="str">
        <f>VLOOKUP(D47,D$56:E$66,2)</f>
        <v>Civic</v>
      </c>
      <c r="F47" t="str">
        <f>MID(A47,3,2)</f>
        <v>01</v>
      </c>
      <c r="G47">
        <f>IF(14-F47&lt;0,100-F47+14,14-F47)</f>
        <v>13</v>
      </c>
      <c r="H47" s="4">
        <v>69891.899999999994</v>
      </c>
      <c r="I47" s="4">
        <f>IF(G47=0, H47/1,H47/G47)</f>
        <v>5376.2999999999993</v>
      </c>
      <c r="J47" t="s">
        <v>52</v>
      </c>
      <c r="K47" t="s">
        <v>26</v>
      </c>
      <c r="L47" s="4">
        <v>75000</v>
      </c>
      <c r="M47" t="str">
        <f>IF(L47&gt;H47,"Yes","No")</f>
        <v>Yes</v>
      </c>
      <c r="N47" t="str">
        <f>CONCATENATE(B47,F47,D47,UPPER(LEFT(J47,3)),RIGHT(A47,3))</f>
        <v>HO01CIVBLU031</v>
      </c>
    </row>
    <row r="48" spans="1:14" x14ac:dyDescent="0.25">
      <c r="A48" t="s">
        <v>62</v>
      </c>
      <c r="B48" t="s">
        <v>54</v>
      </c>
      <c r="C48" t="s">
        <v>55</v>
      </c>
      <c r="D48" t="str">
        <f>MID(A48, 5,3)</f>
        <v>COR</v>
      </c>
      <c r="E48" t="str">
        <f>VLOOKUP(D48,D$56:E$66,2)</f>
        <v>Corola</v>
      </c>
      <c r="F48" t="str">
        <f>MID(A48,3,2)</f>
        <v>02</v>
      </c>
      <c r="G48">
        <f>IF(14-F48&lt;0,100-F48+14,14-F48)</f>
        <v>12</v>
      </c>
      <c r="H48" s="4">
        <v>64467.4</v>
      </c>
      <c r="I48" s="4">
        <f>IF(G48=0, H48/1,H48/G48)</f>
        <v>5372.2833333333338</v>
      </c>
      <c r="J48" t="s">
        <v>63</v>
      </c>
      <c r="K48" t="s">
        <v>64</v>
      </c>
      <c r="L48" s="4">
        <v>100000</v>
      </c>
      <c r="M48" t="str">
        <f>IF(L48&gt;H48,"Yes","No")</f>
        <v>Yes</v>
      </c>
      <c r="N48" t="str">
        <f>CONCATENATE(B48,F48,D48,UPPER(LEFT(J48,3)),RIGHT(A48,3))</f>
        <v>TY02CORRED025</v>
      </c>
    </row>
    <row r="49" spans="1:14" x14ac:dyDescent="0.25">
      <c r="A49" t="s">
        <v>86</v>
      </c>
      <c r="B49" t="s">
        <v>82</v>
      </c>
      <c r="C49" t="s">
        <v>83</v>
      </c>
      <c r="D49" t="str">
        <f>MID(A49, 5,3)</f>
        <v>CAR</v>
      </c>
      <c r="E49" t="str">
        <f>VLOOKUP(D49,D$56:E$66,2)</f>
        <v>Caravan</v>
      </c>
      <c r="F49" t="str">
        <f>MID(A49,3,2)</f>
        <v>99</v>
      </c>
      <c r="G49">
        <f>IF(14-F49&lt;0,100-F49+14,14-F49)</f>
        <v>15</v>
      </c>
      <c r="H49" s="4">
        <v>79420.600000000006</v>
      </c>
      <c r="I49" s="4">
        <f>IF(G49=0, H49/1,H49/G49)</f>
        <v>5294.7066666666669</v>
      </c>
      <c r="J49" t="s">
        <v>23</v>
      </c>
      <c r="K49" t="s">
        <v>49</v>
      </c>
      <c r="L49" s="4">
        <v>75000</v>
      </c>
      <c r="M49" t="str">
        <f>IF(L49&gt;H49,"Yes","No")</f>
        <v>No</v>
      </c>
      <c r="N49" t="str">
        <f>CONCATENATE(B49,F49,D49,UPPER(LEFT(J49,3)),RIGHT(A49,3))</f>
        <v>CR99CARGRE045</v>
      </c>
    </row>
    <row r="50" spans="1:14" x14ac:dyDescent="0.25">
      <c r="A50" t="s">
        <v>89</v>
      </c>
      <c r="B50" t="s">
        <v>82</v>
      </c>
      <c r="C50" t="s">
        <v>83</v>
      </c>
      <c r="D50" t="str">
        <f>MID(A50, 5,3)</f>
        <v>CAR</v>
      </c>
      <c r="E50" t="str">
        <f>VLOOKUP(D50,D$56:E$66,2)</f>
        <v>Caravan</v>
      </c>
      <c r="F50" t="str">
        <f>MID(A50,3,2)</f>
        <v>04</v>
      </c>
      <c r="G50">
        <f>IF(14-F50&lt;0,100-F50+14,14-F50)</f>
        <v>10</v>
      </c>
      <c r="H50" s="4">
        <v>52699.4</v>
      </c>
      <c r="I50" s="4">
        <f>IF(G50=0, H50/1,H50/G50)</f>
        <v>5269.9400000000005</v>
      </c>
      <c r="J50" t="s">
        <v>63</v>
      </c>
      <c r="K50" t="s">
        <v>45</v>
      </c>
      <c r="L50" s="4">
        <v>75000</v>
      </c>
      <c r="M50" t="str">
        <f>IF(L50&gt;H50,"Yes","No")</f>
        <v>Yes</v>
      </c>
      <c r="N50" t="str">
        <f>CONCATENATE(B50,F50,D50,UPPER(LEFT(J50,3)),RIGHT(A50,3))</f>
        <v>CR04CARRED048</v>
      </c>
    </row>
    <row r="51" spans="1:14" x14ac:dyDescent="0.25">
      <c r="A51" t="s">
        <v>50</v>
      </c>
      <c r="B51" t="s">
        <v>41</v>
      </c>
      <c r="C51" t="s">
        <v>42</v>
      </c>
      <c r="D51" t="str">
        <f>MID(A51, 5,3)</f>
        <v>SLV</v>
      </c>
      <c r="E51" t="str">
        <f>VLOOKUP(D51,D$56:E$66,2)</f>
        <v>Silversado</v>
      </c>
      <c r="F51" t="str">
        <f>MID(A51,3,2)</f>
        <v>98</v>
      </c>
      <c r="G51">
        <f>IF(14-F51&lt;0,100-F51+14,14-F51)</f>
        <v>16</v>
      </c>
      <c r="H51" s="4">
        <v>83162.7</v>
      </c>
      <c r="I51" s="4">
        <f>IF(G51=0, H51/1,H51/G51)</f>
        <v>5197.6687499999998</v>
      </c>
      <c r="J51" t="s">
        <v>17</v>
      </c>
      <c r="K51" t="s">
        <v>43</v>
      </c>
      <c r="L51" s="4">
        <v>100000</v>
      </c>
      <c r="M51" t="str">
        <f>IF(L51&gt;H51,"Yes","No")</f>
        <v>Yes</v>
      </c>
      <c r="N51" t="str">
        <f>CONCATENATE(B51,F51,D51,UPPER(LEFT(J51,3)),RIGHT(A51,3))</f>
        <v>GM98SLVBLA018</v>
      </c>
    </row>
    <row r="52" spans="1:14" x14ac:dyDescent="0.25">
      <c r="A52" t="s">
        <v>14</v>
      </c>
      <c r="B52" t="s">
        <v>15</v>
      </c>
      <c r="C52" t="s">
        <v>16</v>
      </c>
      <c r="D52" t="str">
        <f>MID(A52, 5,3)</f>
        <v>MTG</v>
      </c>
      <c r="E52" t="str">
        <f>VLOOKUP(D52,D$56:E$66,2)</f>
        <v>Mustang</v>
      </c>
      <c r="F52" t="str">
        <f>MID(A52,3,2)</f>
        <v>06</v>
      </c>
      <c r="G52">
        <f>IF(14-F52&lt;0,100-F52+14,14-F52)</f>
        <v>8</v>
      </c>
      <c r="H52" s="4">
        <v>40326.800000000003</v>
      </c>
      <c r="I52" s="4">
        <f>IF(G52=0, H52/1,H52/G52)</f>
        <v>5040.8500000000004</v>
      </c>
      <c r="J52" t="s">
        <v>17</v>
      </c>
      <c r="K52" t="s">
        <v>18</v>
      </c>
      <c r="L52" s="4">
        <v>50000</v>
      </c>
      <c r="M52" t="str">
        <f>IF(L52&gt;H52,"Yes","No")</f>
        <v>Yes</v>
      </c>
      <c r="N52" t="str">
        <f>CONCATENATE(B52,F52,D52,UPPER(LEFT(J52,3)),RIGHT(A52,3))</f>
        <v>FD06MTGBLA001</v>
      </c>
    </row>
    <row r="53" spans="1:14" x14ac:dyDescent="0.25">
      <c r="A53" t="s">
        <v>80</v>
      </c>
      <c r="B53" t="s">
        <v>70</v>
      </c>
      <c r="C53" t="s">
        <v>71</v>
      </c>
      <c r="D53" t="str">
        <f>MID(A53, 5,3)</f>
        <v>ODY</v>
      </c>
      <c r="E53" t="str">
        <f>VLOOKUP(D53,D$56:E$66,2)</f>
        <v>Odyssey</v>
      </c>
      <c r="F53" t="str">
        <f>MID(A53,3,2)</f>
        <v>14</v>
      </c>
      <c r="G53">
        <f>IF(14-F53&lt;0,100-F53+14,14-F53)</f>
        <v>0</v>
      </c>
      <c r="H53" s="4">
        <v>3708.1</v>
      </c>
      <c r="I53" s="4">
        <f>IF(G53=0, H53/1,H53/G53)</f>
        <v>3708.1</v>
      </c>
      <c r="J53" t="s">
        <v>17</v>
      </c>
      <c r="K53" t="s">
        <v>21</v>
      </c>
      <c r="L53" s="4">
        <v>100000</v>
      </c>
      <c r="M53" t="str">
        <f>IF(L53&gt;H53,"Yes","No")</f>
        <v>Yes</v>
      </c>
      <c r="N53" t="str">
        <f>CONCATENATE(B53,F53,D53,UPPER(LEFT(J53,3)),RIGHT(A53,3))</f>
        <v>HO14ODYBLA041</v>
      </c>
    </row>
    <row r="56" spans="1:14" x14ac:dyDescent="0.25">
      <c r="B56" t="s">
        <v>82</v>
      </c>
      <c r="C56" t="s">
        <v>83</v>
      </c>
      <c r="D56" t="s">
        <v>96</v>
      </c>
      <c r="E56" t="s">
        <v>107</v>
      </c>
    </row>
    <row r="57" spans="1:14" x14ac:dyDescent="0.25">
      <c r="B57" t="s">
        <v>15</v>
      </c>
      <c r="C57" t="s">
        <v>16</v>
      </c>
      <c r="D57" t="s">
        <v>101</v>
      </c>
      <c r="E57" t="s">
        <v>112</v>
      </c>
    </row>
    <row r="58" spans="1:14" x14ac:dyDescent="0.25">
      <c r="B58" t="s">
        <v>41</v>
      </c>
      <c r="C58" t="s">
        <v>42</v>
      </c>
      <c r="D58" t="s">
        <v>102</v>
      </c>
      <c r="E58" t="s">
        <v>113</v>
      </c>
    </row>
    <row r="59" spans="1:14" x14ac:dyDescent="0.25">
      <c r="B59" t="s">
        <v>70</v>
      </c>
      <c r="C59" t="s">
        <v>71</v>
      </c>
      <c r="D59" t="s">
        <v>99</v>
      </c>
      <c r="E59" t="s">
        <v>110</v>
      </c>
    </row>
    <row r="60" spans="1:14" x14ac:dyDescent="0.25">
      <c r="B60" t="s">
        <v>91</v>
      </c>
      <c r="C60" t="s">
        <v>92</v>
      </c>
      <c r="D60" t="s">
        <v>100</v>
      </c>
      <c r="E60" t="s">
        <v>111</v>
      </c>
    </row>
    <row r="61" spans="1:14" x14ac:dyDescent="0.25">
      <c r="B61" t="s">
        <v>54</v>
      </c>
      <c r="C61" t="s">
        <v>55</v>
      </c>
      <c r="D61" t="s">
        <v>97</v>
      </c>
      <c r="E61" t="s">
        <v>108</v>
      </c>
    </row>
    <row r="62" spans="1:14" x14ac:dyDescent="0.25">
      <c r="D62" t="s">
        <v>98</v>
      </c>
      <c r="E62" t="s">
        <v>109</v>
      </c>
    </row>
    <row r="63" spans="1:14" x14ac:dyDescent="0.25">
      <c r="D63" t="s">
        <v>103</v>
      </c>
      <c r="E63" t="s">
        <v>114</v>
      </c>
    </row>
    <row r="64" spans="1:14" x14ac:dyDescent="0.25">
      <c r="D64" t="s">
        <v>104</v>
      </c>
      <c r="E64" t="s">
        <v>115</v>
      </c>
    </row>
    <row r="65" spans="4:5" x14ac:dyDescent="0.25">
      <c r="D65" t="s">
        <v>105</v>
      </c>
      <c r="E65" t="s">
        <v>116</v>
      </c>
    </row>
    <row r="66" spans="4:5" x14ac:dyDescent="0.25">
      <c r="D66" t="s">
        <v>106</v>
      </c>
      <c r="E66" t="s">
        <v>117</v>
      </c>
    </row>
  </sheetData>
  <sortState xmlns:xlrd2="http://schemas.microsoft.com/office/spreadsheetml/2017/richdata2" ref="A2:N53">
    <sortCondition descending="1" ref="I2:I53"/>
  </sortState>
  <conditionalFormatting sqref="I1:I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car inventory modded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GUCCI ON MY FEET type of way</dc:creator>
  <cp:lastModifiedBy>GUCCI ON MY FEET type of way</cp:lastModifiedBy>
  <cp:lastPrinted>2023-10-12T00:55:22Z</cp:lastPrinted>
  <dcterms:created xsi:type="dcterms:W3CDTF">2023-10-11T02:06:49Z</dcterms:created>
  <dcterms:modified xsi:type="dcterms:W3CDTF">2023-10-12T00:59:23Z</dcterms:modified>
</cp:coreProperties>
</file>