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DATA ANALYTICS\"/>
    </mc:Choice>
  </mc:AlternateContent>
  <xr:revisionPtr revIDLastSave="0" documentId="13_ncr:1_{5F4C4A76-3AC6-4EB2-B757-AA43AEA96D9E}" xr6:coauthVersionLast="47" xr6:coauthVersionMax="47" xr10:uidLastSave="{00000000-0000-0000-0000-000000000000}"/>
  <bookViews>
    <workbookView xWindow="-120" yWindow="-120" windowWidth="20730" windowHeight="11160" xr2:uid="{B95CF0A4-8780-4E9A-A95B-AA7FCC0AC452}"/>
  </bookViews>
  <sheets>
    <sheet name="TOTAL REGISTERED" sheetId="1" r:id="rId1"/>
    <sheet name="REGISTERED BY OCCUPATION" sheetId="2" r:id="rId2"/>
    <sheet name="Geopolitical Zone" sheetId="18" r:id="rId3"/>
    <sheet name="REG BY AGE" sheetId="4" r:id="rId4"/>
    <sheet name="REG BY DISABILITY" sheetId="5" r:id="rId5"/>
    <sheet name="REG BY GENDER" sheetId="3" r:id="rId6"/>
    <sheet name="DATA VALIDATION" sheetId="6" r:id="rId7"/>
    <sheet name="PIVOT REG" sheetId="10" r:id="rId8"/>
    <sheet name="PIVOT ZONE" sheetId="19" r:id="rId9"/>
    <sheet name="Pivot Occupation" sheetId="13" r:id="rId10"/>
    <sheet name="Pivot Gender" sheetId="14" r:id="rId11"/>
    <sheet name="Pivot Age" sheetId="15" r:id="rId12"/>
    <sheet name="Pivot Disability" sheetId="16" r:id="rId13"/>
    <sheet name="DESCRIPTIVE STATISTICS" sheetId="8" r:id="rId14"/>
    <sheet name="DASHBOARD" sheetId="17" r:id="rId15"/>
  </sheets>
  <definedNames>
    <definedName name="Slicer_AGE_BRACKET">#N/A</definedName>
    <definedName name="Slicer_CASE">#N/A</definedName>
    <definedName name="Slicer_Geopolitical_Zone">#N/A</definedName>
    <definedName name="Slicer_Profession">#N/A</definedName>
    <definedName name="Slicer_STATE">#N/A</definedName>
  </definedNames>
  <calcPr calcId="181029"/>
  <pivotCaches>
    <pivotCache cacheId="0" r:id="rId16"/>
    <pivotCache cacheId="1" r:id="rId17"/>
    <pivotCache cacheId="2" r:id="rId18"/>
    <pivotCache cacheId="3" r:id="rId19"/>
    <pivotCache cacheId="4" r:id="rId20"/>
    <pivotCache cacheId="5" r:id="rId21"/>
  </pivotCaches>
  <extLs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6" l="1"/>
  <c r="H18" i="6"/>
  <c r="H17" i="6"/>
  <c r="H16" i="6"/>
  <c r="F10" i="18"/>
  <c r="D10" i="18"/>
  <c r="C10" i="18"/>
  <c r="F43" i="1"/>
  <c r="D43" i="1"/>
  <c r="E43" i="1"/>
  <c r="C43" i="1"/>
  <c r="D4" i="5"/>
  <c r="C15" i="2"/>
  <c r="E17" i="6" l="1"/>
  <c r="E16" i="6"/>
  <c r="B16" i="6"/>
  <c r="H8" i="6"/>
  <c r="H7" i="6"/>
  <c r="E7" i="6"/>
  <c r="B8" i="6"/>
  <c r="B7" i="6"/>
  <c r="D14" i="5" l="1"/>
  <c r="D5" i="5"/>
  <c r="D6" i="5"/>
  <c r="D7" i="5"/>
  <c r="D8" i="5"/>
  <c r="D9" i="5"/>
  <c r="D10" i="5"/>
  <c r="D11" i="5"/>
  <c r="D12" i="5"/>
  <c r="D13" i="5"/>
  <c r="C14" i="5"/>
  <c r="C8" i="4"/>
  <c r="D5" i="4" s="1"/>
  <c r="D7" i="3"/>
  <c r="D6" i="3"/>
  <c r="D5" i="3"/>
  <c r="C7" i="3"/>
  <c r="D7" i="2"/>
  <c r="D11" i="2"/>
  <c r="D6" i="2"/>
  <c r="D8" i="2"/>
  <c r="E7" i="1"/>
  <c r="F7" i="1" s="1"/>
  <c r="E8" i="1"/>
  <c r="F8" i="1" s="1"/>
  <c r="E9" i="1"/>
  <c r="F9" i="1" s="1"/>
  <c r="E10" i="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B9" i="6" s="1"/>
  <c r="E26" i="1"/>
  <c r="F26" i="1" s="1"/>
  <c r="E27" i="1"/>
  <c r="F27" i="1" s="1"/>
  <c r="E28" i="1"/>
  <c r="F28" i="1" s="1"/>
  <c r="E29" i="1"/>
  <c r="F29" i="1" s="1"/>
  <c r="E30" i="1"/>
  <c r="F30" i="1" s="1"/>
  <c r="E31" i="1"/>
  <c r="F31" i="1" s="1"/>
  <c r="E32" i="1"/>
  <c r="F32" i="1" s="1"/>
  <c r="E33" i="1"/>
  <c r="F33" i="1" s="1"/>
  <c r="E34" i="1"/>
  <c r="F34" i="1" s="1"/>
  <c r="E35" i="1"/>
  <c r="F35" i="1" s="1"/>
  <c r="E36" i="1"/>
  <c r="E37" i="1"/>
  <c r="F37" i="1" s="1"/>
  <c r="E38" i="1"/>
  <c r="F38" i="1" s="1"/>
  <c r="E39" i="1"/>
  <c r="F39" i="1" s="1"/>
  <c r="E40" i="1"/>
  <c r="F40" i="1" s="1"/>
  <c r="E41" i="1"/>
  <c r="F41" i="1" s="1"/>
  <c r="E42" i="1"/>
  <c r="F42" i="1" s="1"/>
  <c r="E6" i="1"/>
  <c r="F6" i="1" s="1"/>
  <c r="D7" i="4" l="1"/>
  <c r="B17" i="6" s="1"/>
  <c r="D4" i="4"/>
  <c r="D6" i="4"/>
  <c r="F36" i="1"/>
  <c r="F25" i="1"/>
  <c r="B10" i="6" s="1"/>
  <c r="D14" i="2"/>
  <c r="D10" i="2"/>
  <c r="D13" i="2"/>
  <c r="D9" i="2"/>
  <c r="D12" i="2"/>
  <c r="E8" i="6" s="1"/>
  <c r="F10" i="1"/>
  <c r="D15" i="2" l="1"/>
  <c r="D8" i="4"/>
</calcChain>
</file>

<file path=xl/sharedStrings.xml><?xml version="1.0" encoding="utf-8"?>
<sst xmlns="http://schemas.openxmlformats.org/spreadsheetml/2006/main" count="292" uniqueCount="147">
  <si>
    <t>Completed, Valid &amp;
Invalid Registration</t>
  </si>
  <si>
    <t>28th June 2021 to 31st July 2022</t>
  </si>
  <si>
    <t xml:space="preserve">S/No </t>
  </si>
  <si>
    <t xml:space="preserve">STATE </t>
  </si>
  <si>
    <t xml:space="preserve">VALID </t>
  </si>
  <si>
    <t xml:space="preserve">INVALID </t>
  </si>
  <si>
    <t>% INVALID</t>
  </si>
  <si>
    <t>TOTAL</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</si>
  <si>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</si>
  <si>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</si>
  <si>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</si>
  <si>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</si>
  <si>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</si>
  <si>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</si>
  <si>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</si>
  <si>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</si>
  <si>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</si>
  <si>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</si>
  <si>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</si>
  <si>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</si>
  <si>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</si>
  <si>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</si>
  <si>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</si>
  <si>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</si>
  <si>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</si>
  <si>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</si>
  <si>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</si>
  <si>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</si>
  <si>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</si>
  <si>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</si>
  <si>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</si>
  <si>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</si>
  <si>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</si>
  <si>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</si>
  <si>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</si>
  <si>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</si>
  <si>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</si>
  <si>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</si>
  <si>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</si>
  <si>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</si>
  <si>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</si>
  <si>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</si>
  <si>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</si>
  <si>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</si>
  <si>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</si>
  <si>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S/No</t>
  </si>
  <si>
    <t>Profession</t>
  </si>
  <si>
    <t>Registered Number</t>
  </si>
  <si>
    <t>Percentage</t>
  </si>
  <si>
    <t>Analysis Of Registered Voters by Occupation
28th June 2021 to 31st July 2022</t>
  </si>
  <si>
    <t>Artisan</t>
  </si>
  <si>
    <t>Business</t>
  </si>
  <si>
    <t>Civil Servant</t>
  </si>
  <si>
    <t>Farming/Fishing</t>
  </si>
  <si>
    <t>Public Servant</t>
  </si>
  <si>
    <t>Housewife</t>
  </si>
  <si>
    <t>Student</t>
  </si>
  <si>
    <t>Trading</t>
  </si>
  <si>
    <t>Others</t>
  </si>
  <si>
    <t>Registered by Gender</t>
  </si>
  <si>
    <t>S/N</t>
  </si>
  <si>
    <t>MALE</t>
  </si>
  <si>
    <t>FEMALE</t>
  </si>
  <si>
    <t>Gender</t>
  </si>
  <si>
    <t>AGE DISTRIBUTION</t>
  </si>
  <si>
    <t>AGE BRACKET</t>
  </si>
  <si>
    <t>PERCENTAGE</t>
  </si>
  <si>
    <t>Youth (18-34)</t>
  </si>
  <si>
    <t>Elderly People (50-69)</t>
  </si>
  <si>
    <t>Middle-Aged (35-49)</t>
  </si>
  <si>
    <t>Old (70+)</t>
  </si>
  <si>
    <t>DISABILITY</t>
  </si>
  <si>
    <t>CASE</t>
  </si>
  <si>
    <t>Albinism</t>
  </si>
  <si>
    <t>Autism</t>
  </si>
  <si>
    <t>Blindness</t>
  </si>
  <si>
    <t>Cognitive Learning Disa.</t>
  </si>
  <si>
    <t>Deafness</t>
  </si>
  <si>
    <t>Down Syndrome</t>
  </si>
  <si>
    <t>Little Stature</t>
  </si>
  <si>
    <t>Physical Impediment</t>
  </si>
  <si>
    <t>Spinal Cord Injury</t>
  </si>
  <si>
    <t>STATE</t>
  </si>
  <si>
    <t>VALID</t>
  </si>
  <si>
    <t>INVALID</t>
  </si>
  <si>
    <t>DATA VALIDATION</t>
  </si>
  <si>
    <t>TOTAL REGISTERED</t>
  </si>
  <si>
    <t>REGISTERED</t>
  </si>
  <si>
    <t>OCCUPATION</t>
  </si>
  <si>
    <t>GENDER</t>
  </si>
  <si>
    <t>AGE</t>
  </si>
  <si>
    <t>REGISTERED NUMBER</t>
  </si>
  <si>
    <t>Age Bracket</t>
  </si>
  <si>
    <t>Case</t>
  </si>
  <si>
    <t>Descriptive Statistics</t>
  </si>
  <si>
    <t>Total Registered Voters</t>
  </si>
  <si>
    <t>Remark</t>
  </si>
  <si>
    <t>Total Valid</t>
  </si>
  <si>
    <t>Total Invalid</t>
  </si>
  <si>
    <t>Mean</t>
  </si>
  <si>
    <t>Standard Error</t>
  </si>
  <si>
    <t>Median</t>
  </si>
  <si>
    <t>Mode</t>
  </si>
  <si>
    <t>No Repited Figure</t>
  </si>
  <si>
    <t>Standard Deviation</t>
  </si>
  <si>
    <t>Sample Variance</t>
  </si>
  <si>
    <t>Kurtosis</t>
  </si>
  <si>
    <t>Skewness</t>
  </si>
  <si>
    <t>Range</t>
  </si>
  <si>
    <t>Minimum</t>
  </si>
  <si>
    <t>Ekiti State</t>
  </si>
  <si>
    <t>Zamfara State</t>
  </si>
  <si>
    <t>Maximum</t>
  </si>
  <si>
    <t>Lagos State</t>
  </si>
  <si>
    <t>Bayelsa State</t>
  </si>
  <si>
    <t>Sum</t>
  </si>
  <si>
    <t>Count</t>
  </si>
  <si>
    <t>Sum of REGISTERED</t>
  </si>
  <si>
    <t>Row Labels</t>
  </si>
  <si>
    <t>Grand Total</t>
  </si>
  <si>
    <t xml:space="preserve">Sum of VALID </t>
  </si>
  <si>
    <t xml:space="preserve">Sum of INVALID </t>
  </si>
  <si>
    <t>Sum of Registered Number</t>
  </si>
  <si>
    <t>Sum of REGISTERED NUMBER</t>
  </si>
  <si>
    <t>DASHBOARD OF COMPLETED VOTERS REGISTRATION</t>
  </si>
  <si>
    <t>28 JUNE 2021 - 31ST JULY 2022</t>
  </si>
  <si>
    <t>Geopolitical Zone</t>
  </si>
  <si>
    <t xml:space="preserve"> DISTRIBUTION BY GEOPOLITICAL ZONE</t>
  </si>
  <si>
    <t>Total Registration</t>
  </si>
  <si>
    <t>Invalid Registration</t>
  </si>
  <si>
    <t>Valid Registration</t>
  </si>
  <si>
    <t>North West</t>
  </si>
  <si>
    <t>South West</t>
  </si>
  <si>
    <t>North Central</t>
  </si>
  <si>
    <t>South South</t>
  </si>
  <si>
    <t>North East</t>
  </si>
  <si>
    <t>South East</t>
  </si>
  <si>
    <t>Total</t>
  </si>
  <si>
    <t>S/No.</t>
  </si>
  <si>
    <t>Percentage Invalid</t>
  </si>
  <si>
    <t>GEOPOLITICAL ZONE</t>
  </si>
  <si>
    <t>Inalid</t>
  </si>
  <si>
    <t>Valid</t>
  </si>
  <si>
    <t>Sum of Total Registration</t>
  </si>
  <si>
    <t>Sum of Valid Registration</t>
  </si>
  <si>
    <t>Sum of Invalid Registration</t>
  </si>
  <si>
    <t>BY UNAMMA DAVID CHIGOZIE (DATA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</si>
</sst>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sz val="14"/>
      <color rgb="FFFFC000"/>
      <name val="Calibri"/>
      <family val="2"/>
      <scheme val="minor"/>
    </font>
    <font>
      <b/>
      <sz val="14"/>
      <color theme="0"/>
      <name val="Calibri"/>
      <family val="2"/>
      <scheme val="minor"/>
    </font>
    <font>
      <b/>
      <sz val="12"/>
      <color theme="0"/>
      <name val="Calibri"/>
      <family val="2"/>
      <scheme val="minor"/>
    </font>
    <font>
      <b/>
      <sz val="16"/>
      <color theme="0"/>
      <name val="Calibri"/>
      <family val="2"/>
      <scheme val="minor"/>
    </font>
    <font>
      <b/>
      <sz val="16"/>
      <color theme="0"/>
      <name val="Algerian"/>
      <family val="5"/>
    </font>
    <font>
      <b/>
      <i/>
      <sz val="12"/>
      <color theme="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11">
    <fill>
      <patternFill patternType="none"/>
    </fill>
    <fill>
      <patternFill patternType="gray125"/>
    </fill>
    <fill>
      <patternFill patternType="solid">
        <fgColor theme="9" tint="-0.249977111117893"/>
        <bgColor indexed="64"/>
      </patternFill>
    </fill>
    <fill>
      <patternFill patternType="solid">
        <fgColor theme="5"/>
        <bgColor indexed="64"/>
      </patternFill>
    </fill>
    <fill>
      <patternFill patternType="solid">
        <fgColor rgb="FFC00000"/>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rgb="FFFF0000"/>
        <bgColor indexed="64"/>
      </patternFill>
    </fill>
    <fill>
      <patternFill patternType="solid">
        <fgColor theme="5"/>
        <bgColor theme="4" tint="0.79998168889431442"/>
      </patternFill>
    </fill>
    <fill>
      <patternFill patternType="solid">
        <fgColor theme="1" tint="0.499984740745262"/>
        <bgColor indexed="64"/>
      </patternFill>
    </fill>
  </fills>
  <borders count="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0" fillId="0" borderId="0" xfId="0" applyAlignment="1"/>
    <xf numFmtId="3" fontId="0" fillId="0" borderId="0" xfId="0" applyNumberFormat="1"/>
    <xf numFmtId="0" fontId="2" fillId="4" borderId="0" xfId="0" applyFont="1" applyFill="1"/>
    <xf numFmtId="0" fontId="3" fillId="3" borderId="0" xfId="0" applyFont="1" applyFill="1"/>
    <xf numFmtId="0" fontId="2" fillId="3" borderId="0" xfId="0" applyFont="1" applyFill="1"/>
    <xf numFmtId="3" fontId="2" fillId="3" borderId="0" xfId="0" applyNumberFormat="1" applyFont="1" applyFill="1"/>
    <xf numFmtId="2" fontId="0" fillId="0" borderId="0" xfId="0" applyNumberFormat="1"/>
    <xf numFmtId="0" fontId="6" fillId="5" borderId="0" xfId="0" applyFont="1" applyFill="1" applyAlignment="1"/>
    <xf numFmtId="0" fontId="0" fillId="5" borderId="0" xfId="0" applyFill="1" applyAlignment="1"/>
    <xf numFmtId="0" fontId="0" fillId="6" borderId="2" xfId="0" applyFont="1" applyFill="1" applyBorder="1"/>
    <xf numFmtId="0" fontId="2" fillId="4" borderId="3" xfId="0" applyFont="1" applyFill="1" applyBorder="1"/>
    <xf numFmtId="0" fontId="0" fillId="6" borderId="3" xfId="0" applyFont="1" applyFill="1" applyBorder="1"/>
    <xf numFmtId="3" fontId="0" fillId="6" borderId="4" xfId="0" applyNumberFormat="1" applyFont="1" applyFill="1" applyBorder="1"/>
    <xf numFmtId="0" fontId="0" fillId="0" borderId="3" xfId="0" applyFont="1" applyBorder="1"/>
    <xf numFmtId="3" fontId="0" fillId="0" borderId="4" xfId="0" applyNumberFormat="1" applyFont="1" applyBorder="1"/>
    <xf numFmtId="0" fontId="0" fillId="3" borderId="1" xfId="0" applyFont="1" applyFill="1" applyBorder="1"/>
    <xf numFmtId="165" fontId="0" fillId="0" borderId="0" xfId="1" applyNumberFormat="1" applyFont="1"/>
    <xf numFmtId="0" fontId="0" fillId="7" borderId="1" xfId="0" applyFont="1" applyFill="1" applyBorder="1"/>
    <xf numFmtId="0" fontId="7" fillId="3" borderId="0" xfId="0" applyFont="1" applyFill="1"/>
    <xf numFmtId="0" fontId="2" fillId="5" borderId="0" xfId="0" applyFont="1" applyFill="1"/>
    <xf numFmtId="165" fontId="0" fillId="5" borderId="0" xfId="1" applyNumberFormat="1" applyFont="1" applyFill="1"/>
    <xf numFmtId="0" fontId="2" fillId="8" borderId="0" xfId="0" applyFont="1" applyFill="1"/>
    <xf numFmtId="165" fontId="0" fillId="8" borderId="0" xfId="1" applyNumberFormat="1" applyFont="1" applyFill="1"/>
    <xf numFmtId="43" fontId="0" fillId="0" borderId="0" xfId="1" applyFont="1"/>
    <xf numFmtId="43" fontId="0" fillId="0" borderId="0" xfId="1" applyFont="1" applyFill="1" applyBorder="1" applyAlignment="1"/>
    <xf numFmtId="0" fontId="0" fillId="0" borderId="8" xfId="0" applyBorder="1"/>
    <xf numFmtId="43" fontId="0" fillId="0" borderId="8" xfId="1" applyFont="1" applyFill="1" applyBorder="1" applyAlignment="1"/>
    <xf numFmtId="43" fontId="0" fillId="0" borderId="8" xfId="1" applyFont="1" applyBorder="1"/>
    <xf numFmtId="0" fontId="0" fillId="0" borderId="0" xfId="0" pivotButton="1"/>
    <xf numFmtId="0" fontId="0" fillId="0" borderId="0" xfId="0" applyNumberFormat="1"/>
    <xf numFmtId="0" fontId="0" fillId="0" borderId="0" xfId="0" applyAlignment="1">
      <alignment horizontal="left"/>
    </xf>
    <xf numFmtId="0" fontId="2" fillId="4" borderId="4" xfId="0" applyFont="1" applyFill="1" applyBorder="1"/>
    <xf numFmtId="0" fontId="2" fillId="4" borderId="6" xfId="0" applyFont="1" applyFill="1" applyBorder="1"/>
    <xf numFmtId="164" fontId="0" fillId="6" borderId="6" xfId="0" applyNumberFormat="1" applyFont="1" applyFill="1" applyBorder="1"/>
    <xf numFmtId="164" fontId="0" fillId="0" borderId="6" xfId="0" applyNumberFormat="1" applyFont="1" applyBorder="1"/>
    <xf numFmtId="0" fontId="2" fillId="3" borderId="1" xfId="0" applyFont="1" applyFill="1" applyBorder="1"/>
    <xf numFmtId="3" fontId="2" fillId="3" borderId="2" xfId="0" applyNumberFormat="1" applyFont="1" applyFill="1" applyBorder="1"/>
    <xf numFmtId="164" fontId="2" fillId="9" borderId="6" xfId="0" applyNumberFormat="1" applyFont="1" applyFill="1" applyBorder="1"/>
    <xf numFmtId="2" fontId="0" fillId="6" borderId="6" xfId="2" applyNumberFormat="1" applyFont="1" applyFill="1" applyBorder="1"/>
    <xf numFmtId="2" fontId="0" fillId="0" borderId="6" xfId="2" applyNumberFormat="1" applyFont="1" applyBorder="1"/>
    <xf numFmtId="3" fontId="2" fillId="3" borderId="5" xfId="0" applyNumberFormat="1" applyFont="1" applyFill="1" applyBorder="1"/>
    <xf numFmtId="0" fontId="0" fillId="10" borderId="0" xfId="0" applyFill="1"/>
    <xf numFmtId="0" fontId="10" fillId="4" borderId="7" xfId="0" applyFont="1" applyFill="1" applyBorder="1" applyAlignment="1">
      <alignment horizontal="centerContinuous"/>
    </xf>
    <xf numFmtId="0" fontId="10" fillId="4" borderId="0" xfId="0" applyFont="1" applyFill="1"/>
    <xf numFmtId="0" fontId="7" fillId="4" borderId="0" xfId="0" applyFont="1" applyFill="1"/>
    <xf numFmtId="10" fontId="0" fillId="0" borderId="0" xfId="0" applyNumberFormat="1"/>
    <xf numFmtId="0" fontId="11" fillId="0" borderId="0" xfId="0" applyFont="1"/>
    <xf numFmtId="3" fontId="11" fillId="0" borderId="0" xfId="0" applyNumberFormat="1" applyFont="1"/>
    <xf numFmtId="10" fontId="11" fillId="0" borderId="0" xfId="0" applyNumberFormat="1" applyFont="1"/>
    <xf numFmtId="0" fontId="4" fillId="2" borderId="0" xfId="0" applyFont="1" applyFill="1" applyAlignment="1">
      <alignment horizontal="center" wrapText="1"/>
    </xf>
    <xf numFmtId="0" fontId="5" fillId="2" borderId="0" xfId="0" applyFont="1" applyFill="1"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4" borderId="0" xfId="0" applyFont="1" applyFill="1" applyAlignment="1">
      <alignment horizontal="center"/>
    </xf>
    <xf numFmtId="0" fontId="7" fillId="4" borderId="0" xfId="0" applyFont="1" applyFill="1" applyAlignment="1">
      <alignment horizontal="center"/>
    </xf>
    <xf numFmtId="0" fontId="8" fillId="5" borderId="0" xfId="0" applyFont="1" applyFill="1" applyAlignment="1">
      <alignment horizontal="center"/>
    </xf>
    <xf numFmtId="0" fontId="9" fillId="5" borderId="0" xfId="0" applyFont="1" applyFill="1" applyAlignment="1">
      <alignment horizontal="center"/>
    </xf>
    <xf numFmtId="0" fontId="12" fillId="5" borderId="0" xfId="0" applyFont="1" applyFill="1" applyAlignment="1">
      <alignment horizontal="center"/>
    </xf>
    <xf numFmtId="0" fontId="13" fillId="5" borderId="0" xfId="0" applyFont="1" applyFill="1" applyAlignment="1">
      <alignment horizontal="center"/>
    </xf>
  </cellXfs>
  <cellStyles count="3">
    <cellStyle name="Comma" xfId="1" builtinId="3"/>
    <cellStyle name="Normal" xfId="0" builtinId="0"/>
    <cellStyle name="Percent" xfId="2" builtinId="5"/>
  </cellStyles>
  <dxfs count="12">
    <dxf>
      <numFmt numFmtId="2" formatCode="0.00"/>
    </dxf>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2" formatCode="0.00"/>
    </dxf>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3" formatCode="#,##0"/>
    </dxf>
    <dxf>
      <numFmt numFmtId="14" formatCode="0.00%"/>
    </dxf>
    <dxf>
      <numFmt numFmtId="3" formatCode="#,##0"/>
    </dxf>
    <dxf>
      <numFmt numFmtId="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REG!PivotTable18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Top 10 Registration (Valid &amp; Invalid)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REG'!$B$3</c:f>
              <c:strCache>
                <c:ptCount val="1"/>
                <c:pt idx="0">
                  <c:v>Sum of REGISTERED</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REG'!$B$4:$B$41</c:f>
              <c:numCache>
                <c:formatCode>General</c:formatCode>
                <c:ptCount val="37"/>
                <c:pt idx="0">
                  <c:v>269340</c:v>
                </c:pt>
                <c:pt idx="1">
                  <c:v>261467</c:v>
                </c:pt>
                <c:pt idx="2">
                  <c:v>327711</c:v>
                </c:pt>
                <c:pt idx="3">
                  <c:v>313471</c:v>
                </c:pt>
                <c:pt idx="4">
                  <c:v>338669</c:v>
                </c:pt>
                <c:pt idx="5">
                  <c:v>444652</c:v>
                </c:pt>
                <c:pt idx="6">
                  <c:v>351946</c:v>
                </c:pt>
                <c:pt idx="7">
                  <c:v>248241</c:v>
                </c:pt>
                <c:pt idx="8">
                  <c:v>322351</c:v>
                </c:pt>
                <c:pt idx="9">
                  <c:v>523517</c:v>
                </c:pt>
                <c:pt idx="10">
                  <c:v>401510</c:v>
                </c:pt>
                <c:pt idx="11">
                  <c:v>365940</c:v>
                </c:pt>
                <c:pt idx="12">
                  <c:v>124844</c:v>
                </c:pt>
                <c:pt idx="13">
                  <c:v>243565</c:v>
                </c:pt>
                <c:pt idx="14">
                  <c:v>211341</c:v>
                </c:pt>
                <c:pt idx="15">
                  <c:v>219124</c:v>
                </c:pt>
                <c:pt idx="16">
                  <c:v>213270</c:v>
                </c:pt>
                <c:pt idx="17">
                  <c:v>285804</c:v>
                </c:pt>
                <c:pt idx="18">
                  <c:v>479231</c:v>
                </c:pt>
                <c:pt idx="19">
                  <c:v>569103</c:v>
                </c:pt>
                <c:pt idx="20">
                  <c:v>340510</c:v>
                </c:pt>
                <c:pt idx="21">
                  <c:v>270567</c:v>
                </c:pt>
                <c:pt idx="22">
                  <c:v>362879</c:v>
                </c:pt>
                <c:pt idx="23">
                  <c:v>330401</c:v>
                </c:pt>
                <c:pt idx="24">
                  <c:v>585629</c:v>
                </c:pt>
                <c:pt idx="25">
                  <c:v>328254</c:v>
                </c:pt>
                <c:pt idx="26">
                  <c:v>369908</c:v>
                </c:pt>
                <c:pt idx="27">
                  <c:v>345419</c:v>
                </c:pt>
                <c:pt idx="28">
                  <c:v>225252</c:v>
                </c:pt>
                <c:pt idx="29">
                  <c:v>362609</c:v>
                </c:pt>
                <c:pt idx="30">
                  <c:v>396229</c:v>
                </c:pt>
                <c:pt idx="31">
                  <c:v>359639</c:v>
                </c:pt>
                <c:pt idx="32">
                  <c:v>473924</c:v>
                </c:pt>
                <c:pt idx="33">
                  <c:v>330409</c:v>
                </c:pt>
                <c:pt idx="34">
                  <c:v>311155</c:v>
                </c:pt>
                <c:pt idx="35">
                  <c:v>152414</c:v>
                </c:pt>
                <c:pt idx="36">
                  <c:v>238649</c:v>
                </c:pt>
              </c:numCache>
            </c:numRef>
          </c:val>
          <c:extLst>
            <c:ext xmlns:c16="http://schemas.microsoft.com/office/drawing/2014/chart" uri="{C3380CC4-5D6E-409C-BE32-E72D297353CC}">
              <c16:uniqueId val="{00000000-A77C-43E5-A89B-E298B011C293}"/>
            </c:ext>
          </c:extLst>
        </c:ser>
        <c:ser>
          <c:idx val="1"/>
          <c:order val="1"/>
          <c:tx>
            <c:strRef>
              <c:f>'PIVOT REG'!$C$3</c:f>
              <c:strCache>
                <c:ptCount val="1"/>
                <c:pt idx="0">
                  <c:v>Sum of VALID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REG'!$C$4:$C$41</c:f>
              <c:numCache>
                <c:formatCode>General</c:formatCode>
                <c:ptCount val="37"/>
                <c:pt idx="0">
                  <c:v>196683</c:v>
                </c:pt>
                <c:pt idx="1">
                  <c:v>222308</c:v>
                </c:pt>
                <c:pt idx="2">
                  <c:v>236613</c:v>
                </c:pt>
                <c:pt idx="3">
                  <c:v>217636</c:v>
                </c:pt>
                <c:pt idx="4">
                  <c:v>288282</c:v>
                </c:pt>
                <c:pt idx="5">
                  <c:v>137139</c:v>
                </c:pt>
                <c:pt idx="6">
                  <c:v>302027</c:v>
                </c:pt>
                <c:pt idx="7">
                  <c:v>198272</c:v>
                </c:pt>
                <c:pt idx="8">
                  <c:v>245331</c:v>
                </c:pt>
                <c:pt idx="9">
                  <c:v>369838</c:v>
                </c:pt>
                <c:pt idx="10">
                  <c:v>161447</c:v>
                </c:pt>
                <c:pt idx="11">
                  <c:v>292292</c:v>
                </c:pt>
                <c:pt idx="12">
                  <c:v>76347</c:v>
                </c:pt>
                <c:pt idx="13">
                  <c:v>182304</c:v>
                </c:pt>
                <c:pt idx="14">
                  <c:v>183752</c:v>
                </c:pt>
                <c:pt idx="15">
                  <c:v>181331</c:v>
                </c:pt>
                <c:pt idx="16">
                  <c:v>172538</c:v>
                </c:pt>
                <c:pt idx="17">
                  <c:v>240674</c:v>
                </c:pt>
                <c:pt idx="18">
                  <c:v>412977</c:v>
                </c:pt>
                <c:pt idx="19">
                  <c:v>469818</c:v>
                </c:pt>
                <c:pt idx="20">
                  <c:v>289030</c:v>
                </c:pt>
                <c:pt idx="21">
                  <c:v>226444</c:v>
                </c:pt>
                <c:pt idx="22">
                  <c:v>293015</c:v>
                </c:pt>
                <c:pt idx="23">
                  <c:v>287393</c:v>
                </c:pt>
                <c:pt idx="24">
                  <c:v>504901</c:v>
                </c:pt>
                <c:pt idx="25">
                  <c:v>274879</c:v>
                </c:pt>
                <c:pt idx="26">
                  <c:v>316136</c:v>
                </c:pt>
                <c:pt idx="27">
                  <c:v>271745</c:v>
                </c:pt>
                <c:pt idx="28">
                  <c:v>178213</c:v>
                </c:pt>
                <c:pt idx="29">
                  <c:v>268230</c:v>
                </c:pt>
                <c:pt idx="30">
                  <c:v>340938</c:v>
                </c:pt>
                <c:pt idx="31">
                  <c:v>311842</c:v>
                </c:pt>
                <c:pt idx="32">
                  <c:v>317717</c:v>
                </c:pt>
                <c:pt idx="33">
                  <c:v>269757</c:v>
                </c:pt>
                <c:pt idx="34">
                  <c:v>248731</c:v>
                </c:pt>
                <c:pt idx="35">
                  <c:v>119638</c:v>
                </c:pt>
                <c:pt idx="36">
                  <c:v>211970</c:v>
                </c:pt>
              </c:numCache>
            </c:numRef>
          </c:val>
          <c:extLst>
            <c:ext xmlns:c16="http://schemas.microsoft.com/office/drawing/2014/chart" uri="{C3380CC4-5D6E-409C-BE32-E72D297353CC}">
              <c16:uniqueId val="{00000001-A77C-43E5-A89B-E298B011C293}"/>
            </c:ext>
          </c:extLst>
        </c:ser>
        <c:ser>
          <c:idx val="2"/>
          <c:order val="2"/>
          <c:tx>
            <c:strRef>
              <c:f>'PIVOT REG'!$D$3</c:f>
              <c:strCache>
                <c:ptCount val="1"/>
                <c:pt idx="0">
                  <c:v>Sum of INVALID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REG'!$D$4:$D$41</c:f>
              <c:numCache>
                <c:formatCode>General</c:formatCode>
                <c:ptCount val="37"/>
                <c:pt idx="0">
                  <c:v>72657</c:v>
                </c:pt>
                <c:pt idx="1">
                  <c:v>39159</c:v>
                </c:pt>
                <c:pt idx="2">
                  <c:v>91098</c:v>
                </c:pt>
                <c:pt idx="3">
                  <c:v>95835</c:v>
                </c:pt>
                <c:pt idx="4">
                  <c:v>50387</c:v>
                </c:pt>
                <c:pt idx="5">
                  <c:v>307513</c:v>
                </c:pt>
                <c:pt idx="6">
                  <c:v>49919</c:v>
                </c:pt>
                <c:pt idx="7">
                  <c:v>49969</c:v>
                </c:pt>
                <c:pt idx="8">
                  <c:v>77020</c:v>
                </c:pt>
                <c:pt idx="9">
                  <c:v>153679</c:v>
                </c:pt>
                <c:pt idx="10">
                  <c:v>240063</c:v>
                </c:pt>
                <c:pt idx="11">
                  <c:v>73648</c:v>
                </c:pt>
                <c:pt idx="12">
                  <c:v>48497</c:v>
                </c:pt>
                <c:pt idx="13">
                  <c:v>61261</c:v>
                </c:pt>
                <c:pt idx="14">
                  <c:v>27589</c:v>
                </c:pt>
                <c:pt idx="15">
                  <c:v>37793</c:v>
                </c:pt>
                <c:pt idx="16">
                  <c:v>40732</c:v>
                </c:pt>
                <c:pt idx="17">
                  <c:v>45130</c:v>
                </c:pt>
                <c:pt idx="18">
                  <c:v>66254</c:v>
                </c:pt>
                <c:pt idx="19">
                  <c:v>99285</c:v>
                </c:pt>
                <c:pt idx="20">
                  <c:v>51480</c:v>
                </c:pt>
                <c:pt idx="21">
                  <c:v>44123</c:v>
                </c:pt>
                <c:pt idx="22">
                  <c:v>69864</c:v>
                </c:pt>
                <c:pt idx="23">
                  <c:v>43008</c:v>
                </c:pt>
                <c:pt idx="24">
                  <c:v>80728</c:v>
                </c:pt>
                <c:pt idx="25">
                  <c:v>53375</c:v>
                </c:pt>
                <c:pt idx="26">
                  <c:v>53772</c:v>
                </c:pt>
                <c:pt idx="27">
                  <c:v>73674</c:v>
                </c:pt>
                <c:pt idx="28">
                  <c:v>47039</c:v>
                </c:pt>
                <c:pt idx="29">
                  <c:v>94379</c:v>
                </c:pt>
                <c:pt idx="30">
                  <c:v>55291</c:v>
                </c:pt>
                <c:pt idx="31">
                  <c:v>47797</c:v>
                </c:pt>
                <c:pt idx="32">
                  <c:v>156207</c:v>
                </c:pt>
                <c:pt idx="33">
                  <c:v>60652</c:v>
                </c:pt>
                <c:pt idx="34">
                  <c:v>62424</c:v>
                </c:pt>
                <c:pt idx="35">
                  <c:v>32776</c:v>
                </c:pt>
                <c:pt idx="36">
                  <c:v>26679</c:v>
                </c:pt>
              </c:numCache>
            </c:numRef>
          </c:val>
          <c:extLst>
            <c:ext xmlns:c16="http://schemas.microsoft.com/office/drawing/2014/chart" uri="{C3380CC4-5D6E-409C-BE32-E72D297353CC}">
              <c16:uniqueId val="{00000002-A77C-43E5-A89B-E298B011C293}"/>
            </c:ext>
          </c:extLst>
        </c:ser>
        <c:dLbls>
          <c:showLegendKey val="0"/>
          <c:showVal val="0"/>
          <c:showCatName val="0"/>
          <c:showSerName val="0"/>
          <c:showPercent val="0"/>
          <c:showBubbleSize val="0"/>
        </c:dLbls>
        <c:gapWidth val="164"/>
        <c:overlap val="-22"/>
        <c:axId val="523806703"/>
        <c:axId val="523797967"/>
      </c:barChart>
      <c:catAx>
        <c:axId val="5238067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97967"/>
        <c:crosses val="autoZero"/>
        <c:auto val="1"/>
        <c:lblAlgn val="ctr"/>
        <c:lblOffset val="100"/>
        <c:noMultiLvlLbl val="0"/>
      </c:catAx>
      <c:valAx>
        <c:axId val="523797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Disability!PivotTable22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Disability distribution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Disability'!$B$3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Disability'!$A$4:$A$14</c:f>
              <c:strCache>
                <c:ptCount val="10"/>
                <c:pt idx="0">
                  <c:v>Spinal Cord Injury</c:v>
                </c:pt>
                <c:pt idx="1">
                  <c:v>Down Syndrome</c:v>
                </c:pt>
                <c:pt idx="2">
                  <c:v>Cognitive Learning Disa.</c:v>
                </c:pt>
                <c:pt idx="3">
                  <c:v>Little Stature</c:v>
                </c:pt>
                <c:pt idx="4">
                  <c:v>Autism</c:v>
                </c:pt>
                <c:pt idx="5">
                  <c:v>Deafness</c:v>
                </c:pt>
                <c:pt idx="6">
                  <c:v>Blindness</c:v>
                </c:pt>
                <c:pt idx="7">
                  <c:v>Physical Impediment</c:v>
                </c:pt>
                <c:pt idx="8">
                  <c:v>Albinism</c:v>
                </c:pt>
                <c:pt idx="9">
                  <c:v>Others</c:v>
                </c:pt>
              </c:strCache>
            </c:strRef>
          </c:cat>
          <c:val>
            <c:numRef>
              <c:f>'Pivot Disability'!$B$4:$B$14</c:f>
              <c:numCache>
                <c:formatCode>General</c:formatCode>
                <c:ptCount val="10"/>
                <c:pt idx="0">
                  <c:v>478</c:v>
                </c:pt>
                <c:pt idx="1">
                  <c:v>531</c:v>
                </c:pt>
                <c:pt idx="2">
                  <c:v>1360</c:v>
                </c:pt>
                <c:pt idx="3">
                  <c:v>1891</c:v>
                </c:pt>
                <c:pt idx="4">
                  <c:v>2885</c:v>
                </c:pt>
                <c:pt idx="5">
                  <c:v>4583</c:v>
                </c:pt>
                <c:pt idx="6">
                  <c:v>5801</c:v>
                </c:pt>
                <c:pt idx="7">
                  <c:v>9170</c:v>
                </c:pt>
                <c:pt idx="8">
                  <c:v>16060</c:v>
                </c:pt>
                <c:pt idx="9">
                  <c:v>20053</c:v>
                </c:pt>
              </c:numCache>
            </c:numRef>
          </c:val>
          <c:smooth val="0"/>
          <c:extLst>
            <c:ext xmlns:c16="http://schemas.microsoft.com/office/drawing/2014/chart" uri="{C3380CC4-5D6E-409C-BE32-E72D297353CC}">
              <c16:uniqueId val="{00000000-9224-42B1-A4BA-02935D6915DB}"/>
            </c:ext>
          </c:extLst>
        </c:ser>
        <c:dLbls>
          <c:dLblPos val="t"/>
          <c:showLegendKey val="0"/>
          <c:showVal val="1"/>
          <c:showCatName val="0"/>
          <c:showSerName val="0"/>
          <c:showPercent val="0"/>
          <c:showBubbleSize val="0"/>
        </c:dLbls>
        <c:marker val="1"/>
        <c:smooth val="0"/>
        <c:axId val="523846223"/>
        <c:axId val="523841231"/>
      </c:lineChart>
      <c:catAx>
        <c:axId val="523846223"/>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1231"/>
        <c:crosses val="autoZero"/>
        <c:auto val="1"/>
        <c:lblAlgn val="ctr"/>
        <c:lblOffset val="100"/>
        <c:noMultiLvlLbl val="0"/>
      </c:catAx>
      <c:valAx>
        <c:axId val="523841231"/>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ZONE!PivotTable3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Geopolitical Zone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ZONE'!$B$3</c:f>
              <c:strCache>
                <c:ptCount val="1"/>
                <c:pt idx="0">
                  <c:v>Sum of Total Registration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ZONE'!$B$4:$B$10</c:f>
              <c:numCache>
                <c:formatCode>General</c:formatCode>
                <c:ptCount val="6"/>
                <c:pt idx="0">
                  <c:v>2314368</c:v>
                </c:pt>
                <c:pt idx="1">
                  <c:v>1531070</c:v>
                </c:pt>
                <c:pt idx="2">
                  <c:v>2514273</c:v>
                </c:pt>
                <c:pt idx="3">
                  <c:v>1441156</c:v>
                </c:pt>
                <c:pt idx="4">
                  <c:v>2458095</c:v>
                </c:pt>
                <c:pt idx="5">
                  <c:v>2039892</c:v>
                </c:pt>
              </c:numCache>
            </c:numRef>
          </c:val>
          <c:extLst>
            <c:ext xmlns:c16="http://schemas.microsoft.com/office/drawing/2014/chart" uri="{C3380CC4-5D6E-409C-BE32-E72D297353CC}">
              <c16:uniqueId val="{00000000-C0E0-4734-A7D5-E0FE4645F736}"/>
            </c:ext>
          </c:extLst>
        </c:ser>
        <c:ser>
          <c:idx val="1"/>
          <c:order val="1"/>
          <c:tx>
            <c:strRef>
              <c:f>'PIVOT ZONE'!$C$3</c:f>
              <c:strCache>
                <c:ptCount val="1"/>
                <c:pt idx="0">
                  <c:v>Sum of Valid Registration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ZONE'!$C$4:$C$10</c:f>
              <c:numCache>
                <c:formatCode>General</c:formatCode>
                <c:ptCount val="6"/>
                <c:pt idx="0">
                  <c:v>1969044</c:v>
                </c:pt>
                <c:pt idx="1">
                  <c:v>1258562</c:v>
                </c:pt>
                <c:pt idx="2">
                  <c:v>2120670</c:v>
                </c:pt>
                <c:pt idx="3">
                  <c:v>930608</c:v>
                </c:pt>
                <c:pt idx="4">
                  <c:v>1598930</c:v>
                </c:pt>
                <c:pt idx="5">
                  <c:v>1640374</c:v>
                </c:pt>
              </c:numCache>
            </c:numRef>
          </c:val>
          <c:extLst>
            <c:ext xmlns:c16="http://schemas.microsoft.com/office/drawing/2014/chart" uri="{C3380CC4-5D6E-409C-BE32-E72D297353CC}">
              <c16:uniqueId val="{00000001-C0E0-4734-A7D5-E0FE4645F736}"/>
            </c:ext>
          </c:extLst>
        </c:ser>
        <c:ser>
          <c:idx val="2"/>
          <c:order val="2"/>
          <c:tx>
            <c:strRef>
              <c:f>'PIVOT ZONE'!$D$3</c:f>
              <c:strCache>
                <c:ptCount val="1"/>
                <c:pt idx="0">
                  <c:v>Sum of Invalid Registration</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ZONE'!$D$4:$D$10</c:f>
              <c:numCache>
                <c:formatCode>General</c:formatCode>
                <c:ptCount val="6"/>
                <c:pt idx="0">
                  <c:v>345324</c:v>
                </c:pt>
                <c:pt idx="1">
                  <c:v>272508</c:v>
                </c:pt>
                <c:pt idx="2">
                  <c:v>393603</c:v>
                </c:pt>
                <c:pt idx="3">
                  <c:v>510548</c:v>
                </c:pt>
                <c:pt idx="4">
                  <c:v>859165</c:v>
                </c:pt>
                <c:pt idx="5">
                  <c:v>399608</c:v>
                </c:pt>
              </c:numCache>
            </c:numRef>
          </c:val>
          <c:extLst>
            <c:ext xmlns:c16="http://schemas.microsoft.com/office/drawing/2014/chart" uri="{C3380CC4-5D6E-409C-BE32-E72D297353CC}">
              <c16:uniqueId val="{00000002-C0E0-4734-A7D5-E0FE4645F736}"/>
            </c:ext>
          </c:extLst>
        </c:ser>
        <c:dLbls>
          <c:dLblPos val="outEnd"/>
          <c:showLegendKey val="0"/>
          <c:showVal val="1"/>
          <c:showCatName val="0"/>
          <c:showSerName val="0"/>
          <c:showPercent val="0"/>
          <c:showBubbleSize val="0"/>
        </c:dLbls>
        <c:gapWidth val="219"/>
        <c:overlap val="-27"/>
        <c:axId val="144192767"/>
        <c:axId val="144190271"/>
      </c:barChart>
      <c:catAx>
        <c:axId val="144192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190271"/>
        <c:crosses val="autoZero"/>
        <c:auto val="1"/>
        <c:lblAlgn val="ctr"/>
        <c:lblOffset val="100"/>
        <c:noMultiLvlLbl val="0"/>
      </c:catAx>
      <c:valAx>
        <c:axId val="1441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ZONE!PivotTable3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Geopolitical Zone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ZONE'!$B$3</c:f>
              <c:strCache>
                <c:ptCount val="1"/>
                <c:pt idx="0">
                  <c:v>Sum of Total Registration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ZONE'!$B$4:$B$10</c:f>
              <c:numCache>
                <c:formatCode>General</c:formatCode>
                <c:ptCount val="6"/>
                <c:pt idx="0">
                  <c:v>2314368</c:v>
                </c:pt>
                <c:pt idx="1">
                  <c:v>1531070</c:v>
                </c:pt>
                <c:pt idx="2">
                  <c:v>2514273</c:v>
                </c:pt>
                <c:pt idx="3">
                  <c:v>1441156</c:v>
                </c:pt>
                <c:pt idx="4">
                  <c:v>2458095</c:v>
                </c:pt>
                <c:pt idx="5">
                  <c:v>2039892</c:v>
                </c:pt>
              </c:numCache>
            </c:numRef>
          </c:val>
          <c:extLst>
            <c:ext xmlns:c16="http://schemas.microsoft.com/office/drawing/2014/chart" uri="{C3380CC4-5D6E-409C-BE32-E72D297353CC}">
              <c16:uniqueId val="{00000000-A236-4B40-8387-996CD031586D}"/>
            </c:ext>
          </c:extLst>
        </c:ser>
        <c:ser>
          <c:idx val="1"/>
          <c:order val="1"/>
          <c:tx>
            <c:strRef>
              <c:f>'PIVOT ZONE'!$C$3</c:f>
              <c:strCache>
                <c:ptCount val="1"/>
                <c:pt idx="0">
                  <c:v>Sum of Valid Registration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ZONE'!$C$4:$C$10</c:f>
              <c:numCache>
                <c:formatCode>General</c:formatCode>
                <c:ptCount val="6"/>
                <c:pt idx="0">
                  <c:v>1969044</c:v>
                </c:pt>
                <c:pt idx="1">
                  <c:v>1258562</c:v>
                </c:pt>
                <c:pt idx="2">
                  <c:v>2120670</c:v>
                </c:pt>
                <c:pt idx="3">
                  <c:v>930608</c:v>
                </c:pt>
                <c:pt idx="4">
                  <c:v>1598930</c:v>
                </c:pt>
                <c:pt idx="5">
                  <c:v>1640374</c:v>
                </c:pt>
              </c:numCache>
            </c:numRef>
          </c:val>
          <c:extLst>
            <c:ext xmlns:c16="http://schemas.microsoft.com/office/drawing/2014/chart" uri="{C3380CC4-5D6E-409C-BE32-E72D297353CC}">
              <c16:uniqueId val="{00000001-A236-4B40-8387-996CD031586D}"/>
            </c:ext>
          </c:extLst>
        </c:ser>
        <c:ser>
          <c:idx val="2"/>
          <c:order val="2"/>
          <c:tx>
            <c:strRef>
              <c:f>'PIVOT ZONE'!$D$3</c:f>
              <c:strCache>
                <c:ptCount val="1"/>
                <c:pt idx="0">
                  <c:v>Sum of Invalid Registration</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ZONE'!$A$4:$A$10</c:f>
              <c:strCache>
                <c:ptCount val="6"/>
                <c:pt idx="0">
                  <c:v>North Central</c:v>
                </c:pt>
                <c:pt idx="1">
                  <c:v>North East</c:v>
                </c:pt>
                <c:pt idx="2">
                  <c:v>North West</c:v>
                </c:pt>
                <c:pt idx="3">
                  <c:v>South East</c:v>
                </c:pt>
                <c:pt idx="4">
                  <c:v>South South</c:v>
                </c:pt>
                <c:pt idx="5">
                  <c:v>South West</c:v>
                </c:pt>
              </c:strCache>
            </c:strRef>
          </c:cat>
          <c:val>
            <c:numRef>
              <c:f>'PIVOT ZONE'!$D$4:$D$10</c:f>
              <c:numCache>
                <c:formatCode>General</c:formatCode>
                <c:ptCount val="6"/>
                <c:pt idx="0">
                  <c:v>345324</c:v>
                </c:pt>
                <c:pt idx="1">
                  <c:v>272508</c:v>
                </c:pt>
                <c:pt idx="2">
                  <c:v>393603</c:v>
                </c:pt>
                <c:pt idx="3">
                  <c:v>510548</c:v>
                </c:pt>
                <c:pt idx="4">
                  <c:v>859165</c:v>
                </c:pt>
                <c:pt idx="5">
                  <c:v>399608</c:v>
                </c:pt>
              </c:numCache>
            </c:numRef>
          </c:val>
          <c:extLst>
            <c:ext xmlns:c16="http://schemas.microsoft.com/office/drawing/2014/chart" uri="{C3380CC4-5D6E-409C-BE32-E72D297353CC}">
              <c16:uniqueId val="{00000002-A236-4B40-8387-996CD031586D}"/>
            </c:ext>
          </c:extLst>
        </c:ser>
        <c:dLbls>
          <c:dLblPos val="outEnd"/>
          <c:showLegendKey val="0"/>
          <c:showVal val="1"/>
          <c:showCatName val="0"/>
          <c:showSerName val="0"/>
          <c:showPercent val="0"/>
          <c:showBubbleSize val="0"/>
        </c:dLbls>
        <c:gapWidth val="219"/>
        <c:overlap val="-27"/>
        <c:axId val="144192767"/>
        <c:axId val="144190271"/>
      </c:barChart>
      <c:catAx>
        <c:axId val="144192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190271"/>
        <c:crosses val="autoZero"/>
        <c:auto val="1"/>
        <c:lblAlgn val="ctr"/>
        <c:lblOffset val="100"/>
        <c:noMultiLvlLbl val="0"/>
      </c:catAx>
      <c:valAx>
        <c:axId val="1441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9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Occupation!PivotTable19</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Occupational Distribution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Occupation'!$B$3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Occupation'!$A$4:$A$13</c:f>
              <c:strCache>
                <c:ptCount val="9"/>
                <c:pt idx="0">
                  <c:v>Student</c:v>
                </c:pt>
                <c:pt idx="1">
                  <c:v>Business</c:v>
                </c:pt>
                <c:pt idx="2">
                  <c:v>Housewife</c:v>
                </c:pt>
                <c:pt idx="3">
                  <c:v>Farming/Fishing</c:v>
                </c:pt>
                <c:pt idx="4">
                  <c:v>Others</c:v>
                </c:pt>
                <c:pt idx="5">
                  <c:v>Artisan</c:v>
                </c:pt>
                <c:pt idx="6">
                  <c:v>Trading</c:v>
                </c:pt>
                <c:pt idx="7">
                  <c:v>Civil Servant</c:v>
                </c:pt>
                <c:pt idx="8">
                  <c:v>Public Servant</c:v>
                </c:pt>
              </c:strCache>
            </c:strRef>
          </c:cat>
          <c:val>
            <c:numRef>
              <c:f>'Pivot Occupation'!$B$4:$B$13</c:f>
              <c:numCache>
                <c:formatCode>General</c:formatCode>
                <c:ptCount val="9"/>
                <c:pt idx="0">
                  <c:v>3890358</c:v>
                </c:pt>
                <c:pt idx="1">
                  <c:v>1573836</c:v>
                </c:pt>
                <c:pt idx="2">
                  <c:v>1161911</c:v>
                </c:pt>
                <c:pt idx="3">
                  <c:v>1139141</c:v>
                </c:pt>
                <c:pt idx="4">
                  <c:v>538472</c:v>
                </c:pt>
                <c:pt idx="5">
                  <c:v>474726</c:v>
                </c:pt>
                <c:pt idx="6">
                  <c:v>437283</c:v>
                </c:pt>
                <c:pt idx="7">
                  <c:v>225167</c:v>
                </c:pt>
                <c:pt idx="8">
                  <c:v>77294</c:v>
                </c:pt>
              </c:numCache>
            </c:numRef>
          </c:val>
          <c:extLst>
            <c:ext xmlns:c16="http://schemas.microsoft.com/office/drawing/2014/chart" uri="{C3380CC4-5D6E-409C-BE32-E72D297353CC}">
              <c16:uniqueId val="{00000000-C69C-441D-9492-B2734E4B730C}"/>
            </c:ext>
          </c:extLst>
        </c:ser>
        <c:dLbls>
          <c:dLblPos val="outEnd"/>
          <c:showLegendKey val="0"/>
          <c:showVal val="1"/>
          <c:showCatName val="0"/>
          <c:showSerName val="0"/>
          <c:showPercent val="0"/>
          <c:showBubbleSize val="0"/>
        </c:dLbls>
        <c:gapWidth val="444"/>
        <c:overlap val="-90"/>
        <c:axId val="577719263"/>
        <c:axId val="577721759"/>
      </c:barChart>
      <c:catAx>
        <c:axId val="57771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7721759"/>
        <c:crosses val="autoZero"/>
        <c:auto val="1"/>
        <c:lblAlgn val="ctr"/>
        <c:lblOffset val="100"/>
        <c:noMultiLvlLbl val="0"/>
      </c:catAx>
      <c:valAx>
        <c:axId val="577721759"/>
        <c:scaling>
          <c:orientation val="minMax"/>
        </c:scaling>
        <c:delete val="1"/>
        <c:axPos val="l"/>
        <c:numFmt formatCode="General" sourceLinked="1"/>
        <c:majorTickMark val="none"/>
        <c:minorTickMark val="none"/>
        <c:tickLblPos val="nextTo"/>
        <c:crossAx val="5777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Gender!PivotTable20</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Gender'!$B$3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F62-4E8A-8488-1DE89B937CB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F62-4E8A-8488-1DE89B937C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Gender'!$A$4:$A$6</c:f>
              <c:strCache>
                <c:ptCount val="2"/>
                <c:pt idx="0">
                  <c:v>FEMALE</c:v>
                </c:pt>
                <c:pt idx="1">
                  <c:v>MALE</c:v>
                </c:pt>
              </c:strCache>
            </c:strRef>
          </c:cat>
          <c:val>
            <c:numRef>
              <c:f>'Pivot Gender'!$B$4:$B$6</c:f>
              <c:numCache>
                <c:formatCode>General</c:formatCode>
                <c:ptCount val="2"/>
                <c:pt idx="0">
                  <c:v>4836915</c:v>
                </c:pt>
                <c:pt idx="1">
                  <c:v>4681273</c:v>
                </c:pt>
              </c:numCache>
            </c:numRef>
          </c:val>
          <c:extLst>
            <c:ext xmlns:c16="http://schemas.microsoft.com/office/drawing/2014/chart" uri="{C3380CC4-5D6E-409C-BE32-E72D297353CC}">
              <c16:uniqueId val="{00000000-33DD-4BC6-93D2-E0917EAB360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Age!PivotTable21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Age'!$B$3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Age'!$A$4:$A$8</c:f>
              <c:strCache>
                <c:ptCount val="4"/>
                <c:pt idx="0">
                  <c:v>Youth (18-34)</c:v>
                </c:pt>
                <c:pt idx="1">
                  <c:v>Middle-Aged (35-49)</c:v>
                </c:pt>
                <c:pt idx="2">
                  <c:v>Elderly People (50-69)</c:v>
                </c:pt>
                <c:pt idx="3">
                  <c:v>Old (70+)</c:v>
                </c:pt>
              </c:strCache>
            </c:strRef>
          </c:cat>
          <c:val>
            <c:numRef>
              <c:f>'Pivot Age'!$B$4:$B$8</c:f>
              <c:numCache>
                <c:formatCode>General</c:formatCode>
                <c:ptCount val="4"/>
                <c:pt idx="0">
                  <c:v>7286871</c:v>
                </c:pt>
                <c:pt idx="1">
                  <c:v>1566718</c:v>
                </c:pt>
                <c:pt idx="2">
                  <c:v>590481</c:v>
                </c:pt>
                <c:pt idx="3">
                  <c:v>74118</c:v>
                </c:pt>
              </c:numCache>
            </c:numRef>
          </c:val>
          <c:extLst>
            <c:ext xmlns:c16="http://schemas.microsoft.com/office/drawing/2014/chart" uri="{C3380CC4-5D6E-409C-BE32-E72D297353CC}">
              <c16:uniqueId val="{00000001-8272-4C53-8487-E2D2783212A7}"/>
            </c:ext>
          </c:extLst>
        </c:ser>
        <c:dLbls>
          <c:dLblPos val="outEnd"/>
          <c:showLegendKey val="0"/>
          <c:showVal val="1"/>
          <c:showCatName val="0"/>
          <c:showSerName val="0"/>
          <c:showPercent val="0"/>
          <c:showBubbleSize val="0"/>
        </c:dLbls>
        <c:gapWidth val="444"/>
        <c:overlap val="-90"/>
        <c:axId val="523834159"/>
        <c:axId val="523839151"/>
      </c:barChart>
      <c:catAx>
        <c:axId val="523834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3839151"/>
        <c:crosses val="autoZero"/>
        <c:auto val="1"/>
        <c:lblAlgn val="ctr"/>
        <c:lblOffset val="100"/>
        <c:noMultiLvlLbl val="0"/>
      </c:catAx>
      <c:valAx>
        <c:axId val="523839151"/>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Disability!PivotTable22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Disability distribution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Disability'!$B$3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Disability'!$A$4:$A$14</c:f>
              <c:strCache>
                <c:ptCount val="10"/>
                <c:pt idx="0">
                  <c:v>Spinal Cord Injury</c:v>
                </c:pt>
                <c:pt idx="1">
                  <c:v>Down Syndrome</c:v>
                </c:pt>
                <c:pt idx="2">
                  <c:v>Cognitive Learning Disa.</c:v>
                </c:pt>
                <c:pt idx="3">
                  <c:v>Little Stature</c:v>
                </c:pt>
                <c:pt idx="4">
                  <c:v>Autism</c:v>
                </c:pt>
                <c:pt idx="5">
                  <c:v>Deafness</c:v>
                </c:pt>
                <c:pt idx="6">
                  <c:v>Blindness</c:v>
                </c:pt>
                <c:pt idx="7">
                  <c:v>Physical Impediment</c:v>
                </c:pt>
                <c:pt idx="8">
                  <c:v>Albinism</c:v>
                </c:pt>
                <c:pt idx="9">
                  <c:v>Others</c:v>
                </c:pt>
              </c:strCache>
            </c:strRef>
          </c:cat>
          <c:val>
            <c:numRef>
              <c:f>'Pivot Disability'!$B$4:$B$14</c:f>
              <c:numCache>
                <c:formatCode>General</c:formatCode>
                <c:ptCount val="10"/>
                <c:pt idx="0">
                  <c:v>478</c:v>
                </c:pt>
                <c:pt idx="1">
                  <c:v>531</c:v>
                </c:pt>
                <c:pt idx="2">
                  <c:v>1360</c:v>
                </c:pt>
                <c:pt idx="3">
                  <c:v>1891</c:v>
                </c:pt>
                <c:pt idx="4">
                  <c:v>2885</c:v>
                </c:pt>
                <c:pt idx="5">
                  <c:v>4583</c:v>
                </c:pt>
                <c:pt idx="6">
                  <c:v>5801</c:v>
                </c:pt>
                <c:pt idx="7">
                  <c:v>9170</c:v>
                </c:pt>
                <c:pt idx="8">
                  <c:v>16060</c:v>
                </c:pt>
                <c:pt idx="9">
                  <c:v>20053</c:v>
                </c:pt>
              </c:numCache>
            </c:numRef>
          </c:val>
          <c:smooth val="0"/>
          <c:extLst>
            <c:ext xmlns:c16="http://schemas.microsoft.com/office/drawing/2014/chart" uri="{C3380CC4-5D6E-409C-BE32-E72D297353CC}">
              <c16:uniqueId val="{00000000-0435-446F-9509-8E564BB6336E}"/>
            </c:ext>
          </c:extLst>
        </c:ser>
        <c:dLbls>
          <c:dLblPos val="t"/>
          <c:showLegendKey val="0"/>
          <c:showVal val="1"/>
          <c:showCatName val="0"/>
          <c:showSerName val="0"/>
          <c:showPercent val="0"/>
          <c:showBubbleSize val="0"/>
        </c:dLbls>
        <c:marker val="1"/>
        <c:smooth val="0"/>
        <c:axId val="523846223"/>
        <c:axId val="523841231"/>
      </c:lineChart>
      <c:catAx>
        <c:axId val="523846223"/>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1231"/>
        <c:crosses val="autoZero"/>
        <c:auto val="1"/>
        <c:lblAlgn val="ctr"/>
        <c:lblOffset val="100"/>
        <c:noMultiLvlLbl val="0"/>
      </c:catAx>
      <c:valAx>
        <c:axId val="523841231"/>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REG!PivotTable18</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Top 10 Registration (Valid &amp; Invalid)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REG'!$B$3</c:f>
              <c:strCache>
                <c:ptCount val="1"/>
                <c:pt idx="0">
                  <c:v>Sum of REGISTERED</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REG'!$B$4:$B$41</c:f>
              <c:numCache>
                <c:formatCode>General</c:formatCode>
                <c:ptCount val="37"/>
                <c:pt idx="0">
                  <c:v>269340</c:v>
                </c:pt>
                <c:pt idx="1">
                  <c:v>261467</c:v>
                </c:pt>
                <c:pt idx="2">
                  <c:v>327711</c:v>
                </c:pt>
                <c:pt idx="3">
                  <c:v>313471</c:v>
                </c:pt>
                <c:pt idx="4">
                  <c:v>338669</c:v>
                </c:pt>
                <c:pt idx="5">
                  <c:v>444652</c:v>
                </c:pt>
                <c:pt idx="6">
                  <c:v>351946</c:v>
                </c:pt>
                <c:pt idx="7">
                  <c:v>248241</c:v>
                </c:pt>
                <c:pt idx="8">
                  <c:v>322351</c:v>
                </c:pt>
                <c:pt idx="9">
                  <c:v>523517</c:v>
                </c:pt>
                <c:pt idx="10">
                  <c:v>401510</c:v>
                </c:pt>
                <c:pt idx="11">
                  <c:v>365940</c:v>
                </c:pt>
                <c:pt idx="12">
                  <c:v>124844</c:v>
                </c:pt>
                <c:pt idx="13">
                  <c:v>243565</c:v>
                </c:pt>
                <c:pt idx="14">
                  <c:v>211341</c:v>
                </c:pt>
                <c:pt idx="15">
                  <c:v>219124</c:v>
                </c:pt>
                <c:pt idx="16">
                  <c:v>213270</c:v>
                </c:pt>
                <c:pt idx="17">
                  <c:v>285804</c:v>
                </c:pt>
                <c:pt idx="18">
                  <c:v>479231</c:v>
                </c:pt>
                <c:pt idx="19">
                  <c:v>569103</c:v>
                </c:pt>
                <c:pt idx="20">
                  <c:v>340510</c:v>
                </c:pt>
                <c:pt idx="21">
                  <c:v>270567</c:v>
                </c:pt>
                <c:pt idx="22">
                  <c:v>362879</c:v>
                </c:pt>
                <c:pt idx="23">
                  <c:v>330401</c:v>
                </c:pt>
                <c:pt idx="24">
                  <c:v>585629</c:v>
                </c:pt>
                <c:pt idx="25">
                  <c:v>328254</c:v>
                </c:pt>
                <c:pt idx="26">
                  <c:v>369908</c:v>
                </c:pt>
                <c:pt idx="27">
                  <c:v>345419</c:v>
                </c:pt>
                <c:pt idx="28">
                  <c:v>225252</c:v>
                </c:pt>
                <c:pt idx="29">
                  <c:v>362609</c:v>
                </c:pt>
                <c:pt idx="30">
                  <c:v>396229</c:v>
                </c:pt>
                <c:pt idx="31">
                  <c:v>359639</c:v>
                </c:pt>
                <c:pt idx="32">
                  <c:v>473924</c:v>
                </c:pt>
                <c:pt idx="33">
                  <c:v>330409</c:v>
                </c:pt>
                <c:pt idx="34">
                  <c:v>311155</c:v>
                </c:pt>
                <c:pt idx="35">
                  <c:v>152414</c:v>
                </c:pt>
                <c:pt idx="36">
                  <c:v>238649</c:v>
                </c:pt>
              </c:numCache>
            </c:numRef>
          </c:val>
          <c:extLst>
            <c:ext xmlns:c16="http://schemas.microsoft.com/office/drawing/2014/chart" uri="{C3380CC4-5D6E-409C-BE32-E72D297353CC}">
              <c16:uniqueId val="{00000000-8E6D-4003-ADB6-55B4832D4062}"/>
            </c:ext>
          </c:extLst>
        </c:ser>
        <c:ser>
          <c:idx val="1"/>
          <c:order val="1"/>
          <c:tx>
            <c:strRef>
              <c:f>'PIVOT REG'!$C$3</c:f>
              <c:strCache>
                <c:ptCount val="1"/>
                <c:pt idx="0">
                  <c:v>Sum of VALID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REG'!$C$4:$C$41</c:f>
              <c:numCache>
                <c:formatCode>General</c:formatCode>
                <c:ptCount val="37"/>
                <c:pt idx="0">
                  <c:v>196683</c:v>
                </c:pt>
                <c:pt idx="1">
                  <c:v>222308</c:v>
                </c:pt>
                <c:pt idx="2">
                  <c:v>236613</c:v>
                </c:pt>
                <c:pt idx="3">
                  <c:v>217636</c:v>
                </c:pt>
                <c:pt idx="4">
                  <c:v>288282</c:v>
                </c:pt>
                <c:pt idx="5">
                  <c:v>137139</c:v>
                </c:pt>
                <c:pt idx="6">
                  <c:v>302027</c:v>
                </c:pt>
                <c:pt idx="7">
                  <c:v>198272</c:v>
                </c:pt>
                <c:pt idx="8">
                  <c:v>245331</c:v>
                </c:pt>
                <c:pt idx="9">
                  <c:v>369838</c:v>
                </c:pt>
                <c:pt idx="10">
                  <c:v>161447</c:v>
                </c:pt>
                <c:pt idx="11">
                  <c:v>292292</c:v>
                </c:pt>
                <c:pt idx="12">
                  <c:v>76347</c:v>
                </c:pt>
                <c:pt idx="13">
                  <c:v>182304</c:v>
                </c:pt>
                <c:pt idx="14">
                  <c:v>183752</c:v>
                </c:pt>
                <c:pt idx="15">
                  <c:v>181331</c:v>
                </c:pt>
                <c:pt idx="16">
                  <c:v>172538</c:v>
                </c:pt>
                <c:pt idx="17">
                  <c:v>240674</c:v>
                </c:pt>
                <c:pt idx="18">
                  <c:v>412977</c:v>
                </c:pt>
                <c:pt idx="19">
                  <c:v>469818</c:v>
                </c:pt>
                <c:pt idx="20">
                  <c:v>289030</c:v>
                </c:pt>
                <c:pt idx="21">
                  <c:v>226444</c:v>
                </c:pt>
                <c:pt idx="22">
                  <c:v>293015</c:v>
                </c:pt>
                <c:pt idx="23">
                  <c:v>287393</c:v>
                </c:pt>
                <c:pt idx="24">
                  <c:v>504901</c:v>
                </c:pt>
                <c:pt idx="25">
                  <c:v>274879</c:v>
                </c:pt>
                <c:pt idx="26">
                  <c:v>316136</c:v>
                </c:pt>
                <c:pt idx="27">
                  <c:v>271745</c:v>
                </c:pt>
                <c:pt idx="28">
                  <c:v>178213</c:v>
                </c:pt>
                <c:pt idx="29">
                  <c:v>268230</c:v>
                </c:pt>
                <c:pt idx="30">
                  <c:v>340938</c:v>
                </c:pt>
                <c:pt idx="31">
                  <c:v>311842</c:v>
                </c:pt>
                <c:pt idx="32">
                  <c:v>317717</c:v>
                </c:pt>
                <c:pt idx="33">
                  <c:v>269757</c:v>
                </c:pt>
                <c:pt idx="34">
                  <c:v>248731</c:v>
                </c:pt>
                <c:pt idx="35">
                  <c:v>119638</c:v>
                </c:pt>
                <c:pt idx="36">
                  <c:v>211970</c:v>
                </c:pt>
              </c:numCache>
            </c:numRef>
          </c:val>
          <c:extLst>
            <c:ext xmlns:c16="http://schemas.microsoft.com/office/drawing/2014/chart" uri="{C3380CC4-5D6E-409C-BE32-E72D297353CC}">
              <c16:uniqueId val="{00000001-8E6D-4003-ADB6-55B4832D4062}"/>
            </c:ext>
          </c:extLst>
        </c:ser>
        <c:ser>
          <c:idx val="2"/>
          <c:order val="2"/>
          <c:tx>
            <c:strRef>
              <c:f>'PIVOT REG'!$D$3</c:f>
              <c:strCache>
                <c:ptCount val="1"/>
                <c:pt idx="0">
                  <c:v>Sum of INVALID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'PIVOT REG'!$A$4:$A$41</c:f>
              <c:strCache>
                <c:ptCount val="37"/>
                <c:pt idx="0">
                  <c:v>ABIA</c:v>
                </c:pt>
                <c:pt idx="1">
                  <c:v>ADAMAWA</c:v>
                </c:pt>
                <c:pt idx="2">
                  <c:v>AKWA IBOM</c:v>
                </c:pt>
                <c:pt idx="3">
                  <c:v>ANAMBRA</c:v>
                </c:pt>
                <c:pt idx="4">
                  <c:v>BAUCHI</c:v>
                </c:pt>
                <c:pt idx="5">
                  <c:v>BAYELSA</c:v>
                </c:pt>
                <c:pt idx="6">
                  <c:v>BENUE</c:v>
                </c:pt>
                <c:pt idx="7">
                  <c:v>BORNO</c:v>
                </c:pt>
                <c:pt idx="8">
                  <c:v>CROSS RIVER</c:v>
                </c:pt>
                <c:pt idx="9">
                  <c:v>DELTA</c:v>
                </c:pt>
                <c:pt idx="10">
                  <c:v>EBONYI</c:v>
                </c:pt>
                <c:pt idx="11">
                  <c:v>EDO</c:v>
                </c:pt>
                <c:pt idx="12">
                  <c:v>EKITI</c:v>
                </c:pt>
                <c:pt idx="13">
                  <c:v>ENUGU</c:v>
                </c:pt>
                <c:pt idx="14">
                  <c:v>FCT</c:v>
                </c:pt>
                <c:pt idx="15">
                  <c:v>GOMBE</c:v>
                </c:pt>
                <c:pt idx="16">
                  <c:v>IMO</c:v>
                </c:pt>
                <c:pt idx="17">
                  <c:v>JIGAWA</c:v>
                </c:pt>
                <c:pt idx="18">
                  <c:v>KADUNA</c:v>
                </c:pt>
                <c:pt idx="19">
                  <c:v>KANO</c:v>
                </c:pt>
                <c:pt idx="20">
                  <c:v>KATSINA</c:v>
                </c:pt>
                <c:pt idx="21">
                  <c:v>KEBBI</c:v>
                </c:pt>
                <c:pt idx="22">
                  <c:v>KOGI</c:v>
                </c:pt>
                <c:pt idx="23">
                  <c:v>KWARA</c:v>
                </c:pt>
                <c:pt idx="24">
                  <c:v>LAGOS</c:v>
                </c:pt>
                <c:pt idx="25">
                  <c:v>NASARAWA</c:v>
                </c:pt>
                <c:pt idx="26">
                  <c:v>NIGER</c:v>
                </c:pt>
                <c:pt idx="27">
                  <c:v>OGUN</c:v>
                </c:pt>
                <c:pt idx="28">
                  <c:v>ONDO</c:v>
                </c:pt>
                <c:pt idx="29">
                  <c:v>OSUN</c:v>
                </c:pt>
                <c:pt idx="30">
                  <c:v>OYO</c:v>
                </c:pt>
                <c:pt idx="31">
                  <c:v>PLATEAU</c:v>
                </c:pt>
                <c:pt idx="32">
                  <c:v>RIVERS</c:v>
                </c:pt>
                <c:pt idx="33">
                  <c:v>SOKOTO</c:v>
                </c:pt>
                <c:pt idx="34">
                  <c:v>TARABA</c:v>
                </c:pt>
                <c:pt idx="35">
                  <c:v>YOBE</c:v>
                </c:pt>
                <c:pt idx="36">
                  <c:v>ZAMFARA</c:v>
                </c:pt>
              </c:strCache>
            </c:strRef>
          </c:cat>
          <c:val>
            <c:numRef>
              <c:f>'PIVOT REG'!$D$4:$D$41</c:f>
              <c:numCache>
                <c:formatCode>General</c:formatCode>
                <c:ptCount val="37"/>
                <c:pt idx="0">
                  <c:v>72657</c:v>
                </c:pt>
                <c:pt idx="1">
                  <c:v>39159</c:v>
                </c:pt>
                <c:pt idx="2">
                  <c:v>91098</c:v>
                </c:pt>
                <c:pt idx="3">
                  <c:v>95835</c:v>
                </c:pt>
                <c:pt idx="4">
                  <c:v>50387</c:v>
                </c:pt>
                <c:pt idx="5">
                  <c:v>307513</c:v>
                </c:pt>
                <c:pt idx="6">
                  <c:v>49919</c:v>
                </c:pt>
                <c:pt idx="7">
                  <c:v>49969</c:v>
                </c:pt>
                <c:pt idx="8">
                  <c:v>77020</c:v>
                </c:pt>
                <c:pt idx="9">
                  <c:v>153679</c:v>
                </c:pt>
                <c:pt idx="10">
                  <c:v>240063</c:v>
                </c:pt>
                <c:pt idx="11">
                  <c:v>73648</c:v>
                </c:pt>
                <c:pt idx="12">
                  <c:v>48497</c:v>
                </c:pt>
                <c:pt idx="13">
                  <c:v>61261</c:v>
                </c:pt>
                <c:pt idx="14">
                  <c:v>27589</c:v>
                </c:pt>
                <c:pt idx="15">
                  <c:v>37793</c:v>
                </c:pt>
                <c:pt idx="16">
                  <c:v>40732</c:v>
                </c:pt>
                <c:pt idx="17">
                  <c:v>45130</c:v>
                </c:pt>
                <c:pt idx="18">
                  <c:v>66254</c:v>
                </c:pt>
                <c:pt idx="19">
                  <c:v>99285</c:v>
                </c:pt>
                <c:pt idx="20">
                  <c:v>51480</c:v>
                </c:pt>
                <c:pt idx="21">
                  <c:v>44123</c:v>
                </c:pt>
                <c:pt idx="22">
                  <c:v>69864</c:v>
                </c:pt>
                <c:pt idx="23">
                  <c:v>43008</c:v>
                </c:pt>
                <c:pt idx="24">
                  <c:v>80728</c:v>
                </c:pt>
                <c:pt idx="25">
                  <c:v>53375</c:v>
                </c:pt>
                <c:pt idx="26">
                  <c:v>53772</c:v>
                </c:pt>
                <c:pt idx="27">
                  <c:v>73674</c:v>
                </c:pt>
                <c:pt idx="28">
                  <c:v>47039</c:v>
                </c:pt>
                <c:pt idx="29">
                  <c:v>94379</c:v>
                </c:pt>
                <c:pt idx="30">
                  <c:v>55291</c:v>
                </c:pt>
                <c:pt idx="31">
                  <c:v>47797</c:v>
                </c:pt>
                <c:pt idx="32">
                  <c:v>156207</c:v>
                </c:pt>
                <c:pt idx="33">
                  <c:v>60652</c:v>
                </c:pt>
                <c:pt idx="34">
                  <c:v>62424</c:v>
                </c:pt>
                <c:pt idx="35">
                  <c:v>32776</c:v>
                </c:pt>
                <c:pt idx="36">
                  <c:v>26679</c:v>
                </c:pt>
              </c:numCache>
            </c:numRef>
          </c:val>
          <c:extLst>
            <c:ext xmlns:c16="http://schemas.microsoft.com/office/drawing/2014/chart" uri="{C3380CC4-5D6E-409C-BE32-E72D297353CC}">
              <c16:uniqueId val="{00000002-8E6D-4003-ADB6-55B4832D4062}"/>
            </c:ext>
          </c:extLst>
        </c:ser>
        <c:dLbls>
          <c:showLegendKey val="0"/>
          <c:showVal val="0"/>
          <c:showCatName val="0"/>
          <c:showSerName val="0"/>
          <c:showPercent val="0"/>
          <c:showBubbleSize val="0"/>
        </c:dLbls>
        <c:gapWidth val="164"/>
        <c:overlap val="-22"/>
        <c:axId val="523806703"/>
        <c:axId val="523797967"/>
      </c:barChart>
      <c:catAx>
        <c:axId val="5238067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97967"/>
        <c:crosses val="autoZero"/>
        <c:auto val="1"/>
        <c:lblAlgn val="ctr"/>
        <c:lblOffset val="100"/>
        <c:noMultiLvlLbl val="0"/>
      </c:catAx>
      <c:valAx>
        <c:axId val="523797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Occupation!PivotTable19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Occupational Distribution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Occupation'!$B$3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Occupation'!$A$4:$A$13</c:f>
              <c:strCache>
                <c:ptCount val="9"/>
                <c:pt idx="0">
                  <c:v>Student</c:v>
                </c:pt>
                <c:pt idx="1">
                  <c:v>Business</c:v>
                </c:pt>
                <c:pt idx="2">
                  <c:v>Housewife</c:v>
                </c:pt>
                <c:pt idx="3">
                  <c:v>Farming/Fishing</c:v>
                </c:pt>
                <c:pt idx="4">
                  <c:v>Others</c:v>
                </c:pt>
                <c:pt idx="5">
                  <c:v>Artisan</c:v>
                </c:pt>
                <c:pt idx="6">
                  <c:v>Trading</c:v>
                </c:pt>
                <c:pt idx="7">
                  <c:v>Civil Servant</c:v>
                </c:pt>
                <c:pt idx="8">
                  <c:v>Public Servant</c:v>
                </c:pt>
              </c:strCache>
            </c:strRef>
          </c:cat>
          <c:val>
            <c:numRef>
              <c:f>'Pivot Occupation'!$B$4:$B$13</c:f>
              <c:numCache>
                <c:formatCode>General</c:formatCode>
                <c:ptCount val="9"/>
                <c:pt idx="0">
                  <c:v>3890358</c:v>
                </c:pt>
                <c:pt idx="1">
                  <c:v>1573836</c:v>
                </c:pt>
                <c:pt idx="2">
                  <c:v>1161911</c:v>
                </c:pt>
                <c:pt idx="3">
                  <c:v>1139141</c:v>
                </c:pt>
                <c:pt idx="4">
                  <c:v>538472</c:v>
                </c:pt>
                <c:pt idx="5">
                  <c:v>474726</c:v>
                </c:pt>
                <c:pt idx="6">
                  <c:v>437283</c:v>
                </c:pt>
                <c:pt idx="7">
                  <c:v>225167</c:v>
                </c:pt>
                <c:pt idx="8">
                  <c:v>77294</c:v>
                </c:pt>
              </c:numCache>
            </c:numRef>
          </c:val>
          <c:extLst>
            <c:ext xmlns:c16="http://schemas.microsoft.com/office/drawing/2014/chart" uri="{C3380CC4-5D6E-409C-BE32-E72D297353CC}">
              <c16:uniqueId val="{00000000-0941-40BF-871D-74C2CB73C97D}"/>
            </c:ext>
          </c:extLst>
        </c:ser>
        <c:dLbls>
          <c:dLblPos val="outEnd"/>
          <c:showLegendKey val="0"/>
          <c:showVal val="1"/>
          <c:showCatName val="0"/>
          <c:showSerName val="0"/>
          <c:showPercent val="0"/>
          <c:showBubbleSize val="0"/>
        </c:dLbls>
        <c:gapWidth val="444"/>
        <c:overlap val="-90"/>
        <c:axId val="577719263"/>
        <c:axId val="577721759"/>
      </c:barChart>
      <c:catAx>
        <c:axId val="577719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7721759"/>
        <c:crosses val="autoZero"/>
        <c:auto val="1"/>
        <c:lblAlgn val="ctr"/>
        <c:lblOffset val="100"/>
        <c:noMultiLvlLbl val="0"/>
      </c:catAx>
      <c:valAx>
        <c:axId val="577721759"/>
        <c:scaling>
          <c:orientation val="minMax"/>
        </c:scaling>
        <c:delete val="1"/>
        <c:axPos val="l"/>
        <c:numFmt formatCode="General" sourceLinked="1"/>
        <c:majorTickMark val="none"/>
        <c:minorTickMark val="none"/>
        <c:tickLblPos val="nextTo"/>
        <c:crossAx val="57771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[INEC Voter Registration Analysis.xlsx]Pivot Age!PivotTable21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Age'!$B$3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Age'!$A$4:$A$8</c:f>
              <c:strCache>
                <c:ptCount val="4"/>
                <c:pt idx="0">
                  <c:v>Youth (18-34)</c:v>
                </c:pt>
                <c:pt idx="1">
                  <c:v>Middle-Aged (35-49)</c:v>
                </c:pt>
                <c:pt idx="2">
                  <c:v>Elderly People (50-69)</c:v>
                </c:pt>
                <c:pt idx="3">
                  <c:v>Old (70+)</c:v>
                </c:pt>
              </c:strCache>
            </c:strRef>
          </c:cat>
          <c:val>
            <c:numRef>
              <c:f>'Pivot Age'!$B$4:$B$8</c:f>
              <c:numCache>
                <c:formatCode>General</c:formatCode>
                <c:ptCount val="4"/>
                <c:pt idx="0">
                  <c:v>7286871</c:v>
                </c:pt>
                <c:pt idx="1">
                  <c:v>1566718</c:v>
                </c:pt>
                <c:pt idx="2">
                  <c:v>590481</c:v>
                </c:pt>
                <c:pt idx="3">
                  <c:v>74118</c:v>
                </c:pt>
              </c:numCache>
            </c:numRef>
          </c:val>
          <c:extLst>
            <c:ext xmlns:c16="http://schemas.microsoft.com/office/drawing/2014/chart" uri="{C3380CC4-5D6E-409C-BE32-E72D297353CC}">
              <c16:uniqueId val="{00000000-C3C2-4970-AC58-FECA542EB904}"/>
            </c:ext>
          </c:extLst>
        </c:ser>
        <c:dLbls>
          <c:dLblPos val="outEnd"/>
          <c:showLegendKey val="0"/>
          <c:showVal val="1"/>
          <c:showCatName val="0"/>
          <c:showSerName val="0"/>
          <c:showPercent val="0"/>
          <c:showBubbleSize val="0"/>
        </c:dLbls>
        <c:gapWidth val="444"/>
        <c:overlap val="-90"/>
        <c:axId val="523834159"/>
        <c:axId val="523839151"/>
      </c:barChart>
      <c:catAx>
        <c:axId val="523834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3839151"/>
        <c:crosses val="autoZero"/>
        <c:auto val="1"/>
        <c:lblAlgn val="ctr"/>
        <c:lblOffset val="100"/>
        <c:noMultiLvlLbl val="0"/>
      </c:catAx>
      <c:valAx>
        <c:axId val="523839151"/>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166686</xdr:rowOff>
    </xdr:from>
    <xdr:to>
      <xdr:col>16</xdr:col>
      <xdr:colOff>57150</xdr:colOff>
      <xdr:row>18</xdr:row>
      <xdr:rowOff>76199</xdr:rowOff>
    </xdr:to>
    <xdr:graphicFrame macro="">
      <xdr:nvGraphicFramePr>
        <xdr:cNvPr id="2" name="Chart 1">
          <a:extLst>
            <a:ext uri="{FF2B5EF4-FFF2-40B4-BE49-F238E27FC236}">
              <a16:creationId xmlns:a16="http://schemas.microsoft.com/office/drawing/2014/main" id="{40796970-25F8-4D30-A769-06F2F1D42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1552575</xdr:colOff>
      <xdr:row>1</xdr:row>
      <xdr:rowOff>52387</xdr:rowOff>
    </xdr:from>
    <xdr:to>
      <xdr:col>8</xdr:col>
      <xdr:colOff>428625</xdr:colOff>
      <xdr:row>15</xdr:row>
      <xdr:rowOff>128587</xdr:rowOff>
    </xdr:to>
    <xdr:graphicFrame macro="">
      <xdr:nvGraphicFramePr>
        <xdr:cNvPr id="3" name="Chart 2">
          <a:extLst>
            <a:ext uri="{FF2B5EF4-FFF2-40B4-BE49-F238E27FC236}">
              <a16:creationId xmlns:a16="http://schemas.microsoft.com/office/drawing/2014/main" id="{58790820-BAE7-4A95-8157-C7DC798D4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1</xdr:row>
      <xdr:rowOff>119062</xdr:rowOff>
    </xdr:from>
    <xdr:to>
      <xdr:col>9</xdr:col>
      <xdr:colOff>247650</xdr:colOff>
      <xdr:row>16</xdr:row>
      <xdr:rowOff>4762</xdr:rowOff>
    </xdr:to>
    <xdr:graphicFrame macro="">
      <xdr:nvGraphicFramePr>
        <xdr:cNvPr id="2" name="Chart 1">
          <a:extLst>
            <a:ext uri="{FF2B5EF4-FFF2-40B4-BE49-F238E27FC236}">
              <a16:creationId xmlns:a16="http://schemas.microsoft.com/office/drawing/2014/main" id="{3F38CD02-B842-4505-9069-E58766412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600075</xdr:colOff>
      <xdr:row>2</xdr:row>
      <xdr:rowOff>23812</xdr:rowOff>
    </xdr:from>
    <xdr:to>
      <xdr:col>11</xdr:col>
      <xdr:colOff>295275</xdr:colOff>
      <xdr:row>16</xdr:row>
      <xdr:rowOff>100012</xdr:rowOff>
    </xdr:to>
    <xdr:graphicFrame macro="">
      <xdr:nvGraphicFramePr>
        <xdr:cNvPr id="2" name="Chart 1">
          <a:extLst>
            <a:ext uri="{FF2B5EF4-FFF2-40B4-BE49-F238E27FC236}">
              <a16:creationId xmlns:a16="http://schemas.microsoft.com/office/drawing/2014/main" id="{9A8D2392-8720-44F7-8005-F3C061C15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AFFA630A-9E2A-4C0F-BA33-D7B59A6BD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371475</xdr:colOff>
      <xdr:row>1</xdr:row>
      <xdr:rowOff>166687</xdr:rowOff>
    </xdr:from>
    <xdr:to>
      <xdr:col>11</xdr:col>
      <xdr:colOff>66675</xdr:colOff>
      <xdr:row>16</xdr:row>
      <xdr:rowOff>52387</xdr:rowOff>
    </xdr:to>
    <xdr:graphicFrame macro="">
      <xdr:nvGraphicFramePr>
        <xdr:cNvPr id="2" name="Chart 1">
          <a:extLst>
            <a:ext uri="{FF2B5EF4-FFF2-40B4-BE49-F238E27FC236}">
              <a16:creationId xmlns:a16="http://schemas.microsoft.com/office/drawing/2014/main" id="{B129A7EA-D226-45CB-96FE-F9A500E93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238125</xdr:colOff>
      <xdr:row>2</xdr:row>
      <xdr:rowOff>52916</xdr:rowOff>
    </xdr:from>
    <xdr:to>
      <xdr:col>7</xdr:col>
      <xdr:colOff>513292</xdr:colOff>
      <xdr:row>21</xdr:row>
      <xdr:rowOff>91016</xdr:rowOff>
    </xdr:to>
    <xdr:graphicFrame macro="">
      <xdr:nvGraphicFramePr>
        <xdr:cNvPr id="3" name="Chart 2">
          <a:extLst>
            <a:ext uri="{FF2B5EF4-FFF2-40B4-BE49-F238E27FC236}">
              <a16:creationId xmlns:a16="http://schemas.microsoft.com/office/drawing/2014/main" id="{9898530F-EA89-45DD-95D5-850184B18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xdr:row>
      <xdr:rowOff>31748</xdr:rowOff>
    </xdr:from>
    <xdr:to>
      <xdr:col>13</xdr:col>
      <xdr:colOff>146050</xdr:colOff>
      <xdr:row>21</xdr:row>
      <xdr:rowOff>69848</xdr:rowOff>
    </xdr:to>
    <xdr:graphicFrame macro="">
      <xdr:nvGraphicFramePr>
        <xdr:cNvPr id="4" name="Chart 3">
          <a:extLst>
            <a:ext uri="{FF2B5EF4-FFF2-40B4-BE49-F238E27FC236}">
              <a16:creationId xmlns:a16="http://schemas.microsoft.com/office/drawing/2014/main" id="{43D52E09-1B08-4614-871C-3FB3C1DEE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21</xdr:row>
      <xdr:rowOff>137590</xdr:rowOff>
    </xdr:from>
    <xdr:to>
      <xdr:col>13</xdr:col>
      <xdr:colOff>155575</xdr:colOff>
      <xdr:row>40</xdr:row>
      <xdr:rowOff>175690</xdr:rowOff>
    </xdr:to>
    <xdr:graphicFrame macro="">
      <xdr:nvGraphicFramePr>
        <xdr:cNvPr id="6" name="Chart 5">
          <a:extLst>
            <a:ext uri="{FF2B5EF4-FFF2-40B4-BE49-F238E27FC236}">
              <a16:creationId xmlns:a16="http://schemas.microsoft.com/office/drawing/2014/main" id="{3CFD2800-D23E-45FD-90BB-CCA5CC86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236006</xdr:colOff>
      <xdr:row>21</xdr:row>
      <xdr:rowOff>149834</xdr:rowOff>
    </xdr:from>
    <xdr:to>
      <xdr:col>7</xdr:col>
      <xdr:colOff>511173</xdr:colOff>
      <xdr:row>40</xdr:row>
      <xdr:rowOff>187934</xdr:rowOff>
    </xdr:to>
    <xdr:graphicFrame macro="">
      <xdr:nvGraphicFramePr>
        <xdr:cNvPr id="7" name="Chart 6">
          <a:extLst>
            <a:ext uri="{FF2B5EF4-FFF2-40B4-BE49-F238E27FC236}">
              <a16:creationId xmlns:a16="http://schemas.microsoft.com/office/drawing/2014/main" id="{40E2B804-0D72-4F8F-879A-7F23D122D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172811</xdr:colOff>
      <xdr:row>2</xdr:row>
      <xdr:rowOff>40367</xdr:rowOff>
    </xdr:from>
    <xdr:to>
      <xdr:col>16</xdr:col>
      <xdr:colOff>172811</xdr:colOff>
      <xdr:row>16</xdr:row>
      <xdr:rowOff>126092</xdr:rowOff>
    </xdr:to>
    <mc:AlternateContent xmlns:mc="http://schemas.openxmlformats.org/markup-compatibility/2006" xmlns:a14="http://schemas.microsoft.com/office/drawing/2010/main">
      <mc:Choice Requires="a14">
        <xdr:graphicFrame macro="">
          <xdr:nvGraphicFramePr>
            <xdr:cNvPr id="8" name="STATE ">
              <a:extLst>
                <a:ext uri="{FF2B5EF4-FFF2-40B4-BE49-F238E27FC236}">
                  <a16:creationId xmlns:a16="http://schemas.microsoft.com/office/drawing/2014/main" id="{AD29B1B3-40F9-4B75-BAEF-0A2C60D52610}"/>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mlns="">
        <xdr:sp macro="" textlink="">
          <xdr:nvSpPr>
            <xdr:cNvPr id="0" name=""/>
            <xdr:cNvSpPr>
              <a:spLocks noTextEdit="1"/>
            </xdr:cNvSpPr>
          </xdr:nvSpPr>
          <xdr:spPr>
            <a:xfrm>
              <a:off x="9486144" y="590700"/>
              <a:ext cx="1841500"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210455</xdr:colOff>
      <xdr:row>16</xdr:row>
      <xdr:rowOff>141060</xdr:rowOff>
    </xdr:from>
    <xdr:to>
      <xdr:col>16</xdr:col>
      <xdr:colOff>210456</xdr:colOff>
      <xdr:row>31</xdr:row>
      <xdr:rowOff>102960</xdr:rowOff>
    </xdr:to>
    <mc:AlternateContent xmlns:mc="http://schemas.openxmlformats.org/markup-compatibility/2006" xmlns:a14="http://schemas.microsoft.com/office/drawing/2010/main">
      <mc:Choice Requires="a14">
        <xdr:graphicFrame macro="">
          <xdr:nvGraphicFramePr>
            <xdr:cNvPr id="22" name="Profession">
              <a:extLst>
                <a:ext uri="{FF2B5EF4-FFF2-40B4-BE49-F238E27FC236}">
                  <a16:creationId xmlns:a16="http://schemas.microsoft.com/office/drawing/2014/main" id="{762FDAB1-BE12-472E-83CE-4A18787E1FBB}"/>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9523788" y="3358393"/>
              <a:ext cx="1841501"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234044</xdr:colOff>
      <xdr:row>25</xdr:row>
      <xdr:rowOff>57452</xdr:rowOff>
    </xdr:from>
    <xdr:to>
      <xdr:col>19</xdr:col>
      <xdr:colOff>227694</xdr:colOff>
      <xdr:row>33</xdr:row>
      <xdr:rowOff>9827</xdr:rowOff>
    </xdr:to>
    <mc:AlternateContent xmlns:mc="http://schemas.openxmlformats.org/markup-compatibility/2006" xmlns:a14="http://schemas.microsoft.com/office/drawing/2010/main">
      <mc:Choice Requires="a14">
        <xdr:graphicFrame macro="">
          <xdr:nvGraphicFramePr>
            <xdr:cNvPr id="26" name="AGE BRACKET">
              <a:extLst>
                <a:ext uri="{FF2B5EF4-FFF2-40B4-BE49-F238E27FC236}">
                  <a16:creationId xmlns:a16="http://schemas.microsoft.com/office/drawing/2014/main" id="{BE81A2FE-13B3-41F8-984E-471F1374B79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388877" y="4989285"/>
              <a:ext cx="183515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226181</xdr:colOff>
      <xdr:row>31</xdr:row>
      <xdr:rowOff>145747</xdr:rowOff>
    </xdr:from>
    <xdr:to>
      <xdr:col>16</xdr:col>
      <xdr:colOff>214539</xdr:colOff>
      <xdr:row>45</xdr:row>
      <xdr:rowOff>2872</xdr:rowOff>
    </xdr:to>
    <mc:AlternateContent xmlns:mc="http://schemas.openxmlformats.org/markup-compatibility/2006" xmlns:a14="http://schemas.microsoft.com/office/drawing/2010/main">
      <mc:Choice Requires="a14">
        <xdr:graphicFrame macro="">
          <xdr:nvGraphicFramePr>
            <xdr:cNvPr id="27" name="CASE">
              <a:extLst>
                <a:ext uri="{FF2B5EF4-FFF2-40B4-BE49-F238E27FC236}">
                  <a16:creationId xmlns:a16="http://schemas.microsoft.com/office/drawing/2014/main" id="{5EE95DB3-09FB-405C-891F-F386BE7E818C}"/>
                </a:ext>
              </a:extLst>
            </xdr:cNvPr>
            <xdr:cNvGraphicFramePr/>
          </xdr:nvGraphicFramePr>
          <xdr:xfrm>
            <a:off x="0" y="0"/>
            <a:ext cx="0" cy="0"/>
          </xdr:xfrm>
          <a:graphic>
            <a:graphicData uri="http://schemas.microsoft.com/office/drawing/2010/slicer">
              <sle:slicer xmlns:sle="http://schemas.microsoft.com/office/drawing/2010/slicer" name="CASE"/>
            </a:graphicData>
          </a:graphic>
        </xdr:graphicFrame>
      </mc:Choice>
      <mc:Fallback xmlns="">
        <xdr:sp macro="" textlink="">
          <xdr:nvSpPr>
            <xdr:cNvPr id="0" name=""/>
            <xdr:cNvSpPr>
              <a:spLocks noTextEdit="1"/>
            </xdr:cNvSpPr>
          </xdr:nvSpPr>
          <xdr:spPr>
            <a:xfrm>
              <a:off x="9539514" y="6220580"/>
              <a:ext cx="182985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169336</xdr:colOff>
      <xdr:row>41</xdr:row>
      <xdr:rowOff>42329</xdr:rowOff>
    </xdr:from>
    <xdr:to>
      <xdr:col>10</xdr:col>
      <xdr:colOff>1312336</xdr:colOff>
      <xdr:row>60</xdr:row>
      <xdr:rowOff>80429</xdr:rowOff>
    </xdr:to>
    <xdr:graphicFrame macro="">
      <xdr:nvGraphicFramePr>
        <xdr:cNvPr id="10" name="Chart 9">
          <a:extLst>
            <a:ext uri="{FF2B5EF4-FFF2-40B4-BE49-F238E27FC236}">
              <a16:creationId xmlns:a16="http://schemas.microsoft.com/office/drawing/2014/main" id="{936483E1-A6AB-44AA-B260-D7396DF1D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1390649</xdr:colOff>
      <xdr:row>45</xdr:row>
      <xdr:rowOff>51859</xdr:rowOff>
    </xdr:from>
    <xdr:to>
      <xdr:col>13</xdr:col>
      <xdr:colOff>309033</xdr:colOff>
      <xdr:row>58</xdr:row>
      <xdr:rowOff>99484</xdr:rowOff>
    </xdr:to>
    <mc:AlternateContent xmlns:mc="http://schemas.openxmlformats.org/markup-compatibility/2006" xmlns:a14="http://schemas.microsoft.com/office/drawing/2010/main">
      <mc:Choice Requires="a14">
        <xdr:graphicFrame macro="">
          <xdr:nvGraphicFramePr>
            <xdr:cNvPr id="2" name="Geopolitical Zone">
              <a:extLst>
                <a:ext uri="{FF2B5EF4-FFF2-40B4-BE49-F238E27FC236}">
                  <a16:creationId xmlns:a16="http://schemas.microsoft.com/office/drawing/2014/main" id="{E05EA255-608B-456B-B110-B7985315B951}"/>
                </a:ext>
              </a:extLst>
            </xdr:cNvPr>
            <xdr:cNvGraphicFramePr/>
          </xdr:nvGraphicFramePr>
          <xdr:xfrm>
            <a:off x="0" y="0"/>
            <a:ext cx="0" cy="0"/>
          </xdr:xfrm>
          <a:graphic>
            <a:graphicData uri="http://schemas.microsoft.com/office/drawing/2010/slicer">
              <sle:slicer xmlns:sle="http://schemas.microsoft.com/office/drawing/2010/slicer" name="Geopolitical Zone"/>
            </a:graphicData>
          </a:graphic>
        </xdr:graphicFrame>
      </mc:Choice>
      <mc:Fallback xmlns="">
        <xdr:sp macro="" textlink="">
          <xdr:nvSpPr>
            <xdr:cNvPr id="0" name=""/>
            <xdr:cNvSpPr>
              <a:spLocks noTextEdit="1"/>
            </xdr:cNvSpPr>
          </xdr:nvSpPr>
          <xdr:spPr>
            <a:xfrm>
              <a:off x="7793566" y="879369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7.46610046296" createdVersion="7" refreshedVersion="7" minRefreshableVersion="3" recordCount="9" xr:uid="{9B664626-1FDA-4100-A515-5D6D86B1B3C7}">
  <cacheSource type="worksheet">
    <worksheetSource ref="B5:D14" sheet="REGISTERED BY OCCUPATION"/>
  </cacheSource>
  <cacheFields count="3">
    <cacheField name="Profession" numFmtId="0">
      <sharedItems count="9">
        <s v="Artisan"/>
        <s v="Business"/>
        <s v="Civil Servant"/>
        <s v="Farming/Fishing"/>
        <s v="Housewife"/>
        <s v="Public Servant"/>
        <s v="Student"/>
        <s v="Trading"/>
        <s v="Others"/>
      </sharedItems>
    </cacheField>
    <cacheField name="Registered Number" numFmtId="3">
      <sharedItems containsSemiMixedTypes="0" containsString="0" containsNumber="1" containsInteger="1" minValue="77294" maxValue="3890358" count="9">
        <n v="474726"/>
        <n v="1573836"/>
        <n v="225167"/>
        <n v="1139141"/>
        <n v="1161911"/>
        <n v="77294"/>
        <n v="3890358"/>
        <n v="437283"/>
        <n v="538472"/>
      </sharedItems>
    </cacheField>
    <cacheField name="Percentage" numFmtId="2">
      <sharedItems containsSemiMixedTypes="0" containsString="0" containsNumber="1" minValue="0.8120663302721064" maxValue="40.872884628881046" count="9">
        <n v="4.9875669612745623"/>
        <n v="16.535037971513063"/>
        <n v="2.3656498484795634"/>
        <n v="11.968044758098916"/>
        <n v="12.207270963759068"/>
        <n v="0.8120663302721064"/>
        <n v="40.872884628881046"/>
        <n v="4.5941832626125896"/>
        <n v="5.6572952751090861"/>
      </sharedItems>
    </cacheField>
  </cacheFields>
  <extLst>
    <ext xmlns:x14="http://schemas.microsoft.com/office/spreadsheetml/2009/9/main" uri="{725AE2AE-9491-48be-B2B4-4EB974FC3084}">
      <x14:pivotCacheDefinition pivotCacheId="8226522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7.466101273145" createdVersion="7" refreshedVersion="7" minRefreshableVersion="3" recordCount="4" xr:uid="{E09A0701-4A40-42F0-B45E-219FEBC09557}">
  <cacheSource type="worksheet">
    <worksheetSource ref="B3:D7" sheet="REG BY AGE"/>
  </cacheSource>
  <cacheFields count="3">
    <cacheField name="AGE BRACKET" numFmtId="0">
      <sharedItems count="4">
        <s v="Elderly People (50-69)"/>
        <s v="Middle-Aged (35-49)"/>
        <s v="Old (70+)"/>
        <s v="Youth (18-34)"/>
      </sharedItems>
    </cacheField>
    <cacheField name="REGISTERED NUMBER" numFmtId="3">
      <sharedItems containsSemiMixedTypes="0" containsString="0" containsNumber="1" containsInteger="1" minValue="74118" maxValue="7286871"/>
    </cacheField>
    <cacheField name="PERCENTAGE" numFmtId="2">
      <sharedItems containsSemiMixedTypes="0" containsString="0" containsNumber="1" minValue="0.77869863465609201" maxValue="76.557334232103841"/>
    </cacheField>
  </cacheFields>
  <extLst>
    <ext xmlns:x14="http://schemas.microsoft.com/office/spreadsheetml/2009/9/main" uri="{725AE2AE-9491-48be-B2B4-4EB974FC3084}">
      <x14:pivotCacheDefinition pivotCacheId="15053624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7.466101620368" createdVersion="7" refreshedVersion="7" minRefreshableVersion="3" recordCount="10" xr:uid="{1AEBB6D4-E69C-4E0C-9376-20FB424FADFC}">
  <cacheSource type="worksheet">
    <worksheetSource ref="B3:D13" sheet="REG BY DISABILITY"/>
  </cacheSource>
  <cacheFields count="3">
    <cacheField name="CASE" numFmtId="0">
      <sharedItems count="10">
        <s v="Albinism"/>
        <s v="Autism"/>
        <s v="Blindness"/>
        <s v="Cognitive Learning Disa."/>
        <s v="Deafness"/>
        <s v="Down Syndrome"/>
        <s v="Little Stature"/>
        <s v="Physical Impediment"/>
        <s v="Spinal Cord Injury"/>
        <s v="Others"/>
      </sharedItems>
    </cacheField>
    <cacheField name="REGISTERED NUMBER" numFmtId="3">
      <sharedItems containsSemiMixedTypes="0" containsString="0" containsNumber="1" containsInteger="1" minValue="478" maxValue="20053"/>
    </cacheField>
    <cacheField name="PERCENTAGE" numFmtId="2">
      <sharedItems containsSemiMixedTypes="0" containsString="0" containsNumber="1" minValue="0.76100108259568233" maxValue="31.925428262115517"/>
    </cacheField>
  </cacheFields>
  <extLst>
    <ext xmlns:x14="http://schemas.microsoft.com/office/spreadsheetml/2009/9/main" uri="{725AE2AE-9491-48be-B2B4-4EB974FC3084}">
      <x14:pivotCacheDefinition pivotCacheId="30089317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7.46610208333" createdVersion="7" refreshedVersion="7" minRefreshableVersion="3" recordCount="37" xr:uid="{98E533EA-0EA6-458F-953A-D96CAC6D6081}">
  <cacheSource type="worksheet">
    <worksheetSource ref="A5:F42" sheet="TOTAL REGISTERED"/>
  </cacheSource>
  <cacheFields count="6">
    <cacheField name="S/No " numFmtId="0">
      <sharedItems containsSemiMixedTypes="0" containsString="0" containsNumber="1" containsInteger="1" minValue="1" maxValue="37"/>
    </cacheField>
    <cacheField name="STATE "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REGISTERED" numFmtId="3">
      <sharedItems containsSemiMixedTypes="0" containsString="0" containsNumber="1" containsInteger="1" minValue="124844" maxValue="585629" count="37">
        <n v="269340"/>
        <n v="261467"/>
        <n v="327711"/>
        <n v="313471"/>
        <n v="338669"/>
        <n v="444652"/>
        <n v="351946"/>
        <n v="248241"/>
        <n v="322351"/>
        <n v="523517"/>
        <n v="401510"/>
        <n v="365940"/>
        <n v="124844"/>
        <n v="243565"/>
        <n v="211341"/>
        <n v="219124"/>
        <n v="213270"/>
        <n v="285804"/>
        <n v="479231"/>
        <n v="569103"/>
        <n v="340510"/>
        <n v="270567"/>
        <n v="362879"/>
        <n v="330401"/>
        <n v="585629"/>
        <n v="328254"/>
        <n v="369908"/>
        <n v="345419"/>
        <n v="225252"/>
        <n v="362609"/>
        <n v="396229"/>
        <n v="359639"/>
        <n v="473924"/>
        <n v="330409"/>
        <n v="311155"/>
        <n v="152414"/>
        <n v="238649"/>
      </sharedItems>
    </cacheField>
    <cacheField name="VALID " numFmtId="3">
      <sharedItems containsSemiMixedTypes="0" containsString="0" containsNumber="1" containsInteger="1" minValue="76347" maxValue="504901" count="37">
        <n v="196683"/>
        <n v="222308"/>
        <n v="236613"/>
        <n v="217636"/>
        <n v="288282"/>
        <n v="137139"/>
        <n v="302027"/>
        <n v="198272"/>
        <n v="245331"/>
        <n v="369838"/>
        <n v="161447"/>
        <n v="292292"/>
        <n v="76347"/>
        <n v="182304"/>
        <n v="183752"/>
        <n v="181331"/>
        <n v="172538"/>
        <n v="240674"/>
        <n v="412977"/>
        <n v="469818"/>
        <n v="289030"/>
        <n v="226444"/>
        <n v="293015"/>
        <n v="287393"/>
        <n v="504901"/>
        <n v="274879"/>
        <n v="316136"/>
        <n v="271745"/>
        <n v="178213"/>
        <n v="268230"/>
        <n v="340938"/>
        <n v="311842"/>
        <n v="317717"/>
        <n v="269757"/>
        <n v="248731"/>
        <n v="119638"/>
        <n v="211970"/>
      </sharedItems>
    </cacheField>
    <cacheField name="INVALID " numFmtId="3">
      <sharedItems containsSemiMixedTypes="0" containsString="0" containsNumber="1" containsInteger="1" minValue="26679" maxValue="307513" count="37">
        <n v="72657"/>
        <n v="39159"/>
        <n v="91098"/>
        <n v="95835"/>
        <n v="50387"/>
        <n v="307513"/>
        <n v="49919"/>
        <n v="49969"/>
        <n v="77020"/>
        <n v="153679"/>
        <n v="240063"/>
        <n v="73648"/>
        <n v="48497"/>
        <n v="61261"/>
        <n v="27589"/>
        <n v="37793"/>
        <n v="40732"/>
        <n v="45130"/>
        <n v="66254"/>
        <n v="99285"/>
        <n v="51480"/>
        <n v="44123"/>
        <n v="69864"/>
        <n v="43008"/>
        <n v="80728"/>
        <n v="53375"/>
        <n v="53772"/>
        <n v="73674"/>
        <n v="47039"/>
        <n v="94379"/>
        <n v="55291"/>
        <n v="47797"/>
        <n v="156207"/>
        <n v="60652"/>
        <n v="62424"/>
        <n v="32776"/>
        <n v="26679"/>
      </sharedItems>
    </cacheField>
    <cacheField name="% INVALID" numFmtId="164">
      <sharedItems containsSemiMixedTypes="0" containsString="0" containsNumber="1" minValue="11.179179464401695" maxValue="69.15812815415201" count="37">
        <n v="26.975941189574513"/>
        <n v="14.976650973162961"/>
        <n v="27.798273478766351"/>
        <n v="30.572206041388199"/>
        <n v="14.877948675550465"/>
        <n v="69.15812815415201"/>
        <n v="14.183710000966057"/>
        <n v="20.129229257052621"/>
        <n v="23.893209575897082"/>
        <n v="29.355111677366736"/>
        <n v="59.790042589225678"/>
        <n v="20.125703667267857"/>
        <n v="38.846079907724842"/>
        <n v="25.151807525711824"/>
        <n v="13.054258284005471"/>
        <n v="17.247312024241982"/>
        <n v="19.09879495475219"/>
        <n v="15.790541769884255"/>
        <n v="13.825065573804698"/>
        <n v="17.445875351210589"/>
        <n v="15.118498722504478"/>
        <n v="16.307605879504891"/>
        <n v="19.252698557921512"/>
        <n v="13.016909755115751"/>
        <n v="13.784836474969648"/>
        <n v="16.26027405606634"/>
        <n v="14.536587475804794"/>
        <n v="21.328878839901684"/>
        <n v="20.882833448759612"/>
        <n v="26.027759928738668"/>
        <n v="13.954304202872581"/>
        <n v="13.290271633499149"/>
        <n v="32.960348072686763"/>
        <n v="18.356642827525885"/>
        <n v="20.062026964053288"/>
        <n v="21.504586192869422"/>
        <n v="11.179179464401695"/>
      </sharedItems>
    </cacheField>
  </cacheFields>
  <extLst>
    <ext xmlns:x14="http://schemas.microsoft.com/office/spreadsheetml/2009/9/main" uri="{725AE2AE-9491-48be-B2B4-4EB974FC3084}">
      <x14:pivotCacheDefinition pivotCacheId="11390540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7.484820254627" createdVersion="7" refreshedVersion="7" minRefreshableVersion="3" recordCount="2" xr:uid="{1C22F460-4881-4100-8EE2-C1134506095A}">
  <cacheSource type="worksheet">
    <worksheetSource ref="B4:D6" sheet="REG BY GENDER"/>
  </cacheSource>
  <cacheFields count="3">
    <cacheField name="Gender" numFmtId="0">
      <sharedItems count="2">
        <s v="MALE"/>
        <s v="FEMALE"/>
      </sharedItems>
    </cacheField>
    <cacheField name="Registered Number" numFmtId="3">
      <sharedItems containsSemiMixedTypes="0" containsString="0" containsNumber="1" containsInteger="1" minValue="4681273" maxValue="4836915"/>
    </cacheField>
    <cacheField name="Percentage" numFmtId="2">
      <sharedItems containsSemiMixedTypes="0" containsString="0" containsNumber="1" minValue="49.182396901595141" maxValue="50.817603098404859"/>
    </cacheField>
  </cacheFields>
  <extLst>
    <ext xmlns:x14="http://schemas.microsoft.com/office/spreadsheetml/2009/9/main" uri="{725AE2AE-9491-48be-B2B4-4EB974FC3084}">
      <x14:pivotCacheDefinition pivotCacheId="46750961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9.93895196759" createdVersion="7" refreshedVersion="7" minRefreshableVersion="3" recordCount="6" xr:uid="{FF61C1AB-12E7-421B-A789-668884AA500C}">
  <cacheSource type="worksheet">
    <worksheetSource name="Zone"/>
  </cacheSource>
  <cacheFields count="5">
    <cacheField name="Geopolitical Zone" numFmtId="0">
      <sharedItems count="6">
        <s v="North West"/>
        <s v="South West"/>
        <s v="North Central"/>
        <s v="South South"/>
        <s v="North East"/>
        <s v="South East"/>
      </sharedItems>
    </cacheField>
    <cacheField name="Total Registration" numFmtId="3">
      <sharedItems containsSemiMixedTypes="0" containsString="0" containsNumber="1" containsInteger="1" minValue="1441156" maxValue="2514273" count="6">
        <n v="2514273"/>
        <n v="2039892"/>
        <n v="2314368"/>
        <n v="2458095"/>
        <n v="1531070"/>
        <n v="1441156"/>
      </sharedItems>
    </cacheField>
    <cacheField name="Invalid Registration" numFmtId="3">
      <sharedItems containsSemiMixedTypes="0" containsString="0" containsNumber="1" containsInteger="1" minValue="272508" maxValue="859165"/>
    </cacheField>
    <cacheField name="Percentage Invalid" numFmtId="10">
      <sharedItems containsSemiMixedTypes="0" containsString="0" containsNumber="1" minValue="0.14899999999999999" maxValue="0.35399999999999998"/>
    </cacheField>
    <cacheField name="Valid Registration" numFmtId="3">
      <sharedItems containsSemiMixedTypes="0" containsString="0" containsNumber="1" containsInteger="1" minValue="930608" maxValue="2120670"/>
    </cacheField>
  </cacheFields>
  <extLst>
    <ext xmlns:x14="http://schemas.microsoft.com/office/spreadsheetml/2009/9/main" uri="{725AE2AE-9491-48be-B2B4-4EB974FC3084}">
      <x14:pivotCacheDefinition pivotCacheId="1795917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r>
  <r>
    <x v="1"/>
    <x v="1"/>
    <x v="1"/>
  </r>
  <r>
    <x v="2"/>
    <x v="2"/>
    <x v="2"/>
  </r>
  <r>
    <x v="3"/>
    <x v="3"/>
    <x v="3"/>
  </r>
  <r>
    <x v="4"/>
    <x v="4"/>
    <x v="4"/>
  </r>
  <r>
    <x v="5"/>
    <x v="5"/>
    <x v="5"/>
  </r>
  <r>
    <x v="6"/>
    <x v="6"/>
    <x v="6"/>
  </r>
  <r>
    <x v="7"/>
    <x v="7"/>
    <x v="7"/>
  </r>
  <r>
    <x v="8"/>
    <x v="8"/>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590481"/>
    <n v="6.2037123032241004"/>
  </r>
  <r>
    <x v="1"/>
    <n v="1566718"/>
    <n v="16.460254830015966"/>
  </r>
  <r>
    <x v="2"/>
    <n v="74118"/>
    <n v="0.77869863465609201"/>
  </r>
  <r>
    <x v="3"/>
    <n v="7286871"/>
    <n v="76.5573342321038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6060"/>
    <n v="25.568362733235688"/>
  </r>
  <r>
    <x v="1"/>
    <n v="2885"/>
    <n v="4.5930713876329365"/>
  </r>
  <r>
    <x v="2"/>
    <n v="5801"/>
    <n v="9.2354964019614094"/>
  </r>
  <r>
    <x v="3"/>
    <n v="1360"/>
    <n v="2.1651913647073808"/>
  </r>
  <r>
    <x v="4"/>
    <n v="4583"/>
    <n v="7.296376488569063"/>
  </r>
  <r>
    <x v="5"/>
    <n v="531"/>
    <n v="0.84537986372030827"/>
  </r>
  <r>
    <x v="6"/>
    <n v="1891"/>
    <n v="3.0105712284276889"/>
  </r>
  <r>
    <x v="7"/>
    <n v="9170"/>
    <n v="14.599121187034324"/>
  </r>
  <r>
    <x v="8"/>
    <n v="478"/>
    <n v="0.76100108259568233"/>
  </r>
  <r>
    <x v="9"/>
    <n v="20053"/>
    <n v="31.9254282621155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x v="0"/>
    <x v="0"/>
    <x v="0"/>
    <x v="0"/>
    <x v="0"/>
  </r>
  <r>
    <n v="2"/>
    <x v="1"/>
    <x v="1"/>
    <x v="1"/>
    <x v="1"/>
    <x v="1"/>
  </r>
  <r>
    <n v="3"/>
    <x v="2"/>
    <x v="2"/>
    <x v="2"/>
    <x v="2"/>
    <x v="2"/>
  </r>
  <r>
    <n v="4"/>
    <x v="3"/>
    <x v="3"/>
    <x v="3"/>
    <x v="3"/>
    <x v="3"/>
  </r>
  <r>
    <n v="5"/>
    <x v="4"/>
    <x v="4"/>
    <x v="4"/>
    <x v="4"/>
    <x v="4"/>
  </r>
  <r>
    <n v="6"/>
    <x v="5"/>
    <x v="5"/>
    <x v="5"/>
    <x v="5"/>
    <x v="5"/>
  </r>
  <r>
    <n v="7"/>
    <x v="6"/>
    <x v="6"/>
    <x v="6"/>
    <x v="6"/>
    <x v="6"/>
  </r>
  <r>
    <n v="8"/>
    <x v="7"/>
    <x v="7"/>
    <x v="7"/>
    <x v="7"/>
    <x v="7"/>
  </r>
  <r>
    <n v="9"/>
    <x v="8"/>
    <x v="8"/>
    <x v="8"/>
    <x v="8"/>
    <x v="8"/>
  </r>
  <r>
    <n v="10"/>
    <x v="9"/>
    <x v="9"/>
    <x v="9"/>
    <x v="9"/>
    <x v="9"/>
  </r>
  <r>
    <n v="11"/>
    <x v="10"/>
    <x v="10"/>
    <x v="10"/>
    <x v="10"/>
    <x v="10"/>
  </r>
  <r>
    <n v="12"/>
    <x v="11"/>
    <x v="11"/>
    <x v="11"/>
    <x v="11"/>
    <x v="11"/>
  </r>
  <r>
    <n v="13"/>
    <x v="12"/>
    <x v="12"/>
    <x v="12"/>
    <x v="12"/>
    <x v="12"/>
  </r>
  <r>
    <n v="14"/>
    <x v="13"/>
    <x v="13"/>
    <x v="13"/>
    <x v="13"/>
    <x v="13"/>
  </r>
  <r>
    <n v="15"/>
    <x v="14"/>
    <x v="14"/>
    <x v="14"/>
    <x v="14"/>
    <x v="14"/>
  </r>
  <r>
    <n v="16"/>
    <x v="15"/>
    <x v="15"/>
    <x v="15"/>
    <x v="15"/>
    <x v="15"/>
  </r>
  <r>
    <n v="17"/>
    <x v="16"/>
    <x v="16"/>
    <x v="16"/>
    <x v="16"/>
    <x v="16"/>
  </r>
  <r>
    <n v="18"/>
    <x v="17"/>
    <x v="17"/>
    <x v="17"/>
    <x v="17"/>
    <x v="17"/>
  </r>
  <r>
    <n v="19"/>
    <x v="18"/>
    <x v="18"/>
    <x v="18"/>
    <x v="18"/>
    <x v="18"/>
  </r>
  <r>
    <n v="20"/>
    <x v="19"/>
    <x v="19"/>
    <x v="19"/>
    <x v="19"/>
    <x v="19"/>
  </r>
  <r>
    <n v="21"/>
    <x v="20"/>
    <x v="20"/>
    <x v="20"/>
    <x v="20"/>
    <x v="20"/>
  </r>
  <r>
    <n v="22"/>
    <x v="21"/>
    <x v="21"/>
    <x v="21"/>
    <x v="21"/>
    <x v="21"/>
  </r>
  <r>
    <n v="23"/>
    <x v="22"/>
    <x v="22"/>
    <x v="22"/>
    <x v="22"/>
    <x v="22"/>
  </r>
  <r>
    <n v="24"/>
    <x v="23"/>
    <x v="23"/>
    <x v="23"/>
    <x v="23"/>
    <x v="23"/>
  </r>
  <r>
    <n v="25"/>
    <x v="24"/>
    <x v="24"/>
    <x v="24"/>
    <x v="24"/>
    <x v="24"/>
  </r>
  <r>
    <n v="26"/>
    <x v="25"/>
    <x v="25"/>
    <x v="25"/>
    <x v="25"/>
    <x v="25"/>
  </r>
  <r>
    <n v="27"/>
    <x v="26"/>
    <x v="26"/>
    <x v="26"/>
    <x v="26"/>
    <x v="26"/>
  </r>
  <r>
    <n v="28"/>
    <x v="27"/>
    <x v="27"/>
    <x v="27"/>
    <x v="27"/>
    <x v="27"/>
  </r>
  <r>
    <n v="29"/>
    <x v="28"/>
    <x v="28"/>
    <x v="28"/>
    <x v="28"/>
    <x v="28"/>
  </r>
  <r>
    <n v="30"/>
    <x v="29"/>
    <x v="29"/>
    <x v="29"/>
    <x v="29"/>
    <x v="29"/>
  </r>
  <r>
    <n v="31"/>
    <x v="30"/>
    <x v="30"/>
    <x v="30"/>
    <x v="30"/>
    <x v="30"/>
  </r>
  <r>
    <n v="32"/>
    <x v="31"/>
    <x v="31"/>
    <x v="31"/>
    <x v="31"/>
    <x v="31"/>
  </r>
  <r>
    <n v="33"/>
    <x v="32"/>
    <x v="32"/>
    <x v="32"/>
    <x v="32"/>
    <x v="32"/>
  </r>
  <r>
    <n v="34"/>
    <x v="33"/>
    <x v="33"/>
    <x v="33"/>
    <x v="33"/>
    <x v="33"/>
  </r>
  <r>
    <n v="35"/>
    <x v="34"/>
    <x v="34"/>
    <x v="34"/>
    <x v="34"/>
    <x v="34"/>
  </r>
  <r>
    <n v="36"/>
    <x v="35"/>
    <x v="35"/>
    <x v="35"/>
    <x v="35"/>
    <x v="35"/>
  </r>
  <r>
    <n v="37"/>
    <x v="36"/>
    <x v="36"/>
    <x v="36"/>
    <x v="36"/>
    <x v="3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4681273"/>
    <n v="49.182396901595141"/>
  </r>
  <r>
    <x v="1"/>
    <n v="4836915"/>
    <n v="50.81760309840485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393603"/>
    <n v="0.157"/>
    <n v="2120670"/>
  </r>
  <r>
    <x v="1"/>
    <x v="1"/>
    <n v="399608"/>
    <n v="0.19600000000000001"/>
    <n v="1640374"/>
  </r>
  <r>
    <x v="2"/>
    <x v="2"/>
    <n v="345324"/>
    <n v="0.14899999999999999"/>
    <n v="1969044"/>
  </r>
  <r>
    <x v="3"/>
    <x v="3"/>
    <n v="859165"/>
    <n v="0.35"/>
    <n v="1598930"/>
  </r>
  <r>
    <x v="4"/>
    <x v="4"/>
    <n v="272508"/>
    <n v="0.17799999999999999"/>
    <n v="1258562"/>
  </r>
  <r>
    <x v="5"/>
    <x v="5"/>
    <n v="510548"/>
    <n v="0.35399999999999998"/>
    <n v="9306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2083FF-95A3-4936-99E3-BD2436414D7E}" name="PivotTable1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41" firstHeaderRow="0" firstDataRow="1" firstDataCol="1"/>
  <pivotFields count="6">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3" showAll="0">
      <items count="38">
        <item x="12"/>
        <item x="35"/>
        <item x="14"/>
        <item x="16"/>
        <item x="15"/>
        <item x="28"/>
        <item x="36"/>
        <item x="13"/>
        <item x="7"/>
        <item x="1"/>
        <item x="0"/>
        <item x="21"/>
        <item x="17"/>
        <item x="34"/>
        <item x="3"/>
        <item x="8"/>
        <item x="2"/>
        <item x="25"/>
        <item x="23"/>
        <item x="33"/>
        <item x="4"/>
        <item x="20"/>
        <item x="27"/>
        <item x="6"/>
        <item x="31"/>
        <item x="29"/>
        <item x="22"/>
        <item x="11"/>
        <item x="26"/>
        <item x="30"/>
        <item x="10"/>
        <item x="5"/>
        <item x="32"/>
        <item x="18"/>
        <item x="9"/>
        <item x="19"/>
        <item x="24"/>
        <item t="default"/>
      </items>
    </pivotField>
    <pivotField dataField="1" numFmtId="3" showAll="0">
      <items count="38">
        <item x="12"/>
        <item x="35"/>
        <item x="5"/>
        <item x="10"/>
        <item x="16"/>
        <item x="28"/>
        <item x="15"/>
        <item x="13"/>
        <item x="14"/>
        <item x="0"/>
        <item x="7"/>
        <item x="36"/>
        <item x="3"/>
        <item x="1"/>
        <item x="21"/>
        <item x="2"/>
        <item x="17"/>
        <item x="8"/>
        <item x="34"/>
        <item x="29"/>
        <item x="33"/>
        <item x="27"/>
        <item x="25"/>
        <item x="23"/>
        <item x="4"/>
        <item x="20"/>
        <item x="11"/>
        <item x="22"/>
        <item x="6"/>
        <item x="31"/>
        <item x="26"/>
        <item x="32"/>
        <item x="30"/>
        <item x="9"/>
        <item x="18"/>
        <item x="19"/>
        <item x="24"/>
        <item t="default"/>
      </items>
    </pivotField>
    <pivotField dataField="1" numFmtId="3" showAll="0">
      <items count="38">
        <item x="36"/>
        <item x="14"/>
        <item x="35"/>
        <item x="15"/>
        <item x="1"/>
        <item x="16"/>
        <item x="23"/>
        <item x="21"/>
        <item x="17"/>
        <item x="28"/>
        <item x="31"/>
        <item x="12"/>
        <item x="6"/>
        <item x="7"/>
        <item x="4"/>
        <item x="20"/>
        <item x="25"/>
        <item x="26"/>
        <item x="30"/>
        <item x="33"/>
        <item x="13"/>
        <item x="34"/>
        <item x="18"/>
        <item x="22"/>
        <item x="0"/>
        <item x="11"/>
        <item x="27"/>
        <item x="8"/>
        <item x="24"/>
        <item x="2"/>
        <item x="29"/>
        <item x="3"/>
        <item x="19"/>
        <item x="9"/>
        <item x="32"/>
        <item x="10"/>
        <item x="5"/>
        <item t="default"/>
      </items>
    </pivotField>
    <pivotField numFmtId="164" showAll="0">
      <items count="38">
        <item x="36"/>
        <item x="23"/>
        <item x="14"/>
        <item x="31"/>
        <item x="24"/>
        <item x="18"/>
        <item x="30"/>
        <item x="6"/>
        <item x="26"/>
        <item x="4"/>
        <item x="1"/>
        <item x="20"/>
        <item x="17"/>
        <item x="25"/>
        <item x="21"/>
        <item x="15"/>
        <item x="19"/>
        <item x="33"/>
        <item x="16"/>
        <item x="22"/>
        <item x="34"/>
        <item x="11"/>
        <item x="7"/>
        <item x="28"/>
        <item x="27"/>
        <item x="35"/>
        <item x="8"/>
        <item x="13"/>
        <item x="29"/>
        <item x="0"/>
        <item x="2"/>
        <item x="9"/>
        <item x="3"/>
        <item x="32"/>
        <item x="12"/>
        <item x="10"/>
        <item x="5"/>
        <item t="default"/>
      </items>
    </pivotField>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3">
    <i>
      <x/>
    </i>
    <i i="1">
      <x v="1"/>
    </i>
    <i i="2">
      <x v="2"/>
    </i>
  </colItems>
  <dataFields count="3">
    <dataField name="Sum of REGISTERED" fld="2" baseField="0" baseItem="0"/>
    <dataField name="Sum of VALID " fld="3" baseField="0" baseItem="0"/>
    <dataField name="Sum of INVALID "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1FEF0-F9BA-42E2-9D94-F363BD5272DB}"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0" firstHeaderRow="0" firstDataRow="1" firstDataCol="1"/>
  <pivotFields count="5">
    <pivotField axis="axisRow" showAll="0">
      <items count="7">
        <item x="2"/>
        <item x="4"/>
        <item x="0"/>
        <item x="5"/>
        <item x="3"/>
        <item x="1"/>
        <item t="default"/>
      </items>
    </pivotField>
    <pivotField dataField="1" numFmtId="3" showAll="0">
      <items count="7">
        <item x="5"/>
        <item x="4"/>
        <item x="1"/>
        <item x="2"/>
        <item x="3"/>
        <item x="0"/>
        <item t="default"/>
      </items>
    </pivotField>
    <pivotField dataField="1" numFmtId="3" showAll="0"/>
    <pivotField numFmtId="10" showAll="0"/>
    <pivotField dataField="1" numFmtId="3" showAll="0"/>
  </pivotFields>
  <rowFields count="1">
    <field x="0"/>
  </rowFields>
  <rowItems count="7">
    <i>
      <x/>
    </i>
    <i>
      <x v="1"/>
    </i>
    <i>
      <x v="2"/>
    </i>
    <i>
      <x v="3"/>
    </i>
    <i>
      <x v="4"/>
    </i>
    <i>
      <x v="5"/>
    </i>
    <i t="grand">
      <x/>
    </i>
  </rowItems>
  <colFields count="1">
    <field x="-2"/>
  </colFields>
  <colItems count="3">
    <i>
      <x/>
    </i>
    <i i="1">
      <x v="1"/>
    </i>
    <i i="2">
      <x v="2"/>
    </i>
  </colItems>
  <dataFields count="3">
    <dataField name="Sum of Total Registration" fld="1" baseField="0" baseItem="0"/>
    <dataField name="Sum of Valid Registration" fld="4" baseField="0" baseItem="0"/>
    <dataField name="Sum of Invalid Registration"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95E68-9166-4537-AEFA-440A2474917E}"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3">
    <pivotField axis="axisRow" showAll="0" sortType="descending">
      <items count="10">
        <item x="0"/>
        <item x="1"/>
        <item x="2"/>
        <item x="3"/>
        <item x="4"/>
        <item x="8"/>
        <item x="5"/>
        <item x="6"/>
        <item x="7"/>
        <item t="default"/>
      </items>
      <autoSortScope>
        <pivotArea dataOnly="0" outline="0" fieldPosition="0">
          <references count="1">
            <reference field="4294967294" count="1" selected="0">
              <x v="0"/>
            </reference>
          </references>
        </pivotArea>
      </autoSortScope>
    </pivotField>
    <pivotField dataField="1" numFmtId="3" showAll="0">
      <items count="10">
        <item x="5"/>
        <item x="2"/>
        <item x="7"/>
        <item x="0"/>
        <item x="8"/>
        <item x="3"/>
        <item x="4"/>
        <item x="1"/>
        <item x="6"/>
        <item t="default"/>
      </items>
    </pivotField>
    <pivotField numFmtId="2" showAll="0">
      <items count="10">
        <item x="5"/>
        <item x="2"/>
        <item x="7"/>
        <item x="0"/>
        <item x="8"/>
        <item x="3"/>
        <item x="4"/>
        <item x="1"/>
        <item x="6"/>
        <item t="default"/>
      </items>
    </pivotField>
  </pivotFields>
  <rowFields count="1">
    <field x="0"/>
  </rowFields>
  <rowItems count="10">
    <i>
      <x v="7"/>
    </i>
    <i>
      <x v="1"/>
    </i>
    <i>
      <x v="4"/>
    </i>
    <i>
      <x v="3"/>
    </i>
    <i>
      <x v="5"/>
    </i>
    <i>
      <x/>
    </i>
    <i>
      <x v="8"/>
    </i>
    <i>
      <x v="2"/>
    </i>
    <i>
      <x v="6"/>
    </i>
    <i t="grand">
      <x/>
    </i>
  </rowItems>
  <colItems count="1">
    <i/>
  </colItems>
  <dataFields count="1">
    <dataField name="Sum of Registered Number" fld="1"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4A4BA-5E26-4D20-987E-195000A662BF}" name="PivotTable2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3">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3" showAll="0"/>
    <pivotField numFmtId="2" showAll="0"/>
  </pivotFields>
  <rowFields count="1">
    <field x="0"/>
  </rowFields>
  <rowItems count="3">
    <i>
      <x/>
    </i>
    <i>
      <x v="1"/>
    </i>
    <i t="grand">
      <x/>
    </i>
  </rowItems>
  <colItems count="1">
    <i/>
  </colItems>
  <dataFields count="1">
    <dataField name="Sum of Registered Number"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08BECD-E5A7-4217-A754-BAE9B932B89B}" name="PivotTable2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3">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dataField="1" numFmtId="3" showAll="0"/>
    <pivotField numFmtId="2" showAll="0"/>
  </pivotFields>
  <rowFields count="1">
    <field x="0"/>
  </rowFields>
  <rowItems count="5">
    <i>
      <x v="3"/>
    </i>
    <i>
      <x v="1"/>
    </i>
    <i>
      <x/>
    </i>
    <i>
      <x v="2"/>
    </i>
    <i t="grand">
      <x/>
    </i>
  </rowItems>
  <colItems count="1">
    <i/>
  </colItems>
  <dataFields count="1">
    <dataField name="Sum of REGISTERED NUMBER"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288BB2-848B-4B65-ADE1-9ED17D7D9642}"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3">
    <pivotField axis="axisRow" showAll="0" sortType="ascending">
      <items count="11">
        <item x="0"/>
        <item x="1"/>
        <item x="2"/>
        <item x="3"/>
        <item x="4"/>
        <item x="5"/>
        <item x="6"/>
        <item x="9"/>
        <item x="7"/>
        <item x="8"/>
        <item t="default"/>
      </items>
      <autoSortScope>
        <pivotArea dataOnly="0" outline="0" fieldPosition="0">
          <references count="1">
            <reference field="4294967294" count="1" selected="0">
              <x v="0"/>
            </reference>
          </references>
        </pivotArea>
      </autoSortScope>
    </pivotField>
    <pivotField dataField="1" numFmtId="3" showAll="0"/>
    <pivotField numFmtId="2" showAll="0"/>
  </pivotFields>
  <rowFields count="1">
    <field x="0"/>
  </rowFields>
  <rowItems count="11">
    <i>
      <x v="9"/>
    </i>
    <i>
      <x v="5"/>
    </i>
    <i>
      <x v="3"/>
    </i>
    <i>
      <x v="6"/>
    </i>
    <i>
      <x v="1"/>
    </i>
    <i>
      <x v="4"/>
    </i>
    <i>
      <x v="2"/>
    </i>
    <i>
      <x v="8"/>
    </i>
    <i>
      <x/>
    </i>
    <i>
      <x v="7"/>
    </i>
    <i t="grand">
      <x/>
    </i>
  </rowItems>
  <colItems count="1">
    <i/>
  </colItems>
  <dataFields count="1">
    <dataField name="Sum of REGISTERED NUMBER"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4603C17-18CF-4884-A117-A6E2CC1AC787}" sourceName="STATE ">
  <pivotTables>
    <pivotTable tabId="10" name="PivotTable18"/>
  </pivotTables>
  <data>
    <tabular pivotCacheId="113905401">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69026043-16A1-438C-A800-554DC5A5EB63}" sourceName="Profession">
  <pivotTables>
    <pivotTable tabId="13" name="PivotTable19"/>
  </pivotTables>
  <data>
    <tabular pivotCacheId="822652287">
      <items count="9">
        <i x="0" s="1"/>
        <i x="1" s="1"/>
        <i x="2" s="1"/>
        <i x="3" s="1"/>
        <i x="4" s="1"/>
        <i x="8"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AF678502-95B9-4DAB-93A0-24147F94CD48}" sourceName="AGE BRACKET">
  <pivotTables>
    <pivotTable tabId="15" name="PivotTable21"/>
  </pivotTables>
  <data>
    <tabular pivotCacheId="150536241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E" xr10:uid="{9FD99149-7E1B-4A75-848A-4DEB79D85EF2}" sourceName="CASE">
  <pivotTables>
    <pivotTable tabId="16" name="PivotTable22"/>
  </pivotTables>
  <data>
    <tabular pivotCacheId="300893178">
      <items count="10">
        <i x="0" s="1"/>
        <i x="1" s="1"/>
        <i x="2" s="1"/>
        <i x="3" s="1"/>
        <i x="4" s="1"/>
        <i x="5" s="1"/>
        <i x="6" s="1"/>
        <i x="9"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political_Zone" xr10:uid="{8568E8A4-A2D6-4946-BB0B-B844933D97D5}" sourceName="Geopolitical Zone">
  <pivotTables>
    <pivotTable tabId="19" name="PivotTable3"/>
  </pivotTables>
  <data>
    <tabular pivotCacheId="1795917011">
      <items count="6">
        <i x="2" s="1"/>
        <i x="4"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xr10:uid="{B71367F1-2832-411A-AC91-456667AA55A6}" cache="Slicer_STATE" caption="STATE " startItem="4" rowHeight="241300"/>
  <slicer name="Profession" xr10:uid="{4CA69A6A-427B-4CF5-A581-22D825CB04C3}" cache="Slicer_Profession" caption="Profession" rowHeight="241300"/>
  <slicer name="AGE BRACKET" xr10:uid="{AC618FB2-2454-4F21-9D11-74ED6E7F3F16}" cache="Slicer_AGE_BRACKET" caption="AGE BRACKET" rowHeight="241300"/>
  <slicer name="CASE" xr10:uid="{4FF1C0A4-E371-45E3-8CF2-2EFC47759348}" cache="Slicer_CASE" caption="CASE" rowHeight="241300"/>
  <slicer name="Geopolitical Zone" xr10:uid="{86203EA7-2941-44BC-88EC-7278412DCF9D}" cache="Slicer_Geopolitical_Zone" caption="Geopolitical Zo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C45DF2-054E-43D4-B35F-B28492000CEC}" name="Zone" displayName="Zone" ref="B3:F9" totalsRowShown="0" headerRowDxfId="11">
  <autoFilter ref="B3:F9" xr:uid="{2AC45DF2-054E-43D4-B35F-B28492000CEC}"/>
  <tableColumns count="5">
    <tableColumn id="1" xr3:uid="{895625B9-78BD-4416-B543-DEAAA4522A03}" name="Geopolitical Zone"/>
    <tableColumn id="2" xr3:uid="{63A424A9-E80D-4F44-A02C-68C28DE09BF8}" name="Total Registration" dataDxfId="10"/>
    <tableColumn id="3" xr3:uid="{52B1F9D9-71BE-4086-9E35-C35A8C6AB58C}" name="Invalid Registration" dataDxfId="9"/>
    <tableColumn id="4" xr3:uid="{36E2F48E-61B9-467A-97F6-4E40D1F56386}" name="Percentage Invalid" dataDxfId="8"/>
    <tableColumn id="5" xr3:uid="{1381C29A-3B68-43CC-B09E-68CA9E466903}" name="Valid Registration"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54022D-516E-444F-AA5A-1BDEA2A34F5B}" name="Age" displayName="Age" ref="B3:D8" totalsRowShown="0" headerRowDxfId="5">
  <autoFilter ref="B3:D8" xr:uid="{1654022D-516E-444F-AA5A-1BDEA2A34F5B}"/>
  <tableColumns count="3">
    <tableColumn id="1" xr3:uid="{F5BDE94D-DCE7-4342-BF70-874B679DA58E}" name="AGE BRACKET"/>
    <tableColumn id="2" xr3:uid="{76D53869-83A7-411E-9F47-F85BC7B4BA2F}" name="REGISTERED NUMBER" dataDxfId="4"/>
    <tableColumn id="3" xr3:uid="{28AB0033-D4C1-43A9-B887-120A83CBA9C3}" name="PERCENTAG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7A6BDF-AEF6-4142-B5B5-13FE64CA5BD3}" name="Disable" displayName="Disable" ref="B3:D14" totalsRowShown="0" headerRowDxfId="2">
  <autoFilter ref="B3:D14" xr:uid="{D17A6BDF-AEF6-4142-B5B5-13FE64CA5BD3}"/>
  <tableColumns count="3">
    <tableColumn id="1" xr3:uid="{99A986F7-DB25-4168-BDF3-BAB491791A77}" name="CASE"/>
    <tableColumn id="2" xr3:uid="{E0771332-EF54-4AC3-8395-3AF212A10EA0}" name="REGISTERED NUMBER" dataDxfId="1"/>
    <tableColumn id="3" xr3:uid="{61CDCE75-CA9F-4BC3-9FFB-9E1A839F3687}" name="PERCENTAGE"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31E0FB-FEE5-40DE-84E4-C1054059B828}" name="Table4" displayName="Table4" ref="B4:D7" totalsRowShown="0" headerRowDxfId="6">
  <autoFilter ref="B4:D7" xr:uid="{5631E0FB-FEE5-40DE-84E4-C1054059B828}"/>
  <tableColumns count="3">
    <tableColumn id="1" xr3:uid="{0091A0F2-A6A6-4408-B976-DEE4E2C46D66}" name="Gender"/>
    <tableColumn id="2" xr3:uid="{C7D1C202-89A1-4C2E-9FFE-64C717FE45BB}" name="Registered Number"/>
    <tableColumn id="3" xr3:uid="{BF4A2FA7-AED2-4886-B1D0-8E7744C13D3B}" name="Percentage">
      <calculatedColumnFormula>C5/$C$7*100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FE228-AA27-4368-B555-2AECC9D1C904}">
  <dimension ref="A1:F47"/>
  <sheetViews>
    <sheetView tabSelected="1" zoomScaleNormal="100" workbookViewId="0">
      <selection sqref="A1:F1"/>
    </sheetView>
  </sheetViews>
  <sheetFormatPr defaultColWidth="18.28515625" defaultRowHeight="15" x14ac:dyDescent="0.25"/>
  <cols>
    <col min="1" max="1" width="8" customWidth="1"/>
  </cols>
  <sheetData>
    <row r="1" spans="1:6" ht="60" customHeight="1" x14ac:dyDescent="0.3">
      <c r="A1" s="50" t="s">
        <v>0</v>
      </c>
      <c r="B1" s="50"/>
      <c r="C1" s="50"/>
      <c r="D1" s="50"/>
      <c r="E1" s="50"/>
      <c r="F1" s="50"/>
    </row>
    <row r="2" spans="1:6" ht="18.75" x14ac:dyDescent="0.3">
      <c r="A2" s="51" t="s">
        <v>1</v>
      </c>
      <c r="B2" s="51"/>
      <c r="C2" s="51"/>
      <c r="D2" s="51"/>
      <c r="E2" s="51"/>
      <c r="F2" s="51"/>
    </row>
    <row r="3" spans="1:6" ht="18.75" x14ac:dyDescent="0.3">
      <c r="A3" s="58" t="s">
        <v>146</v>
      </c>
      <c r="B3" s="59"/>
      <c r="C3" s="59"/>
      <c r="D3" s="59"/>
      <c r="E3" s="59"/>
      <c r="F3" s="59"/>
    </row>
    <row r="5" spans="1:6" x14ac:dyDescent="0.25">
      <c r="A5" s="11" t="s">
        <v>2</v>
      </c>
      <c r="B5" s="11" t="s">
        <v>3</v>
      </c>
      <c r="C5" s="32" t="s">
        <v>87</v>
      </c>
      <c r="D5" s="32" t="s">
        <v>4</v>
      </c>
      <c r="E5" s="32" t="s">
        <v>5</v>
      </c>
      <c r="F5" s="33" t="s">
        <v>6</v>
      </c>
    </row>
    <row r="6" spans="1:6" x14ac:dyDescent="0.25">
      <c r="A6" s="12">
        <v>1</v>
      </c>
      <c r="B6" s="12" t="s">
        <v>8</v>
      </c>
      <c r="C6" s="13">
        <v>269340</v>
      </c>
      <c r="D6" s="13">
        <v>196683</v>
      </c>
      <c r="E6" s="13">
        <f t="shared" ref="E6:E42" si="0">C6-D6</f>
        <v>72657</v>
      </c>
      <c r="F6" s="34">
        <f t="shared" ref="F6:F43" si="1">E6/C6*100</f>
        <v>26.975941189574513</v>
      </c>
    </row>
    <row r="7" spans="1:6" x14ac:dyDescent="0.25">
      <c r="A7" s="14">
        <v>2</v>
      </c>
      <c r="B7" s="14" t="s">
        <v>9</v>
      </c>
      <c r="C7" s="15">
        <v>261467</v>
      </c>
      <c r="D7" s="15">
        <v>222308</v>
      </c>
      <c r="E7" s="15">
        <f t="shared" si="0"/>
        <v>39159</v>
      </c>
      <c r="F7" s="35">
        <f t="shared" si="1"/>
        <v>14.976650973162961</v>
      </c>
    </row>
    <row r="8" spans="1:6" x14ac:dyDescent="0.25">
      <c r="A8" s="12">
        <v>3</v>
      </c>
      <c r="B8" s="12" t="s">
        <v>10</v>
      </c>
      <c r="C8" s="13">
        <v>327711</v>
      </c>
      <c r="D8" s="13">
        <v>236613</v>
      </c>
      <c r="E8" s="13">
        <f t="shared" si="0"/>
        <v>91098</v>
      </c>
      <c r="F8" s="34">
        <f t="shared" si="1"/>
        <v>27.798273478766351</v>
      </c>
    </row>
    <row r="9" spans="1:6" x14ac:dyDescent="0.25">
      <c r="A9" s="14">
        <v>4</v>
      </c>
      <c r="B9" s="14" t="s">
        <v>11</v>
      </c>
      <c r="C9" s="15">
        <v>313471</v>
      </c>
      <c r="D9" s="15">
        <v>217636</v>
      </c>
      <c r="E9" s="15">
        <f t="shared" si="0"/>
        <v>95835</v>
      </c>
      <c r="F9" s="35">
        <f t="shared" si="1"/>
        <v>30.572206041388199</v>
      </c>
    </row>
    <row r="10" spans="1:6" x14ac:dyDescent="0.25">
      <c r="A10" s="12">
        <v>5</v>
      </c>
      <c r="B10" s="12" t="s">
        <v>12</v>
      </c>
      <c r="C10" s="13">
        <v>338669</v>
      </c>
      <c r="D10" s="13">
        <v>288282</v>
      </c>
      <c r="E10" s="13">
        <f t="shared" si="0"/>
        <v>50387</v>
      </c>
      <c r="F10" s="34">
        <f t="shared" si="1"/>
        <v>14.877948675550465</v>
      </c>
    </row>
    <row r="11" spans="1:6" x14ac:dyDescent="0.25">
      <c r="A11" s="14">
        <v>6</v>
      </c>
      <c r="B11" s="14" t="s">
        <v>13</v>
      </c>
      <c r="C11" s="15">
        <v>444652</v>
      </c>
      <c r="D11" s="15">
        <v>137139</v>
      </c>
      <c r="E11" s="15">
        <f t="shared" si="0"/>
        <v>307513</v>
      </c>
      <c r="F11" s="35">
        <f t="shared" si="1"/>
        <v>69.15812815415201</v>
      </c>
    </row>
    <row r="12" spans="1:6" x14ac:dyDescent="0.25">
      <c r="A12" s="12">
        <v>7</v>
      </c>
      <c r="B12" s="12" t="s">
        <v>14</v>
      </c>
      <c r="C12" s="13">
        <v>351946</v>
      </c>
      <c r="D12" s="13">
        <v>302027</v>
      </c>
      <c r="E12" s="13">
        <f t="shared" si="0"/>
        <v>49919</v>
      </c>
      <c r="F12" s="34">
        <f t="shared" si="1"/>
        <v>14.183710000966057</v>
      </c>
    </row>
    <row r="13" spans="1:6" x14ac:dyDescent="0.25">
      <c r="A13" s="14">
        <v>8</v>
      </c>
      <c r="B13" s="14" t="s">
        <v>15</v>
      </c>
      <c r="C13" s="15">
        <v>248241</v>
      </c>
      <c r="D13" s="15">
        <v>198272</v>
      </c>
      <c r="E13" s="15">
        <f t="shared" si="0"/>
        <v>49969</v>
      </c>
      <c r="F13" s="35">
        <f t="shared" si="1"/>
        <v>20.129229257052621</v>
      </c>
    </row>
    <row r="14" spans="1:6" x14ac:dyDescent="0.25">
      <c r="A14" s="12">
        <v>9</v>
      </c>
      <c r="B14" s="12" t="s">
        <v>16</v>
      </c>
      <c r="C14" s="13">
        <v>322351</v>
      </c>
      <c r="D14" s="13">
        <v>245331</v>
      </c>
      <c r="E14" s="13">
        <f t="shared" si="0"/>
        <v>77020</v>
      </c>
      <c r="F14" s="34">
        <f t="shared" si="1"/>
        <v>23.893209575897082</v>
      </c>
    </row>
    <row r="15" spans="1:6" x14ac:dyDescent="0.25">
      <c r="A15" s="14">
        <v>10</v>
      </c>
      <c r="B15" s="14" t="s">
        <v>17</v>
      </c>
      <c r="C15" s="15">
        <v>523517</v>
      </c>
      <c r="D15" s="15">
        <v>369838</v>
      </c>
      <c r="E15" s="15">
        <f t="shared" si="0"/>
        <v>153679</v>
      </c>
      <c r="F15" s="35">
        <f t="shared" si="1"/>
        <v>29.355111677366736</v>
      </c>
    </row>
    <row r="16" spans="1:6" x14ac:dyDescent="0.25">
      <c r="A16" s="12">
        <v>11</v>
      </c>
      <c r="B16" s="12" t="s">
        <v>18</v>
      </c>
      <c r="C16" s="13">
        <v>401510</v>
      </c>
      <c r="D16" s="13">
        <v>161447</v>
      </c>
      <c r="E16" s="13">
        <f t="shared" si="0"/>
        <v>240063</v>
      </c>
      <c r="F16" s="34">
        <f t="shared" si="1"/>
        <v>59.790042589225678</v>
      </c>
    </row>
    <row r="17" spans="1:6" x14ac:dyDescent="0.25">
      <c r="A17" s="14">
        <v>12</v>
      </c>
      <c r="B17" s="14" t="s">
        <v>19</v>
      </c>
      <c r="C17" s="15">
        <v>365940</v>
      </c>
      <c r="D17" s="15">
        <v>292292</v>
      </c>
      <c r="E17" s="15">
        <f t="shared" si="0"/>
        <v>73648</v>
      </c>
      <c r="F17" s="35">
        <f t="shared" si="1"/>
        <v>20.125703667267857</v>
      </c>
    </row>
    <row r="18" spans="1:6" x14ac:dyDescent="0.25">
      <c r="A18" s="12">
        <v>13</v>
      </c>
      <c r="B18" s="12" t="s">
        <v>20</v>
      </c>
      <c r="C18" s="13">
        <v>124844</v>
      </c>
      <c r="D18" s="13">
        <v>76347</v>
      </c>
      <c r="E18" s="13">
        <f t="shared" si="0"/>
        <v>48497</v>
      </c>
      <c r="F18" s="34">
        <f t="shared" si="1"/>
        <v>38.846079907724842</v>
      </c>
    </row>
    <row r="19" spans="1:6" x14ac:dyDescent="0.25">
      <c r="A19" s="14">
        <v>14</v>
      </c>
      <c r="B19" s="14" t="s">
        <v>21</v>
      </c>
      <c r="C19" s="15">
        <v>243565</v>
      </c>
      <c r="D19" s="15">
        <v>182304</v>
      </c>
      <c r="E19" s="15">
        <f t="shared" si="0"/>
        <v>61261</v>
      </c>
      <c r="F19" s="35">
        <f t="shared" si="1"/>
        <v>25.151807525711824</v>
      </c>
    </row>
    <row r="20" spans="1:6" x14ac:dyDescent="0.25">
      <c r="A20" s="12">
        <v>15</v>
      </c>
      <c r="B20" s="12" t="s">
        <v>22</v>
      </c>
      <c r="C20" s="13">
        <v>211341</v>
      </c>
      <c r="D20" s="13">
        <v>183752</v>
      </c>
      <c r="E20" s="13">
        <f t="shared" si="0"/>
        <v>27589</v>
      </c>
      <c r="F20" s="34">
        <f t="shared" si="1"/>
        <v>13.054258284005471</v>
      </c>
    </row>
    <row r="21" spans="1:6" x14ac:dyDescent="0.25">
      <c r="A21" s="14">
        <v>16</v>
      </c>
      <c r="B21" s="14" t="s">
        <v>23</v>
      </c>
      <c r="C21" s="15">
        <v>219124</v>
      </c>
      <c r="D21" s="15">
        <v>181331</v>
      </c>
      <c r="E21" s="15">
        <f t="shared" si="0"/>
        <v>37793</v>
      </c>
      <c r="F21" s="35">
        <f t="shared" si="1"/>
        <v>17.247312024241982</v>
      </c>
    </row>
    <row r="22" spans="1:6" x14ac:dyDescent="0.25">
      <c r="A22" s="12">
        <v>17</v>
      </c>
      <c r="B22" s="12" t="s">
        <v>24</v>
      </c>
      <c r="C22" s="13">
        <v>213270</v>
      </c>
      <c r="D22" s="13">
        <v>172538</v>
      </c>
      <c r="E22" s="13">
        <f t="shared" si="0"/>
        <v>40732</v>
      </c>
      <c r="F22" s="34">
        <f t="shared" si="1"/>
        <v>19.09879495475219</v>
      </c>
    </row>
    <row r="23" spans="1:6" x14ac:dyDescent="0.25">
      <c r="A23" s="14">
        <v>18</v>
      </c>
      <c r="B23" s="14" t="s">
        <v>25</v>
      </c>
      <c r="C23" s="15">
        <v>285804</v>
      </c>
      <c r="D23" s="15">
        <v>240674</v>
      </c>
      <c r="E23" s="15">
        <f t="shared" si="0"/>
        <v>45130</v>
      </c>
      <c r="F23" s="35">
        <f t="shared" si="1"/>
        <v>15.790541769884255</v>
      </c>
    </row>
    <row r="24" spans="1:6" x14ac:dyDescent="0.25">
      <c r="A24" s="12">
        <v>19</v>
      </c>
      <c r="B24" s="12" t="s">
        <v>26</v>
      </c>
      <c r="C24" s="13">
        <v>479231</v>
      </c>
      <c r="D24" s="13">
        <v>412977</v>
      </c>
      <c r="E24" s="13">
        <f t="shared" si="0"/>
        <v>66254</v>
      </c>
      <c r="F24" s="34">
        <f t="shared" si="1"/>
        <v>13.825065573804698</v>
      </c>
    </row>
    <row r="25" spans="1:6" x14ac:dyDescent="0.25">
      <c r="A25" s="14">
        <v>20</v>
      </c>
      <c r="B25" s="14" t="s">
        <v>27</v>
      </c>
      <c r="C25" s="15">
        <v>569103</v>
      </c>
      <c r="D25" s="15">
        <v>469818</v>
      </c>
      <c r="E25" s="15">
        <f t="shared" si="0"/>
        <v>99285</v>
      </c>
      <c r="F25" s="35">
        <f t="shared" si="1"/>
        <v>17.445875351210589</v>
      </c>
    </row>
    <row r="26" spans="1:6" x14ac:dyDescent="0.25">
      <c r="A26" s="12">
        <v>21</v>
      </c>
      <c r="B26" s="12" t="s">
        <v>28</v>
      </c>
      <c r="C26" s="13">
        <v>340510</v>
      </c>
      <c r="D26" s="13">
        <v>289030</v>
      </c>
      <c r="E26" s="13">
        <f t="shared" si="0"/>
        <v>51480</v>
      </c>
      <c r="F26" s="34">
        <f t="shared" si="1"/>
        <v>15.118498722504478</v>
      </c>
    </row>
    <row r="27" spans="1:6" x14ac:dyDescent="0.25">
      <c r="A27" s="14">
        <v>22</v>
      </c>
      <c r="B27" s="14" t="s">
        <v>29</v>
      </c>
      <c r="C27" s="15">
        <v>270567</v>
      </c>
      <c r="D27" s="15">
        <v>226444</v>
      </c>
      <c r="E27" s="15">
        <f t="shared" si="0"/>
        <v>44123</v>
      </c>
      <c r="F27" s="35">
        <f t="shared" si="1"/>
        <v>16.307605879504891</v>
      </c>
    </row>
    <row r="28" spans="1:6" x14ac:dyDescent="0.25">
      <c r="A28" s="12">
        <v>23</v>
      </c>
      <c r="B28" s="12" t="s">
        <v>30</v>
      </c>
      <c r="C28" s="13">
        <v>362879</v>
      </c>
      <c r="D28" s="13">
        <v>293015</v>
      </c>
      <c r="E28" s="13">
        <f t="shared" si="0"/>
        <v>69864</v>
      </c>
      <c r="F28" s="34">
        <f t="shared" si="1"/>
        <v>19.252698557921512</v>
      </c>
    </row>
    <row r="29" spans="1:6" x14ac:dyDescent="0.25">
      <c r="A29" s="14">
        <v>24</v>
      </c>
      <c r="B29" s="14" t="s">
        <v>31</v>
      </c>
      <c r="C29" s="15">
        <v>330401</v>
      </c>
      <c r="D29" s="15">
        <v>287393</v>
      </c>
      <c r="E29" s="15">
        <f t="shared" si="0"/>
        <v>43008</v>
      </c>
      <c r="F29" s="35">
        <f t="shared" si="1"/>
        <v>13.016909755115751</v>
      </c>
    </row>
    <row r="30" spans="1:6" x14ac:dyDescent="0.25">
      <c r="A30" s="12">
        <v>25</v>
      </c>
      <c r="B30" s="12" t="s">
        <v>32</v>
      </c>
      <c r="C30" s="13">
        <v>585629</v>
      </c>
      <c r="D30" s="13">
        <v>504901</v>
      </c>
      <c r="E30" s="13">
        <f t="shared" si="0"/>
        <v>80728</v>
      </c>
      <c r="F30" s="34">
        <f t="shared" si="1"/>
        <v>13.784836474969648</v>
      </c>
    </row>
    <row r="31" spans="1:6" x14ac:dyDescent="0.25">
      <c r="A31" s="14">
        <v>26</v>
      </c>
      <c r="B31" s="14" t="s">
        <v>33</v>
      </c>
      <c r="C31" s="15">
        <v>328254</v>
      </c>
      <c r="D31" s="15">
        <v>274879</v>
      </c>
      <c r="E31" s="15">
        <f t="shared" si="0"/>
        <v>53375</v>
      </c>
      <c r="F31" s="35">
        <f t="shared" si="1"/>
        <v>16.26027405606634</v>
      </c>
    </row>
    <row r="32" spans="1:6" x14ac:dyDescent="0.25">
      <c r="A32" s="12">
        <v>27</v>
      </c>
      <c r="B32" s="12" t="s">
        <v>34</v>
      </c>
      <c r="C32" s="13">
        <v>369908</v>
      </c>
      <c r="D32" s="13">
        <v>316136</v>
      </c>
      <c r="E32" s="13">
        <f t="shared" si="0"/>
        <v>53772</v>
      </c>
      <c r="F32" s="34">
        <f t="shared" si="1"/>
        <v>14.536587475804794</v>
      </c>
    </row>
    <row r="33" spans="1:6" x14ac:dyDescent="0.25">
      <c r="A33" s="14">
        <v>28</v>
      </c>
      <c r="B33" s="14" t="s">
        <v>35</v>
      </c>
      <c r="C33" s="15">
        <v>345419</v>
      </c>
      <c r="D33" s="15">
        <v>271745</v>
      </c>
      <c r="E33" s="15">
        <f t="shared" si="0"/>
        <v>73674</v>
      </c>
      <c r="F33" s="35">
        <f t="shared" si="1"/>
        <v>21.328878839901684</v>
      </c>
    </row>
    <row r="34" spans="1:6" x14ac:dyDescent="0.25">
      <c r="A34" s="12">
        <v>29</v>
      </c>
      <c r="B34" s="12" t="s">
        <v>36</v>
      </c>
      <c r="C34" s="13">
        <v>225252</v>
      </c>
      <c r="D34" s="13">
        <v>178213</v>
      </c>
      <c r="E34" s="13">
        <f t="shared" si="0"/>
        <v>47039</v>
      </c>
      <c r="F34" s="34">
        <f t="shared" si="1"/>
        <v>20.882833448759612</v>
      </c>
    </row>
    <row r="35" spans="1:6" x14ac:dyDescent="0.25">
      <c r="A35" s="14">
        <v>30</v>
      </c>
      <c r="B35" s="14" t="s">
        <v>37</v>
      </c>
      <c r="C35" s="15">
        <v>362609</v>
      </c>
      <c r="D35" s="15">
        <v>268230</v>
      </c>
      <c r="E35" s="15">
        <f t="shared" si="0"/>
        <v>94379</v>
      </c>
      <c r="F35" s="35">
        <f t="shared" si="1"/>
        <v>26.027759928738668</v>
      </c>
    </row>
    <row r="36" spans="1:6" x14ac:dyDescent="0.25">
      <c r="A36" s="12">
        <v>31</v>
      </c>
      <c r="B36" s="12" t="s">
        <v>38</v>
      </c>
      <c r="C36" s="13">
        <v>396229</v>
      </c>
      <c r="D36" s="13">
        <v>340938</v>
      </c>
      <c r="E36" s="13">
        <f t="shared" si="0"/>
        <v>55291</v>
      </c>
      <c r="F36" s="34">
        <f t="shared" si="1"/>
        <v>13.954304202872581</v>
      </c>
    </row>
    <row r="37" spans="1:6" x14ac:dyDescent="0.25">
      <c r="A37" s="14">
        <v>32</v>
      </c>
      <c r="B37" s="14" t="s">
        <v>39</v>
      </c>
      <c r="C37" s="15">
        <v>359639</v>
      </c>
      <c r="D37" s="15">
        <v>311842</v>
      </c>
      <c r="E37" s="15">
        <f t="shared" si="0"/>
        <v>47797</v>
      </c>
      <c r="F37" s="35">
        <f t="shared" si="1"/>
        <v>13.290271633499149</v>
      </c>
    </row>
    <row r="38" spans="1:6" x14ac:dyDescent="0.25">
      <c r="A38" s="12">
        <v>33</v>
      </c>
      <c r="B38" s="12" t="s">
        <v>40</v>
      </c>
      <c r="C38" s="13">
        <v>473924</v>
      </c>
      <c r="D38" s="13">
        <v>317717</v>
      </c>
      <c r="E38" s="13">
        <f t="shared" si="0"/>
        <v>156207</v>
      </c>
      <c r="F38" s="34">
        <f t="shared" si="1"/>
        <v>32.960348072686763</v>
      </c>
    </row>
    <row r="39" spans="1:6" x14ac:dyDescent="0.25">
      <c r="A39" s="14">
        <v>34</v>
      </c>
      <c r="B39" s="14" t="s">
        <v>41</v>
      </c>
      <c r="C39" s="15">
        <v>330409</v>
      </c>
      <c r="D39" s="15">
        <v>269757</v>
      </c>
      <c r="E39" s="15">
        <f t="shared" si="0"/>
        <v>60652</v>
      </c>
      <c r="F39" s="35">
        <f t="shared" si="1"/>
        <v>18.356642827525885</v>
      </c>
    </row>
    <row r="40" spans="1:6" x14ac:dyDescent="0.25">
      <c r="A40" s="12">
        <v>35</v>
      </c>
      <c r="B40" s="12" t="s">
        <v>42</v>
      </c>
      <c r="C40" s="13">
        <v>311155</v>
      </c>
      <c r="D40" s="13">
        <v>248731</v>
      </c>
      <c r="E40" s="13">
        <f t="shared" si="0"/>
        <v>62424</v>
      </c>
      <c r="F40" s="34">
        <f t="shared" si="1"/>
        <v>20.062026964053288</v>
      </c>
    </row>
    <row r="41" spans="1:6" x14ac:dyDescent="0.25">
      <c r="A41" s="14">
        <v>36</v>
      </c>
      <c r="B41" s="14" t="s">
        <v>43</v>
      </c>
      <c r="C41" s="15">
        <v>152414</v>
      </c>
      <c r="D41" s="15">
        <v>119638</v>
      </c>
      <c r="E41" s="15">
        <f t="shared" si="0"/>
        <v>32776</v>
      </c>
      <c r="F41" s="35">
        <f t="shared" si="1"/>
        <v>21.504586192869422</v>
      </c>
    </row>
    <row r="42" spans="1:6" x14ac:dyDescent="0.25">
      <c r="A42" s="12">
        <v>37</v>
      </c>
      <c r="B42" s="12" t="s">
        <v>44</v>
      </c>
      <c r="C42" s="13">
        <v>238649</v>
      </c>
      <c r="D42" s="13">
        <v>211970</v>
      </c>
      <c r="E42" s="13">
        <f t="shared" si="0"/>
        <v>26679</v>
      </c>
      <c r="F42" s="34">
        <f t="shared" si="1"/>
        <v>11.179179464401695</v>
      </c>
    </row>
    <row r="43" spans="1:6" x14ac:dyDescent="0.25">
      <c r="A43" s="16"/>
      <c r="B43" s="36" t="s">
        <v>7</v>
      </c>
      <c r="C43" s="37">
        <f>SUM(C6:C42)</f>
        <v>12298944</v>
      </c>
      <c r="D43" s="37">
        <f t="shared" ref="D43:E43" si="2">SUM(D6:D42)</f>
        <v>9518188</v>
      </c>
      <c r="E43" s="37">
        <f t="shared" si="2"/>
        <v>2780756</v>
      </c>
      <c r="F43" s="38">
        <f t="shared" si="1"/>
        <v>22.609713484344674</v>
      </c>
    </row>
    <row r="47" spans="1:6" x14ac:dyDescent="0.25">
      <c r="C47" s="10"/>
    </row>
  </sheetData>
  <mergeCells count="3">
    <mergeCell ref="A1:F1"/>
    <mergeCell ref="A2:F2"/>
    <mergeCell ref="A3: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EDD6-BCDB-4B62-82FB-8EA4552AA732}">
  <dimension ref="A3:B13"/>
  <sheetViews>
    <sheetView workbookViewId="0">
      <selection activeCell="C4" sqref="C4"/>
    </sheetView>
  </sheetViews>
  <sheetFormatPr defaultRowHeight="15" x14ac:dyDescent="0.25"/>
  <cols>
    <col min="1" max="1" width="15.42578125" bestFit="1" customWidth="1"/>
    <col min="2" max="2" width="25.28515625" bestFit="1" customWidth="1"/>
    <col min="3" max="3" width="17.85546875" bestFit="1" customWidth="1"/>
  </cols>
  <sheetData>
    <row r="3" spans="1:2" x14ac:dyDescent="0.25">
      <c r="A3" s="29" t="s">
        <v>118</v>
      </c>
      <c r="B3" t="s">
        <v>122</v>
      </c>
    </row>
    <row r="4" spans="1:2" x14ac:dyDescent="0.25">
      <c r="A4" s="31" t="s">
        <v>56</v>
      </c>
      <c r="B4" s="30">
        <v>3890358</v>
      </c>
    </row>
    <row r="5" spans="1:2" x14ac:dyDescent="0.25">
      <c r="A5" s="31" t="s">
        <v>51</v>
      </c>
      <c r="B5" s="30">
        <v>1573836</v>
      </c>
    </row>
    <row r="6" spans="1:2" x14ac:dyDescent="0.25">
      <c r="A6" s="31" t="s">
        <v>55</v>
      </c>
      <c r="B6" s="30">
        <v>1161911</v>
      </c>
    </row>
    <row r="7" spans="1:2" x14ac:dyDescent="0.25">
      <c r="A7" s="31" t="s">
        <v>53</v>
      </c>
      <c r="B7" s="30">
        <v>1139141</v>
      </c>
    </row>
    <row r="8" spans="1:2" x14ac:dyDescent="0.25">
      <c r="A8" s="31" t="s">
        <v>58</v>
      </c>
      <c r="B8" s="30">
        <v>538472</v>
      </c>
    </row>
    <row r="9" spans="1:2" x14ac:dyDescent="0.25">
      <c r="A9" s="31" t="s">
        <v>50</v>
      </c>
      <c r="B9" s="30">
        <v>474726</v>
      </c>
    </row>
    <row r="10" spans="1:2" x14ac:dyDescent="0.25">
      <c r="A10" s="31" t="s">
        <v>57</v>
      </c>
      <c r="B10" s="30">
        <v>437283</v>
      </c>
    </row>
    <row r="11" spans="1:2" x14ac:dyDescent="0.25">
      <c r="A11" s="31" t="s">
        <v>52</v>
      </c>
      <c r="B11" s="30">
        <v>225167</v>
      </c>
    </row>
    <row r="12" spans="1:2" x14ac:dyDescent="0.25">
      <c r="A12" s="31" t="s">
        <v>54</v>
      </c>
      <c r="B12" s="30">
        <v>77294</v>
      </c>
    </row>
    <row r="13" spans="1:2" x14ac:dyDescent="0.25">
      <c r="A13" s="31" t="s">
        <v>119</v>
      </c>
      <c r="B13" s="30">
        <v>9518188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1842-C491-4E51-BF10-CF53CA7B6202}">
  <dimension ref="A3:B6"/>
  <sheetViews>
    <sheetView workbookViewId="0">
      <selection activeCell="C3" sqref="C3"/>
    </sheetView>
  </sheetViews>
  <sheetFormatPr defaultRowHeight="15" x14ac:dyDescent="0.25"/>
  <cols>
    <col min="1" max="1" width="13.140625" bestFit="1" customWidth="1"/>
    <col min="2" max="2" width="25.28515625" bestFit="1" customWidth="1"/>
  </cols>
  <sheetData>
    <row r="3" spans="1:2" x14ac:dyDescent="0.25">
      <c r="A3" s="29" t="s">
        <v>118</v>
      </c>
      <c r="B3" t="s">
        <v>122</v>
      </c>
    </row>
    <row r="4" spans="1:2" x14ac:dyDescent="0.25">
      <c r="A4" s="31" t="s">
        <v>62</v>
      </c>
      <c r="B4" s="30">
        <v>4836915</v>
      </c>
    </row>
    <row r="5" spans="1:2" x14ac:dyDescent="0.25">
      <c r="A5" s="31" t="s">
        <v>61</v>
      </c>
      <c r="B5" s="30">
        <v>4681273</v>
      </c>
    </row>
    <row r="6" spans="1:2" x14ac:dyDescent="0.25">
      <c r="A6" s="31" t="s">
        <v>119</v>
      </c>
      <c r="B6" s="30">
        <v>9518188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AD9B-5C83-45A8-8410-98A5514FA03E}">
  <dimension ref="A3:B8"/>
  <sheetViews>
    <sheetView workbookViewId="0">
      <selection activeCell="C7" sqref="C7"/>
    </sheetView>
  </sheetViews>
  <sheetFormatPr defaultRowHeight="15" x14ac:dyDescent="0.25"/>
  <cols>
    <col min="1" max="1" width="20.7109375" bestFit="1" customWidth="1"/>
    <col min="2" max="2" width="27.140625" bestFit="1" customWidth="1"/>
  </cols>
  <sheetData>
    <row r="3" spans="1:2" x14ac:dyDescent="0.25">
      <c r="A3" s="29" t="s">
        <v>118</v>
      </c>
      <c r="B3" t="s">
        <v>123</v>
      </c>
    </row>
    <row r="4" spans="1:2" x14ac:dyDescent="0.25">
      <c r="A4" s="31" t="s">
        <v>67</v>
      </c>
      <c r="B4" s="30">
        <v>7286871</v>
      </c>
    </row>
    <row r="5" spans="1:2" x14ac:dyDescent="0.25">
      <c r="A5" s="31" t="s">
        <v>69</v>
      </c>
      <c r="B5" s="30">
        <v>1566718</v>
      </c>
    </row>
    <row r="6" spans="1:2" x14ac:dyDescent="0.25">
      <c r="A6" s="31" t="s">
        <v>68</v>
      </c>
      <c r="B6" s="30">
        <v>590481</v>
      </c>
    </row>
    <row r="7" spans="1:2" x14ac:dyDescent="0.25">
      <c r="A7" s="31" t="s">
        <v>70</v>
      </c>
      <c r="B7" s="30">
        <v>74118</v>
      </c>
    </row>
    <row r="8" spans="1:2" x14ac:dyDescent="0.25">
      <c r="A8" s="31" t="s">
        <v>119</v>
      </c>
      <c r="B8" s="30">
        <v>9518188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9739-EA78-4601-B2D7-10A95848B6DB}">
  <dimension ref="A3:B14"/>
  <sheetViews>
    <sheetView workbookViewId="0">
      <selection activeCell="K3" sqref="K3"/>
    </sheetView>
  </sheetViews>
  <sheetFormatPr defaultRowHeight="15" x14ac:dyDescent="0.25"/>
  <cols>
    <col min="1" max="1" width="22.5703125" bestFit="1" customWidth="1"/>
    <col min="2" max="2" width="27.140625" bestFit="1" customWidth="1"/>
  </cols>
  <sheetData>
    <row r="3" spans="1:2" x14ac:dyDescent="0.25">
      <c r="A3" s="29" t="s">
        <v>118</v>
      </c>
      <c r="B3" t="s">
        <v>123</v>
      </c>
    </row>
    <row r="4" spans="1:2" x14ac:dyDescent="0.25">
      <c r="A4" s="31" t="s">
        <v>81</v>
      </c>
      <c r="B4" s="30">
        <v>478</v>
      </c>
    </row>
    <row r="5" spans="1:2" x14ac:dyDescent="0.25">
      <c r="A5" s="31" t="s">
        <v>78</v>
      </c>
      <c r="B5" s="30">
        <v>531</v>
      </c>
    </row>
    <row r="6" spans="1:2" x14ac:dyDescent="0.25">
      <c r="A6" s="31" t="s">
        <v>76</v>
      </c>
      <c r="B6" s="30">
        <v>1360</v>
      </c>
    </row>
    <row r="7" spans="1:2" x14ac:dyDescent="0.25">
      <c r="A7" s="31" t="s">
        <v>79</v>
      </c>
      <c r="B7" s="30">
        <v>1891</v>
      </c>
    </row>
    <row r="8" spans="1:2" x14ac:dyDescent="0.25">
      <c r="A8" s="31" t="s">
        <v>74</v>
      </c>
      <c r="B8" s="30">
        <v>2885</v>
      </c>
    </row>
    <row r="9" spans="1:2" x14ac:dyDescent="0.25">
      <c r="A9" s="31" t="s">
        <v>77</v>
      </c>
      <c r="B9" s="30">
        <v>4583</v>
      </c>
    </row>
    <row r="10" spans="1:2" x14ac:dyDescent="0.25">
      <c r="A10" s="31" t="s">
        <v>75</v>
      </c>
      <c r="B10" s="30">
        <v>5801</v>
      </c>
    </row>
    <row r="11" spans="1:2" x14ac:dyDescent="0.25">
      <c r="A11" s="31" t="s">
        <v>80</v>
      </c>
      <c r="B11" s="30">
        <v>9170</v>
      </c>
    </row>
    <row r="12" spans="1:2" x14ac:dyDescent="0.25">
      <c r="A12" s="31" t="s">
        <v>73</v>
      </c>
      <c r="B12" s="30">
        <v>16060</v>
      </c>
    </row>
    <row r="13" spans="1:2" x14ac:dyDescent="0.25">
      <c r="A13" s="31" t="s">
        <v>58</v>
      </c>
      <c r="B13" s="30">
        <v>20053</v>
      </c>
    </row>
    <row r="14" spans="1:2" x14ac:dyDescent="0.25">
      <c r="A14" s="31" t="s">
        <v>119</v>
      </c>
      <c r="B14" s="30">
        <v>62812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5192-3626-4903-B72F-C66FD4C9CF85}">
  <dimension ref="A1:K16"/>
  <sheetViews>
    <sheetView workbookViewId="0">
      <selection activeCell="F17" sqref="F17"/>
    </sheetView>
  </sheetViews>
  <sheetFormatPr defaultColWidth="18.42578125" defaultRowHeight="15" x14ac:dyDescent="0.25"/>
  <cols>
    <col min="4" max="4" width="8.85546875" customWidth="1"/>
    <col min="8" max="8" width="7.5703125" customWidth="1"/>
  </cols>
  <sheetData>
    <row r="1" spans="1:11" ht="19.5" thickBot="1" x14ac:dyDescent="0.35">
      <c r="A1" s="52" t="s">
        <v>94</v>
      </c>
      <c r="B1" s="52"/>
      <c r="C1" s="52"/>
      <c r="D1" s="52"/>
      <c r="E1" s="52"/>
      <c r="F1" s="52"/>
      <c r="G1" s="52"/>
      <c r="H1" s="52"/>
      <c r="I1" s="52"/>
      <c r="J1" s="52"/>
      <c r="K1" s="52"/>
    </row>
    <row r="2" spans="1:11" ht="15.75" x14ac:dyDescent="0.25">
      <c r="A2" s="43" t="s">
        <v>95</v>
      </c>
      <c r="B2" s="43"/>
      <c r="C2" s="44" t="s">
        <v>96</v>
      </c>
      <c r="D2" s="45"/>
      <c r="E2" s="43" t="s">
        <v>97</v>
      </c>
      <c r="F2" s="43"/>
      <c r="G2" s="44" t="s">
        <v>96</v>
      </c>
      <c r="H2" s="45"/>
      <c r="I2" s="43" t="s">
        <v>98</v>
      </c>
      <c r="J2" s="43"/>
      <c r="K2" s="44" t="s">
        <v>96</v>
      </c>
    </row>
    <row r="4" spans="1:11" x14ac:dyDescent="0.25">
      <c r="A4" t="s">
        <v>99</v>
      </c>
      <c r="B4" s="25">
        <v>332403.89189189189</v>
      </c>
      <c r="E4" t="s">
        <v>99</v>
      </c>
      <c r="F4" s="24">
        <v>257248.32432432432</v>
      </c>
      <c r="I4" t="s">
        <v>99</v>
      </c>
      <c r="J4" s="24">
        <v>75155.567567567574</v>
      </c>
    </row>
    <row r="5" spans="1:11" x14ac:dyDescent="0.25">
      <c r="A5" t="s">
        <v>100</v>
      </c>
      <c r="B5" s="25">
        <v>17195.395004871192</v>
      </c>
      <c r="E5" t="s">
        <v>100</v>
      </c>
      <c r="F5" s="24">
        <v>14706.010367210458</v>
      </c>
      <c r="I5" t="s">
        <v>100</v>
      </c>
      <c r="J5" s="24">
        <v>9310.9359805631229</v>
      </c>
    </row>
    <row r="6" spans="1:11" x14ac:dyDescent="0.25">
      <c r="A6" t="s">
        <v>101</v>
      </c>
      <c r="B6" s="25">
        <v>330401</v>
      </c>
      <c r="E6" t="s">
        <v>101</v>
      </c>
      <c r="F6" s="24">
        <v>248731</v>
      </c>
      <c r="I6" t="s">
        <v>101</v>
      </c>
      <c r="J6" s="24">
        <v>55291</v>
      </c>
    </row>
    <row r="7" spans="1:11" x14ac:dyDescent="0.25">
      <c r="A7" t="s">
        <v>102</v>
      </c>
      <c r="B7" s="25" t="e">
        <v>#N/A</v>
      </c>
      <c r="C7" t="s">
        <v>103</v>
      </c>
      <c r="E7" t="s">
        <v>102</v>
      </c>
      <c r="F7" s="24" t="e">
        <v>#N/A</v>
      </c>
      <c r="G7" t="s">
        <v>103</v>
      </c>
      <c r="I7" t="s">
        <v>102</v>
      </c>
      <c r="J7" s="24" t="e">
        <v>#N/A</v>
      </c>
      <c r="K7" t="s">
        <v>103</v>
      </c>
    </row>
    <row r="8" spans="1:11" x14ac:dyDescent="0.25">
      <c r="A8" t="s">
        <v>104</v>
      </c>
      <c r="B8" s="25">
        <v>104595.50442930765</v>
      </c>
      <c r="E8" t="s">
        <v>104</v>
      </c>
      <c r="F8" s="24">
        <v>89453.168831844931</v>
      </c>
      <c r="I8" t="s">
        <v>104</v>
      </c>
      <c r="J8" s="24">
        <v>56636.212504574876</v>
      </c>
    </row>
    <row r="9" spans="1:11" x14ac:dyDescent="0.25">
      <c r="A9" t="s">
        <v>105</v>
      </c>
      <c r="B9" s="25">
        <v>10940219546.821316</v>
      </c>
      <c r="E9" t="s">
        <v>105</v>
      </c>
      <c r="F9" s="24">
        <v>8001869414.0585527</v>
      </c>
      <c r="I9" t="s">
        <v>105</v>
      </c>
      <c r="J9" s="24">
        <v>3207660566.8633633</v>
      </c>
    </row>
    <row r="10" spans="1:11" x14ac:dyDescent="0.25">
      <c r="A10" t="s">
        <v>106</v>
      </c>
      <c r="B10" s="25">
        <v>0.44098009292045814</v>
      </c>
      <c r="E10" t="s">
        <v>106</v>
      </c>
      <c r="F10" s="24">
        <v>1.1341426504505172</v>
      </c>
      <c r="I10" t="s">
        <v>106</v>
      </c>
      <c r="J10" s="24">
        <v>8.7325392255933671</v>
      </c>
    </row>
    <row r="11" spans="1:11" x14ac:dyDescent="0.25">
      <c r="A11" t="s">
        <v>107</v>
      </c>
      <c r="B11" s="25">
        <v>0.53001880016808345</v>
      </c>
      <c r="E11" t="s">
        <v>107</v>
      </c>
      <c r="F11" s="24">
        <v>0.70919980974591723</v>
      </c>
      <c r="I11" t="s">
        <v>107</v>
      </c>
      <c r="J11" s="24">
        <v>2.8115933300655183</v>
      </c>
    </row>
    <row r="12" spans="1:11" x14ac:dyDescent="0.25">
      <c r="A12" t="s">
        <v>108</v>
      </c>
      <c r="B12" s="25">
        <v>460785</v>
      </c>
      <c r="E12" t="s">
        <v>108</v>
      </c>
      <c r="F12" s="24">
        <v>428554</v>
      </c>
      <c r="I12" t="s">
        <v>108</v>
      </c>
      <c r="J12" s="24">
        <v>280834</v>
      </c>
    </row>
    <row r="13" spans="1:11" x14ac:dyDescent="0.25">
      <c r="A13" t="s">
        <v>109</v>
      </c>
      <c r="B13" s="25">
        <v>124844</v>
      </c>
      <c r="C13" t="s">
        <v>110</v>
      </c>
      <c r="E13" t="s">
        <v>109</v>
      </c>
      <c r="F13" s="24">
        <v>76347</v>
      </c>
      <c r="G13" t="s">
        <v>110</v>
      </c>
      <c r="I13" t="s">
        <v>109</v>
      </c>
      <c r="J13" s="24">
        <v>26679</v>
      </c>
      <c r="K13" t="s">
        <v>111</v>
      </c>
    </row>
    <row r="14" spans="1:11" x14ac:dyDescent="0.25">
      <c r="A14" t="s">
        <v>112</v>
      </c>
      <c r="B14" s="25">
        <v>585629</v>
      </c>
      <c r="C14" t="s">
        <v>113</v>
      </c>
      <c r="E14" t="s">
        <v>112</v>
      </c>
      <c r="F14" s="24">
        <v>504901</v>
      </c>
      <c r="G14" t="s">
        <v>113</v>
      </c>
      <c r="I14" t="s">
        <v>112</v>
      </c>
      <c r="J14" s="24">
        <v>307513</v>
      </c>
      <c r="K14" t="s">
        <v>114</v>
      </c>
    </row>
    <row r="15" spans="1:11" x14ac:dyDescent="0.25">
      <c r="A15" t="s">
        <v>115</v>
      </c>
      <c r="B15" s="25">
        <v>12298944</v>
      </c>
      <c r="E15" t="s">
        <v>115</v>
      </c>
      <c r="F15" s="24">
        <v>9518188</v>
      </c>
      <c r="I15" t="s">
        <v>115</v>
      </c>
      <c r="J15" s="24">
        <v>2780756</v>
      </c>
    </row>
    <row r="16" spans="1:11" ht="15.75" thickBot="1" x14ac:dyDescent="0.3">
      <c r="A16" s="26" t="s">
        <v>116</v>
      </c>
      <c r="B16" s="27">
        <v>37</v>
      </c>
      <c r="E16" s="26" t="s">
        <v>116</v>
      </c>
      <c r="F16" s="28">
        <v>37</v>
      </c>
      <c r="I16" s="26" t="s">
        <v>116</v>
      </c>
      <c r="J16" s="28">
        <v>37</v>
      </c>
    </row>
  </sheetData>
  <mergeCells count="1">
    <mergeCell ref="A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1ADF-A759-4181-8901-39FE0CCED03F}">
  <dimension ref="A1:P2"/>
  <sheetViews>
    <sheetView topLeftCell="A38" zoomScale="90" zoomScaleNormal="90" workbookViewId="0">
      <selection activeCell="N50" sqref="N50"/>
    </sheetView>
  </sheetViews>
  <sheetFormatPr defaultRowHeight="15" x14ac:dyDescent="0.25"/>
  <cols>
    <col min="1" max="9" width="9.140625" style="42"/>
    <col min="10" max="10" width="13.140625" style="42" bestFit="1" customWidth="1"/>
    <col min="11" max="11" width="25.28515625" style="42" bestFit="1" customWidth="1"/>
    <col min="12" max="16384" width="9.140625" style="42"/>
  </cols>
  <sheetData>
    <row r="1" spans="1:16" ht="21.75" x14ac:dyDescent="0.35">
      <c r="A1" s="57" t="s">
        <v>124</v>
      </c>
      <c r="B1" s="57"/>
      <c r="C1" s="57"/>
      <c r="D1" s="57"/>
      <c r="E1" s="57"/>
      <c r="F1" s="57"/>
      <c r="G1" s="57"/>
      <c r="H1" s="57"/>
      <c r="I1" s="57"/>
      <c r="J1" s="57"/>
      <c r="K1" s="57"/>
      <c r="L1" s="57"/>
      <c r="M1" s="57"/>
      <c r="N1" s="57"/>
      <c r="O1" s="57"/>
      <c r="P1" s="57"/>
    </row>
    <row r="2" spans="1:16" ht="21.75" x14ac:dyDescent="0.35">
      <c r="A2" s="57" t="s">
        <v>125</v>
      </c>
      <c r="B2" s="57"/>
      <c r="C2" s="57"/>
      <c r="D2" s="57"/>
      <c r="E2" s="57"/>
      <c r="F2" s="57"/>
      <c r="G2" s="57"/>
      <c r="H2" s="57"/>
      <c r="I2" s="57"/>
      <c r="J2" s="57"/>
      <c r="K2" s="57"/>
      <c r="L2" s="57"/>
      <c r="M2" s="57"/>
      <c r="N2" s="57"/>
      <c r="O2" s="57"/>
      <c r="P2" s="57"/>
    </row>
  </sheetData>
  <mergeCells count="2">
    <mergeCell ref="A1:P1"/>
    <mergeCell ref="A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64BB-4093-4198-B77C-C5C31245894B}">
  <dimension ref="A1:G15"/>
  <sheetViews>
    <sheetView workbookViewId="0">
      <selection activeCell="B6" sqref="B6"/>
    </sheetView>
  </sheetViews>
  <sheetFormatPr defaultColWidth="18.5703125" defaultRowHeight="15" x14ac:dyDescent="0.25"/>
  <cols>
    <col min="1" max="1" width="8" customWidth="1"/>
    <col min="3" max="3" width="20.42578125" customWidth="1"/>
  </cols>
  <sheetData>
    <row r="1" spans="1:7" ht="15" customHeight="1" x14ac:dyDescent="0.25">
      <c r="A1" s="53" t="s">
        <v>49</v>
      </c>
      <c r="B1" s="53"/>
      <c r="C1" s="53"/>
      <c r="D1" s="53"/>
      <c r="E1" s="1"/>
      <c r="F1" s="1"/>
      <c r="G1" s="1"/>
    </row>
    <row r="2" spans="1:7" x14ac:dyDescent="0.25">
      <c r="A2" s="53"/>
      <c r="B2" s="53"/>
      <c r="C2" s="53"/>
      <c r="D2" s="53"/>
      <c r="E2" s="1"/>
      <c r="F2" s="1"/>
      <c r="G2" s="1"/>
    </row>
    <row r="3" spans="1:7" x14ac:dyDescent="0.25">
      <c r="A3" s="53"/>
      <c r="B3" s="53"/>
      <c r="C3" s="53"/>
      <c r="D3" s="53"/>
      <c r="E3" s="1"/>
      <c r="F3" s="1"/>
      <c r="G3" s="1"/>
    </row>
    <row r="5" spans="1:7" x14ac:dyDescent="0.25">
      <c r="A5" s="3" t="s">
        <v>45</v>
      </c>
      <c r="B5" s="11" t="s">
        <v>46</v>
      </c>
      <c r="C5" s="32" t="s">
        <v>47</v>
      </c>
      <c r="D5" s="33" t="s">
        <v>48</v>
      </c>
    </row>
    <row r="6" spans="1:7" x14ac:dyDescent="0.25">
      <c r="A6">
        <v>1</v>
      </c>
      <c r="B6" s="12" t="s">
        <v>50</v>
      </c>
      <c r="C6" s="13">
        <v>474726</v>
      </c>
      <c r="D6" s="39">
        <f t="shared" ref="D6:D14" si="0">C6/$C$15*100</f>
        <v>4.9875669612745623</v>
      </c>
    </row>
    <row r="7" spans="1:7" x14ac:dyDescent="0.25">
      <c r="A7">
        <v>2</v>
      </c>
      <c r="B7" s="14" t="s">
        <v>51</v>
      </c>
      <c r="C7" s="15">
        <v>1573836</v>
      </c>
      <c r="D7" s="40">
        <f t="shared" si="0"/>
        <v>16.535037971513063</v>
      </c>
      <c r="G7" s="17"/>
    </row>
    <row r="8" spans="1:7" x14ac:dyDescent="0.25">
      <c r="A8">
        <v>3</v>
      </c>
      <c r="B8" s="12" t="s">
        <v>52</v>
      </c>
      <c r="C8" s="13">
        <v>225167</v>
      </c>
      <c r="D8" s="39">
        <f t="shared" si="0"/>
        <v>2.3656498484795634</v>
      </c>
      <c r="G8" s="7"/>
    </row>
    <row r="9" spans="1:7" x14ac:dyDescent="0.25">
      <c r="A9">
        <v>4</v>
      </c>
      <c r="B9" s="14" t="s">
        <v>53</v>
      </c>
      <c r="C9" s="15">
        <v>1139141</v>
      </c>
      <c r="D9" s="40">
        <f t="shared" si="0"/>
        <v>11.968044758098916</v>
      </c>
    </row>
    <row r="10" spans="1:7" x14ac:dyDescent="0.25">
      <c r="A10">
        <v>5</v>
      </c>
      <c r="B10" s="12" t="s">
        <v>55</v>
      </c>
      <c r="C10" s="13">
        <v>1161911</v>
      </c>
      <c r="D10" s="39">
        <f t="shared" si="0"/>
        <v>12.207270963759068</v>
      </c>
    </row>
    <row r="11" spans="1:7" x14ac:dyDescent="0.25">
      <c r="A11">
        <v>6</v>
      </c>
      <c r="B11" s="14" t="s">
        <v>54</v>
      </c>
      <c r="C11" s="15">
        <v>77294</v>
      </c>
      <c r="D11" s="40">
        <f t="shared" si="0"/>
        <v>0.8120663302721064</v>
      </c>
    </row>
    <row r="12" spans="1:7" x14ac:dyDescent="0.25">
      <c r="A12">
        <v>7</v>
      </c>
      <c r="B12" s="12" t="s">
        <v>56</v>
      </c>
      <c r="C12" s="13">
        <v>3890358</v>
      </c>
      <c r="D12" s="39">
        <f t="shared" si="0"/>
        <v>40.872884628881046</v>
      </c>
    </row>
    <row r="13" spans="1:7" x14ac:dyDescent="0.25">
      <c r="A13">
        <v>8</v>
      </c>
      <c r="B13" s="14" t="s">
        <v>57</v>
      </c>
      <c r="C13" s="15">
        <v>437283</v>
      </c>
      <c r="D13" s="40">
        <f t="shared" si="0"/>
        <v>4.5941832626125896</v>
      </c>
    </row>
    <row r="14" spans="1:7" x14ac:dyDescent="0.25">
      <c r="A14">
        <v>9</v>
      </c>
      <c r="B14" s="12" t="s">
        <v>58</v>
      </c>
      <c r="C14" s="13">
        <v>538472</v>
      </c>
      <c r="D14" s="39">
        <f t="shared" si="0"/>
        <v>5.6572952751090861</v>
      </c>
    </row>
    <row r="15" spans="1:7" x14ac:dyDescent="0.25">
      <c r="A15" s="5"/>
      <c r="B15" s="36" t="s">
        <v>7</v>
      </c>
      <c r="C15" s="37">
        <f>SUM(C6:C14)</f>
        <v>9518188</v>
      </c>
      <c r="D15" s="41">
        <f>SUM(D6:D14)</f>
        <v>100.00000000000001</v>
      </c>
    </row>
  </sheetData>
  <mergeCells count="1">
    <mergeCell ref="A1: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7A4-C53F-4063-B498-E35478F05F08}">
  <dimension ref="A1:F10"/>
  <sheetViews>
    <sheetView workbookViewId="0">
      <selection activeCell="E14" sqref="E14"/>
    </sheetView>
  </sheetViews>
  <sheetFormatPr defaultColWidth="18.85546875" defaultRowHeight="15" x14ac:dyDescent="0.25"/>
  <cols>
    <col min="1" max="1" width="7.140625" customWidth="1"/>
    <col min="4" max="4" width="20.28515625" customWidth="1"/>
    <col min="5" max="5" width="19.5703125" customWidth="1"/>
  </cols>
  <sheetData>
    <row r="1" spans="1:6" ht="18.75" x14ac:dyDescent="0.3">
      <c r="B1" s="52" t="s">
        <v>127</v>
      </c>
      <c r="C1" s="52"/>
      <c r="D1" s="52"/>
      <c r="E1" s="52"/>
      <c r="F1" s="52"/>
    </row>
    <row r="3" spans="1:6" x14ac:dyDescent="0.25">
      <c r="A3" s="47" t="s">
        <v>138</v>
      </c>
      <c r="B3" s="47" t="s">
        <v>126</v>
      </c>
      <c r="C3" s="47" t="s">
        <v>128</v>
      </c>
      <c r="D3" s="47" t="s">
        <v>129</v>
      </c>
      <c r="E3" s="47" t="s">
        <v>139</v>
      </c>
      <c r="F3" s="47" t="s">
        <v>130</v>
      </c>
    </row>
    <row r="4" spans="1:6" x14ac:dyDescent="0.25">
      <c r="A4">
        <v>1</v>
      </c>
      <c r="B4" t="s">
        <v>131</v>
      </c>
      <c r="C4" s="2">
        <v>2514273</v>
      </c>
      <c r="D4" s="2">
        <v>393603</v>
      </c>
      <c r="E4" s="46">
        <v>0.157</v>
      </c>
      <c r="F4" s="2">
        <v>2120670</v>
      </c>
    </row>
    <row r="5" spans="1:6" x14ac:dyDescent="0.25">
      <c r="A5">
        <v>2</v>
      </c>
      <c r="B5" t="s">
        <v>132</v>
      </c>
      <c r="C5" s="2">
        <v>2039892</v>
      </c>
      <c r="D5" s="2">
        <v>399608</v>
      </c>
      <c r="E5" s="46">
        <v>0.19600000000000001</v>
      </c>
      <c r="F5" s="2">
        <v>1640374</v>
      </c>
    </row>
    <row r="6" spans="1:6" x14ac:dyDescent="0.25">
      <c r="A6">
        <v>3</v>
      </c>
      <c r="B6" t="s">
        <v>133</v>
      </c>
      <c r="C6" s="2">
        <v>2314368</v>
      </c>
      <c r="D6" s="2">
        <v>345324</v>
      </c>
      <c r="E6" s="46">
        <v>0.14899999999999999</v>
      </c>
      <c r="F6" s="2">
        <v>1969044</v>
      </c>
    </row>
    <row r="7" spans="1:6" x14ac:dyDescent="0.25">
      <c r="A7">
        <v>4</v>
      </c>
      <c r="B7" t="s">
        <v>134</v>
      </c>
      <c r="C7" s="2">
        <v>2458095</v>
      </c>
      <c r="D7" s="2">
        <v>859165</v>
      </c>
      <c r="E7" s="46">
        <v>0.35</v>
      </c>
      <c r="F7" s="2">
        <v>1598930</v>
      </c>
    </row>
    <row r="8" spans="1:6" x14ac:dyDescent="0.25">
      <c r="A8">
        <v>5</v>
      </c>
      <c r="B8" t="s">
        <v>135</v>
      </c>
      <c r="C8" s="2">
        <v>1531070</v>
      </c>
      <c r="D8" s="2">
        <v>272508</v>
      </c>
      <c r="E8" s="46">
        <v>0.17799999999999999</v>
      </c>
      <c r="F8" s="2">
        <v>1258562</v>
      </c>
    </row>
    <row r="9" spans="1:6" x14ac:dyDescent="0.25">
      <c r="A9">
        <v>6</v>
      </c>
      <c r="B9" t="s">
        <v>136</v>
      </c>
      <c r="C9" s="2">
        <v>1441156</v>
      </c>
      <c r="D9" s="2">
        <v>510548</v>
      </c>
      <c r="E9" s="46">
        <v>0.35399999999999998</v>
      </c>
      <c r="F9" s="2">
        <v>930608</v>
      </c>
    </row>
    <row r="10" spans="1:6" x14ac:dyDescent="0.25">
      <c r="A10" s="47"/>
      <c r="B10" s="47" t="s">
        <v>137</v>
      </c>
      <c r="C10" s="48">
        <f>SUM(C4:C9)</f>
        <v>12298854</v>
      </c>
      <c r="D10" s="48">
        <f>SUM(D4:D9)</f>
        <v>2780756</v>
      </c>
      <c r="E10" s="49">
        <v>0.22600000000000001</v>
      </c>
      <c r="F10" s="48">
        <f>SUM(F4:F9)</f>
        <v>9518188</v>
      </c>
    </row>
  </sheetData>
  <mergeCells count="1">
    <mergeCell ref="B1:F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5672-54BD-48A4-86D4-CA59687C1B61}">
  <dimension ref="A1:I8"/>
  <sheetViews>
    <sheetView workbookViewId="0">
      <selection activeCell="B4" sqref="B4"/>
    </sheetView>
  </sheetViews>
  <sheetFormatPr defaultColWidth="18" defaultRowHeight="15" x14ac:dyDescent="0.25"/>
  <cols>
    <col min="1" max="1" width="5.7109375" customWidth="1"/>
    <col min="2" max="2" width="20.7109375" customWidth="1"/>
    <col min="3" max="3" width="22.140625" customWidth="1"/>
    <col min="7" max="7" width="22.140625" customWidth="1"/>
    <col min="8" max="8" width="26.140625" customWidth="1"/>
  </cols>
  <sheetData>
    <row r="1" spans="1:9" ht="18.75" x14ac:dyDescent="0.3">
      <c r="A1" s="52" t="s">
        <v>64</v>
      </c>
      <c r="B1" s="52"/>
      <c r="C1" s="52"/>
      <c r="D1" s="52"/>
    </row>
    <row r="3" spans="1:9" x14ac:dyDescent="0.25">
      <c r="A3" s="3" t="s">
        <v>60</v>
      </c>
      <c r="B3" s="3" t="s">
        <v>65</v>
      </c>
      <c r="C3" s="3" t="s">
        <v>91</v>
      </c>
      <c r="D3" s="3" t="s">
        <v>66</v>
      </c>
    </row>
    <row r="4" spans="1:9" x14ac:dyDescent="0.25">
      <c r="A4">
        <v>1</v>
      </c>
      <c r="B4" t="s">
        <v>68</v>
      </c>
      <c r="C4" s="2">
        <v>590481</v>
      </c>
      <c r="D4" s="7">
        <f>C4/$C$8*100</f>
        <v>6.2037123032241004</v>
      </c>
      <c r="H4" s="2"/>
    </row>
    <row r="5" spans="1:9" x14ac:dyDescent="0.25">
      <c r="A5">
        <v>2</v>
      </c>
      <c r="B5" t="s">
        <v>69</v>
      </c>
      <c r="C5" s="2">
        <v>1566718</v>
      </c>
      <c r="D5" s="7">
        <f t="shared" ref="D5:D7" si="0">C5/$C$8*100</f>
        <v>16.460254830015966</v>
      </c>
      <c r="H5" s="2"/>
    </row>
    <row r="6" spans="1:9" x14ac:dyDescent="0.25">
      <c r="A6">
        <v>3</v>
      </c>
      <c r="B6" t="s">
        <v>70</v>
      </c>
      <c r="C6" s="2">
        <v>74118</v>
      </c>
      <c r="D6" s="7">
        <f t="shared" si="0"/>
        <v>0.77869863465609201</v>
      </c>
      <c r="H6" s="2"/>
    </row>
    <row r="7" spans="1:9" x14ac:dyDescent="0.25">
      <c r="A7">
        <v>4</v>
      </c>
      <c r="B7" t="s">
        <v>67</v>
      </c>
      <c r="C7" s="2">
        <v>7286871</v>
      </c>
      <c r="D7" s="7">
        <f t="shared" si="0"/>
        <v>76.557334232103841</v>
      </c>
      <c r="H7" s="2"/>
    </row>
    <row r="8" spans="1:9" x14ac:dyDescent="0.25">
      <c r="A8" s="5"/>
      <c r="B8" s="5" t="s">
        <v>7</v>
      </c>
      <c r="C8" s="6">
        <f>SUM(C4:C7)</f>
        <v>9518188</v>
      </c>
      <c r="D8" s="6">
        <f>SUM(D4:D7)</f>
        <v>100</v>
      </c>
      <c r="H8" s="2"/>
      <c r="I8" s="2"/>
    </row>
  </sheetData>
  <sortState xmlns:xlrd2="http://schemas.microsoft.com/office/spreadsheetml/2017/richdata2" ref="H4:I7">
    <sortCondition ref="H4:H7"/>
  </sortState>
  <mergeCells count="1">
    <mergeCell ref="A1:D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D77AF-A652-4884-A4B1-EF1EC1F94E86}">
  <dimension ref="A1:D14"/>
  <sheetViews>
    <sheetView workbookViewId="0">
      <selection activeCell="E9" sqref="E9"/>
    </sheetView>
  </sheetViews>
  <sheetFormatPr defaultColWidth="18" defaultRowHeight="15" x14ac:dyDescent="0.25"/>
  <cols>
    <col min="1" max="1" width="6" customWidth="1"/>
    <col min="2" max="2" width="21.85546875" customWidth="1"/>
    <col min="3" max="3" width="22.140625" customWidth="1"/>
  </cols>
  <sheetData>
    <row r="1" spans="1:4" ht="18.75" x14ac:dyDescent="0.3">
      <c r="A1" s="54" t="s">
        <v>71</v>
      </c>
      <c r="B1" s="54"/>
      <c r="C1" s="54"/>
      <c r="D1" s="54"/>
    </row>
    <row r="3" spans="1:4" x14ac:dyDescent="0.25">
      <c r="A3" s="3" t="s">
        <v>60</v>
      </c>
      <c r="B3" s="3" t="s">
        <v>72</v>
      </c>
      <c r="C3" s="3" t="s">
        <v>91</v>
      </c>
      <c r="D3" s="3" t="s">
        <v>66</v>
      </c>
    </row>
    <row r="4" spans="1:4" x14ac:dyDescent="0.25">
      <c r="A4">
        <v>1</v>
      </c>
      <c r="B4" t="s">
        <v>73</v>
      </c>
      <c r="C4" s="2">
        <v>16060</v>
      </c>
      <c r="D4" s="7">
        <f>C4/$C$14*100</f>
        <v>25.568362733235688</v>
      </c>
    </row>
    <row r="5" spans="1:4" x14ac:dyDescent="0.25">
      <c r="A5">
        <v>2</v>
      </c>
      <c r="B5" t="s">
        <v>74</v>
      </c>
      <c r="C5" s="2">
        <v>2885</v>
      </c>
      <c r="D5" s="7">
        <f t="shared" ref="D5:D13" si="0">C5/$C$14*100</f>
        <v>4.5930713876329365</v>
      </c>
    </row>
    <row r="6" spans="1:4" x14ac:dyDescent="0.25">
      <c r="A6">
        <v>3</v>
      </c>
      <c r="B6" t="s">
        <v>75</v>
      </c>
      <c r="C6" s="2">
        <v>5801</v>
      </c>
      <c r="D6" s="7">
        <f t="shared" si="0"/>
        <v>9.2354964019614094</v>
      </c>
    </row>
    <row r="7" spans="1:4" x14ac:dyDescent="0.25">
      <c r="A7">
        <v>4</v>
      </c>
      <c r="B7" t="s">
        <v>76</v>
      </c>
      <c r="C7" s="2">
        <v>1360</v>
      </c>
      <c r="D7" s="7">
        <f t="shared" si="0"/>
        <v>2.1651913647073808</v>
      </c>
    </row>
    <row r="8" spans="1:4" x14ac:dyDescent="0.25">
      <c r="A8">
        <v>5</v>
      </c>
      <c r="B8" t="s">
        <v>77</v>
      </c>
      <c r="C8" s="2">
        <v>4583</v>
      </c>
      <c r="D8" s="7">
        <f t="shared" si="0"/>
        <v>7.296376488569063</v>
      </c>
    </row>
    <row r="9" spans="1:4" x14ac:dyDescent="0.25">
      <c r="A9">
        <v>6</v>
      </c>
      <c r="B9" t="s">
        <v>78</v>
      </c>
      <c r="C9" s="2">
        <v>531</v>
      </c>
      <c r="D9" s="7">
        <f t="shared" si="0"/>
        <v>0.84537986372030827</v>
      </c>
    </row>
    <row r="10" spans="1:4" x14ac:dyDescent="0.25">
      <c r="A10">
        <v>7</v>
      </c>
      <c r="B10" t="s">
        <v>79</v>
      </c>
      <c r="C10" s="2">
        <v>1891</v>
      </c>
      <c r="D10" s="7">
        <f t="shared" si="0"/>
        <v>3.0105712284276889</v>
      </c>
    </row>
    <row r="11" spans="1:4" x14ac:dyDescent="0.25">
      <c r="A11">
        <v>8</v>
      </c>
      <c r="B11" t="s">
        <v>80</v>
      </c>
      <c r="C11" s="2">
        <v>9170</v>
      </c>
      <c r="D11" s="7">
        <f t="shared" si="0"/>
        <v>14.599121187034324</v>
      </c>
    </row>
    <row r="12" spans="1:4" x14ac:dyDescent="0.25">
      <c r="A12">
        <v>9</v>
      </c>
      <c r="B12" t="s">
        <v>81</v>
      </c>
      <c r="C12" s="2">
        <v>478</v>
      </c>
      <c r="D12" s="7">
        <f t="shared" si="0"/>
        <v>0.76100108259568233</v>
      </c>
    </row>
    <row r="13" spans="1:4" x14ac:dyDescent="0.25">
      <c r="A13">
        <v>10</v>
      </c>
      <c r="B13" t="s">
        <v>58</v>
      </c>
      <c r="C13" s="2">
        <v>20053</v>
      </c>
      <c r="D13" s="7">
        <f t="shared" si="0"/>
        <v>31.925428262115517</v>
      </c>
    </row>
    <row r="14" spans="1:4" x14ac:dyDescent="0.25">
      <c r="A14" s="5"/>
      <c r="B14" s="5" t="s">
        <v>7</v>
      </c>
      <c r="C14" s="6">
        <f>SUM(C4:C13)</f>
        <v>62812</v>
      </c>
      <c r="D14" s="6">
        <f>SUM(D4:D13)</f>
        <v>100</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E2959-62D5-4DD5-91DD-5EE5D9DC976A}">
  <dimension ref="A1:D7"/>
  <sheetViews>
    <sheetView workbookViewId="0">
      <selection activeCell="E7" sqref="E7"/>
    </sheetView>
  </sheetViews>
  <sheetFormatPr defaultColWidth="18.28515625" defaultRowHeight="15" x14ac:dyDescent="0.25"/>
  <cols>
    <col min="1" max="1" width="6.85546875" customWidth="1"/>
  </cols>
  <sheetData>
    <row r="1" spans="1:4" ht="15" customHeight="1" x14ac:dyDescent="0.25">
      <c r="A1" s="52" t="s">
        <v>59</v>
      </c>
      <c r="B1" s="52"/>
      <c r="C1" s="52"/>
      <c r="D1" s="52"/>
    </row>
    <row r="2" spans="1:4" ht="15" customHeight="1" x14ac:dyDescent="0.25">
      <c r="A2" s="52"/>
      <c r="B2" s="52"/>
      <c r="C2" s="52"/>
      <c r="D2" s="52"/>
    </row>
    <row r="3" spans="1:4" ht="18.75" customHeight="1" x14ac:dyDescent="0.3">
      <c r="A3" s="8"/>
      <c r="B3" s="8"/>
      <c r="C3" s="8"/>
      <c r="D3" s="9"/>
    </row>
    <row r="4" spans="1:4" x14ac:dyDescent="0.25">
      <c r="A4" s="3" t="s">
        <v>60</v>
      </c>
      <c r="B4" s="3" t="s">
        <v>63</v>
      </c>
      <c r="C4" s="3" t="s">
        <v>47</v>
      </c>
      <c r="D4" s="3" t="s">
        <v>48</v>
      </c>
    </row>
    <row r="5" spans="1:4" x14ac:dyDescent="0.25">
      <c r="A5">
        <v>1</v>
      </c>
      <c r="B5" t="s">
        <v>61</v>
      </c>
      <c r="C5" s="2">
        <v>4681273</v>
      </c>
      <c r="D5" s="7">
        <f>C5/$C$7*100</f>
        <v>49.182396901595141</v>
      </c>
    </row>
    <row r="6" spans="1:4" x14ac:dyDescent="0.25">
      <c r="A6">
        <v>2</v>
      </c>
      <c r="B6" t="s">
        <v>62</v>
      </c>
      <c r="C6" s="2">
        <v>4836915</v>
      </c>
      <c r="D6" s="7">
        <f>C6/$C$7*100</f>
        <v>50.817603098404859</v>
      </c>
    </row>
    <row r="7" spans="1:4" x14ac:dyDescent="0.25">
      <c r="A7" s="5"/>
      <c r="B7" s="5" t="s">
        <v>7</v>
      </c>
      <c r="C7" s="6">
        <f>SUM(C5:C6)</f>
        <v>9518188</v>
      </c>
      <c r="D7" s="4">
        <f>C7/$C$7*100</f>
        <v>100</v>
      </c>
    </row>
  </sheetData>
  <mergeCells count="1">
    <mergeCell ref="A1:D2"/>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171EC-26A4-46F8-AB5F-AA0DE266926B}">
  <dimension ref="A1:H19"/>
  <sheetViews>
    <sheetView topLeftCell="A5" workbookViewId="0">
      <selection activeCell="H15" sqref="H15"/>
    </sheetView>
  </sheetViews>
  <sheetFormatPr defaultColWidth="20.85546875" defaultRowHeight="15" x14ac:dyDescent="0.25"/>
  <cols>
    <col min="3" max="3" width="10.5703125" customWidth="1"/>
    <col min="6" max="6" width="8.7109375" customWidth="1"/>
  </cols>
  <sheetData>
    <row r="1" spans="1:8" x14ac:dyDescent="0.25">
      <c r="A1" s="56" t="s">
        <v>85</v>
      </c>
      <c r="B1" s="56"/>
      <c r="C1" s="56"/>
      <c r="D1" s="56"/>
      <c r="E1" s="56"/>
      <c r="F1" s="56"/>
      <c r="G1" s="56"/>
      <c r="H1" s="56"/>
    </row>
    <row r="2" spans="1:8" x14ac:dyDescent="0.25">
      <c r="A2" s="56"/>
      <c r="B2" s="56"/>
      <c r="C2" s="56"/>
      <c r="D2" s="56"/>
      <c r="E2" s="56"/>
      <c r="F2" s="56"/>
      <c r="G2" s="56"/>
      <c r="H2" s="56"/>
    </row>
    <row r="4" spans="1:8" ht="15.75" x14ac:dyDescent="0.25">
      <c r="A4" s="55" t="s">
        <v>86</v>
      </c>
      <c r="B4" s="55"/>
      <c r="D4" s="55" t="s">
        <v>88</v>
      </c>
      <c r="E4" s="55"/>
      <c r="G4" s="55" t="s">
        <v>89</v>
      </c>
      <c r="H4" s="55"/>
    </row>
    <row r="6" spans="1:8" ht="15.75" x14ac:dyDescent="0.25">
      <c r="A6" s="5" t="s">
        <v>82</v>
      </c>
      <c r="B6" t="s">
        <v>22</v>
      </c>
      <c r="D6" s="5" t="s">
        <v>46</v>
      </c>
      <c r="E6" s="18" t="s">
        <v>52</v>
      </c>
      <c r="G6" s="19" t="s">
        <v>63</v>
      </c>
      <c r="H6" s="18" t="s">
        <v>61</v>
      </c>
    </row>
    <row r="7" spans="1:8" ht="15.75" x14ac:dyDescent="0.25">
      <c r="A7" s="5" t="s">
        <v>87</v>
      </c>
      <c r="B7" s="17">
        <f>VLOOKUP(B6,'TOTAL REGISTERED'!$B$6:$F$43,2,0)</f>
        <v>211341</v>
      </c>
      <c r="D7" s="5" t="s">
        <v>47</v>
      </c>
      <c r="E7" s="17">
        <f>VLOOKUP(E6,'REGISTERED BY OCCUPATION'!$B$6:$D$15,2,0)</f>
        <v>225167</v>
      </c>
      <c r="G7" s="19" t="s">
        <v>47</v>
      </c>
      <c r="H7" s="17">
        <f>VLOOKUP(H6,Table4[],2,0)</f>
        <v>4681273</v>
      </c>
    </row>
    <row r="8" spans="1:8" ht="15.75" x14ac:dyDescent="0.25">
      <c r="A8" s="20" t="s">
        <v>83</v>
      </c>
      <c r="B8" s="21">
        <f>VLOOKUP(B6,'TOTAL REGISTERED'!$B$6:$F$43,3,0)</f>
        <v>183752</v>
      </c>
      <c r="D8" s="5" t="s">
        <v>48</v>
      </c>
      <c r="E8" s="7">
        <f>VLOOKUP(E6,'REGISTERED BY OCCUPATION'!$B$6:$D$15,3,0)</f>
        <v>2.3656498484795634</v>
      </c>
      <c r="G8" s="19" t="s">
        <v>48</v>
      </c>
      <c r="H8" s="7">
        <f>VLOOKUP(H6,Table4[],3,0)</f>
        <v>49.182396901595141</v>
      </c>
    </row>
    <row r="9" spans="1:8" x14ac:dyDescent="0.25">
      <c r="A9" s="22" t="s">
        <v>84</v>
      </c>
      <c r="B9" s="23">
        <f>VLOOKUP(B6,'TOTAL REGISTERED'!$B$6:$F$43,4,0)</f>
        <v>27589</v>
      </c>
    </row>
    <row r="10" spans="1:8" x14ac:dyDescent="0.25">
      <c r="A10" s="5" t="s">
        <v>6</v>
      </c>
      <c r="B10" s="7">
        <f>VLOOKUP(B6,'TOTAL REGISTERED'!$B$6:$F$43,5,0)</f>
        <v>13.054258284005471</v>
      </c>
    </row>
    <row r="13" spans="1:8" ht="15.75" x14ac:dyDescent="0.25">
      <c r="A13" s="55" t="s">
        <v>90</v>
      </c>
      <c r="B13" s="55"/>
      <c r="D13" s="55" t="s">
        <v>71</v>
      </c>
      <c r="E13" s="55"/>
      <c r="G13" s="55" t="s">
        <v>140</v>
      </c>
      <c r="H13" s="55"/>
    </row>
    <row r="15" spans="1:8" x14ac:dyDescent="0.25">
      <c r="A15" t="s">
        <v>92</v>
      </c>
      <c r="B15" t="s">
        <v>68</v>
      </c>
      <c r="D15" t="s">
        <v>93</v>
      </c>
      <c r="E15" t="s">
        <v>73</v>
      </c>
      <c r="G15" t="s">
        <v>126</v>
      </c>
      <c r="H15" t="s">
        <v>132</v>
      </c>
    </row>
    <row r="16" spans="1:8" x14ac:dyDescent="0.25">
      <c r="A16" t="s">
        <v>47</v>
      </c>
      <c r="B16" s="17">
        <f>VLOOKUP(B15,Age[],2,0)</f>
        <v>590481</v>
      </c>
      <c r="D16" t="s">
        <v>47</v>
      </c>
      <c r="E16" s="17">
        <f>VLOOKUP(E15,Disable[],2,0)</f>
        <v>16060</v>
      </c>
      <c r="G16" t="s">
        <v>128</v>
      </c>
      <c r="H16">
        <f>VLOOKUP(H15,Zone[],2,0)</f>
        <v>2039892</v>
      </c>
    </row>
    <row r="17" spans="1:8" x14ac:dyDescent="0.25">
      <c r="A17" t="s">
        <v>48</v>
      </c>
      <c r="B17" s="7">
        <f>VLOOKUP(B15,Age[],3,0)</f>
        <v>6.2037123032241004</v>
      </c>
      <c r="D17" t="s">
        <v>48</v>
      </c>
      <c r="E17" s="7">
        <f>VLOOKUP(E15,Disable[],3,0)</f>
        <v>25.568362733235688</v>
      </c>
      <c r="G17" t="s">
        <v>141</v>
      </c>
      <c r="H17">
        <f>VLOOKUP(H15,Zone[],3,0)</f>
        <v>399608</v>
      </c>
    </row>
    <row r="18" spans="1:8" x14ac:dyDescent="0.25">
      <c r="G18" t="s">
        <v>139</v>
      </c>
      <c r="H18">
        <f>VLOOKUP(H15,Zone[],4,0)</f>
        <v>0.19600000000000001</v>
      </c>
    </row>
    <row r="19" spans="1:8" x14ac:dyDescent="0.25">
      <c r="G19" t="s">
        <v>142</v>
      </c>
      <c r="H19">
        <f>VLOOKUP(H15,Zone[],5,0)</f>
        <v>1640374</v>
      </c>
    </row>
  </sheetData>
  <mergeCells count="7">
    <mergeCell ref="A4:B4"/>
    <mergeCell ref="D4:E4"/>
    <mergeCell ref="G4:H4"/>
    <mergeCell ref="A1:H2"/>
    <mergeCell ref="A13:B13"/>
    <mergeCell ref="D13:E13"/>
    <mergeCell ref="G13:H13"/>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49F3537-AAEC-44A2-B76D-EFA7FD7EB848}">
          <x14:formula1>
            <xm:f>'TOTAL REGISTERED'!$B$6:$B$43</xm:f>
          </x14:formula1>
          <xm:sqref>B6</xm:sqref>
        </x14:dataValidation>
        <x14:dataValidation type="list" allowBlank="1" showInputMessage="1" showErrorMessage="1" xr:uid="{6DB2F286-73AF-4FCF-BD28-432CEEDF14A5}">
          <x14:formula1>
            <xm:f>'REGISTERED BY OCCUPATION'!$B$6:$B$14</xm:f>
          </x14:formula1>
          <xm:sqref>E6</xm:sqref>
        </x14:dataValidation>
        <x14:dataValidation type="list" allowBlank="1" showInputMessage="1" showErrorMessage="1" xr:uid="{C257ED7D-4C94-4D4A-B9A0-DEF139F5D8A0}">
          <x14:formula1>
            <xm:f>'REG BY GENDER'!$B$5:$B$7</xm:f>
          </x14:formula1>
          <xm:sqref>H6</xm:sqref>
        </x14:dataValidation>
        <x14:dataValidation type="list" allowBlank="1" showInputMessage="1" showErrorMessage="1" xr:uid="{7D9061B3-6DB9-4188-8D2F-B791237B2D1D}">
          <x14:formula1>
            <xm:f>'REG BY AGE'!$B$4:$B$8</xm:f>
          </x14:formula1>
          <xm:sqref>B15</xm:sqref>
        </x14:dataValidation>
        <x14:dataValidation type="list" allowBlank="1" showInputMessage="1" showErrorMessage="1" xr:uid="{B1C34545-0B10-49D3-A601-7EFCBA185F7F}">
          <x14:formula1>
            <xm:f>'REG BY DISABILITY'!$B$4:$B$14</xm:f>
          </x14:formula1>
          <xm:sqref>E15</xm:sqref>
        </x14:dataValidation>
        <x14:dataValidation type="list" allowBlank="1" showInputMessage="1" showErrorMessage="1" xr:uid="{83E29B75-891D-476A-B459-EF30DCED0F42}">
          <x14:formula1>
            <xm:f>'Geopolitical Zone'!$B$4:$B$9</xm:f>
          </x14:formula1>
          <xm:sqref>H15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7743-23E2-4436-B5A1-F63C34914709}">
  <dimension ref="A3:D41"/>
  <sheetViews>
    <sheetView topLeftCell="A8" workbookViewId="0">
      <selection activeCell="P16" sqref="P16"/>
    </sheetView>
  </sheetViews>
  <sheetFormatPr defaultRowHeight="15" x14ac:dyDescent="0.25"/>
  <cols>
    <col min="1" max="1" width="13.140625" bestFit="1" customWidth="1"/>
    <col min="2" max="2" width="18.42578125" bestFit="1" customWidth="1"/>
    <col min="3" max="3" width="13.42578125" bestFit="1" customWidth="1"/>
    <col min="4" max="4" width="15.42578125" bestFit="1" customWidth="1"/>
    <col min="5" max="38" width="7.5703125" bestFit="1" customWidth="1"/>
    <col min="39" max="39" width="11.28515625" bestFit="1" customWidth="1"/>
  </cols>
  <sheetData>
    <row r="3" spans="1:4" x14ac:dyDescent="0.25">
      <c r="A3" s="29" t="s">
        <v>118</v>
      </c>
      <c r="B3" t="s">
        <v>117</v>
      </c>
      <c r="C3" t="s">
        <v>120</v>
      </c>
      <c r="D3" t="s">
        <v>121</v>
      </c>
    </row>
    <row r="4" spans="1:4" x14ac:dyDescent="0.25">
      <c r="A4" s="31" t="s">
        <v>8</v>
      </c>
      <c r="B4" s="30">
        <v>269340</v>
      </c>
      <c r="C4" s="30">
        <v>196683</v>
      </c>
      <c r="D4" s="30">
        <v>72657</v>
      </c>
    </row>
    <row r="5" spans="1:4" x14ac:dyDescent="0.25">
      <c r="A5" s="31" t="s">
        <v>9</v>
      </c>
      <c r="B5" s="30">
        <v>261467</v>
      </c>
      <c r="C5" s="30">
        <v>222308</v>
      </c>
      <c r="D5" s="30">
        <v>39159</v>
      </c>
    </row>
    <row r="6" spans="1:4" x14ac:dyDescent="0.25">
      <c r="A6" s="31" t="s">
        <v>10</v>
      </c>
      <c r="B6" s="30">
        <v>327711</v>
      </c>
      <c r="C6" s="30">
        <v>236613</v>
      </c>
      <c r="D6" s="30">
        <v>91098</v>
      </c>
    </row>
    <row r="7" spans="1:4" x14ac:dyDescent="0.25">
      <c r="A7" s="31" t="s">
        <v>11</v>
      </c>
      <c r="B7" s="30">
        <v>313471</v>
      </c>
      <c r="C7" s="30">
        <v>217636</v>
      </c>
      <c r="D7" s="30">
        <v>95835</v>
      </c>
    </row>
    <row r="8" spans="1:4" x14ac:dyDescent="0.25">
      <c r="A8" s="31" t="s">
        <v>12</v>
      </c>
      <c r="B8" s="30">
        <v>338669</v>
      </c>
      <c r="C8" s="30">
        <v>288282</v>
      </c>
      <c r="D8" s="30">
        <v>50387</v>
      </c>
    </row>
    <row r="9" spans="1:4" x14ac:dyDescent="0.25">
      <c r="A9" s="31" t="s">
        <v>13</v>
      </c>
      <c r="B9" s="30">
        <v>444652</v>
      </c>
      <c r="C9" s="30">
        <v>137139</v>
      </c>
      <c r="D9" s="30">
        <v>307513</v>
      </c>
    </row>
    <row r="10" spans="1:4" x14ac:dyDescent="0.25">
      <c r="A10" s="31" t="s">
        <v>14</v>
      </c>
      <c r="B10" s="30">
        <v>351946</v>
      </c>
      <c r="C10" s="30">
        <v>302027</v>
      </c>
      <c r="D10" s="30">
        <v>49919</v>
      </c>
    </row>
    <row r="11" spans="1:4" x14ac:dyDescent="0.25">
      <c r="A11" s="31" t="s">
        <v>15</v>
      </c>
      <c r="B11" s="30">
        <v>248241</v>
      </c>
      <c r="C11" s="30">
        <v>198272</v>
      </c>
      <c r="D11" s="30">
        <v>49969</v>
      </c>
    </row>
    <row r="12" spans="1:4" x14ac:dyDescent="0.25">
      <c r="A12" s="31" t="s">
        <v>16</v>
      </c>
      <c r="B12" s="30">
        <v>322351</v>
      </c>
      <c r="C12" s="30">
        <v>245331</v>
      </c>
      <c r="D12" s="30">
        <v>77020</v>
      </c>
    </row>
    <row r="13" spans="1:4" x14ac:dyDescent="0.25">
      <c r="A13" s="31" t="s">
        <v>17</v>
      </c>
      <c r="B13" s="30">
        <v>523517</v>
      </c>
      <c r="C13" s="30">
        <v>369838</v>
      </c>
      <c r="D13" s="30">
        <v>153679</v>
      </c>
    </row>
    <row r="14" spans="1:4" x14ac:dyDescent="0.25">
      <c r="A14" s="31" t="s">
        <v>18</v>
      </c>
      <c r="B14" s="30">
        <v>401510</v>
      </c>
      <c r="C14" s="30">
        <v>161447</v>
      </c>
      <c r="D14" s="30">
        <v>240063</v>
      </c>
    </row>
    <row r="15" spans="1:4" x14ac:dyDescent="0.25">
      <c r="A15" s="31" t="s">
        <v>19</v>
      </c>
      <c r="B15" s="30">
        <v>365940</v>
      </c>
      <c r="C15" s="30">
        <v>292292</v>
      </c>
      <c r="D15" s="30">
        <v>73648</v>
      </c>
    </row>
    <row r="16" spans="1:4" x14ac:dyDescent="0.25">
      <c r="A16" s="31" t="s">
        <v>20</v>
      </c>
      <c r="B16" s="30">
        <v>124844</v>
      </c>
      <c r="C16" s="30">
        <v>76347</v>
      </c>
      <c r="D16" s="30">
        <v>48497</v>
      </c>
    </row>
    <row r="17" spans="1:4" x14ac:dyDescent="0.25">
      <c r="A17" s="31" t="s">
        <v>21</v>
      </c>
      <c r="B17" s="30">
        <v>243565</v>
      </c>
      <c r="C17" s="30">
        <v>182304</v>
      </c>
      <c r="D17" s="30">
        <v>61261</v>
      </c>
    </row>
    <row r="18" spans="1:4" x14ac:dyDescent="0.25">
      <c r="A18" s="31" t="s">
        <v>22</v>
      </c>
      <c r="B18" s="30">
        <v>211341</v>
      </c>
      <c r="C18" s="30">
        <v>183752</v>
      </c>
      <c r="D18" s="30">
        <v>27589</v>
      </c>
    </row>
    <row r="19" spans="1:4" x14ac:dyDescent="0.25">
      <c r="A19" s="31" t="s">
        <v>23</v>
      </c>
      <c r="B19" s="30">
        <v>219124</v>
      </c>
      <c r="C19" s="30">
        <v>181331</v>
      </c>
      <c r="D19" s="30">
        <v>37793</v>
      </c>
    </row>
    <row r="20" spans="1:4" x14ac:dyDescent="0.25">
      <c r="A20" s="31" t="s">
        <v>24</v>
      </c>
      <c r="B20" s="30">
        <v>213270</v>
      </c>
      <c r="C20" s="30">
        <v>172538</v>
      </c>
      <c r="D20" s="30">
        <v>40732</v>
      </c>
    </row>
    <row r="21" spans="1:4" x14ac:dyDescent="0.25">
      <c r="A21" s="31" t="s">
        <v>25</v>
      </c>
      <c r="B21" s="30">
        <v>285804</v>
      </c>
      <c r="C21" s="30">
        <v>240674</v>
      </c>
      <c r="D21" s="30">
        <v>45130</v>
      </c>
    </row>
    <row r="22" spans="1:4" x14ac:dyDescent="0.25">
      <c r="A22" s="31" t="s">
        <v>26</v>
      </c>
      <c r="B22" s="30">
        <v>479231</v>
      </c>
      <c r="C22" s="30">
        <v>412977</v>
      </c>
      <c r="D22" s="30">
        <v>66254</v>
      </c>
    </row>
    <row r="23" spans="1:4" x14ac:dyDescent="0.25">
      <c r="A23" s="31" t="s">
        <v>27</v>
      </c>
      <c r="B23" s="30">
        <v>569103</v>
      </c>
      <c r="C23" s="30">
        <v>469818</v>
      </c>
      <c r="D23" s="30">
        <v>99285</v>
      </c>
    </row>
    <row r="24" spans="1:4" x14ac:dyDescent="0.25">
      <c r="A24" s="31" t="s">
        <v>28</v>
      </c>
      <c r="B24" s="30">
        <v>340510</v>
      </c>
      <c r="C24" s="30">
        <v>289030</v>
      </c>
      <c r="D24" s="30">
        <v>51480</v>
      </c>
    </row>
    <row r="25" spans="1:4" x14ac:dyDescent="0.25">
      <c r="A25" s="31" t="s">
        <v>29</v>
      </c>
      <c r="B25" s="30">
        <v>270567</v>
      </c>
      <c r="C25" s="30">
        <v>226444</v>
      </c>
      <c r="D25" s="30">
        <v>44123</v>
      </c>
    </row>
    <row r="26" spans="1:4" x14ac:dyDescent="0.25">
      <c r="A26" s="31" t="s">
        <v>30</v>
      </c>
      <c r="B26" s="30">
        <v>362879</v>
      </c>
      <c r="C26" s="30">
        <v>293015</v>
      </c>
      <c r="D26" s="30">
        <v>69864</v>
      </c>
    </row>
    <row r="27" spans="1:4" x14ac:dyDescent="0.25">
      <c r="A27" s="31" t="s">
        <v>31</v>
      </c>
      <c r="B27" s="30">
        <v>330401</v>
      </c>
      <c r="C27" s="30">
        <v>287393</v>
      </c>
      <c r="D27" s="30">
        <v>43008</v>
      </c>
    </row>
    <row r="28" spans="1:4" x14ac:dyDescent="0.25">
      <c r="A28" s="31" t="s">
        <v>32</v>
      </c>
      <c r="B28" s="30">
        <v>585629</v>
      </c>
      <c r="C28" s="30">
        <v>504901</v>
      </c>
      <c r="D28" s="30">
        <v>80728</v>
      </c>
    </row>
    <row r="29" spans="1:4" x14ac:dyDescent="0.25">
      <c r="A29" s="31" t="s">
        <v>33</v>
      </c>
      <c r="B29" s="30">
        <v>328254</v>
      </c>
      <c r="C29" s="30">
        <v>274879</v>
      </c>
      <c r="D29" s="30">
        <v>53375</v>
      </c>
    </row>
    <row r="30" spans="1:4" x14ac:dyDescent="0.25">
      <c r="A30" s="31" t="s">
        <v>34</v>
      </c>
      <c r="B30" s="30">
        <v>369908</v>
      </c>
      <c r="C30" s="30">
        <v>316136</v>
      </c>
      <c r="D30" s="30">
        <v>53772</v>
      </c>
    </row>
    <row r="31" spans="1:4" x14ac:dyDescent="0.25">
      <c r="A31" s="31" t="s">
        <v>35</v>
      </c>
      <c r="B31" s="30">
        <v>345419</v>
      </c>
      <c r="C31" s="30">
        <v>271745</v>
      </c>
      <c r="D31" s="30">
        <v>73674</v>
      </c>
    </row>
    <row r="32" spans="1:4" x14ac:dyDescent="0.25">
      <c r="A32" s="31" t="s">
        <v>36</v>
      </c>
      <c r="B32" s="30">
        <v>225252</v>
      </c>
      <c r="C32" s="30">
        <v>178213</v>
      </c>
      <c r="D32" s="30">
        <v>47039</v>
      </c>
    </row>
    <row r="33" spans="1:4" x14ac:dyDescent="0.25">
      <c r="A33" s="31" t="s">
        <v>37</v>
      </c>
      <c r="B33" s="30">
        <v>362609</v>
      </c>
      <c r="C33" s="30">
        <v>268230</v>
      </c>
      <c r="D33" s="30">
        <v>94379</v>
      </c>
    </row>
    <row r="34" spans="1:4" x14ac:dyDescent="0.25">
      <c r="A34" s="31" t="s">
        <v>38</v>
      </c>
      <c r="B34" s="30">
        <v>396229</v>
      </c>
      <c r="C34" s="30">
        <v>340938</v>
      </c>
      <c r="D34" s="30">
        <v>55291</v>
      </c>
    </row>
    <row r="35" spans="1:4" x14ac:dyDescent="0.25">
      <c r="A35" s="31" t="s">
        <v>39</v>
      </c>
      <c r="B35" s="30">
        <v>359639</v>
      </c>
      <c r="C35" s="30">
        <v>311842</v>
      </c>
      <c r="D35" s="30">
        <v>47797</v>
      </c>
    </row>
    <row r="36" spans="1:4" x14ac:dyDescent="0.25">
      <c r="A36" s="31" t="s">
        <v>40</v>
      </c>
      <c r="B36" s="30">
        <v>473924</v>
      </c>
      <c r="C36" s="30">
        <v>317717</v>
      </c>
      <c r="D36" s="30">
        <v>156207</v>
      </c>
    </row>
    <row r="37" spans="1:4" x14ac:dyDescent="0.25">
      <c r="A37" s="31" t="s">
        <v>41</v>
      </c>
      <c r="B37" s="30">
        <v>330409</v>
      </c>
      <c r="C37" s="30">
        <v>269757</v>
      </c>
      <c r="D37" s="30">
        <v>60652</v>
      </c>
    </row>
    <row r="38" spans="1:4" x14ac:dyDescent="0.25">
      <c r="A38" s="31" t="s">
        <v>42</v>
      </c>
      <c r="B38" s="30">
        <v>311155</v>
      </c>
      <c r="C38" s="30">
        <v>248731</v>
      </c>
      <c r="D38" s="30">
        <v>62424</v>
      </c>
    </row>
    <row r="39" spans="1:4" x14ac:dyDescent="0.25">
      <c r="A39" s="31" t="s">
        <v>43</v>
      </c>
      <c r="B39" s="30">
        <v>152414</v>
      </c>
      <c r="C39" s="30">
        <v>119638</v>
      </c>
      <c r="D39" s="30">
        <v>32776</v>
      </c>
    </row>
    <row r="40" spans="1:4" x14ac:dyDescent="0.25">
      <c r="A40" s="31" t="s">
        <v>44</v>
      </c>
      <c r="B40" s="30">
        <v>238649</v>
      </c>
      <c r="C40" s="30">
        <v>211970</v>
      </c>
      <c r="D40" s="30">
        <v>26679</v>
      </c>
    </row>
    <row r="41" spans="1:4" x14ac:dyDescent="0.25">
      <c r="A41" s="31" t="s">
        <v>119</v>
      </c>
      <c r="B41" s="30">
        <v>12298944</v>
      </c>
      <c r="C41" s="30">
        <v>9518188</v>
      </c>
      <c r="D41" s="30">
        <v>2780756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B7F0-BFF0-4373-A452-2F292CB250E6}">
  <dimension ref="A3:D10"/>
  <sheetViews>
    <sheetView workbookViewId="0">
      <selection activeCell="A4" sqref="A4"/>
    </sheetView>
  </sheetViews>
  <sheetFormatPr defaultRowHeight="15" x14ac:dyDescent="0.25"/>
  <cols>
    <col min="1" max="1" width="13.140625" bestFit="1" customWidth="1"/>
    <col min="2" max="2" width="23.5703125" bestFit="1" customWidth="1"/>
    <col min="3" max="3" width="23.7109375" bestFit="1" customWidth="1"/>
    <col min="4" max="4" width="25.140625" bestFit="1" customWidth="1"/>
  </cols>
  <sheetData>
    <row r="3" spans="1:4" x14ac:dyDescent="0.25">
      <c r="A3" s="29" t="s">
        <v>118</v>
      </c>
      <c r="B3" t="s">
        <v>143</v>
      </c>
      <c r="C3" t="s">
        <v>144</v>
      </c>
      <c r="D3" t="s">
        <v>145</v>
      </c>
    </row>
    <row r="4" spans="1:4" x14ac:dyDescent="0.25">
      <c r="A4" s="31" t="s">
        <v>133</v>
      </c>
      <c r="B4" s="30">
        <v>2314368</v>
      </c>
      <c r="C4" s="30">
        <v>1969044</v>
      </c>
      <c r="D4" s="30">
        <v>345324</v>
      </c>
    </row>
    <row r="5" spans="1:4" x14ac:dyDescent="0.25">
      <c r="A5" s="31" t="s">
        <v>135</v>
      </c>
      <c r="B5" s="30">
        <v>1531070</v>
      </c>
      <c r="C5" s="30">
        <v>1258562</v>
      </c>
      <c r="D5" s="30">
        <v>272508</v>
      </c>
    </row>
    <row r="6" spans="1:4" x14ac:dyDescent="0.25">
      <c r="A6" s="31" t="s">
        <v>131</v>
      </c>
      <c r="B6" s="30">
        <v>2514273</v>
      </c>
      <c r="C6" s="30">
        <v>2120670</v>
      </c>
      <c r="D6" s="30">
        <v>393603</v>
      </c>
    </row>
    <row r="7" spans="1:4" x14ac:dyDescent="0.25">
      <c r="A7" s="31" t="s">
        <v>136</v>
      </c>
      <c r="B7" s="30">
        <v>1441156</v>
      </c>
      <c r="C7" s="30">
        <v>930608</v>
      </c>
      <c r="D7" s="30">
        <v>510548</v>
      </c>
    </row>
    <row r="8" spans="1:4" x14ac:dyDescent="0.25">
      <c r="A8" s="31" t="s">
        <v>134</v>
      </c>
      <c r="B8" s="30">
        <v>2458095</v>
      </c>
      <c r="C8" s="30">
        <v>1598930</v>
      </c>
      <c r="D8" s="30">
        <v>859165</v>
      </c>
    </row>
    <row r="9" spans="1:4" x14ac:dyDescent="0.25">
      <c r="A9" s="31" t="s">
        <v>132</v>
      </c>
      <c r="B9" s="30">
        <v>2039892</v>
      </c>
      <c r="C9" s="30">
        <v>1640374</v>
      </c>
      <c r="D9" s="30">
        <v>399608</v>
      </c>
    </row>
    <row r="10" spans="1:4" x14ac:dyDescent="0.25">
      <c r="A10" s="31" t="s">
        <v>119</v>
      </c>
      <c r="B10" s="30">
        <v>12298854</v>
      </c>
      <c r="C10" s="30">
        <v>9518188</v>
      </c>
      <c r="D10" s="30">
        <v>2780756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TOTAL REGISTERED</vt:lpstr>
      <vt:lpstr>REGISTERED BY OCCUPATION</vt:lpstr>
      <vt:lpstr>Geopolitical Zone</vt:lpstr>
      <vt:lpstr>REG BY AGE</vt:lpstr>
      <vt:lpstr>REG BY DISABILITY</vt:lpstr>
      <vt:lpstr>REG BY GENDER</vt:lpstr>
      <vt:lpstr>DATA VALIDATION</vt:lpstr>
      <vt:lpstr>PIVOT REG</vt:lpstr>
      <vt:lpstr>PIVOT ZONE</vt:lpstr>
      <vt:lpstr>Pivot Occupation</vt:lpstr>
      <vt:lpstr>Pivot Gender</vt:lpstr>
      <vt:lpstr>Pivot Age</vt:lpstr>
      <vt:lpstr>Pivot Disability</vt:lpstr>
      <vt:lpstr>DESCRIPTIVE STATISTICS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2022-10-31T17:06:10Z</dcterms:created>
  <dcterms:modified xsi:type="dcterms:W3CDTF">2022-11-26T10:33:53Z</dcterms:modified>
</cp:coreProperties>
</file>