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C6F70370-BE89-4CB1-90C6-F7EFDF0777EF}" xr6:coauthVersionLast="45" xr6:coauthVersionMax="45" xr10:uidLastSave="{00000000-0000-0000-0000-000000000000}"/>
  <bookViews>
    <workbookView xWindow="-22222" yWindow="-104" windowWidth="22326" windowHeight="12050" activeTab="4" xr2:uid="{87FC092D-4824-4549-BF31-CA85D19C8F9D}"/>
  </bookViews>
  <sheets>
    <sheet name="Part 1" sheetId="1" r:id="rId1"/>
    <sheet name="Part 2" sheetId="3" r:id="rId2"/>
    <sheet name="Part 3" sheetId="4" r:id="rId3"/>
    <sheet name="Part 4" sheetId="6" r:id="rId4"/>
    <sheet name="Ques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6" l="1"/>
  <c r="F31" i="6"/>
  <c r="F32" i="6"/>
  <c r="F33" i="6"/>
  <c r="F30" i="6"/>
  <c r="E31" i="6"/>
  <c r="E32" i="6"/>
  <c r="E33" i="6"/>
  <c r="E30" i="6"/>
  <c r="C30" i="6"/>
  <c r="G31" i="6"/>
  <c r="G32" i="6"/>
  <c r="G33" i="6"/>
  <c r="G30" i="6"/>
  <c r="G20" i="6"/>
  <c r="G21" i="6"/>
  <c r="G22" i="6"/>
  <c r="G19" i="6"/>
  <c r="G9" i="6"/>
  <c r="G10" i="6"/>
  <c r="G11" i="6"/>
  <c r="G8" i="6"/>
  <c r="F9" i="6"/>
  <c r="F10" i="6"/>
  <c r="F11" i="6"/>
  <c r="F8" i="6"/>
  <c r="E20" i="6"/>
  <c r="F20" i="6"/>
  <c r="E21" i="6"/>
  <c r="F21" i="6"/>
  <c r="E22" i="6"/>
  <c r="F22" i="6"/>
  <c r="F19" i="6"/>
  <c r="E9" i="6"/>
  <c r="E10" i="6"/>
  <c r="E11" i="6"/>
  <c r="E8" i="6"/>
  <c r="D33" i="6"/>
  <c r="C33" i="6"/>
  <c r="D32" i="6"/>
  <c r="C32" i="6"/>
  <c r="D31" i="6"/>
  <c r="C31" i="6"/>
  <c r="D30" i="6"/>
  <c r="C27" i="6"/>
  <c r="D22" i="6"/>
  <c r="C22" i="6"/>
  <c r="D21" i="6"/>
  <c r="C21" i="6"/>
  <c r="D20" i="6"/>
  <c r="C20" i="6"/>
  <c r="D19" i="6"/>
  <c r="C19" i="6"/>
  <c r="C17" i="6"/>
  <c r="C15" i="6"/>
  <c r="C26" i="6" s="1"/>
  <c r="D11" i="6"/>
  <c r="C11" i="6"/>
  <c r="D10" i="6"/>
  <c r="C10" i="6"/>
  <c r="D9" i="6"/>
  <c r="C9" i="6"/>
  <c r="D8" i="6"/>
  <c r="C8" i="6"/>
  <c r="H31" i="4"/>
  <c r="H32" i="4"/>
  <c r="H33" i="4"/>
  <c r="H30" i="4"/>
  <c r="J31" i="4"/>
  <c r="J32" i="4"/>
  <c r="J33" i="4"/>
  <c r="J30" i="4"/>
  <c r="J10" i="4"/>
  <c r="J11" i="4"/>
  <c r="H8" i="1"/>
  <c r="I33" i="4"/>
  <c r="E33" i="4"/>
  <c r="D33" i="4"/>
  <c r="G33" i="4" s="1"/>
  <c r="I32" i="4"/>
  <c r="E32" i="4"/>
  <c r="D32" i="4"/>
  <c r="G32" i="4" s="1"/>
  <c r="E31" i="4"/>
  <c r="D31" i="4"/>
  <c r="I31" i="4" s="1"/>
  <c r="E30" i="4"/>
  <c r="D30" i="4"/>
  <c r="I30" i="4" s="1"/>
  <c r="J9" i="4"/>
  <c r="H9" i="4"/>
  <c r="H10" i="4"/>
  <c r="H11" i="4"/>
  <c r="J8" i="4"/>
  <c r="H8" i="4"/>
  <c r="G8" i="4"/>
  <c r="G9" i="4"/>
  <c r="F9" i="4"/>
  <c r="F8" i="4"/>
  <c r="I20" i="4"/>
  <c r="C27" i="4"/>
  <c r="E22" i="4"/>
  <c r="D22" i="4"/>
  <c r="I22" i="4" s="1"/>
  <c r="E21" i="4"/>
  <c r="D21" i="4"/>
  <c r="I21" i="4" s="1"/>
  <c r="G20" i="4"/>
  <c r="F20" i="4"/>
  <c r="H20" i="4" s="1"/>
  <c r="E20" i="4"/>
  <c r="D20" i="4"/>
  <c r="I19" i="4"/>
  <c r="E19" i="4"/>
  <c r="D19" i="4"/>
  <c r="G19" i="4" s="1"/>
  <c r="C17" i="4"/>
  <c r="C15" i="4"/>
  <c r="E11" i="4"/>
  <c r="D11" i="4"/>
  <c r="I11" i="4" s="1"/>
  <c r="E10" i="4"/>
  <c r="D10" i="4"/>
  <c r="I10" i="4" s="1"/>
  <c r="E9" i="4"/>
  <c r="D9" i="4"/>
  <c r="I9" i="4" s="1"/>
  <c r="E8" i="4"/>
  <c r="D8" i="4"/>
  <c r="I8" i="4" s="1"/>
  <c r="J30" i="3"/>
  <c r="H31" i="3"/>
  <c r="H32" i="3"/>
  <c r="H33" i="3"/>
  <c r="H30" i="3"/>
  <c r="J31" i="3"/>
  <c r="J32" i="3"/>
  <c r="J33" i="3"/>
  <c r="J19" i="3"/>
  <c r="J20" i="3"/>
  <c r="J21" i="3"/>
  <c r="J22" i="3"/>
  <c r="H20" i="3"/>
  <c r="H21" i="3"/>
  <c r="H22" i="3"/>
  <c r="H19" i="3"/>
  <c r="G19" i="3"/>
  <c r="F33" i="3"/>
  <c r="F32" i="3"/>
  <c r="F31" i="3"/>
  <c r="F30" i="3"/>
  <c r="F20" i="3"/>
  <c r="F21" i="3"/>
  <c r="F22" i="3"/>
  <c r="F19" i="3"/>
  <c r="H9" i="3"/>
  <c r="H10" i="3"/>
  <c r="H11" i="3"/>
  <c r="J9" i="3"/>
  <c r="J10" i="3"/>
  <c r="J11" i="3"/>
  <c r="J8" i="3"/>
  <c r="H8" i="3"/>
  <c r="E8" i="3"/>
  <c r="E33" i="3"/>
  <c r="D33" i="3"/>
  <c r="E32" i="3"/>
  <c r="D32" i="3"/>
  <c r="G32" i="3" s="1"/>
  <c r="E31" i="3"/>
  <c r="D31" i="3"/>
  <c r="E30" i="3"/>
  <c r="D30" i="3"/>
  <c r="G30" i="3" s="1"/>
  <c r="C27" i="3"/>
  <c r="E22" i="3"/>
  <c r="D22" i="3"/>
  <c r="I22" i="3" s="1"/>
  <c r="E21" i="3"/>
  <c r="D21" i="3"/>
  <c r="I21" i="3" s="1"/>
  <c r="E20" i="3"/>
  <c r="D20" i="3"/>
  <c r="G20" i="3" s="1"/>
  <c r="E19" i="3"/>
  <c r="D19" i="3"/>
  <c r="I19" i="3" s="1"/>
  <c r="C17" i="3"/>
  <c r="C15" i="3"/>
  <c r="C26" i="3" s="1"/>
  <c r="E11" i="3"/>
  <c r="D11" i="3"/>
  <c r="G11" i="3" s="1"/>
  <c r="E10" i="3"/>
  <c r="D10" i="3"/>
  <c r="G10" i="3" s="1"/>
  <c r="E9" i="3"/>
  <c r="D9" i="3"/>
  <c r="I9" i="3" s="1"/>
  <c r="D8" i="3"/>
  <c r="G8" i="3" s="1"/>
  <c r="F30" i="1"/>
  <c r="E30" i="1"/>
  <c r="C30" i="1"/>
  <c r="E31" i="1"/>
  <c r="E32" i="1"/>
  <c r="E33" i="1"/>
  <c r="H31" i="1"/>
  <c r="H32" i="1"/>
  <c r="H33" i="1"/>
  <c r="H30" i="1"/>
  <c r="F31" i="1"/>
  <c r="F32" i="1"/>
  <c r="F33" i="1"/>
  <c r="H20" i="1"/>
  <c r="H21" i="1"/>
  <c r="H22" i="1"/>
  <c r="H19" i="1"/>
  <c r="F20" i="1"/>
  <c r="F21" i="1"/>
  <c r="F22" i="1"/>
  <c r="F19" i="1"/>
  <c r="H9" i="1"/>
  <c r="H10" i="1"/>
  <c r="H11" i="1"/>
  <c r="F9" i="1"/>
  <c r="F10" i="1"/>
  <c r="F11" i="1"/>
  <c r="F8" i="1"/>
  <c r="E8" i="1"/>
  <c r="E9" i="1"/>
  <c r="G9" i="1"/>
  <c r="E10" i="1"/>
  <c r="G10" i="1"/>
  <c r="E11" i="1"/>
  <c r="G11" i="1"/>
  <c r="G8" i="1"/>
  <c r="G33" i="1"/>
  <c r="G32" i="1"/>
  <c r="G31" i="1"/>
  <c r="G20" i="1"/>
  <c r="G21" i="1"/>
  <c r="G22" i="1"/>
  <c r="G19" i="1"/>
  <c r="E20" i="1"/>
  <c r="E21" i="1"/>
  <c r="E22" i="1"/>
  <c r="E19" i="1"/>
  <c r="C27" i="1"/>
  <c r="D33" i="1"/>
  <c r="C33" i="1"/>
  <c r="D32" i="1"/>
  <c r="C32" i="1"/>
  <c r="D31" i="1"/>
  <c r="C31" i="1"/>
  <c r="D30" i="1"/>
  <c r="D22" i="1"/>
  <c r="C22" i="1"/>
  <c r="D21" i="1"/>
  <c r="C21" i="1"/>
  <c r="D20" i="1"/>
  <c r="C20" i="1"/>
  <c r="D19" i="1"/>
  <c r="C19" i="1"/>
  <c r="D8" i="1"/>
  <c r="D9" i="1"/>
  <c r="D10" i="1"/>
  <c r="D11" i="1"/>
  <c r="C9" i="1"/>
  <c r="C10" i="1"/>
  <c r="C11" i="1"/>
  <c r="C8" i="1"/>
  <c r="C17" i="1"/>
  <c r="C26" i="1"/>
  <c r="C15" i="1"/>
  <c r="G30" i="4" l="1"/>
  <c r="G31" i="4"/>
  <c r="G21" i="4"/>
  <c r="F22" i="4"/>
  <c r="G10" i="4"/>
  <c r="G11" i="4"/>
  <c r="G22" i="4"/>
  <c r="C26" i="4"/>
  <c r="J20" i="4"/>
  <c r="F21" i="4"/>
  <c r="F19" i="4"/>
  <c r="I11" i="3"/>
  <c r="I8" i="3"/>
  <c r="I30" i="3"/>
  <c r="I32" i="3"/>
  <c r="G31" i="3"/>
  <c r="G33" i="3"/>
  <c r="G9" i="3"/>
  <c r="I31" i="3"/>
  <c r="I33" i="3"/>
  <c r="I10" i="3"/>
  <c r="G22" i="3"/>
  <c r="G21" i="3"/>
  <c r="I20" i="3"/>
  <c r="G30" i="1"/>
  <c r="J22" i="4" l="1"/>
  <c r="H22" i="4"/>
  <c r="J19" i="4"/>
  <c r="H19" i="4"/>
  <c r="J21" i="4"/>
  <c r="H21" i="4"/>
</calcChain>
</file>

<file path=xl/sharedStrings.xml><?xml version="1.0" encoding="utf-8"?>
<sst xmlns="http://schemas.openxmlformats.org/spreadsheetml/2006/main" count="173" uniqueCount="26">
  <si>
    <t>Part 1: Carts Stick</t>
  </si>
  <si>
    <t>Trial 1: red and blue carts have nearly the same mass</t>
  </si>
  <si>
    <r>
      <t>t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</si>
  <si>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(s)</t>
    </r>
  </si>
  <si>
    <r>
      <t>v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(cm/s)</t>
    </r>
  </si>
  <si>
    <r>
      <t>v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(cm/s)</t>
    </r>
  </si>
  <si>
    <t>init p       (kg-cm/s)</t>
  </si>
  <si>
    <t>final p      (kg-cm/s)</t>
  </si>
  <si>
    <t>init K (mJ)</t>
  </si>
  <si>
    <t>final K (mJ)</t>
  </si>
  <si>
    <t>length of tab (cm):</t>
  </si>
  <si>
    <t>mass red cart (g):</t>
  </si>
  <si>
    <t>mass blue cart (g):</t>
  </si>
  <si>
    <t>Trial 2: red cart has greater mass than blue cart</t>
  </si>
  <si>
    <t>Trial 3: red cart has less mass than blue cart</t>
  </si>
  <si>
    <t>Can you say that momentum was conserved in each of the 4 types of collisions?  If not, why not?  Explain.</t>
  </si>
  <si>
    <t>In which of the types of collisions was energy conserved?  Was this expected?</t>
  </si>
  <si>
    <t>Compare the overall trend of momentum with kinetic energy in the graphs for each of the trials.  Would you expect the trends to be similar or not and why?</t>
  </si>
  <si>
    <r>
      <t>t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(s)</t>
    </r>
  </si>
  <si>
    <r>
      <t>v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(cm/s)</t>
    </r>
  </si>
  <si>
    <t>inf</t>
  </si>
  <si>
    <t>p blue     (kg-cm/s)</t>
  </si>
  <si>
    <t>p red       (kg-cm/s)</t>
  </si>
  <si>
    <t>The energy was conserved in the elastic collisions. This was expected.</t>
  </si>
  <si>
    <t>I would not expect the trends to be similar because they are different types of collisions.</t>
  </si>
  <si>
    <t>Yes the momentum was conserved because the initial momentum was equal to the final momentum.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</si>
</sst>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0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1'!$E$8:$E$11</c:f>
              <c:numCache>
                <c:formatCode>0.0</c:formatCode>
                <c:ptCount val="4"/>
                <c:pt idx="0">
                  <c:v>24.793178126691931</c:v>
                </c:pt>
                <c:pt idx="1">
                  <c:v>20.871923427529627</c:v>
                </c:pt>
                <c:pt idx="2">
                  <c:v>35.036725325172149</c:v>
                </c:pt>
                <c:pt idx="3">
                  <c:v>21.973608445297504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991-B5A1-A56226083A09}"/>
            </c:ext>
          </c:extLst>
        </c:ser>
        <c:ser>
          <c:idx val="1"/>
          <c:order val="1"/>
          <c:tx>
            <c:strRef>
              <c:f>'Part 1'!$F$7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1'!$F$8:$F$11</c:f>
              <c:numCache>
                <c:formatCode>0.0</c:formatCode>
                <c:ptCount val="4"/>
                <c:pt idx="0">
                  <c:v>23.675025853154086</c:v>
                </c:pt>
                <c:pt idx="1">
                  <c:v>19.550597779675492</c:v>
                </c:pt>
                <c:pt idx="2">
                  <c:v>34.195294996265872</c:v>
                </c:pt>
                <c:pt idx="3">
                  <c:v>20.746488445854098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4-4991-B5A1-A5622608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2'!$I$18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2'!$I$19:$I$22</c:f>
              <c:numCache>
                <c:formatCode>0.0</c:formatCode>
                <c:ptCount val="4"/>
                <c:pt idx="0">
                  <c:v>168.34806140425374</c:v>
                </c:pt>
                <c:pt idx="1">
                  <c:v>256.02918701522555</c:v>
                </c:pt>
                <c:pt idx="2">
                  <c:v>215.96453368361796</c:v>
                </c:pt>
                <c:pt idx="3">
                  <c:v>131.90153977303001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B-4834-80E5-0DD41197D90E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2'!$J$19:$J$22</c:f>
              <c:numCache>
                <c:formatCode>0.0</c:formatCode>
                <c:ptCount val="4"/>
                <c:pt idx="0">
                  <c:v>303.18974441571532</c:v>
                </c:pt>
                <c:pt idx="1">
                  <c:v>455.84293283013608</c:v>
                </c:pt>
                <c:pt idx="2">
                  <c:v>387.06118368358307</c:v>
                </c:pt>
                <c:pt idx="3">
                  <c:v>230.18964497266421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B-4834-80E5-0DD41197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2'!$G$30:$G$33</c:f>
              <c:numCache>
                <c:formatCode>0.0</c:formatCode>
                <c:ptCount val="4"/>
                <c:pt idx="0">
                  <c:v>22.82801595214357</c:v>
                </c:pt>
                <c:pt idx="1">
                  <c:v>22.186531007751938</c:v>
                </c:pt>
                <c:pt idx="2">
                  <c:v>25.697530864197532</c:v>
                </c:pt>
                <c:pt idx="3">
                  <c:v>22.8965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69C-A1EA-E1F151C8FB06}"/>
            </c:ext>
          </c:extLst>
        </c:ser>
        <c:ser>
          <c:idx val="1"/>
          <c:order val="1"/>
          <c:tx>
            <c:strRef>
              <c:f>'Part 1'!$F$29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2'!$H$30:$H$33</c:f>
              <c:numCache>
                <c:formatCode>0.0</c:formatCode>
                <c:ptCount val="4"/>
                <c:pt idx="0">
                  <c:v>23.204129794716224</c:v>
                </c:pt>
                <c:pt idx="1">
                  <c:v>22.251076453011184</c:v>
                </c:pt>
                <c:pt idx="2">
                  <c:v>25.473579015147116</c:v>
                </c:pt>
                <c:pt idx="3">
                  <c:v>22.767454566827546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69C-A1EA-E1F151C8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1'!$G$7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2'!$I$30:$I$33</c:f>
              <c:numCache>
                <c:formatCode>0.0</c:formatCode>
                <c:ptCount val="4"/>
                <c:pt idx="0">
                  <c:v>138.42408467518683</c:v>
                </c:pt>
                <c:pt idx="1">
                  <c:v>130.75374357760953</c:v>
                </c:pt>
                <c:pt idx="2">
                  <c:v>175.41152263374488</c:v>
                </c:pt>
                <c:pt idx="3">
                  <c:v>139.255875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4-4E4B-BBFB-3C218488C97E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2'!$J$30:$J$33</c:f>
              <c:numCache>
                <c:formatCode>0.0</c:formatCode>
                <c:ptCount val="4"/>
                <c:pt idx="0">
                  <c:v>108.27511623113249</c:v>
                </c:pt>
                <c:pt idx="1">
                  <c:v>105.18253837143355</c:v>
                </c:pt>
                <c:pt idx="2">
                  <c:v>140.98362311966011</c:v>
                </c:pt>
                <c:pt idx="3">
                  <c:v>112.06070757644009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4-4E4B-BBFB-3C218488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3'!$G$7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3'!$G$8:$G$11</c:f>
              <c:numCache>
                <c:formatCode>0.0</c:formatCode>
                <c:ptCount val="4"/>
                <c:pt idx="0">
                  <c:v>29.019645120405581</c:v>
                </c:pt>
                <c:pt idx="1">
                  <c:v>27.619420989143549</c:v>
                </c:pt>
                <c:pt idx="2">
                  <c:v>10.498165978908759</c:v>
                </c:pt>
                <c:pt idx="3">
                  <c:v>13.079977149385888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B-45AC-AB49-43DA27FDF319}"/>
            </c:ext>
          </c:extLst>
        </c:ser>
        <c:ser>
          <c:idx val="1"/>
          <c:order val="1"/>
          <c:tx>
            <c:strRef>
              <c:f>'Part 3'!$H$7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3'!$H$8:$H$11</c:f>
              <c:numCache>
                <c:formatCode>0.0</c:formatCode>
                <c:ptCount val="4"/>
                <c:pt idx="0">
                  <c:v>26.721736844234112</c:v>
                </c:pt>
                <c:pt idx="1">
                  <c:v>24.998993589919905</c:v>
                </c:pt>
                <c:pt idx="2">
                  <c:v>6.3357320786050373</c:v>
                </c:pt>
                <c:pt idx="3">
                  <c:v>7.9940632093591768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B-45AC-AB49-43DA27FD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1'!$G$7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3'!$I$8:$I$11</c:f>
              <c:numCache>
                <c:formatCode>0.0</c:formatCode>
                <c:ptCount val="4"/>
                <c:pt idx="0">
                  <c:v>101.14578464019689</c:v>
                </c:pt>
                <c:pt idx="1">
                  <c:v>91.620515947098625</c:v>
                </c:pt>
                <c:pt idx="2">
                  <c:v>13.237027254470011</c:v>
                </c:pt>
                <c:pt idx="3">
                  <c:v>20.548378840794737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2-4483-A1AF-6B29D4F60CA7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3'!$J$8:$J$11</c:f>
              <c:numCache>
                <c:formatCode>0.0</c:formatCode>
                <c:ptCount val="4"/>
                <c:pt idx="0">
                  <c:v>91.026311267762679</c:v>
                </c:pt>
                <c:pt idx="1">
                  <c:v>81.393666790422799</c:v>
                </c:pt>
                <c:pt idx="2">
                  <c:v>4.8223811835493642</c:v>
                </c:pt>
                <c:pt idx="3">
                  <c:v>7.6772040599747644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2-4483-A1AF-6B29D4F6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3'!$G$19:$G$22</c:f>
              <c:numCache>
                <c:formatCode>0.0</c:formatCode>
                <c:ptCount val="4"/>
                <c:pt idx="0">
                  <c:v>54.129877071084984</c:v>
                </c:pt>
                <c:pt idx="1">
                  <c:v>45.293828264758503</c:v>
                </c:pt>
                <c:pt idx="2">
                  <c:v>53.33175355450237</c:v>
                </c:pt>
                <c:pt idx="3">
                  <c:v>41.609285127362369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1-484B-97A7-39B9573A929C}"/>
            </c:ext>
          </c:extLst>
        </c:ser>
        <c:ser>
          <c:idx val="1"/>
          <c:order val="1"/>
          <c:tx>
            <c:strRef>
              <c:f>'Part 1'!$F$7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3'!$H$19:$H$22</c:f>
              <c:numCache>
                <c:formatCode>0.0</c:formatCode>
                <c:ptCount val="4"/>
                <c:pt idx="0">
                  <c:v>50.304530156493726</c:v>
                </c:pt>
                <c:pt idx="1">
                  <c:v>40.308179720023297</c:v>
                </c:pt>
                <c:pt idx="2">
                  <c:v>49.17476011392317</c:v>
                </c:pt>
                <c:pt idx="3">
                  <c:v>36.334097982195409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1-484B-97A7-39B9573A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3'!$I$18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3'!$I$19:$I$22</c:f>
              <c:numCache>
                <c:formatCode>0.0</c:formatCode>
                <c:ptCount val="4"/>
                <c:pt idx="0">
                  <c:v>159.12042965845401</c:v>
                </c:pt>
                <c:pt idx="1">
                  <c:v>111.41147381760811</c:v>
                </c:pt>
                <c:pt idx="2">
                  <c:v>154.46268801988575</c:v>
                </c:pt>
                <c:pt idx="3">
                  <c:v>94.022624568813882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0-4BEC-9B20-B603E12AE8C3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3'!$J$19:$J$22</c:f>
              <c:numCache>
                <c:formatCode>0.0</c:formatCode>
                <c:ptCount val="4"/>
                <c:pt idx="0">
                  <c:v>197.84195981339857</c:v>
                </c:pt>
                <c:pt idx="1">
                  <c:v>130.70478953789697</c:v>
                </c:pt>
                <c:pt idx="2">
                  <c:v>189.95985114257894</c:v>
                </c:pt>
                <c:pt idx="3">
                  <c:v>107.69043494751617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0-4BEC-9B20-B603E12A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3'!$G$30:$G$33</c:f>
              <c:numCache>
                <c:formatCode>0.0</c:formatCode>
                <c:ptCount val="4"/>
                <c:pt idx="0">
                  <c:v>21.837386742966142</c:v>
                </c:pt>
                <c:pt idx="1">
                  <c:v>23.046300956215404</c:v>
                </c:pt>
                <c:pt idx="2">
                  <c:v>15.300033411293017</c:v>
                </c:pt>
                <c:pt idx="3">
                  <c:v>23.387640449438202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1-4F16-890C-FD8764E87B93}"/>
            </c:ext>
          </c:extLst>
        </c:ser>
        <c:ser>
          <c:idx val="1"/>
          <c:order val="1"/>
          <c:tx>
            <c:strRef>
              <c:f>'Part 1'!$F$29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3'!$H$30:$H$33</c:f>
              <c:numCache>
                <c:formatCode>0.0</c:formatCode>
                <c:ptCount val="4"/>
                <c:pt idx="0">
                  <c:v>18.283676417479235</c:v>
                </c:pt>
                <c:pt idx="1">
                  <c:v>18.747454175152747</c:v>
                </c:pt>
                <c:pt idx="2">
                  <c:v>12.221484610742305</c:v>
                </c:pt>
                <c:pt idx="3">
                  <c:v>19.07233000565078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1-4F16-890C-FD8764E8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1'!$G$7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3'!$I$30:$I$33</c:f>
              <c:numCache>
                <c:formatCode>0.0</c:formatCode>
                <c:ptCount val="4"/>
                <c:pt idx="0">
                  <c:v>57.274977151317977</c:v>
                </c:pt>
                <c:pt idx="1">
                  <c:v>63.79197547014833</c:v>
                </c:pt>
                <c:pt idx="2">
                  <c:v>28.115664471136512</c:v>
                </c:pt>
                <c:pt idx="3">
                  <c:v>65.69561923999494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606-8060-0F6CE4C2D69C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3'!$J$30:$J$33</c:f>
              <c:numCache>
                <c:formatCode>0.0</c:formatCode>
                <c:ptCount val="4"/>
                <c:pt idx="0">
                  <c:v>18.158219627326794</c:v>
                </c:pt>
                <c:pt idx="1">
                  <c:v>19.091093864717664</c:v>
                </c:pt>
                <c:pt idx="2">
                  <c:v>8.1132366154595879</c:v>
                </c:pt>
                <c:pt idx="3">
                  <c:v>19.758488421751604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4606-8060-0F6CE4C2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4'!$E$7</c:f>
              <c:strCache>
                <c:ptCount val="1"/>
                <c:pt idx="0">
                  <c:v>p red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4'!$E$8:$E$11</c:f>
              <c:numCache>
                <c:formatCode>0.0</c:formatCode>
                <c:ptCount val="4"/>
                <c:pt idx="0">
                  <c:v>30.508327781479018</c:v>
                </c:pt>
                <c:pt idx="1">
                  <c:v>30.067629678266581</c:v>
                </c:pt>
                <c:pt idx="2">
                  <c:v>30.386861313868614</c:v>
                </c:pt>
                <c:pt idx="3">
                  <c:v>30.126973684210526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551-8C5F-445DB93E3962}"/>
            </c:ext>
          </c:extLst>
        </c:ser>
        <c:ser>
          <c:idx val="1"/>
          <c:order val="1"/>
          <c:tx>
            <c:strRef>
              <c:f>'Part 4'!$F$7</c:f>
              <c:strCache>
                <c:ptCount val="1"/>
                <c:pt idx="0">
                  <c:v>p blue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4'!$F$8:$F$11</c:f>
              <c:numCache>
                <c:formatCode>0.0</c:formatCode>
                <c:ptCount val="4"/>
                <c:pt idx="0">
                  <c:v>29.42287917737789</c:v>
                </c:pt>
                <c:pt idx="1">
                  <c:v>29.922875816993464</c:v>
                </c:pt>
                <c:pt idx="2">
                  <c:v>29.825407166123775</c:v>
                </c:pt>
                <c:pt idx="3">
                  <c:v>30.319205298013248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4-4551-8C5F-445DB93E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1'!$G$7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1'!$G$8:$G$11</c:f>
              <c:numCache>
                <c:formatCode>0.0</c:formatCode>
                <c:ptCount val="4"/>
                <c:pt idx="0">
                  <c:v>73.829171465514676</c:v>
                </c:pt>
                <c:pt idx="1">
                  <c:v>52.322506313314918</c:v>
                </c:pt>
                <c:pt idx="2">
                  <c:v>147.43840037371601</c:v>
                </c:pt>
                <c:pt idx="3">
                  <c:v>57.991768929527964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4-4105-AADF-B06570520C9B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1'!$H$8:$H$11</c:f>
              <c:numCache>
                <c:formatCode>0.0</c:formatCode>
                <c:ptCount val="4"/>
                <c:pt idx="0">
                  <c:v>33.66407502387473</c:v>
                </c:pt>
                <c:pt idx="1">
                  <c:v>22.956508921480616</c:v>
                </c:pt>
                <c:pt idx="2">
                  <c:v>70.229321314212967</c:v>
                </c:pt>
                <c:pt idx="3">
                  <c:v>25.850857827865322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4-4105-AADF-B0657052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'Part 4'!$G$7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4'!$G$8:$G$11</c:f>
              <c:numCache>
                <c:formatCode>0.0</c:formatCode>
                <c:ptCount val="4"/>
                <c:pt idx="0">
                  <c:v>215.79052191544139</c:v>
                </c:pt>
                <c:pt idx="1">
                  <c:v>216.14892906744043</c:v>
                </c:pt>
                <c:pt idx="2">
                  <c:v>217.76723344857666</c:v>
                </c:pt>
                <c:pt idx="3">
                  <c:v>219.44626731385466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C-4B4D-99A7-E6E48FC4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4'!$E$7</c:f>
              <c:strCache>
                <c:ptCount val="1"/>
                <c:pt idx="0">
                  <c:v>p red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4'!$E$19:$E$22</c:f>
              <c:numCache>
                <c:formatCode>0.0</c:formatCode>
                <c:ptCount val="4"/>
                <c:pt idx="0">
                  <c:v>34.85099793530626</c:v>
                </c:pt>
                <c:pt idx="1">
                  <c:v>35.448722436121805</c:v>
                </c:pt>
                <c:pt idx="2">
                  <c:v>35.548262548262549</c:v>
                </c:pt>
                <c:pt idx="3">
                  <c:v>36.273997134670495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4-47F9-9641-A8109CCE185F}"/>
            </c:ext>
          </c:extLst>
        </c:ser>
        <c:ser>
          <c:idx val="1"/>
          <c:order val="1"/>
          <c:tx>
            <c:strRef>
              <c:f>'Part 4'!$F$7</c:f>
              <c:strCache>
                <c:ptCount val="1"/>
                <c:pt idx="0">
                  <c:v>p blue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4'!$F$19:$F$22</c:f>
              <c:numCache>
                <c:formatCode>0.0</c:formatCode>
                <c:ptCount val="4"/>
                <c:pt idx="0">
                  <c:v>35.434984520123834</c:v>
                </c:pt>
                <c:pt idx="1">
                  <c:v>35.907450980392156</c:v>
                </c:pt>
                <c:pt idx="2">
                  <c:v>35.795152462861608</c:v>
                </c:pt>
                <c:pt idx="3">
                  <c:v>36.421638822593472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4-47F9-9641-A8109CCE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'Part 4'!$G$7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4'!$G$19:$G$22</c:f>
              <c:numCache>
                <c:formatCode>0.0</c:formatCode>
                <c:ptCount val="4"/>
                <c:pt idx="0">
                  <c:v>216.80577307583582</c:v>
                </c:pt>
                <c:pt idx="1">
                  <c:v>223.13708938175822</c:v>
                </c:pt>
                <c:pt idx="2">
                  <c:v>222.55354111398646</c:v>
                </c:pt>
                <c:pt idx="3">
                  <c:v>230.81943550224463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1A4-98C6-680326BD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4'!$E$7</c:f>
              <c:strCache>
                <c:ptCount val="1"/>
                <c:pt idx="0">
                  <c:v>p red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4'!$E$30:$E$33</c:f>
              <c:numCache>
                <c:formatCode>0.0</c:formatCode>
                <c:ptCount val="4"/>
                <c:pt idx="0">
                  <c:v>36.085894405043341</c:v>
                </c:pt>
                <c:pt idx="1">
                  <c:v>36.459394904458605</c:v>
                </c:pt>
                <c:pt idx="2">
                  <c:v>36.546687948922582</c:v>
                </c:pt>
                <c:pt idx="3">
                  <c:v>36.257323832145687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5-4776-A4F7-0E19BAB1065A}"/>
            </c:ext>
          </c:extLst>
        </c:ser>
        <c:ser>
          <c:idx val="1"/>
          <c:order val="1"/>
          <c:tx>
            <c:strRef>
              <c:f>'Part 4'!$F$29</c:f>
              <c:strCache>
                <c:ptCount val="1"/>
                <c:pt idx="0">
                  <c:v>p blue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4'!$F$8:$F$11</c:f>
              <c:numCache>
                <c:formatCode>0.0</c:formatCode>
                <c:ptCount val="4"/>
                <c:pt idx="0">
                  <c:v>29.42287917737789</c:v>
                </c:pt>
                <c:pt idx="1">
                  <c:v>29.922875816993464</c:v>
                </c:pt>
                <c:pt idx="2">
                  <c:v>29.825407166123775</c:v>
                </c:pt>
                <c:pt idx="3">
                  <c:v>30.319205298013248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5-4776-A4F7-0E19BAB1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'Part 4'!$G$7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4'!$G$8:$G$11</c:f>
              <c:numCache>
                <c:formatCode>0.0</c:formatCode>
                <c:ptCount val="4"/>
                <c:pt idx="0">
                  <c:v>215.79052191544139</c:v>
                </c:pt>
                <c:pt idx="1">
                  <c:v>216.14892906744043</c:v>
                </c:pt>
                <c:pt idx="2">
                  <c:v>217.76723344857666</c:v>
                </c:pt>
                <c:pt idx="3">
                  <c:v>219.44626731385466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4EF4-A809-27DF3705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1'!$E$19:$E$22</c:f>
              <c:numCache>
                <c:formatCode>0.0</c:formatCode>
                <c:ptCount val="4"/>
                <c:pt idx="0">
                  <c:v>50.627499999999998</c:v>
                </c:pt>
                <c:pt idx="1">
                  <c:v>66.007170795306394</c:v>
                </c:pt>
                <c:pt idx="2">
                  <c:v>47.649411764705881</c:v>
                </c:pt>
                <c:pt idx="3">
                  <c:v>61.144323671497581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3-40EB-84A0-A15C02639053}"/>
            </c:ext>
          </c:extLst>
        </c:ser>
        <c:ser>
          <c:idx val="1"/>
          <c:order val="1"/>
          <c:tx>
            <c:strRef>
              <c:f>'Part 1'!$F$7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1'!$F$19:$F$22</c:f>
              <c:numCache>
                <c:formatCode>0.0</c:formatCode>
                <c:ptCount val="4"/>
                <c:pt idx="0">
                  <c:v>48.849501661129572</c:v>
                </c:pt>
                <c:pt idx="1">
                  <c:v>64.320647419072628</c:v>
                </c:pt>
                <c:pt idx="2">
                  <c:v>46.035378835316216</c:v>
                </c:pt>
                <c:pt idx="3">
                  <c:v>59.051004016064262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3-40EB-84A0-A15C0263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1'!$G$18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1'!$G$19:$G$22</c:f>
              <c:numCache>
                <c:formatCode>0.0</c:formatCode>
                <c:ptCount val="4"/>
                <c:pt idx="0">
                  <c:v>139.22562500000001</c:v>
                </c:pt>
                <c:pt idx="1">
                  <c:v>236.66195526348446</c:v>
                </c:pt>
                <c:pt idx="2">
                  <c:v>123.32788927335639</c:v>
                </c:pt>
                <c:pt idx="3">
                  <c:v>203.07595422296899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E-4EEC-A991-08D1B99577E0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1'!$H$19:$H$22</c:f>
              <c:numCache>
                <c:formatCode>0.0</c:formatCode>
                <c:ptCount val="4"/>
                <c:pt idx="0">
                  <c:v>89.259886756216844</c:v>
                </c:pt>
                <c:pt idx="1">
                  <c:v>154.75221382541534</c:v>
                </c:pt>
                <c:pt idx="2">
                  <c:v>79.271942264946517</c:v>
                </c:pt>
                <c:pt idx="3">
                  <c:v>130.43394461379657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E-4EEC-A991-08D1B995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1'!$E$30:$E$33</c:f>
              <c:numCache>
                <c:formatCode>0.0</c:formatCode>
                <c:ptCount val="4"/>
                <c:pt idx="0">
                  <c:v>36.870370370370374</c:v>
                </c:pt>
                <c:pt idx="1">
                  <c:v>27.273972602739729</c:v>
                </c:pt>
                <c:pt idx="2">
                  <c:v>34.929824561403514</c:v>
                </c:pt>
                <c:pt idx="3">
                  <c:v>42.089154411764703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3-438B-BBCA-338C0374D3F1}"/>
            </c:ext>
          </c:extLst>
        </c:ser>
        <c:ser>
          <c:idx val="1"/>
          <c:order val="1"/>
          <c:tx>
            <c:strRef>
              <c:f>'Part 1'!$F$29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1'!$F$8:$F$11</c:f>
              <c:numCache>
                <c:formatCode>0.0</c:formatCode>
                <c:ptCount val="4"/>
                <c:pt idx="0">
                  <c:v>23.675025853154086</c:v>
                </c:pt>
                <c:pt idx="1">
                  <c:v>19.550597779675492</c:v>
                </c:pt>
                <c:pt idx="2">
                  <c:v>34.195294996265872</c:v>
                </c:pt>
                <c:pt idx="3">
                  <c:v>20.746488445854098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3-438B-BBCA-338C0374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1'!$G$7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1'!$G$8:$G$11</c:f>
              <c:numCache>
                <c:formatCode>0.0</c:formatCode>
                <c:ptCount val="4"/>
                <c:pt idx="0">
                  <c:v>73.829171465514676</c:v>
                </c:pt>
                <c:pt idx="1">
                  <c:v>52.322506313314918</c:v>
                </c:pt>
                <c:pt idx="2">
                  <c:v>147.43840037371601</c:v>
                </c:pt>
                <c:pt idx="3">
                  <c:v>57.991768929527964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64E-ACF0-4DE63D0F8A64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1'!$H$8:$H$11</c:f>
              <c:numCache>
                <c:formatCode>0.0</c:formatCode>
                <c:ptCount val="4"/>
                <c:pt idx="0">
                  <c:v>33.66407502387473</c:v>
                </c:pt>
                <c:pt idx="1">
                  <c:v>22.956508921480616</c:v>
                </c:pt>
                <c:pt idx="2">
                  <c:v>70.229321314212967</c:v>
                </c:pt>
                <c:pt idx="3">
                  <c:v>25.850857827865322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64E-ACF0-4DE63D0F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2'!$G$7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2'!$G$8:$G$11</c:f>
              <c:numCache>
                <c:formatCode>0.0</c:formatCode>
                <c:ptCount val="4"/>
                <c:pt idx="0">
                  <c:v>21.318901303538176</c:v>
                </c:pt>
                <c:pt idx="1">
                  <c:v>24.449012279765086</c:v>
                </c:pt>
                <c:pt idx="2">
                  <c:v>30.941216216216215</c:v>
                </c:pt>
                <c:pt idx="3">
                  <c:v>18.050059124950732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4628-90D5-BE92ACC68294}"/>
            </c:ext>
          </c:extLst>
        </c:ser>
        <c:ser>
          <c:idx val="1"/>
          <c:order val="1"/>
          <c:tx>
            <c:strRef>
              <c:f>'Part 2'!$H$7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2'!$H$8:$H$11</c:f>
              <c:numCache>
                <c:formatCode>0.0</c:formatCode>
                <c:ptCount val="4"/>
                <c:pt idx="0">
                  <c:v>20.58543165467626</c:v>
                </c:pt>
                <c:pt idx="1">
                  <c:v>23.869655891553702</c:v>
                </c:pt>
                <c:pt idx="2">
                  <c:v>29.479716677398581</c:v>
                </c:pt>
                <c:pt idx="3">
                  <c:v>17.289274924471297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2-4628-90D5-BE92ACC6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br>
              <a:rPr lang="en-US"/>
            </a:br>
            <a:r>
              <a:rPr lang="en-US"/>
              <a:t>Kinetic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1'!$G$7</c:f>
              <c:strCache>
                <c:ptCount val="1"/>
                <c:pt idx="0">
                  <c:v>init K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2'!$I$8:$I$11</c:f>
              <c:numCache>
                <c:formatCode>0.0</c:formatCode>
                <c:ptCount val="4"/>
                <c:pt idx="0">
                  <c:v>54.587503337737417</c:v>
                </c:pt>
                <c:pt idx="1">
                  <c:v>71.793682615434037</c:v>
                </c:pt>
                <c:pt idx="2">
                  <c:v>114.98424945215486</c:v>
                </c:pt>
                <c:pt idx="3">
                  <c:v>39.130991402139934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0-4CB4-B3C3-F036C50F9812}"/>
            </c:ext>
          </c:extLst>
        </c:ser>
        <c:ser>
          <c:idx val="1"/>
          <c:order val="1"/>
          <c:tx>
            <c:strRef>
              <c:f>'Part 1'!$H$7</c:f>
              <c:strCache>
                <c:ptCount val="1"/>
                <c:pt idx="0">
                  <c:v>final K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2'!$J$8:$J$11</c:f>
              <c:numCache>
                <c:formatCode>0.0</c:formatCode>
                <c:ptCount val="4"/>
                <c:pt idx="0">
                  <c:v>50.908216771906226</c:v>
                </c:pt>
                <c:pt idx="1">
                  <c:v>68.447918354298949</c:v>
                </c:pt>
                <c:pt idx="2">
                  <c:v>104.40337522581596</c:v>
                </c:pt>
                <c:pt idx="3">
                  <c:v>35.910503053093706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0-4CB4-B3C3-F036C50F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81232"/>
        <c:axId val="498336976"/>
      </c:barChart>
      <c:catAx>
        <c:axId val="6247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6976"/>
        <c:crosses val="autoZero"/>
        <c:auto val="1"/>
        <c:lblAlgn val="ctr"/>
        <c:lblOffset val="100"/>
        <c:noMultiLvlLbl val="0"/>
      </c:catAx>
      <c:valAx>
        <c:axId val="4983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V. final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Momenta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1'!$E$7</c:f>
              <c:strCache>
                <c:ptCount val="1"/>
                <c:pt idx="0">
                  <c:v>init p       (kg-cm/s)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2'!$G$19:$G$22</c:f>
              <c:numCache>
                <c:formatCode>0.0</c:formatCode>
                <c:ptCount val="4"/>
                <c:pt idx="0">
                  <c:v>55.677295217152285</c:v>
                </c:pt>
                <c:pt idx="1">
                  <c:v>68.66237288135595</c:v>
                </c:pt>
                <c:pt idx="2">
                  <c:v>63.061643835616444</c:v>
                </c:pt>
                <c:pt idx="3">
                  <c:v>49.283211678832124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5-4F03-BC7D-BB09320F6A58}"/>
            </c:ext>
          </c:extLst>
        </c:ser>
        <c:ser>
          <c:idx val="1"/>
          <c:order val="1"/>
          <c:tx>
            <c:strRef>
              <c:f>'Part 1'!$F$7</c:f>
              <c:strCache>
                <c:ptCount val="1"/>
                <c:pt idx="0">
                  <c:v>final p      (kg-cm/s)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'Part 2'!$H$19:$H$22</c:f>
              <c:numCache>
                <c:formatCode>0.0</c:formatCode>
                <c:ptCount val="4"/>
                <c:pt idx="0">
                  <c:v>51.025228124639284</c:v>
                </c:pt>
                <c:pt idx="1">
                  <c:v>66.014850122452273</c:v>
                </c:pt>
                <c:pt idx="2">
                  <c:v>59.226112492086607</c:v>
                </c:pt>
                <c:pt idx="3">
                  <c:v>42.384272650675236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5-4F03-BC7D-BB09320F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78880"/>
        <c:axId val="495347984"/>
      </c:barChart>
      <c:catAx>
        <c:axId val="6208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47984"/>
        <c:crosses val="autoZero"/>
        <c:auto val="1"/>
        <c:lblAlgn val="ctr"/>
        <c:lblOffset val="100"/>
        <c:noMultiLvlLbl val="0"/>
      </c:catAx>
      <c:valAx>
        <c:axId val="495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234086</xdr:colOff>
      <xdr:row>0</xdr:row>
      <xdr:rowOff>0</xdr:rowOff>
    </xdr:from>
    <xdr:to>
      <xdr:col>13</xdr:col>
      <xdr:colOff>416966</xdr:colOff>
      <xdr:row>12</xdr:row>
      <xdr:rowOff>80467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D2854-453E-4F0F-A421-4BDC933F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877822</xdr:colOff>
      <xdr:row>0</xdr:row>
      <xdr:rowOff>0</xdr:rowOff>
    </xdr:from>
    <xdr:to>
      <xdr:col>19</xdr:col>
      <xdr:colOff>182878</xdr:colOff>
      <xdr:row>12</xdr:row>
      <xdr:rowOff>80467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C9615-F969-489E-8256-05825647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168249</xdr:colOff>
      <xdr:row>14</xdr:row>
      <xdr:rowOff>102413</xdr:rowOff>
    </xdr:from>
    <xdr:to>
      <xdr:col>13</xdr:col>
      <xdr:colOff>351129</xdr:colOff>
      <xdr:row>26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66EAE-239D-4B1C-B1A7-923FDF8B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395020</xdr:colOff>
      <xdr:row>14</xdr:row>
      <xdr:rowOff>80469</xdr:rowOff>
    </xdr:from>
    <xdr:to>
      <xdr:col>19</xdr:col>
      <xdr:colOff>577900</xdr:colOff>
      <xdr:row>26</xdr:row>
      <xdr:rowOff>160936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C7B236-E6C8-4B71-93A0-395D1AED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146304</xdr:colOff>
      <xdr:row>28</xdr:row>
      <xdr:rowOff>80468</xdr:rowOff>
    </xdr:from>
    <xdr:to>
      <xdr:col>13</xdr:col>
      <xdr:colOff>329184</xdr:colOff>
      <xdr:row>40</xdr:row>
      <xdr:rowOff>160935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76816-1468-41AD-BC7D-46C5AA18E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131672</xdr:colOff>
      <xdr:row>28</xdr:row>
      <xdr:rowOff>65838</xdr:rowOff>
    </xdr:from>
    <xdr:to>
      <xdr:col>19</xdr:col>
      <xdr:colOff>314552</xdr:colOff>
      <xdr:row>40</xdr:row>
      <xdr:rowOff>146305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9FE83B-284D-46DB-AD27-096DBF19C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234086</xdr:colOff>
      <xdr:row>0</xdr:row>
      <xdr:rowOff>0</xdr:rowOff>
    </xdr:from>
    <xdr:to>
      <xdr:col>15</xdr:col>
      <xdr:colOff>416966</xdr:colOff>
      <xdr:row>12</xdr:row>
      <xdr:rowOff>80467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EC6A7-039E-419B-B240-46C1FEDE0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877822</xdr:colOff>
      <xdr:row>0</xdr:row>
      <xdr:rowOff>0</xdr:rowOff>
    </xdr:from>
    <xdr:to>
      <xdr:col>21</xdr:col>
      <xdr:colOff>182878</xdr:colOff>
      <xdr:row>12</xdr:row>
      <xdr:rowOff>80467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310B51-2C12-4608-8CA8-402408D9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168249</xdr:colOff>
      <xdr:row>14</xdr:row>
      <xdr:rowOff>102413</xdr:rowOff>
    </xdr:from>
    <xdr:to>
      <xdr:col>15</xdr:col>
      <xdr:colOff>351129</xdr:colOff>
      <xdr:row>26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FEEFCE-0D0A-4F28-9D9B-02BA55EDB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395020</xdr:colOff>
      <xdr:row>14</xdr:row>
      <xdr:rowOff>80469</xdr:rowOff>
    </xdr:from>
    <xdr:to>
      <xdr:col>21</xdr:col>
      <xdr:colOff>577900</xdr:colOff>
      <xdr:row>26</xdr:row>
      <xdr:rowOff>160936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0F490F-DC2D-49A1-BF5D-59E1C0358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146304</xdr:colOff>
      <xdr:row>28</xdr:row>
      <xdr:rowOff>80468</xdr:rowOff>
    </xdr:from>
    <xdr:to>
      <xdr:col>15</xdr:col>
      <xdr:colOff>329184</xdr:colOff>
      <xdr:row>40</xdr:row>
      <xdr:rowOff>160935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59644F-54A5-4BEF-B196-415E56631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131672</xdr:colOff>
      <xdr:row>28</xdr:row>
      <xdr:rowOff>65838</xdr:rowOff>
    </xdr:from>
    <xdr:to>
      <xdr:col>21</xdr:col>
      <xdr:colOff>314552</xdr:colOff>
      <xdr:row>40</xdr:row>
      <xdr:rowOff>146305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E91680-1717-4D9B-B76B-C52F52A95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234086</xdr:colOff>
      <xdr:row>0</xdr:row>
      <xdr:rowOff>0</xdr:rowOff>
    </xdr:from>
    <xdr:to>
      <xdr:col>15</xdr:col>
      <xdr:colOff>416966</xdr:colOff>
      <xdr:row>12</xdr:row>
      <xdr:rowOff>80467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33E51-2C8C-4D67-BFAA-C0773D28A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877822</xdr:colOff>
      <xdr:row>0</xdr:row>
      <xdr:rowOff>0</xdr:rowOff>
    </xdr:from>
    <xdr:to>
      <xdr:col>21</xdr:col>
      <xdr:colOff>182878</xdr:colOff>
      <xdr:row>12</xdr:row>
      <xdr:rowOff>80467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9AC9F-E0FE-4705-8655-4C88AA409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168249</xdr:colOff>
      <xdr:row>14</xdr:row>
      <xdr:rowOff>102413</xdr:rowOff>
    </xdr:from>
    <xdr:to>
      <xdr:col>15</xdr:col>
      <xdr:colOff>351129</xdr:colOff>
      <xdr:row>26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04487-500A-4E47-840A-3330BEEE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395020</xdr:colOff>
      <xdr:row>14</xdr:row>
      <xdr:rowOff>80469</xdr:rowOff>
    </xdr:from>
    <xdr:to>
      <xdr:col>21</xdr:col>
      <xdr:colOff>577900</xdr:colOff>
      <xdr:row>26</xdr:row>
      <xdr:rowOff>160936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399E3-49AE-4C2A-83A0-AA38F2D96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146304</xdr:colOff>
      <xdr:row>28</xdr:row>
      <xdr:rowOff>80468</xdr:rowOff>
    </xdr:from>
    <xdr:to>
      <xdr:col>15</xdr:col>
      <xdr:colOff>329184</xdr:colOff>
      <xdr:row>40</xdr:row>
      <xdr:rowOff>160935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BE812-7119-454E-8D84-31CE43A38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131672</xdr:colOff>
      <xdr:row>28</xdr:row>
      <xdr:rowOff>65838</xdr:rowOff>
    </xdr:from>
    <xdr:to>
      <xdr:col>21</xdr:col>
      <xdr:colOff>314552</xdr:colOff>
      <xdr:row>40</xdr:row>
      <xdr:rowOff>146305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BA55A-7D1B-42D2-A25B-2B544D85C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234086</xdr:colOff>
      <xdr:row>0</xdr:row>
      <xdr:rowOff>0</xdr:rowOff>
    </xdr:from>
    <xdr:to>
      <xdr:col>12</xdr:col>
      <xdr:colOff>416966</xdr:colOff>
      <xdr:row>12</xdr:row>
      <xdr:rowOff>80467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32429-629F-4006-AA35-4F5EA2F8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877822</xdr:colOff>
      <xdr:row>0</xdr:row>
      <xdr:rowOff>0</xdr:rowOff>
    </xdr:from>
    <xdr:to>
      <xdr:col>18</xdr:col>
      <xdr:colOff>182878</xdr:colOff>
      <xdr:row>12</xdr:row>
      <xdr:rowOff>80467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9E3BF-4AC4-429D-8595-9F4E6523D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168249</xdr:colOff>
      <xdr:row>14</xdr:row>
      <xdr:rowOff>102413</xdr:rowOff>
    </xdr:from>
    <xdr:to>
      <xdr:col>12</xdr:col>
      <xdr:colOff>351129</xdr:colOff>
      <xdr:row>26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FDB4B-AE81-4C92-9E0C-7A6FD8D31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395020</xdr:colOff>
      <xdr:row>14</xdr:row>
      <xdr:rowOff>80469</xdr:rowOff>
    </xdr:from>
    <xdr:to>
      <xdr:col>18</xdr:col>
      <xdr:colOff>577900</xdr:colOff>
      <xdr:row>26</xdr:row>
      <xdr:rowOff>160936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3392E-C681-49CE-9499-B568600D4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146304</xdr:colOff>
      <xdr:row>28</xdr:row>
      <xdr:rowOff>80468</xdr:rowOff>
    </xdr:from>
    <xdr:to>
      <xdr:col>12</xdr:col>
      <xdr:colOff>329184</xdr:colOff>
      <xdr:row>40</xdr:row>
      <xdr:rowOff>160935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A9F6A-D2AA-4EBC-A98B-A66B12323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131672</xdr:colOff>
      <xdr:row>28</xdr:row>
      <xdr:rowOff>65838</xdr:rowOff>
    </xdr:from>
    <xdr:to>
      <xdr:col>18</xdr:col>
      <xdr:colOff>314552</xdr:colOff>
      <xdr:row>40</xdr:row>
      <xdr:rowOff>146305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DE1BBE-007E-485D-BC87-4FF9EE95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A68F-4FA5-784F-9288-C1F9671DA9C8}">
  <dimension ref="A1:J33"/>
  <sheetViews>
    <sheetView topLeftCell="E4" workbookViewId="0">
      <selection activeCell="H8" sqref="H8"/>
    </sheetView>
  </sheetViews>
  <sheetFormatPr defaultColWidth="10.90625" defaultRowHeight="16.149999999999999"/>
  <sheetData>
    <row r="1" spans="1:10">
      <c r="A1" t="s">
        <v>0</v>
      </c>
    </row>
    <row r="3" spans="1:10">
      <c r="A3" s="4" t="s">
        <v>1</v>
      </c>
    </row>
    <row r="4" spans="1:10">
      <c r="A4" s="6" t="s">
        <v>10</v>
      </c>
      <c r="B4" s="6"/>
      <c r="C4">
        <v>11</v>
      </c>
    </row>
    <row r="5" spans="1:10">
      <c r="A5" s="6" t="s">
        <v>11</v>
      </c>
      <c r="B5" s="6"/>
      <c r="C5">
        <v>416.3</v>
      </c>
    </row>
    <row r="6" spans="1:10">
      <c r="A6" s="6" t="s">
        <v>12</v>
      </c>
      <c r="B6" s="6"/>
      <c r="C6">
        <v>416.2</v>
      </c>
    </row>
    <row r="7" spans="1:10" ht="32.25">
      <c r="A7" s="1" t="s">
        <v>2</v>
      </c>
      <c r="B7" s="1" t="s">
        <v>3</v>
      </c>
      <c r="C7" s="1" t="s">
        <v>4</v>
      </c>
      <c r="D7" s="1" t="s">
        <v>5</v>
      </c>
      <c r="E7" s="2" t="s">
        <v>6</v>
      </c>
      <c r="F7" s="2" t="s">
        <v>7</v>
      </c>
      <c r="G7" s="2" t="s">
        <v>8</v>
      </c>
      <c r="H7" s="2" t="s">
        <v>9</v>
      </c>
      <c r="J7" s="3"/>
    </row>
    <row r="8" spans="1:10">
      <c r="A8" s="7">
        <v>0.1847</v>
      </c>
      <c r="B8" s="7">
        <v>0.38679999999999998</v>
      </c>
      <c r="C8" s="8">
        <f>$C$4/A8</f>
        <v>59.55603681645912</v>
      </c>
      <c r="D8" s="8">
        <f>$C$4/B8</f>
        <v>28.438469493278181</v>
      </c>
      <c r="E8" s="8">
        <f>C8*$C$5/1000</f>
        <v>24.793178126691931</v>
      </c>
      <c r="F8" s="8">
        <f>D8*($C$5+$C$6)/1000</f>
        <v>23.675025853154086</v>
      </c>
      <c r="G8" s="8">
        <f>0.5*$C$5*C8*C8/10000</f>
        <v>73.829171465514676</v>
      </c>
      <c r="H8" s="8">
        <f>0.5*($C$6+$C$5)*D8*D8/10000</f>
        <v>33.66407502387473</v>
      </c>
    </row>
    <row r="9" spans="1:10">
      <c r="A9" s="7">
        <v>0.21940000000000001</v>
      </c>
      <c r="B9" s="7">
        <v>0.46839999999999998</v>
      </c>
      <c r="C9" s="8">
        <f t="shared" ref="C9:D11" si="0">$C$4/A9</f>
        <v>50.13673655423883</v>
      </c>
      <c r="D9" s="8">
        <f t="shared" si="0"/>
        <v>23.484201537147737</v>
      </c>
      <c r="E9" s="8">
        <f t="shared" ref="E9:E11" si="1">C9*$C$5/1000</f>
        <v>20.871923427529627</v>
      </c>
      <c r="F9" s="8">
        <f t="shared" ref="F9:F11" si="2">D9*($C$5+$C$6)/1000</f>
        <v>19.550597779675492</v>
      </c>
      <c r="G9" s="8">
        <f t="shared" ref="G9:G11" si="3">0.5*$C$5*C9*C9/10000</f>
        <v>52.322506313314918</v>
      </c>
      <c r="H9" s="8">
        <f t="shared" ref="H9:H11" si="4">0.5*($C$6+$C$5)*D9*D9/10000</f>
        <v>22.956508921480616</v>
      </c>
    </row>
    <row r="10" spans="1:10">
      <c r="A10" s="7">
        <v>0.13070000000000001</v>
      </c>
      <c r="B10" s="7">
        <v>0.26779999999999998</v>
      </c>
      <c r="C10" s="8">
        <f t="shared" si="0"/>
        <v>84.162203519510328</v>
      </c>
      <c r="D10" s="8">
        <f t="shared" si="0"/>
        <v>41.075429424943991</v>
      </c>
      <c r="E10" s="8">
        <f t="shared" si="1"/>
        <v>35.036725325172149</v>
      </c>
      <c r="F10" s="8">
        <f t="shared" si="2"/>
        <v>34.195294996265872</v>
      </c>
      <c r="G10" s="8">
        <f t="shared" si="3"/>
        <v>147.43840037371601</v>
      </c>
      <c r="H10" s="8">
        <f t="shared" si="4"/>
        <v>70.229321314212967</v>
      </c>
    </row>
    <row r="11" spans="1:10">
      <c r="A11" s="7">
        <v>0.2084</v>
      </c>
      <c r="B11" s="7">
        <v>0.44140000000000001</v>
      </c>
      <c r="C11" s="8">
        <f t="shared" si="0"/>
        <v>52.783109404990405</v>
      </c>
      <c r="D11" s="8">
        <f t="shared" si="0"/>
        <v>24.920706841866785</v>
      </c>
      <c r="E11" s="8">
        <f t="shared" si="1"/>
        <v>21.973608445297504</v>
      </c>
      <c r="F11" s="8">
        <f t="shared" si="2"/>
        <v>20.746488445854098</v>
      </c>
      <c r="G11" s="8">
        <f t="shared" si="3"/>
        <v>57.991768929527964</v>
      </c>
      <c r="H11" s="8">
        <f t="shared" si="4"/>
        <v>25.850857827865322</v>
      </c>
    </row>
    <row r="14" spans="1:10">
      <c r="A14" s="4" t="s">
        <v>13</v>
      </c>
    </row>
    <row r="15" spans="1:10">
      <c r="A15" s="6" t="s">
        <v>10</v>
      </c>
      <c r="B15" s="6"/>
      <c r="C15">
        <f>C4</f>
        <v>11</v>
      </c>
    </row>
    <row r="16" spans="1:10">
      <c r="A16" s="6" t="s">
        <v>11</v>
      </c>
      <c r="B16" s="6"/>
      <c r="C16">
        <v>920.5</v>
      </c>
    </row>
    <row r="17" spans="1:8">
      <c r="A17" s="6" t="s">
        <v>12</v>
      </c>
      <c r="B17" s="6"/>
      <c r="C17">
        <f>C6</f>
        <v>416.2</v>
      </c>
    </row>
    <row r="18" spans="1:8" ht="32.25">
      <c r="A18" s="1" t="s">
        <v>2</v>
      </c>
      <c r="B18" s="1" t="s">
        <v>3</v>
      </c>
      <c r="C18" s="1" t="s">
        <v>4</v>
      </c>
      <c r="D18" s="1" t="s">
        <v>5</v>
      </c>
      <c r="E18" s="2" t="s">
        <v>6</v>
      </c>
      <c r="F18" s="2" t="s">
        <v>7</v>
      </c>
      <c r="G18" s="2" t="s">
        <v>8</v>
      </c>
      <c r="H18" s="2" t="s">
        <v>9</v>
      </c>
    </row>
    <row r="19" spans="1:8">
      <c r="A19" s="7">
        <v>0.2</v>
      </c>
      <c r="B19" s="7">
        <v>0.30099999999999999</v>
      </c>
      <c r="C19" s="8">
        <f>$C$4/A19</f>
        <v>55</v>
      </c>
      <c r="D19" s="8">
        <f>$C$4/B19</f>
        <v>36.544850498338874</v>
      </c>
      <c r="E19" s="8">
        <f>C19*$C$16/1000</f>
        <v>50.627499999999998</v>
      </c>
      <c r="F19" s="8">
        <f>D19*($C$16+$C$6)/1000</f>
        <v>48.849501661129572</v>
      </c>
      <c r="G19" s="8">
        <f>0.5*$C$16*C19*C19/10000</f>
        <v>139.22562500000001</v>
      </c>
      <c r="H19" s="8">
        <f>0.5*($C$6+$C$16)*D19*D19/10000</f>
        <v>89.259886756216844</v>
      </c>
    </row>
    <row r="20" spans="1:8">
      <c r="A20" s="7">
        <v>0.15340000000000001</v>
      </c>
      <c r="B20" s="7">
        <v>0.2286</v>
      </c>
      <c r="C20" s="8">
        <f t="shared" ref="C20:C22" si="5">$C$4/A20</f>
        <v>71.70795306388527</v>
      </c>
      <c r="D20" s="8">
        <f t="shared" ref="D20:D22" si="6">$C$4/B20</f>
        <v>48.118985126859144</v>
      </c>
      <c r="E20" s="8">
        <f t="shared" ref="E20:F22" si="7">C20*$C$16/1000</f>
        <v>66.007170795306394</v>
      </c>
      <c r="F20" s="8">
        <f t="shared" ref="F20:F22" si="8">D20*($C$16+$C$6)/1000</f>
        <v>64.320647419072628</v>
      </c>
      <c r="G20" s="8">
        <f t="shared" ref="G20:H22" si="9">0.5*$C$16*C20*C20/10000</f>
        <v>236.66195526348446</v>
      </c>
      <c r="H20" s="8">
        <f t="shared" ref="H20:H22" si="10">0.5*($C$6+$C$16)*D20*D20/10000</f>
        <v>154.75221382541534</v>
      </c>
    </row>
    <row r="21" spans="1:8">
      <c r="A21" s="7">
        <v>0.21249999999999999</v>
      </c>
      <c r="B21" s="7">
        <v>0.31940000000000002</v>
      </c>
      <c r="C21" s="8">
        <f t="shared" si="5"/>
        <v>51.764705882352942</v>
      </c>
      <c r="D21" s="8">
        <f t="shared" si="6"/>
        <v>34.439574201628048</v>
      </c>
      <c r="E21" s="8">
        <f t="shared" si="7"/>
        <v>47.649411764705881</v>
      </c>
      <c r="F21" s="8">
        <f t="shared" si="8"/>
        <v>46.035378835316216</v>
      </c>
      <c r="G21" s="8">
        <f t="shared" si="9"/>
        <v>123.32788927335639</v>
      </c>
      <c r="H21" s="8">
        <f t="shared" si="10"/>
        <v>79.271942264946517</v>
      </c>
    </row>
    <row r="22" spans="1:8">
      <c r="A22" s="7">
        <v>0.1656</v>
      </c>
      <c r="B22" s="7">
        <v>0.249</v>
      </c>
      <c r="C22" s="8">
        <f t="shared" si="5"/>
        <v>66.425120772946855</v>
      </c>
      <c r="D22" s="8">
        <f t="shared" si="6"/>
        <v>44.176706827309239</v>
      </c>
      <c r="E22" s="8">
        <f t="shared" si="7"/>
        <v>61.144323671497581</v>
      </c>
      <c r="F22" s="8">
        <f t="shared" si="8"/>
        <v>59.051004016064262</v>
      </c>
      <c r="G22" s="8">
        <f t="shared" si="9"/>
        <v>203.07595422296899</v>
      </c>
      <c r="H22" s="8">
        <f t="shared" si="10"/>
        <v>130.43394461379657</v>
      </c>
    </row>
    <row r="25" spans="1:8">
      <c r="A25" s="4" t="s">
        <v>14</v>
      </c>
    </row>
    <row r="26" spans="1:8">
      <c r="A26" s="6" t="s">
        <v>10</v>
      </c>
      <c r="B26" s="6"/>
      <c r="C26">
        <f>C15</f>
        <v>11</v>
      </c>
    </row>
    <row r="27" spans="1:8">
      <c r="A27" s="6" t="s">
        <v>11</v>
      </c>
      <c r="B27" s="6"/>
      <c r="C27">
        <f>C5</f>
        <v>416.3</v>
      </c>
    </row>
    <row r="28" spans="1:8">
      <c r="A28" s="6" t="s">
        <v>12</v>
      </c>
      <c r="B28" s="6"/>
      <c r="C28">
        <v>920.3</v>
      </c>
    </row>
    <row r="29" spans="1:8" ht="32.25">
      <c r="A29" s="1" t="s">
        <v>2</v>
      </c>
      <c r="B29" s="1" t="s">
        <v>3</v>
      </c>
      <c r="C29" s="1" t="s">
        <v>4</v>
      </c>
      <c r="D29" s="1" t="s">
        <v>5</v>
      </c>
      <c r="E29" s="2" t="s">
        <v>6</v>
      </c>
      <c r="F29" s="2" t="s">
        <v>7</v>
      </c>
      <c r="G29" s="2" t="s">
        <v>8</v>
      </c>
      <c r="H29" s="2" t="s">
        <v>9</v>
      </c>
    </row>
    <row r="30" spans="1:8">
      <c r="A30" s="7">
        <v>0.1242</v>
      </c>
      <c r="B30" s="7">
        <v>0.41720000000000002</v>
      </c>
      <c r="C30" s="8">
        <f>$C$4/A30</f>
        <v>88.566827697262482</v>
      </c>
      <c r="D30" s="8">
        <f>$C$4/B30</f>
        <v>26.366251198465964</v>
      </c>
      <c r="E30" s="8">
        <f>C30*$C$27/1000</f>
        <v>36.870370370370374</v>
      </c>
      <c r="F30" s="8">
        <f>D30*($C$27+$C$28)/1000</f>
        <v>35.241131351869605</v>
      </c>
      <c r="G30" s="8">
        <f>0.5*$C$16*C30*C30/10000</f>
        <v>361.02391861861162</v>
      </c>
      <c r="H30" s="8">
        <f>0.5*($C$27+$C$28)*D30*D30/10000</f>
        <v>46.458826087076417</v>
      </c>
    </row>
    <row r="31" spans="1:8">
      <c r="A31" s="7">
        <v>0.16789999999999999</v>
      </c>
      <c r="B31" s="7">
        <v>0.57930000000000004</v>
      </c>
      <c r="C31" s="8">
        <f t="shared" ref="C31:C33" si="11">$C$4/A31</f>
        <v>65.515187611673625</v>
      </c>
      <c r="D31" s="8">
        <f t="shared" ref="D31:D33" si="12">$C$4/B31</f>
        <v>18.988434317279474</v>
      </c>
      <c r="E31" s="8">
        <f t="shared" ref="E31:E33" si="13">C31*$C$27/1000</f>
        <v>27.273972602739729</v>
      </c>
      <c r="F31" s="8">
        <f t="shared" ref="F31:F33" si="14">D31*($C$27+$C$28)/1000</f>
        <v>25.379941308475743</v>
      </c>
      <c r="G31" s="8">
        <f t="shared" ref="G31:G33" si="15">0.5*$C$16*C31*C31/10000</f>
        <v>197.55033715366329</v>
      </c>
      <c r="H31" s="8">
        <f t="shared" ref="H31:H33" si="16">0.5*($C$27+$C$28)*D31*D31/10000</f>
        <v>24.096267425619985</v>
      </c>
    </row>
    <row r="32" spans="1:8">
      <c r="A32" s="7">
        <v>0.13109999999999999</v>
      </c>
      <c r="B32" s="7">
        <v>0.433</v>
      </c>
      <c r="C32" s="8">
        <f t="shared" si="11"/>
        <v>83.905415713196035</v>
      </c>
      <c r="D32" s="8">
        <f t="shared" si="12"/>
        <v>25.404157043879909</v>
      </c>
      <c r="E32" s="8">
        <f t="shared" si="13"/>
        <v>34.929824561403514</v>
      </c>
      <c r="F32" s="8">
        <f t="shared" si="14"/>
        <v>33.955196304849885</v>
      </c>
      <c r="G32" s="8">
        <f t="shared" si="15"/>
        <v>324.02146712584533</v>
      </c>
      <c r="H32" s="8">
        <f t="shared" si="16"/>
        <v>43.130156969208862</v>
      </c>
    </row>
    <row r="33" spans="1:8">
      <c r="A33" s="7">
        <v>0.10879999999999999</v>
      </c>
      <c r="B33" s="7">
        <v>0.35959999999999998</v>
      </c>
      <c r="C33" s="8">
        <f t="shared" si="11"/>
        <v>101.10294117647059</v>
      </c>
      <c r="D33" s="8">
        <f t="shared" si="12"/>
        <v>30.589543937708566</v>
      </c>
      <c r="E33" s="8">
        <f t="shared" si="13"/>
        <v>42.089154411764703</v>
      </c>
      <c r="F33" s="8">
        <f t="shared" si="14"/>
        <v>40.885984427141267</v>
      </c>
      <c r="G33" s="8">
        <f t="shared" si="15"/>
        <v>470.4585619863754</v>
      </c>
      <c r="H33" s="8">
        <f t="shared" si="16"/>
        <v>62.534180853525292</v>
      </c>
    </row>
  </sheetData>
  <mergeCells count="9">
    <mergeCell ref="A26:B26"/>
    <mergeCell ref="A27:B27"/>
    <mergeCell ref="A28:B28"/>
    <mergeCell ref="A4:B4"/>
    <mergeCell ref="A5:B5"/>
    <mergeCell ref="A6:B6"/>
    <mergeCell ref="A15:B15"/>
    <mergeCell ref="A16:B16"/>
    <mergeCell ref="A17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0901-E548-40DE-97BB-879E71D6971D}">
  <dimension ref="A1:L33"/>
  <sheetViews>
    <sheetView workbookViewId="0">
      <selection activeCell="J8" sqref="J8"/>
    </sheetView>
  </sheetViews>
  <sheetFormatPr defaultRowHeight="16.149999999999999"/>
  <sheetData>
    <row r="1" spans="1:12">
      <c r="A1" t="s">
        <v>0</v>
      </c>
    </row>
    <row r="3" spans="1:12">
      <c r="A3" s="4" t="s">
        <v>1</v>
      </c>
    </row>
    <row r="4" spans="1:12">
      <c r="A4" s="6" t="s">
        <v>10</v>
      </c>
      <c r="B4" s="6"/>
      <c r="C4">
        <v>11</v>
      </c>
    </row>
    <row r="5" spans="1:12">
      <c r="A5" s="6" t="s">
        <v>11</v>
      </c>
      <c r="B5" s="6"/>
      <c r="C5">
        <v>416.3</v>
      </c>
    </row>
    <row r="6" spans="1:12">
      <c r="A6" s="6" t="s">
        <v>12</v>
      </c>
      <c r="B6" s="6"/>
      <c r="C6">
        <v>416.2</v>
      </c>
    </row>
    <row r="7" spans="1:12" ht="32.25">
      <c r="A7" s="1" t="s">
        <v>2</v>
      </c>
      <c r="B7" s="1" t="s">
        <v>3</v>
      </c>
      <c r="C7" s="1" t="s">
        <v>18</v>
      </c>
      <c r="D7" s="1" t="s">
        <v>4</v>
      </c>
      <c r="E7" s="1" t="s">
        <v>5</v>
      </c>
      <c r="F7" s="1" t="s">
        <v>19</v>
      </c>
      <c r="G7" s="2" t="s">
        <v>6</v>
      </c>
      <c r="H7" s="2" t="s">
        <v>7</v>
      </c>
      <c r="I7" s="2" t="s">
        <v>8</v>
      </c>
      <c r="J7" s="2" t="s">
        <v>9</v>
      </c>
      <c r="L7" s="3"/>
    </row>
    <row r="8" spans="1:12">
      <c r="A8" s="7">
        <v>0.21479999999999999</v>
      </c>
      <c r="B8" s="7">
        <v>0.22239999999999999</v>
      </c>
      <c r="C8" s="7" t="s">
        <v>20</v>
      </c>
      <c r="D8" s="8">
        <f>$C$4/A8</f>
        <v>51.210428305400377</v>
      </c>
      <c r="E8" s="8">
        <f>$C$4/B8</f>
        <v>49.460431654676263</v>
      </c>
      <c r="F8" s="8">
        <v>0</v>
      </c>
      <c r="G8" s="8">
        <f>D8*$C$5/1000</f>
        <v>21.318901303538176</v>
      </c>
      <c r="H8" s="8">
        <f>E8*($C$6)/1000</f>
        <v>20.58543165467626</v>
      </c>
      <c r="I8" s="8">
        <f>0.5*$C$5*D8*D8/10000</f>
        <v>54.587503337737417</v>
      </c>
      <c r="J8" s="8">
        <f>0.5*($C$6)*E8*E8/10000</f>
        <v>50.908216771906226</v>
      </c>
    </row>
    <row r="9" spans="1:12">
      <c r="A9" s="7">
        <v>0.18729999999999999</v>
      </c>
      <c r="B9" s="7">
        <v>0.1918</v>
      </c>
      <c r="C9" s="7" t="s">
        <v>20</v>
      </c>
      <c r="D9" s="8">
        <f>$C$4/A9</f>
        <v>58.729311265349708</v>
      </c>
      <c r="E9" s="8">
        <f>$C$4/B9</f>
        <v>57.35140771637122</v>
      </c>
      <c r="F9" s="8">
        <v>0</v>
      </c>
      <c r="G9" s="8">
        <f>D9*$C$5/1000</f>
        <v>24.449012279765086</v>
      </c>
      <c r="H9" s="8">
        <f t="shared" ref="H9:H11" si="0">E9*($C$6)/1000</f>
        <v>23.869655891553702</v>
      </c>
      <c r="I9" s="8">
        <f>0.5*$C$5*D9*D9/10000</f>
        <v>71.793682615434037</v>
      </c>
      <c r="J9" s="8">
        <f t="shared" ref="J9:J11" si="1">0.5*($C$6)*E9*E9/10000</f>
        <v>68.447918354298949</v>
      </c>
    </row>
    <row r="10" spans="1:12">
      <c r="A10" s="7">
        <v>0.14799999999999999</v>
      </c>
      <c r="B10" s="7">
        <v>0.15529999999999999</v>
      </c>
      <c r="C10" s="7" t="s">
        <v>20</v>
      </c>
      <c r="D10" s="8">
        <f>$C$4/A10</f>
        <v>74.324324324324323</v>
      </c>
      <c r="E10" s="8">
        <f>$C$4/B10</f>
        <v>70.830650354153249</v>
      </c>
      <c r="F10" s="8">
        <v>0</v>
      </c>
      <c r="G10" s="8">
        <f>D10*$C$5/1000</f>
        <v>30.941216216216215</v>
      </c>
      <c r="H10" s="8">
        <f t="shared" si="0"/>
        <v>29.479716677398581</v>
      </c>
      <c r="I10" s="8">
        <f>0.5*$C$5*D10*D10/10000</f>
        <v>114.98424945215486</v>
      </c>
      <c r="J10" s="8">
        <f t="shared" si="1"/>
        <v>104.40337522581596</v>
      </c>
    </row>
    <row r="11" spans="1:12">
      <c r="A11" s="7">
        <v>0.25369999999999998</v>
      </c>
      <c r="B11" s="7">
        <v>0.26479999999999998</v>
      </c>
      <c r="C11" s="7" t="s">
        <v>20</v>
      </c>
      <c r="D11" s="8">
        <f>$C$4/A11</f>
        <v>43.358297201418999</v>
      </c>
      <c r="E11" s="8">
        <f>$C$4/B11</f>
        <v>41.540785498489427</v>
      </c>
      <c r="F11" s="8">
        <v>0</v>
      </c>
      <c r="G11" s="8">
        <f>D11*$C$5/1000</f>
        <v>18.050059124950732</v>
      </c>
      <c r="H11" s="8">
        <f t="shared" si="0"/>
        <v>17.289274924471297</v>
      </c>
      <c r="I11" s="8">
        <f>0.5*$C$5*D11*D11/10000</f>
        <v>39.130991402139934</v>
      </c>
      <c r="J11" s="8">
        <f t="shared" si="1"/>
        <v>35.910503053093706</v>
      </c>
    </row>
    <row r="14" spans="1:12">
      <c r="A14" s="4" t="s">
        <v>13</v>
      </c>
    </row>
    <row r="15" spans="1:12">
      <c r="A15" s="6" t="s">
        <v>10</v>
      </c>
      <c r="B15" s="6"/>
      <c r="C15">
        <f>C4</f>
        <v>11</v>
      </c>
    </row>
    <row r="16" spans="1:12">
      <c r="A16" s="6" t="s">
        <v>11</v>
      </c>
      <c r="B16" s="6"/>
      <c r="C16">
        <v>920.7</v>
      </c>
    </row>
    <row r="17" spans="1:10">
      <c r="A17" s="6" t="s">
        <v>12</v>
      </c>
      <c r="B17" s="6"/>
      <c r="C17">
        <f>C6</f>
        <v>416.2</v>
      </c>
    </row>
    <row r="18" spans="1:10" ht="32.25">
      <c r="A18" s="1" t="s">
        <v>2</v>
      </c>
      <c r="B18" s="1" t="s">
        <v>3</v>
      </c>
      <c r="C18" s="1" t="s">
        <v>18</v>
      </c>
      <c r="D18" s="1" t="s">
        <v>4</v>
      </c>
      <c r="E18" s="1" t="s">
        <v>5</v>
      </c>
      <c r="F18" s="1" t="s">
        <v>19</v>
      </c>
      <c r="G18" s="2" t="s">
        <v>6</v>
      </c>
      <c r="H18" s="2" t="s">
        <v>7</v>
      </c>
      <c r="I18" s="2" t="s">
        <v>8</v>
      </c>
      <c r="J18" s="2" t="s">
        <v>9</v>
      </c>
    </row>
    <row r="19" spans="1:10">
      <c r="A19" s="7">
        <v>0.18190000000000001</v>
      </c>
      <c r="B19" s="7">
        <v>0.1366</v>
      </c>
      <c r="C19" s="7">
        <v>0.57840000000000003</v>
      </c>
      <c r="D19" s="8">
        <f>$C$4/A19</f>
        <v>60.472787245739418</v>
      </c>
      <c r="E19" s="8">
        <f>$C$4/B19</f>
        <v>80.527086383601755</v>
      </c>
      <c r="F19" s="8">
        <f>$C$15/C19</f>
        <v>19.017980636237898</v>
      </c>
      <c r="G19" s="8">
        <f>D19*$C$16/1000</f>
        <v>55.677295217152285</v>
      </c>
      <c r="H19" s="8">
        <f>($C$16*F19+$C$17*E19)/1000</f>
        <v>51.025228124639284</v>
      </c>
      <c r="I19" s="8">
        <f>0.5*$C$16*D19*D19/10000</f>
        <v>168.34806140425374</v>
      </c>
      <c r="J19" s="8">
        <f>($C$16*POWER(F19,2)+$C$17*POWER(E19,2))/10000</f>
        <v>303.18974441571532</v>
      </c>
    </row>
    <row r="20" spans="1:10">
      <c r="A20" s="7">
        <v>0.14749999999999999</v>
      </c>
      <c r="B20" s="7">
        <v>0.1149</v>
      </c>
      <c r="C20" s="7">
        <v>0.38700000000000001</v>
      </c>
      <c r="D20" s="8">
        <f>$C$4/A20</f>
        <v>74.576271186440678</v>
      </c>
      <c r="E20" s="8">
        <f>$C$4/B20</f>
        <v>95.735422106179286</v>
      </c>
      <c r="F20" s="8">
        <f t="shared" ref="F20:F22" si="2">$C$15/C20</f>
        <v>28.423772609819121</v>
      </c>
      <c r="G20" s="8">
        <f>D20*$C$16/1000</f>
        <v>68.66237288135595</v>
      </c>
      <c r="H20" s="8">
        <f t="shared" ref="H20:H22" si="3">($C$16*F20+$C$17*E20)/1000</f>
        <v>66.014850122452273</v>
      </c>
      <c r="I20" s="8">
        <f>0.5*$C$16*D20*D20/10000</f>
        <v>256.02918701522555</v>
      </c>
      <c r="J20" s="8">
        <f t="shared" ref="J20:J22" si="4">($C$16*POWER(F20,2)+$C$17*POWER(E20,2))/10000</f>
        <v>455.84293283013608</v>
      </c>
    </row>
    <row r="21" spans="1:10">
      <c r="A21" s="7">
        <v>0.16059999999999999</v>
      </c>
      <c r="B21" s="7">
        <v>0.1226</v>
      </c>
      <c r="C21" s="7">
        <v>0.46279999999999999</v>
      </c>
      <c r="D21" s="8">
        <f>$C$4/A21</f>
        <v>68.493150684931507</v>
      </c>
      <c r="E21" s="8">
        <f>$C$4/B21</f>
        <v>89.722675367047302</v>
      </c>
      <c r="F21" s="8">
        <f t="shared" si="2"/>
        <v>23.76836646499568</v>
      </c>
      <c r="G21" s="8">
        <f>D21*$C$16/1000</f>
        <v>63.061643835616444</v>
      </c>
      <c r="H21" s="8">
        <f t="shared" si="3"/>
        <v>59.226112492086607</v>
      </c>
      <c r="I21" s="8">
        <f>0.5*$C$16*D21*D21/10000</f>
        <v>215.96453368361796</v>
      </c>
      <c r="J21" s="8">
        <f t="shared" si="4"/>
        <v>387.06118368358307</v>
      </c>
    </row>
    <row r="22" spans="1:10">
      <c r="A22" s="7">
        <v>0.20549999999999999</v>
      </c>
      <c r="B22" s="7">
        <v>0.15379999999999999</v>
      </c>
      <c r="C22" s="7">
        <v>0.80269999999999997</v>
      </c>
      <c r="D22" s="8">
        <f>$C$4/A22</f>
        <v>53.527980535279809</v>
      </c>
      <c r="E22" s="8">
        <f>$C$4/B22</f>
        <v>71.521456436931089</v>
      </c>
      <c r="F22" s="8">
        <f t="shared" si="2"/>
        <v>13.703749844275571</v>
      </c>
      <c r="G22" s="8">
        <f>D22*$C$16/1000</f>
        <v>49.283211678832124</v>
      </c>
      <c r="H22" s="8">
        <f t="shared" si="3"/>
        <v>42.384272650675236</v>
      </c>
      <c r="I22" s="8">
        <f>0.5*$C$16*D22*D22/10000</f>
        <v>131.90153977303001</v>
      </c>
      <c r="J22" s="8">
        <f t="shared" si="4"/>
        <v>230.18964497266421</v>
      </c>
    </row>
    <row r="25" spans="1:10">
      <c r="A25" s="4" t="s">
        <v>14</v>
      </c>
    </row>
    <row r="26" spans="1:10">
      <c r="A26" s="6" t="s">
        <v>10</v>
      </c>
      <c r="B26" s="6"/>
      <c r="C26">
        <f>C15</f>
        <v>11</v>
      </c>
    </row>
    <row r="27" spans="1:10">
      <c r="A27" s="6" t="s">
        <v>11</v>
      </c>
      <c r="B27" s="6"/>
      <c r="C27">
        <f>C5</f>
        <v>416.3</v>
      </c>
    </row>
    <row r="28" spans="1:10">
      <c r="A28" s="6" t="s">
        <v>12</v>
      </c>
      <c r="B28" s="6"/>
      <c r="C28">
        <v>920.5</v>
      </c>
    </row>
    <row r="29" spans="1:10" ht="32.25">
      <c r="A29" s="1" t="s">
        <v>2</v>
      </c>
      <c r="B29" s="1" t="s">
        <v>3</v>
      </c>
      <c r="C29" s="1" t="s">
        <v>18</v>
      </c>
      <c r="D29" s="1" t="s">
        <v>4</v>
      </c>
      <c r="E29" s="1" t="s">
        <v>5</v>
      </c>
      <c r="F29" s="1" t="s">
        <v>19</v>
      </c>
      <c r="G29" s="2" t="s">
        <v>6</v>
      </c>
      <c r="H29" s="2" t="s">
        <v>7</v>
      </c>
      <c r="I29" s="2" t="s">
        <v>8</v>
      </c>
      <c r="J29" s="2" t="s">
        <v>9</v>
      </c>
    </row>
    <row r="30" spans="1:10">
      <c r="A30" s="7">
        <v>0.2006</v>
      </c>
      <c r="B30" s="7">
        <v>0.3382</v>
      </c>
      <c r="C30" s="7">
        <v>0.67989999999999995</v>
      </c>
      <c r="D30" s="8">
        <f>$C$4/A30</f>
        <v>54.835493519441677</v>
      </c>
      <c r="E30" s="8">
        <f>$C$4/B30</f>
        <v>32.52513305736251</v>
      </c>
      <c r="F30" s="8">
        <f>$C$15/C30</f>
        <v>16.17884983085748</v>
      </c>
      <c r="G30" s="8">
        <f>D30*$C$27/1000</f>
        <v>22.82801595214357</v>
      </c>
      <c r="H30" s="8">
        <f>(-$C$27*F30+$C$28*E30)/1000</f>
        <v>23.204129794716224</v>
      </c>
      <c r="I30" s="8">
        <f>0.5*$C$16*D30*D30/10000</f>
        <v>138.42408467518683</v>
      </c>
      <c r="J30" s="8">
        <f>($C$27*POWER(F30,2)+$C$28*POWER(E30,2))/10000</f>
        <v>108.27511623113249</v>
      </c>
    </row>
    <row r="31" spans="1:10">
      <c r="A31" s="7">
        <v>0.2064</v>
      </c>
      <c r="B31" s="7">
        <v>0.34560000000000002</v>
      </c>
      <c r="C31" s="7">
        <v>0.64980000000000004</v>
      </c>
      <c r="D31" s="8">
        <f>$C$4/A31</f>
        <v>53.29457364341085</v>
      </c>
      <c r="E31" s="8">
        <f>$C$4/B31</f>
        <v>31.828703703703702</v>
      </c>
      <c r="F31" s="8">
        <f t="shared" ref="F31:F33" si="5">$C$15/C31</f>
        <v>16.928285626346568</v>
      </c>
      <c r="G31" s="8">
        <f>D31*$C$27/1000</f>
        <v>22.186531007751938</v>
      </c>
      <c r="H31" s="8">
        <f t="shared" ref="H31:H33" si="6">(-$C$27*F31+$C$28*E31)/1000</f>
        <v>22.251076453011184</v>
      </c>
      <c r="I31" s="8">
        <f>0.5*$C$16*D31*D31/10000</f>
        <v>130.75374357760953</v>
      </c>
      <c r="J31" s="8">
        <f t="shared" ref="J31:J33" si="7">($C$27*POWER(F31,2)+$C$28*POWER(E31,2))/10000</f>
        <v>105.18253837143355</v>
      </c>
    </row>
    <row r="32" spans="1:10">
      <c r="A32" s="7">
        <v>0.1782</v>
      </c>
      <c r="B32" s="7">
        <v>0.2994</v>
      </c>
      <c r="C32" s="7">
        <v>0.54869999999999997</v>
      </c>
      <c r="D32" s="8">
        <f>$C$4/A32</f>
        <v>61.728395061728399</v>
      </c>
      <c r="E32" s="8">
        <f>$C$4/B32</f>
        <v>36.740146960587843</v>
      </c>
      <c r="F32" s="8">
        <f t="shared" si="5"/>
        <v>20.047384727537818</v>
      </c>
      <c r="G32" s="8">
        <f>D32*$C$27/1000</f>
        <v>25.697530864197532</v>
      </c>
      <c r="H32" s="8">
        <f t="shared" si="6"/>
        <v>25.473579015147116</v>
      </c>
      <c r="I32" s="8">
        <f>0.5*$C$16*D32*D32/10000</f>
        <v>175.41152263374488</v>
      </c>
      <c r="J32" s="8">
        <f t="shared" si="7"/>
        <v>140.98362311966011</v>
      </c>
    </row>
    <row r="33" spans="1:10">
      <c r="A33" s="7">
        <v>0.2</v>
      </c>
      <c r="B33" s="7">
        <v>0.33560000000000001</v>
      </c>
      <c r="C33" s="7">
        <v>0.61850000000000005</v>
      </c>
      <c r="D33" s="8">
        <f>$C$4/A33</f>
        <v>55</v>
      </c>
      <c r="E33" s="8">
        <f>$C$4/B33</f>
        <v>32.777115613825984</v>
      </c>
      <c r="F33" s="8">
        <f t="shared" si="5"/>
        <v>17.78496362166532</v>
      </c>
      <c r="G33" s="8">
        <f>D33*$C$27/1000</f>
        <v>22.8965</v>
      </c>
      <c r="H33" s="8">
        <f t="shared" si="6"/>
        <v>22.767454566827546</v>
      </c>
      <c r="I33" s="8">
        <f>0.5*$C$16*D33*D33/10000</f>
        <v>139.255875</v>
      </c>
      <c r="J33" s="8">
        <f t="shared" si="7"/>
        <v>112.06070757644009</v>
      </c>
    </row>
  </sheetData>
  <mergeCells count="9">
    <mergeCell ref="A26:B26"/>
    <mergeCell ref="A27:B27"/>
    <mergeCell ref="A28:B28"/>
    <mergeCell ref="A4:B4"/>
    <mergeCell ref="A5:B5"/>
    <mergeCell ref="A6:B6"/>
    <mergeCell ref="A15:B15"/>
    <mergeCell ref="A16:B16"/>
    <mergeCell ref="A17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94FA-136A-45FD-836C-ED9E27D0A5B4}">
  <dimension ref="A1:L33"/>
  <sheetViews>
    <sheetView topLeftCell="A16" workbookViewId="0">
      <selection activeCell="J8" sqref="J8"/>
    </sheetView>
  </sheetViews>
  <sheetFormatPr defaultRowHeight="16.149999999999999"/>
  <sheetData>
    <row r="1" spans="1:12">
      <c r="A1" t="s">
        <v>0</v>
      </c>
    </row>
    <row r="3" spans="1:12">
      <c r="A3" s="4" t="s">
        <v>1</v>
      </c>
    </row>
    <row r="4" spans="1:12">
      <c r="A4" s="6" t="s">
        <v>10</v>
      </c>
      <c r="B4" s="6"/>
      <c r="C4">
        <v>11</v>
      </c>
    </row>
    <row r="5" spans="1:12">
      <c r="A5" s="6" t="s">
        <v>11</v>
      </c>
      <c r="B5" s="6"/>
      <c r="C5">
        <v>416.3</v>
      </c>
    </row>
    <row r="6" spans="1:12">
      <c r="A6" s="6" t="s">
        <v>12</v>
      </c>
      <c r="B6" s="6"/>
      <c r="C6">
        <v>416.2</v>
      </c>
    </row>
    <row r="7" spans="1:12" ht="32.25">
      <c r="A7" s="1" t="s">
        <v>2</v>
      </c>
      <c r="B7" s="1" t="s">
        <v>3</v>
      </c>
      <c r="C7" s="1" t="s">
        <v>18</v>
      </c>
      <c r="D7" s="1" t="s">
        <v>4</v>
      </c>
      <c r="E7" s="1" t="s">
        <v>5</v>
      </c>
      <c r="F7" s="1" t="s">
        <v>19</v>
      </c>
      <c r="G7" s="2" t="s">
        <v>6</v>
      </c>
      <c r="H7" s="2" t="s">
        <v>7</v>
      </c>
      <c r="I7" s="2" t="s">
        <v>8</v>
      </c>
      <c r="J7" s="2" t="s">
        <v>9</v>
      </c>
      <c r="L7" s="3"/>
    </row>
    <row r="8" spans="1:12">
      <c r="A8" s="7">
        <v>0.1578</v>
      </c>
      <c r="B8" s="7">
        <v>0.2747</v>
      </c>
      <c r="C8" s="7">
        <v>0.45540000000000003</v>
      </c>
      <c r="D8" s="8">
        <f>$C$4/A8</f>
        <v>69.708491761723707</v>
      </c>
      <c r="E8" s="8">
        <f>$C$4/B8</f>
        <v>40.043684018929738</v>
      </c>
      <c r="F8" s="8">
        <f>$C$15/C8</f>
        <v>24.154589371980673</v>
      </c>
      <c r="G8" s="8">
        <f>D8*$C$5/1000</f>
        <v>29.019645120405581</v>
      </c>
      <c r="H8" s="8">
        <f>($C$5*F8+$C$6*E8)/1000</f>
        <v>26.721736844234112</v>
      </c>
      <c r="I8" s="8">
        <f>0.5*$C$5*D8*D8/10000</f>
        <v>101.14578464019689</v>
      </c>
      <c r="J8" s="8">
        <f>($C$5*POWER(F8,2)+$C$6*POWER(E8,2))/10000</f>
        <v>91.026311267762679</v>
      </c>
    </row>
    <row r="9" spans="1:12">
      <c r="A9" s="7">
        <v>0.1658</v>
      </c>
      <c r="B9" s="7">
        <v>0.28389999999999999</v>
      </c>
      <c r="C9" s="7">
        <v>0.5161</v>
      </c>
      <c r="D9" s="8">
        <f>$C$4/A9</f>
        <v>66.344993968636913</v>
      </c>
      <c r="E9" s="8">
        <f>$C$4/B9</f>
        <v>38.746037337090527</v>
      </c>
      <c r="F9" s="8">
        <f>$C$15/C9</f>
        <v>21.313698895562876</v>
      </c>
      <c r="G9" s="8">
        <f>D9*$C$5/1000</f>
        <v>27.619420989143549</v>
      </c>
      <c r="H9" s="8">
        <f>($C$5*F9+$C$6*E9)/1000</f>
        <v>24.998993589919905</v>
      </c>
      <c r="I9" s="8">
        <f>0.5*$C$5*D9*D9/10000</f>
        <v>91.620515947098625</v>
      </c>
      <c r="J9" s="8">
        <f>($C$5*POWER(F9,2)+$C$6*POWER(E9,2))/10000</f>
        <v>81.393666790422799</v>
      </c>
    </row>
    <row r="10" spans="1:12">
      <c r="A10" s="7">
        <v>0.43619999999999998</v>
      </c>
      <c r="B10" s="7">
        <v>0.72260000000000002</v>
      </c>
      <c r="C10" s="7" t="s">
        <v>20</v>
      </c>
      <c r="D10" s="8">
        <f>$C$4/A10</f>
        <v>25.217790004585055</v>
      </c>
      <c r="E10" s="8">
        <f>$C$4/B10</f>
        <v>15.222806531967894</v>
      </c>
      <c r="F10" s="8">
        <v>0</v>
      </c>
      <c r="G10" s="8">
        <f>D10*$C$5/1000</f>
        <v>10.498165978908759</v>
      </c>
      <c r="H10" s="8">
        <f t="shared" ref="H10:H11" si="0">E10*($C$6)/1000</f>
        <v>6.3357320786050373</v>
      </c>
      <c r="I10" s="8">
        <f>0.5*$C$5*D10*D10/10000</f>
        <v>13.237027254470011</v>
      </c>
      <c r="J10" s="8">
        <f t="shared" ref="J10:J11" si="1">0.5*($C$6)*E10*E10/10000</f>
        <v>4.8223811835493642</v>
      </c>
    </row>
    <row r="11" spans="1:12">
      <c r="A11" s="7">
        <v>0.35010000000000002</v>
      </c>
      <c r="B11" s="7">
        <v>0.57269999999999999</v>
      </c>
      <c r="C11" s="7" t="s">
        <v>20</v>
      </c>
      <c r="D11" s="8">
        <f>$C$4/A11</f>
        <v>31.419594401599539</v>
      </c>
      <c r="E11" s="8">
        <f>$C$4/B11</f>
        <v>19.207263837960539</v>
      </c>
      <c r="F11" s="8">
        <v>0</v>
      </c>
      <c r="G11" s="8">
        <f>D11*$C$5/1000</f>
        <v>13.079977149385888</v>
      </c>
      <c r="H11" s="8">
        <f t="shared" si="0"/>
        <v>7.9940632093591768</v>
      </c>
      <c r="I11" s="8">
        <f>0.5*$C$5*D11*D11/10000</f>
        <v>20.548378840794737</v>
      </c>
      <c r="J11" s="8">
        <f t="shared" si="1"/>
        <v>7.6772040599747644</v>
      </c>
    </row>
    <row r="14" spans="1:12">
      <c r="A14" s="4" t="s">
        <v>13</v>
      </c>
    </row>
    <row r="15" spans="1:12">
      <c r="A15" s="6" t="s">
        <v>10</v>
      </c>
      <c r="B15" s="6"/>
      <c r="C15">
        <f>C4</f>
        <v>11</v>
      </c>
    </row>
    <row r="16" spans="1:12">
      <c r="A16" s="6" t="s">
        <v>11</v>
      </c>
      <c r="B16" s="6"/>
      <c r="C16">
        <v>920.7</v>
      </c>
    </row>
    <row r="17" spans="1:10">
      <c r="A17" s="6" t="s">
        <v>12</v>
      </c>
      <c r="B17" s="6"/>
      <c r="C17">
        <f>C6</f>
        <v>416.2</v>
      </c>
    </row>
    <row r="18" spans="1:10" ht="32.25">
      <c r="A18" s="1" t="s">
        <v>2</v>
      </c>
      <c r="B18" s="1" t="s">
        <v>3</v>
      </c>
      <c r="C18" s="1" t="s">
        <v>18</v>
      </c>
      <c r="D18" s="1" t="s">
        <v>4</v>
      </c>
      <c r="E18" s="1" t="s">
        <v>5</v>
      </c>
      <c r="F18" s="1" t="s">
        <v>19</v>
      </c>
      <c r="G18" s="2" t="s">
        <v>6</v>
      </c>
      <c r="H18" s="2" t="s">
        <v>7</v>
      </c>
      <c r="I18" s="2" t="s">
        <v>8</v>
      </c>
      <c r="J18" s="2" t="s">
        <v>9</v>
      </c>
    </row>
    <row r="19" spans="1:10">
      <c r="A19" s="7">
        <v>0.18709999999999999</v>
      </c>
      <c r="B19" s="7">
        <v>0.22209999999999999</v>
      </c>
      <c r="C19" s="7">
        <v>0.34110000000000001</v>
      </c>
      <c r="D19" s="8">
        <f>$C$4/A19</f>
        <v>58.79208979155532</v>
      </c>
      <c r="E19" s="8">
        <f>$C$4/B19</f>
        <v>49.5272399819901</v>
      </c>
      <c r="F19" s="8">
        <f>$C$15/C19</f>
        <v>32.248607446496628</v>
      </c>
      <c r="G19" s="8">
        <f>D19*$C$16/1000</f>
        <v>54.129877071084984</v>
      </c>
      <c r="H19" s="8">
        <f>($C$16*F19+$C$17*E19)/1000</f>
        <v>50.304530156493726</v>
      </c>
      <c r="I19" s="8">
        <f>0.5*$C$16*D19*D19/10000</f>
        <v>159.12042965845401</v>
      </c>
      <c r="J19" s="8">
        <f>($C$16*POWER(F19,2)+$C$17*POWER(E19,2))/10000</f>
        <v>197.84195981339857</v>
      </c>
    </row>
    <row r="20" spans="1:10">
      <c r="A20" s="7">
        <v>0.22359999999999999</v>
      </c>
      <c r="B20" s="7">
        <v>0.25900000000000001</v>
      </c>
      <c r="C20" s="7">
        <v>0.44750000000000001</v>
      </c>
      <c r="D20" s="8">
        <f>$C$4/A20</f>
        <v>49.194991055456171</v>
      </c>
      <c r="E20" s="8">
        <f>$C$4/B20</f>
        <v>42.471042471042473</v>
      </c>
      <c r="F20" s="8">
        <f t="shared" ref="F20:F22" si="2">$C$15/C20</f>
        <v>24.581005586592177</v>
      </c>
      <c r="G20" s="8">
        <f>D20*$C$16/1000</f>
        <v>45.293828264758503</v>
      </c>
      <c r="H20" s="8">
        <f t="shared" ref="H20:H22" si="3">($C$16*F20+$C$17*E20)/1000</f>
        <v>40.308179720023297</v>
      </c>
      <c r="I20" s="8">
        <f>0.5*$C$16*D20*D20/10000</f>
        <v>111.41147381760811</v>
      </c>
      <c r="J20" s="8">
        <f t="shared" ref="J20:J22" si="4">($C$16*POWER(F20,2)+$C$17*POWER(E20,2))/10000</f>
        <v>130.70478953789697</v>
      </c>
    </row>
    <row r="21" spans="1:10">
      <c r="A21" s="7">
        <v>0.18990000000000001</v>
      </c>
      <c r="B21" s="7">
        <v>0.2243</v>
      </c>
      <c r="C21" s="7">
        <v>0.35210000000000002</v>
      </c>
      <c r="D21" s="8">
        <f>$C$4/A21</f>
        <v>57.925223802001049</v>
      </c>
      <c r="E21" s="8">
        <f>$C$4/B21</f>
        <v>49.041462327240303</v>
      </c>
      <c r="F21" s="8">
        <f t="shared" si="2"/>
        <v>31.241124680488497</v>
      </c>
      <c r="G21" s="8">
        <f>D21*$C$16/1000</f>
        <v>53.33175355450237</v>
      </c>
      <c r="H21" s="8">
        <f t="shared" si="3"/>
        <v>49.17476011392317</v>
      </c>
      <c r="I21" s="8">
        <f>0.5*$C$16*D21*D21/10000</f>
        <v>154.46268801988575</v>
      </c>
      <c r="J21" s="8">
        <f t="shared" si="4"/>
        <v>189.95985114257894</v>
      </c>
    </row>
    <row r="22" spans="1:10">
      <c r="A22" s="7">
        <v>0.24340000000000001</v>
      </c>
      <c r="B22" s="7">
        <v>0.27960000000000002</v>
      </c>
      <c r="C22" s="7">
        <v>0.50739999999999996</v>
      </c>
      <c r="D22" s="8">
        <f>$C$4/A22</f>
        <v>45.193097781429742</v>
      </c>
      <c r="E22" s="8">
        <f>$C$4/B22</f>
        <v>39.341917024320459</v>
      </c>
      <c r="F22" s="8">
        <f t="shared" si="2"/>
        <v>21.6791486007095</v>
      </c>
      <c r="G22" s="8">
        <f>D22*$C$16/1000</f>
        <v>41.609285127362369</v>
      </c>
      <c r="H22" s="8">
        <f t="shared" si="3"/>
        <v>36.334097982195409</v>
      </c>
      <c r="I22" s="8">
        <f>0.5*$C$16*D22*D22/10000</f>
        <v>94.022624568813882</v>
      </c>
      <c r="J22" s="8">
        <f t="shared" si="4"/>
        <v>107.69043494751617</v>
      </c>
    </row>
    <row r="25" spans="1:10">
      <c r="A25" s="4" t="s">
        <v>14</v>
      </c>
    </row>
    <row r="26" spans="1:10">
      <c r="A26" s="6" t="s">
        <v>10</v>
      </c>
      <c r="B26" s="6"/>
      <c r="C26">
        <f>C15</f>
        <v>11</v>
      </c>
    </row>
    <row r="27" spans="1:10">
      <c r="A27" s="6" t="s">
        <v>11</v>
      </c>
      <c r="B27" s="6"/>
      <c r="C27">
        <f>C5</f>
        <v>416.3</v>
      </c>
    </row>
    <row r="28" spans="1:10">
      <c r="A28" s="6" t="s">
        <v>12</v>
      </c>
      <c r="B28" s="6"/>
      <c r="C28">
        <v>920.5</v>
      </c>
    </row>
    <row r="29" spans="1:10" ht="32.25">
      <c r="A29" s="1" t="s">
        <v>2</v>
      </c>
      <c r="B29" s="1" t="s">
        <v>3</v>
      </c>
      <c r="C29" s="1" t="s">
        <v>18</v>
      </c>
      <c r="D29" s="1" t="s">
        <v>4</v>
      </c>
      <c r="E29" s="1" t="s">
        <v>5</v>
      </c>
      <c r="F29" s="1" t="s">
        <v>19</v>
      </c>
      <c r="G29" s="2" t="s">
        <v>6</v>
      </c>
      <c r="H29" s="2" t="s">
        <v>7</v>
      </c>
      <c r="I29" s="2" t="s">
        <v>8</v>
      </c>
      <c r="J29" s="2" t="s">
        <v>9</v>
      </c>
    </row>
    <row r="30" spans="1:10">
      <c r="A30" s="7">
        <v>0.2097</v>
      </c>
      <c r="B30" s="7">
        <v>0.55379999999999996</v>
      </c>
      <c r="C30" s="7" t="s">
        <v>20</v>
      </c>
      <c r="D30" s="8">
        <f>$C$4/A30</f>
        <v>52.455889365760612</v>
      </c>
      <c r="E30" s="8">
        <f>$C$4/B30</f>
        <v>19.862766341639581</v>
      </c>
      <c r="F30" s="8">
        <v>0</v>
      </c>
      <c r="G30" s="8">
        <f>D30*$C$5/1000</f>
        <v>21.837386742966142</v>
      </c>
      <c r="H30" s="8">
        <f>E30*($C$28)/1000</f>
        <v>18.283676417479235</v>
      </c>
      <c r="I30" s="8">
        <f>0.5*$C$5*D30*D30/10000</f>
        <v>57.274977151317977</v>
      </c>
      <c r="J30" s="8">
        <f>0.5*($C$28)*E30*E30/10000</f>
        <v>18.158219627326794</v>
      </c>
    </row>
    <row r="31" spans="1:10">
      <c r="A31" s="7">
        <v>0.19869999999999999</v>
      </c>
      <c r="B31" s="7">
        <v>0.54010000000000002</v>
      </c>
      <c r="C31" s="7" t="s">
        <v>20</v>
      </c>
      <c r="D31" s="8">
        <f>$C$4/A31</f>
        <v>55.359838953195776</v>
      </c>
      <c r="E31" s="8">
        <f>$C$4/B31</f>
        <v>20.366598778004072</v>
      </c>
      <c r="F31" s="8">
        <v>0</v>
      </c>
      <c r="G31" s="8">
        <f>D31*$C$5/1000</f>
        <v>23.046300956215404</v>
      </c>
      <c r="H31" s="8">
        <f t="shared" ref="H31:H33" si="5">E31*($C$28)/1000</f>
        <v>18.747454175152747</v>
      </c>
      <c r="I31" s="8">
        <f>0.5*$C$5*D31*D31/10000</f>
        <v>63.79197547014833</v>
      </c>
      <c r="J31" s="8">
        <f t="shared" ref="J31:J33" si="6">0.5*($C$28)*E31*E31/10000</f>
        <v>19.091093864717664</v>
      </c>
    </row>
    <row r="32" spans="1:10">
      <c r="A32" s="7">
        <v>0.29930000000000001</v>
      </c>
      <c r="B32" s="7">
        <v>0.82850000000000001</v>
      </c>
      <c r="C32" s="7" t="s">
        <v>20</v>
      </c>
      <c r="D32" s="8">
        <f>$C$4/A32</f>
        <v>36.752422318743733</v>
      </c>
      <c r="E32" s="8">
        <f>$C$4/B32</f>
        <v>13.27700663850332</v>
      </c>
      <c r="F32" s="8">
        <v>0</v>
      </c>
      <c r="G32" s="8">
        <f>D32*$C$5/1000</f>
        <v>15.300033411293017</v>
      </c>
      <c r="H32" s="8">
        <f t="shared" si="5"/>
        <v>12.221484610742305</v>
      </c>
      <c r="I32" s="8">
        <f>0.5*$C$5*D32*D32/10000</f>
        <v>28.115664471136512</v>
      </c>
      <c r="J32" s="8">
        <f t="shared" si="6"/>
        <v>8.1132366154595879</v>
      </c>
    </row>
    <row r="33" spans="1:10">
      <c r="A33" s="7">
        <v>0.1958</v>
      </c>
      <c r="B33" s="7">
        <v>0.53090000000000004</v>
      </c>
      <c r="C33" s="7" t="s">
        <v>20</v>
      </c>
      <c r="D33" s="8">
        <f>$C$4/A33</f>
        <v>56.179775280898873</v>
      </c>
      <c r="E33" s="8">
        <f>$C$4/B33</f>
        <v>20.719532868713504</v>
      </c>
      <c r="F33" s="8">
        <v>0</v>
      </c>
      <c r="G33" s="8">
        <f>D33*$C$5/1000</f>
        <v>23.387640449438202</v>
      </c>
      <c r="H33" s="8">
        <f t="shared" si="5"/>
        <v>19.07233000565078</v>
      </c>
      <c r="I33" s="8">
        <f>0.5*$C$5*D33*D33/10000</f>
        <v>65.69561923999494</v>
      </c>
      <c r="J33" s="8">
        <f t="shared" si="6"/>
        <v>19.758488421751604</v>
      </c>
    </row>
  </sheetData>
  <mergeCells count="9">
    <mergeCell ref="A26:B26"/>
    <mergeCell ref="A27:B27"/>
    <mergeCell ref="A28:B28"/>
    <mergeCell ref="A4:B4"/>
    <mergeCell ref="A5:B5"/>
    <mergeCell ref="A6:B6"/>
    <mergeCell ref="A15:B15"/>
    <mergeCell ref="A16:B16"/>
    <mergeCell ref="A17:B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D685-1303-4410-BB4A-B67313C544A0}">
  <dimension ref="A1:I33"/>
  <sheetViews>
    <sheetView workbookViewId="0">
      <selection activeCell="E19" sqref="E19"/>
    </sheetView>
  </sheetViews>
  <sheetFormatPr defaultColWidth="10.90625" defaultRowHeight="16.149999999999999"/>
  <sheetData>
    <row r="1" spans="1:9">
      <c r="A1" t="s">
        <v>0</v>
      </c>
    </row>
    <row r="3" spans="1:9">
      <c r="A3" s="4" t="s">
        <v>1</v>
      </c>
    </row>
    <row r="4" spans="1:9">
      <c r="A4" s="6" t="s">
        <v>10</v>
      </c>
      <c r="B4" s="6"/>
      <c r="C4">
        <v>11</v>
      </c>
    </row>
    <row r="5" spans="1:9">
      <c r="A5" s="6" t="s">
        <v>11</v>
      </c>
      <c r="B5" s="6"/>
      <c r="C5">
        <v>416.3</v>
      </c>
    </row>
    <row r="6" spans="1:9">
      <c r="A6" s="6" t="s">
        <v>12</v>
      </c>
      <c r="B6" s="6"/>
      <c r="C6">
        <v>416.2</v>
      </c>
    </row>
    <row r="7" spans="1:9" ht="32.25">
      <c r="A7" s="1" t="s">
        <v>2</v>
      </c>
      <c r="B7" s="1" t="s">
        <v>3</v>
      </c>
      <c r="C7" s="1" t="s">
        <v>4</v>
      </c>
      <c r="D7" s="1" t="s">
        <v>5</v>
      </c>
      <c r="E7" s="2" t="s">
        <v>22</v>
      </c>
      <c r="F7" s="2" t="s">
        <v>21</v>
      </c>
      <c r="G7" s="2" t="s">
        <v>9</v>
      </c>
      <c r="I7" s="3"/>
    </row>
    <row r="8" spans="1:9">
      <c r="A8" s="7">
        <v>0.15010000000000001</v>
      </c>
      <c r="B8" s="7">
        <v>0.15559999999999999</v>
      </c>
      <c r="C8" s="8">
        <f>$C$4/A8</f>
        <v>73.28447701532312</v>
      </c>
      <c r="D8" s="8">
        <f>$C$4/B8</f>
        <v>70.694087403598971</v>
      </c>
      <c r="E8" s="8">
        <f>C8*$C$5/1000</f>
        <v>30.508327781479018</v>
      </c>
      <c r="F8" s="8">
        <f>$C$6*D8/1000</f>
        <v>29.42287917737789</v>
      </c>
      <c r="G8" s="8">
        <f>($C$5*POWER(C8,2)+$C$6*POWER(D8,2))/20000</f>
        <v>215.79052191544139</v>
      </c>
    </row>
    <row r="9" spans="1:9">
      <c r="A9" s="7">
        <v>0.15229999999999999</v>
      </c>
      <c r="B9" s="7">
        <v>0.153</v>
      </c>
      <c r="C9" s="8">
        <f t="shared" ref="C9:D11" si="0">$C$4/A9</f>
        <v>72.225869993434017</v>
      </c>
      <c r="D9" s="8">
        <f t="shared" si="0"/>
        <v>71.895424836601308</v>
      </c>
      <c r="E9" s="8">
        <f t="shared" ref="E9:E11" si="1">C9*$C$5/1000</f>
        <v>30.067629678266581</v>
      </c>
      <c r="F9" s="8">
        <f t="shared" ref="F9:F11" si="2">$C$6*D9/1000</f>
        <v>29.922875816993464</v>
      </c>
      <c r="G9" s="8">
        <f t="shared" ref="G9:G11" si="3">($C$5*POWER(C9,2)+$C$6*POWER(D9,2))/20000</f>
        <v>216.14892906744043</v>
      </c>
    </row>
    <row r="10" spans="1:9">
      <c r="A10" s="7">
        <v>0.1507</v>
      </c>
      <c r="B10" s="7">
        <v>0.1535</v>
      </c>
      <c r="C10" s="8">
        <f t="shared" si="0"/>
        <v>72.992700729927009</v>
      </c>
      <c r="D10" s="8">
        <f t="shared" si="0"/>
        <v>71.661237785016283</v>
      </c>
      <c r="E10" s="8">
        <f t="shared" si="1"/>
        <v>30.386861313868614</v>
      </c>
      <c r="F10" s="8">
        <f t="shared" si="2"/>
        <v>29.825407166123775</v>
      </c>
      <c r="G10" s="8">
        <f t="shared" si="3"/>
        <v>217.76723344857666</v>
      </c>
    </row>
    <row r="11" spans="1:9">
      <c r="A11" s="7">
        <v>0.152</v>
      </c>
      <c r="B11" s="7">
        <v>0.151</v>
      </c>
      <c r="C11" s="8">
        <f t="shared" si="0"/>
        <v>72.368421052631575</v>
      </c>
      <c r="D11" s="8">
        <f t="shared" si="0"/>
        <v>72.847682119205302</v>
      </c>
      <c r="E11" s="8">
        <f t="shared" si="1"/>
        <v>30.126973684210526</v>
      </c>
      <c r="F11" s="8">
        <f t="shared" si="2"/>
        <v>30.319205298013248</v>
      </c>
      <c r="G11" s="8">
        <f t="shared" si="3"/>
        <v>219.44626731385466</v>
      </c>
    </row>
    <row r="14" spans="1:9">
      <c r="A14" s="4" t="s">
        <v>13</v>
      </c>
    </row>
    <row r="15" spans="1:9">
      <c r="A15" s="6" t="s">
        <v>10</v>
      </c>
      <c r="B15" s="6"/>
      <c r="C15">
        <f>C4</f>
        <v>11</v>
      </c>
    </row>
    <row r="16" spans="1:9">
      <c r="A16" s="6" t="s">
        <v>11</v>
      </c>
      <c r="B16" s="6"/>
      <c r="C16">
        <v>920.7</v>
      </c>
    </row>
    <row r="17" spans="1:7">
      <c r="A17" s="6" t="s">
        <v>12</v>
      </c>
      <c r="B17" s="6"/>
      <c r="C17">
        <f>C6</f>
        <v>416.2</v>
      </c>
    </row>
    <row r="18" spans="1:7" ht="32.25">
      <c r="A18" s="1" t="s">
        <v>2</v>
      </c>
      <c r="B18" s="1" t="s">
        <v>3</v>
      </c>
      <c r="C18" s="1" t="s">
        <v>4</v>
      </c>
      <c r="D18" s="1" t="s">
        <v>5</v>
      </c>
      <c r="E18" s="2" t="s">
        <v>22</v>
      </c>
      <c r="F18" s="2" t="s">
        <v>21</v>
      </c>
      <c r="G18" s="2" t="s">
        <v>9</v>
      </c>
    </row>
    <row r="19" spans="1:7">
      <c r="A19" s="7">
        <v>0.29060000000000002</v>
      </c>
      <c r="B19" s="7">
        <v>0.12920000000000001</v>
      </c>
      <c r="C19" s="8">
        <f>$C$4/A19</f>
        <v>37.852718513420506</v>
      </c>
      <c r="D19" s="8">
        <f>$C$4/B19</f>
        <v>85.139318885448915</v>
      </c>
      <c r="E19" s="8">
        <f>C19*$C$16/1000</f>
        <v>34.85099793530626</v>
      </c>
      <c r="F19" s="8">
        <f>$C$17*D19/1000</f>
        <v>35.434984520123834</v>
      </c>
      <c r="G19" s="8">
        <f>($C$16*POWER(C19,2)+$C$17*POWER(D19,2))/20000</f>
        <v>216.80577307583582</v>
      </c>
    </row>
    <row r="20" spans="1:7">
      <c r="A20" s="7">
        <v>0.28570000000000001</v>
      </c>
      <c r="B20" s="7">
        <v>0.1275</v>
      </c>
      <c r="C20" s="8">
        <f t="shared" ref="C20:D22" si="4">$C$4/A20</f>
        <v>38.501925096254809</v>
      </c>
      <c r="D20" s="8">
        <f t="shared" si="4"/>
        <v>86.274509803921561</v>
      </c>
      <c r="E20" s="8">
        <f t="shared" ref="E20:E22" si="5">C20*$C$16/1000</f>
        <v>35.448722436121805</v>
      </c>
      <c r="F20" s="8">
        <f t="shared" ref="F20:F22" si="6">$C$17*D20/1000</f>
        <v>35.907450980392156</v>
      </c>
      <c r="G20" s="8">
        <f t="shared" ref="G20:G22" si="7">($C$16*POWER(C20,2)+$C$17*POWER(D20,2))/20000</f>
        <v>223.13708938175822</v>
      </c>
    </row>
    <row r="21" spans="1:7">
      <c r="A21" s="7">
        <v>0.28489999999999999</v>
      </c>
      <c r="B21" s="7">
        <v>0.12790000000000001</v>
      </c>
      <c r="C21" s="8">
        <f t="shared" si="4"/>
        <v>38.610038610038615</v>
      </c>
      <c r="D21" s="8">
        <f t="shared" si="4"/>
        <v>86.004691164972627</v>
      </c>
      <c r="E21" s="8">
        <f t="shared" si="5"/>
        <v>35.548262548262549</v>
      </c>
      <c r="F21" s="8">
        <f t="shared" si="6"/>
        <v>35.795152462861608</v>
      </c>
      <c r="G21" s="8">
        <f t="shared" si="7"/>
        <v>222.55354111398646</v>
      </c>
    </row>
    <row r="22" spans="1:7">
      <c r="A22" s="7">
        <v>0.2792</v>
      </c>
      <c r="B22" s="7">
        <v>0.12570000000000001</v>
      </c>
      <c r="C22" s="8">
        <f t="shared" si="4"/>
        <v>39.398280802292263</v>
      </c>
      <c r="D22" s="8">
        <f t="shared" si="4"/>
        <v>87.509944311853616</v>
      </c>
      <c r="E22" s="8">
        <f t="shared" si="5"/>
        <v>36.273997134670495</v>
      </c>
      <c r="F22" s="8">
        <f t="shared" si="6"/>
        <v>36.421638822593472</v>
      </c>
      <c r="G22" s="8">
        <f t="shared" si="7"/>
        <v>230.81943550224463</v>
      </c>
    </row>
    <row r="25" spans="1:7">
      <c r="A25" s="4" t="s">
        <v>14</v>
      </c>
    </row>
    <row r="26" spans="1:7">
      <c r="A26" s="6" t="s">
        <v>10</v>
      </c>
      <c r="B26" s="6"/>
      <c r="C26">
        <f>C15</f>
        <v>11</v>
      </c>
    </row>
    <row r="27" spans="1:7">
      <c r="A27" s="6" t="s">
        <v>11</v>
      </c>
      <c r="B27" s="6"/>
      <c r="C27">
        <f>C5</f>
        <v>416.3</v>
      </c>
    </row>
    <row r="28" spans="1:7">
      <c r="A28" s="6" t="s">
        <v>12</v>
      </c>
      <c r="B28" s="6"/>
      <c r="C28">
        <v>920.3</v>
      </c>
    </row>
    <row r="29" spans="1:7" ht="32.25">
      <c r="A29" s="1" t="s">
        <v>2</v>
      </c>
      <c r="B29" s="1" t="s">
        <v>3</v>
      </c>
      <c r="C29" s="1" t="s">
        <v>4</v>
      </c>
      <c r="D29" s="1" t="s">
        <v>5</v>
      </c>
      <c r="E29" s="2" t="s">
        <v>22</v>
      </c>
      <c r="F29" s="2" t="s">
        <v>21</v>
      </c>
      <c r="G29" s="2" t="s">
        <v>9</v>
      </c>
    </row>
    <row r="30" spans="1:7">
      <c r="A30" s="7">
        <v>0.12690000000000001</v>
      </c>
      <c r="B30" s="7">
        <v>0.3009</v>
      </c>
      <c r="C30" s="8">
        <f>$C$4/A30</f>
        <v>86.682427107959015</v>
      </c>
      <c r="D30" s="8">
        <f>$C$4/B30</f>
        <v>36.556995679627782</v>
      </c>
      <c r="E30" s="8">
        <f>C30*$C$27/1000</f>
        <v>36.085894405043341</v>
      </c>
      <c r="F30" s="8">
        <f>$C$28*C30/1000</f>
        <v>79.773837667454671</v>
      </c>
      <c r="G30" s="8">
        <f>($C$27*POWER(C30,2)+$C$28*POWER(D30,2))/20000</f>
        <v>217.89573270206549</v>
      </c>
    </row>
    <row r="31" spans="1:7">
      <c r="A31" s="7">
        <v>0.12559999999999999</v>
      </c>
      <c r="B31" s="7">
        <v>0.28820000000000001</v>
      </c>
      <c r="C31" s="8">
        <f t="shared" ref="C31:D33" si="8">$C$4/A31</f>
        <v>87.579617834394909</v>
      </c>
      <c r="D31" s="8">
        <f t="shared" si="8"/>
        <v>38.167938931297705</v>
      </c>
      <c r="E31" s="8">
        <f t="shared" ref="E31:E33" si="9">C31*$C$27/1000</f>
        <v>36.459394904458605</v>
      </c>
      <c r="F31" s="8">
        <f t="shared" ref="F31:F33" si="10">$C$28*C31/1000</f>
        <v>80.599522292993626</v>
      </c>
      <c r="G31" s="8">
        <f t="shared" ref="G31:G33" si="11">($C$27*POWER(C31,2)+$C$28*POWER(D31,2))/20000</f>
        <v>226.68925734783289</v>
      </c>
    </row>
    <row r="32" spans="1:7">
      <c r="A32" s="7">
        <v>0.12529999999999999</v>
      </c>
      <c r="B32" s="7">
        <v>0.29530000000000001</v>
      </c>
      <c r="C32" s="8">
        <f t="shared" si="8"/>
        <v>87.789305666400637</v>
      </c>
      <c r="D32" s="8">
        <f t="shared" si="8"/>
        <v>37.250253979004398</v>
      </c>
      <c r="E32" s="8">
        <f t="shared" si="9"/>
        <v>36.546687948922582</v>
      </c>
      <c r="F32" s="8">
        <f t="shared" si="10"/>
        <v>80.792498004788499</v>
      </c>
      <c r="G32" s="8">
        <f t="shared" si="11"/>
        <v>224.2699770824641</v>
      </c>
    </row>
    <row r="33" spans="1:7">
      <c r="A33" s="7">
        <v>0.1263</v>
      </c>
      <c r="B33" s="7">
        <v>0.29799999999999999</v>
      </c>
      <c r="C33" s="8">
        <f t="shared" si="8"/>
        <v>87.094220110847189</v>
      </c>
      <c r="D33" s="8">
        <f t="shared" si="8"/>
        <v>36.912751677852349</v>
      </c>
      <c r="E33" s="8">
        <f t="shared" si="9"/>
        <v>36.257323832145687</v>
      </c>
      <c r="F33" s="8">
        <f t="shared" si="10"/>
        <v>80.152810768012671</v>
      </c>
      <c r="G33" s="8">
        <f t="shared" si="11"/>
        <v>220.58796226772094</v>
      </c>
    </row>
  </sheetData>
  <mergeCells count="9">
    <mergeCell ref="A26:B26"/>
    <mergeCell ref="A27:B27"/>
    <mergeCell ref="A28:B28"/>
    <mergeCell ref="A4:B4"/>
    <mergeCell ref="A5:B5"/>
    <mergeCell ref="A6:B6"/>
    <mergeCell ref="A15:B15"/>
    <mergeCell ref="A16:B16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A0BE-15CA-AD40-AB0A-4E4E0DFE6DFC}">
  <dimension ref="A1:A6"/>
  <sheetViews>
    <sheetView tabSelected="1" workbookViewId="0">
      <selection activeCell="A3" sqref="A3"/>
    </sheetView>
  </sheetViews>
  <sheetFormatPr defaultColWidth="10.90625" defaultRowHeight="16.149999999999999"/>
  <cols>
    <col min="1" max="1" width="97.6328125" customWidth="1"/>
  </cols>
  <sheetData>
    <row r="1" spans="1:1" ht="32" customHeight="1">
      <c r="A1" s="5" t="s">
        <v>15</v>
      </c>
    </row>
    <row r="2" spans="1:1" ht="128.05000000000001" customHeight="1">
      <c r="A2" s="10" t="s">
        <v>25</v>
      </c>
    </row>
    <row r="3" spans="1:1">
      <c r="A3" s="5" t="s">
        <v>16</v>
      </c>
    </row>
    <row r="4" spans="1:1" ht="128.05000000000001" customHeight="1">
      <c r="A4" s="9" t="s">
        <v>23</v>
      </c>
    </row>
    <row r="5" spans="1:1" ht="32" customHeight="1">
      <c r="A5" s="5" t="s">
        <v>17</v>
      </c>
    </row>
    <row r="6" spans="1:1" ht="144" customHeight="1">
      <c r="A6" s="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Part 2</vt:lpstr>
      <vt:lpstr>Part 3</vt:lpstr>
      <vt:lpstr>Part 4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2020-10-15T21:57:46Z</dcterms:created>
  <dcterms:modified xsi:type="dcterms:W3CDTF">2020-10-27T01:53:31Z</dcterms:modified>
</cp:coreProperties>
</file>