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8_{A5135E8F-317A-4377-9D58-0FBAEC48FBD7}" xr6:coauthVersionLast="45" xr6:coauthVersionMax="45" xr10:uidLastSave="{00000000-0000-0000-0000-000000000000}"/>
  <bookViews>
    <workbookView xWindow="-103" yWindow="-103" windowWidth="33120" windowHeight="181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 i="11" l="1"/>
  <c r="E3" i="11"/>
  <c r="E23" i="11" s="1"/>
  <c r="E20" i="11" l="1"/>
  <c r="F20" i="11" s="1"/>
  <c r="F23" i="11"/>
  <c r="H7" i="11"/>
  <c r="E10" i="11" l="1"/>
  <c r="E16" i="11" s="1"/>
  <c r="E17" i="11" s="1"/>
  <c r="E21" i="11" l="1"/>
  <c r="F10" i="11"/>
  <c r="E11" i="11" s="1"/>
  <c r="F11" i="11" s="1"/>
  <c r="I5" i="11"/>
  <c r="H24" i="11"/>
  <c r="H19" i="11"/>
  <c r="H15" i="11"/>
  <c r="H9" i="11"/>
  <c r="F21" i="11" l="1"/>
  <c r="H21" i="11" s="1"/>
  <c r="E22" i="11"/>
  <c r="F22" i="11" s="1"/>
  <c r="H20" i="11"/>
  <c r="H10" i="11"/>
  <c r="E12" i="11"/>
  <c r="I6" i="11"/>
  <c r="F12" i="11" l="1"/>
  <c r="E13" i="11" s="1"/>
  <c r="E18" i="11"/>
  <c r="F18" i="11" s="1"/>
  <c r="H11" i="11"/>
  <c r="H22" i="11"/>
  <c r="J5" i="11"/>
  <c r="K5" i="11" s="1"/>
  <c r="L5" i="11" s="1"/>
  <c r="M5" i="11" s="1"/>
  <c r="N5" i="11" s="1"/>
  <c r="O5" i="11" s="1"/>
  <c r="P5" i="11" s="1"/>
  <c r="I4" i="11"/>
  <c r="H23" i="11" l="1"/>
  <c r="H12" i="11"/>
  <c r="F13" i="11"/>
  <c r="P4" i="11"/>
  <c r="Q5" i="11"/>
  <c r="R5" i="11" s="1"/>
  <c r="S5" i="11" s="1"/>
  <c r="T5" i="11" s="1"/>
  <c r="U5" i="11" s="1"/>
  <c r="V5" i="11" s="1"/>
  <c r="W5" i="11" s="1"/>
  <c r="J6" i="11"/>
  <c r="H13" i="11" l="1"/>
  <c r="E14" i="11"/>
  <c r="F17" i="11" s="1"/>
  <c r="W4" i="11"/>
  <c r="X5" i="11"/>
  <c r="Y5" i="11" s="1"/>
  <c r="Z5" i="11" s="1"/>
  <c r="AA5" i="11" s="1"/>
  <c r="AB5" i="11" s="1"/>
  <c r="AC5" i="11" s="1"/>
  <c r="AD5" i="11" s="1"/>
  <c r="K6" i="11"/>
  <c r="F14" i="11" l="1"/>
  <c r="H14" i="11" s="1"/>
  <c r="F16" i="11"/>
  <c r="H16" i="11" s="1"/>
  <c r="H17" i="11"/>
  <c r="AE5" i="11"/>
  <c r="AF5" i="11" s="1"/>
  <c r="AG5" i="11" s="1"/>
  <c r="AH5" i="11" s="1"/>
  <c r="AI5" i="11" s="1"/>
  <c r="AJ5" i="11" s="1"/>
  <c r="AD4" i="11"/>
  <c r="L6" i="11"/>
  <c r="H18"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M6" i="11" l="1"/>
  <c r="BN5" i="11"/>
  <c r="BM4" i="11"/>
  <c r="BL6" i="11"/>
  <c r="AG6" i="11"/>
  <c r="BN6" i="11" l="1"/>
  <c r="BO5" i="11"/>
  <c r="AH6" i="11"/>
  <c r="BO6" i="11" l="1"/>
  <c r="BP5" i="11"/>
  <c r="AI6" i="11"/>
  <c r="BQ5" i="11" l="1"/>
  <c r="BP6" i="11"/>
  <c r="AJ6" i="11"/>
  <c r="BR5" i="11" l="1"/>
  <c r="BQ6" i="11"/>
  <c r="AK6" i="11"/>
  <c r="BR6" i="11" l="1"/>
  <c r="BS5" i="11"/>
  <c r="AL6" i="11"/>
  <c r="BS6" i="11" l="1"/>
  <c r="BT5" i="11"/>
  <c r="AM6" i="11"/>
  <c r="BU5" i="11" l="1"/>
  <c r="BT4" i="11"/>
  <c r="BT6" i="11"/>
  <c r="AN6" i="11"/>
  <c r="BU6" i="11" l="1"/>
  <c r="BV5" i="11"/>
  <c r="AO6" i="11"/>
  <c r="BW5" i="11" l="1"/>
  <c r="BV6" i="11"/>
  <c r="AP6" i="11"/>
  <c r="BX5" i="11" l="1"/>
  <c r="BW6" i="11"/>
  <c r="AQ6" i="11"/>
  <c r="BY5" i="11" l="1"/>
  <c r="BX6" i="11"/>
  <c r="AR6" i="11"/>
  <c r="BY6" i="11" l="1"/>
  <c r="BZ5" i="11"/>
  <c r="BZ6" i="11" l="1"/>
  <c r="CA5" i="11"/>
  <c r="CA6" i="11" l="1"/>
  <c r="CA4" i="11"/>
  <c r="CB5" i="11"/>
  <c r="CC5" i="11" l="1"/>
  <c r="CB6" i="11"/>
  <c r="CC6" i="11" l="1"/>
  <c r="CD5" i="11"/>
  <c r="CE5" i="11" l="1"/>
  <c r="CD6" i="11"/>
  <c r="CF5" i="11" l="1"/>
  <c r="CE6" i="11"/>
  <c r="CG5" i="11" l="1"/>
  <c r="CF6" i="11"/>
  <c r="CG6" i="11" l="1"/>
</calcChain>
</file>

<file path=xl/sharedStrings.xml><?xml version="1.0" encoding="utf-8"?>
<sst xmlns="http://schemas.openxmlformats.org/spreadsheetml/2006/main" count="123" uniqueCount="66">
  <si>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</si>
  <si>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</si>
  <si>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</si>
  <si>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</si>
  <si>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</si>
  <si>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</si>
  <si>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</si>
  <si>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</si>
  <si>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</si>
  <si>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</si>
  <si>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</si>
  <si>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</si>
  <si>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</si>
  <si>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</si>
  <si>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</si>
  <si>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</si>
  <si>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</si>
  <si>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</si>
  <si>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</si>
  <si>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</si>
  <si>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</si>
  <si>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</si>
  <si>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</si>
  <si>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</si>
  <si>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</si>
  <si>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</si>
  <si>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</si>
  <si>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</si>
  <si>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</si>
  <si>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</si>
  <si>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</si>
  <si>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</si>
  <si>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</si>
  <si>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</si>
  <si>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</si>
  <si>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</si>
  <si>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</si>
  <si>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Development</t>
  </si>
  <si>
    <t>Testing</t>
  </si>
  <si>
    <t>Documentation</t>
  </si>
  <si>
    <t>Project Proposal</t>
  </si>
  <si>
    <t>Requirment Specification</t>
  </si>
  <si>
    <t>Reflective Journals</t>
  </si>
  <si>
    <t>Project Ethics Proposal</t>
  </si>
  <si>
    <t>Data Gathering</t>
  </si>
  <si>
    <t>Computer Vision Unit Tests</t>
  </si>
  <si>
    <t>ETL Unit Tests</t>
  </si>
  <si>
    <t>Integration Testing</t>
  </si>
  <si>
    <t>David Sheehy</t>
  </si>
  <si>
    <t>Final Year Software Project</t>
  </si>
  <si>
    <t>Data-Aid</t>
  </si>
  <si>
    <t>Analytics Code</t>
  </si>
  <si>
    <t>Data Visualisation</t>
  </si>
  <si>
    <t>Machine Learning Engine</t>
  </si>
  <si>
    <t>CRUD Functionality</t>
  </si>
  <si>
    <t>Deadlines</t>
  </si>
  <si>
    <t>X</t>
  </si>
  <si>
    <t>X = Proposal</t>
  </si>
  <si>
    <t>Y</t>
  </si>
  <si>
    <t>Y = Ethics Document</t>
  </si>
  <si>
    <t>Z</t>
  </si>
  <si>
    <t>Z = req doc</t>
  </si>
  <si>
    <t>A</t>
  </si>
  <si>
    <t>A = Midpoint Presentation</t>
  </si>
  <si>
    <t>r</t>
  </si>
  <si>
    <t>R = journal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</si>
</sst>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bgColor indexed="64"/>
      </patternFill>
    </fill>
    <fill>
      <patternFill patternType="solid">
        <fgColor theme="1"/>
        <bgColor indexed="64"/>
      </patternFill>
    </fill>
    <fill>
      <patternFill patternType="solid">
        <fgColor theme="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xf numFmtId="0" fontId="6" fillId="12" borderId="2" xfId="0" applyFont="1" applyFill="1" applyBorder="1" applyAlignment="1">
      <alignment horizontal="left" vertical="center" indent="1"/>
    </xf>
    <xf numFmtId="0" fontId="9" fillId="12" borderId="2" xfId="11" applyFill="1">
      <alignment horizontal="center" vertical="center"/>
    </xf>
    <xf numFmtId="9" fontId="5" fillId="12" borderId="2" xfId="2" applyFont="1" applyFill="1" applyBorder="1" applyAlignment="1">
      <alignment horizontal="center" vertical="center"/>
    </xf>
    <xf numFmtId="165" fontId="0" fillId="12" borderId="2" xfId="0" applyNumberFormat="1" applyFill="1" applyBorder="1" applyAlignment="1">
      <alignment horizontal="center" vertical="center"/>
    </xf>
    <xf numFmtId="165" fontId="5" fillId="12" borderId="2" xfId="0" applyNumberFormat="1" applyFont="1" applyFill="1" applyBorder="1" applyAlignment="1">
      <alignment horizontal="center" vertical="center"/>
    </xf>
    <xf numFmtId="0" fontId="5" fillId="12" borderId="2" xfId="0" applyFont="1" applyFill="1" applyBorder="1" applyAlignment="1">
      <alignment horizontal="center" vertical="center"/>
    </xf>
    <xf numFmtId="0" fontId="0" fillId="12" borderId="9" xfId="0" applyFill="1" applyBorder="1" applyAlignment="1">
      <alignment vertical="center"/>
    </xf>
    <xf numFmtId="0" fontId="0" fillId="12" borderId="0" xfId="0" applyFill="1" applyAlignment="1">
      <alignment vertical="center"/>
    </xf>
    <xf numFmtId="0" fontId="22" fillId="13" borderId="0" xfId="3" applyFill="1" applyAlignment="1">
      <alignment wrapText="1"/>
    </xf>
    <xf numFmtId="0" fontId="0" fillId="0" borderId="0" xfId="0" applyAlignment="1">
      <alignment horizontal="center"/>
    </xf>
    <xf numFmtId="0" fontId="0" fillId="0" borderId="0" xfId="0" applyAlignment="1">
      <alignment horizontal="center" wrapText="1"/>
    </xf>
    <xf numFmtId="0" fontId="0" fillId="12" borderId="11" xfId="0" applyFill="1" applyBorder="1" applyAlignment="1">
      <alignment horizontal="center" vertical="center"/>
    </xf>
    <xf numFmtId="0" fontId="0" fillId="12" borderId="2" xfId="0" applyFill="1" applyBorder="1" applyAlignment="1">
      <alignment horizontal="center" vertical="center"/>
    </xf>
    <xf numFmtId="0" fontId="0" fillId="12" borderId="12" xfId="0" applyFill="1" applyBorder="1" applyAlignment="1">
      <alignment horizontal="center" vertical="center"/>
    </xf>
    <xf numFmtId="0" fontId="0" fillId="0" borderId="0" xfId="0" applyAlignment="1"/>
    <xf numFmtId="0" fontId="0" fillId="14" borderId="0" xfId="0" applyFill="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H27"/>
  <sheetViews>
    <sheetView showGridLines="0" tabSelected="1" showRuler="0" topLeftCell="B1" zoomScaleNormal="100" zoomScalePageLayoutView="70" workbookViewId="0">
      <pane ySplit="6" topLeftCell="A7" activePane="bottomLeft" state="frozen"/>
      <selection pane="bottomLeft" activeCell="CH11" sqref="CH11"/>
    </sheetView>
  </sheetViews>
  <sheetFormatPr defaultRowHeight="30" customHeight="1" x14ac:dyDescent="0.4"/>
  <cols>
    <col min="1" max="1" width="2.69140625" style="52" customWidth="1"/>
    <col min="2" max="2" width="19.84375" customWidth="1"/>
    <col min="3" max="3" width="30.69140625" customWidth="1"/>
    <col min="4" max="4" width="10.69140625" customWidth="1"/>
    <col min="5" max="5" width="10.3828125" style="5" customWidth="1"/>
    <col min="6" max="6" width="10.3828125" customWidth="1"/>
    <col min="7" max="7" width="2.69140625" customWidth="1"/>
    <col min="8" max="8" width="6.15234375" hidden="1" customWidth="1"/>
    <col min="9" max="85" width="2.53515625" customWidth="1"/>
  </cols>
  <sheetData>
    <row r="1" spans="1:86" ht="43.3" customHeight="1" x14ac:dyDescent="0.75">
      <c r="A1" s="53" t="s">
        <v>28</v>
      </c>
      <c r="B1" s="57" t="s">
        <v>50</v>
      </c>
      <c r="C1" s="1"/>
      <c r="D1" s="2"/>
      <c r="E1" s="4"/>
      <c r="F1" s="41"/>
      <c r="H1" s="2"/>
      <c r="I1" s="14" t="s">
        <v>12</v>
      </c>
      <c r="AC1" s="88" t="s">
        <v>57</v>
      </c>
      <c r="AD1" s="88"/>
      <c r="AE1" s="88"/>
      <c r="AF1" s="88"/>
      <c r="AG1" s="88"/>
      <c r="AH1" s="89" t="s">
        <v>61</v>
      </c>
      <c r="AI1" s="89"/>
      <c r="AJ1" s="89"/>
      <c r="AK1" s="89"/>
      <c r="AL1" s="89"/>
      <c r="AM1" s="89"/>
      <c r="AN1" s="89"/>
      <c r="AO1" s="89"/>
      <c r="AP1" s="89"/>
      <c r="AQ1" s="89"/>
      <c r="AR1" s="89" t="s">
        <v>65</v>
      </c>
      <c r="AS1" s="89"/>
      <c r="AT1" s="89"/>
      <c r="AU1" s="89"/>
      <c r="AV1" s="89"/>
      <c r="AW1" s="89"/>
      <c r="AX1" s="89"/>
      <c r="AY1" s="89"/>
      <c r="AZ1" s="89"/>
      <c r="BA1" s="89"/>
    </row>
    <row r="2" spans="1:86" ht="30" customHeight="1" x14ac:dyDescent="0.5">
      <c r="A2" s="52" t="s">
        <v>24</v>
      </c>
      <c r="B2" s="58" t="s">
        <v>49</v>
      </c>
      <c r="I2" s="55" t="s">
        <v>17</v>
      </c>
      <c r="AC2" s="89" t="s">
        <v>59</v>
      </c>
      <c r="AD2" s="89"/>
      <c r="AE2" s="89"/>
      <c r="AF2" s="89"/>
      <c r="AG2" s="89"/>
      <c r="AH2" s="93" t="s">
        <v>63</v>
      </c>
      <c r="AI2" s="93"/>
      <c r="AJ2" s="93"/>
      <c r="AK2" s="93"/>
      <c r="AL2" s="93"/>
      <c r="AM2" s="93"/>
      <c r="AN2" s="93"/>
    </row>
    <row r="3" spans="1:86" ht="30" customHeight="1" x14ac:dyDescent="0.4">
      <c r="A3" s="52" t="s">
        <v>29</v>
      </c>
      <c r="B3" s="59" t="s">
        <v>48</v>
      </c>
      <c r="C3" s="72" t="s">
        <v>1</v>
      </c>
      <c r="D3" s="73"/>
      <c r="E3" s="78">
        <f ca="1">TODAY()-14</f>
        <v>43757</v>
      </c>
      <c r="F3" s="78"/>
    </row>
    <row r="4" spans="1:86" ht="30" customHeight="1" x14ac:dyDescent="0.4">
      <c r="A4" s="53" t="s">
        <v>30</v>
      </c>
      <c r="C4" s="72" t="s">
        <v>8</v>
      </c>
      <c r="D4" s="73"/>
      <c r="E4" s="7">
        <v>1</v>
      </c>
      <c r="I4" s="75">
        <f ca="1">I5</f>
        <v>43752</v>
      </c>
      <c r="J4" s="76"/>
      <c r="K4" s="76"/>
      <c r="L4" s="76"/>
      <c r="M4" s="76"/>
      <c r="N4" s="76"/>
      <c r="O4" s="77"/>
      <c r="P4" s="75">
        <f ca="1">P5</f>
        <v>43759</v>
      </c>
      <c r="Q4" s="76"/>
      <c r="R4" s="76"/>
      <c r="S4" s="76"/>
      <c r="T4" s="76"/>
      <c r="U4" s="76"/>
      <c r="V4" s="77"/>
      <c r="W4" s="75">
        <f ca="1">W5</f>
        <v>43766</v>
      </c>
      <c r="X4" s="76"/>
      <c r="Y4" s="76"/>
      <c r="Z4" s="76"/>
      <c r="AA4" s="76"/>
      <c r="AB4" s="76"/>
      <c r="AC4" s="77"/>
      <c r="AD4" s="75">
        <f ca="1">AD5</f>
        <v>43773</v>
      </c>
      <c r="AE4" s="76"/>
      <c r="AF4" s="76"/>
      <c r="AG4" s="76"/>
      <c r="AH4" s="76"/>
      <c r="AI4" s="76"/>
      <c r="AJ4" s="77"/>
      <c r="AK4" s="75">
        <f ca="1">AK5</f>
        <v>43780</v>
      </c>
      <c r="AL4" s="76"/>
      <c r="AM4" s="76"/>
      <c r="AN4" s="76"/>
      <c r="AO4" s="76"/>
      <c r="AP4" s="76"/>
      <c r="AQ4" s="77"/>
      <c r="AR4" s="75">
        <f ca="1">AR5</f>
        <v>43787</v>
      </c>
      <c r="AS4" s="76"/>
      <c r="AT4" s="76"/>
      <c r="AU4" s="76"/>
      <c r="AV4" s="76"/>
      <c r="AW4" s="76"/>
      <c r="AX4" s="77"/>
      <c r="AY4" s="75">
        <f ca="1">AY5</f>
        <v>43794</v>
      </c>
      <c r="AZ4" s="76"/>
      <c r="BA4" s="76"/>
      <c r="BB4" s="76"/>
      <c r="BC4" s="76"/>
      <c r="BD4" s="76"/>
      <c r="BE4" s="77"/>
      <c r="BF4" s="75">
        <f ca="1">BF5</f>
        <v>43801</v>
      </c>
      <c r="BG4" s="76"/>
      <c r="BH4" s="76"/>
      <c r="BI4" s="76"/>
      <c r="BJ4" s="76"/>
      <c r="BK4" s="76"/>
      <c r="BL4" s="77"/>
      <c r="BM4" s="75">
        <f ca="1">BM5</f>
        <v>43808</v>
      </c>
      <c r="BN4" s="76"/>
      <c r="BO4" s="76"/>
      <c r="BP4" s="76"/>
      <c r="BQ4" s="76"/>
      <c r="BR4" s="76"/>
      <c r="BS4" s="77"/>
      <c r="BT4" s="75">
        <f ca="1">BT5</f>
        <v>43815</v>
      </c>
      <c r="BU4" s="76"/>
      <c r="BV4" s="76"/>
      <c r="BW4" s="76"/>
      <c r="BX4" s="76"/>
      <c r="BY4" s="76"/>
      <c r="BZ4" s="77"/>
      <c r="CA4" s="75">
        <f ca="1">CA5</f>
        <v>43822</v>
      </c>
      <c r="CB4" s="76"/>
      <c r="CC4" s="76"/>
      <c r="CD4" s="76"/>
      <c r="CE4" s="76"/>
      <c r="CF4" s="76"/>
      <c r="CG4" s="77"/>
    </row>
    <row r="5" spans="1:86" ht="15" customHeight="1" x14ac:dyDescent="0.4">
      <c r="A5" s="53" t="s">
        <v>31</v>
      </c>
      <c r="B5" s="74"/>
      <c r="C5" s="74"/>
      <c r="D5" s="74"/>
      <c r="E5" s="74"/>
      <c r="F5" s="74"/>
      <c r="G5" s="74"/>
      <c r="I5" s="11">
        <f ca="1">Project_Start-WEEKDAY(Project_Start,1)+2+7*(Display_Week-1)</f>
        <v>43752</v>
      </c>
      <c r="J5" s="10">
        <f ca="1">I5+1</f>
        <v>43753</v>
      </c>
      <c r="K5" s="10">
        <f t="shared" ref="K5:AX5" ca="1" si="0">J5+1</f>
        <v>43754</v>
      </c>
      <c r="L5" s="10">
        <f t="shared" ca="1" si="0"/>
        <v>43755</v>
      </c>
      <c r="M5" s="10">
        <f t="shared" ca="1" si="0"/>
        <v>43756</v>
      </c>
      <c r="N5" s="10">
        <f t="shared" ca="1" si="0"/>
        <v>43757</v>
      </c>
      <c r="O5" s="12">
        <f t="shared" ca="1" si="0"/>
        <v>43758</v>
      </c>
      <c r="P5" s="11">
        <f ca="1">O5+1</f>
        <v>43759</v>
      </c>
      <c r="Q5" s="10">
        <f ca="1">P5+1</f>
        <v>43760</v>
      </c>
      <c r="R5" s="10">
        <f t="shared" ca="1" si="0"/>
        <v>43761</v>
      </c>
      <c r="S5" s="10">
        <f t="shared" ca="1" si="0"/>
        <v>43762</v>
      </c>
      <c r="T5" s="10">
        <f t="shared" ca="1" si="0"/>
        <v>43763</v>
      </c>
      <c r="U5" s="10">
        <f t="shared" ca="1" si="0"/>
        <v>43764</v>
      </c>
      <c r="V5" s="12">
        <f t="shared" ca="1" si="0"/>
        <v>43765</v>
      </c>
      <c r="W5" s="11">
        <f ca="1">V5+1</f>
        <v>43766</v>
      </c>
      <c r="X5" s="10">
        <f ca="1">W5+1</f>
        <v>43767</v>
      </c>
      <c r="Y5" s="10">
        <f t="shared" ca="1" si="0"/>
        <v>43768</v>
      </c>
      <c r="Z5" s="10">
        <f t="shared" ca="1" si="0"/>
        <v>43769</v>
      </c>
      <c r="AA5" s="10">
        <f t="shared" ca="1" si="0"/>
        <v>43770</v>
      </c>
      <c r="AB5" s="10">
        <f t="shared" ca="1" si="0"/>
        <v>43771</v>
      </c>
      <c r="AC5" s="12">
        <f t="shared" ca="1" si="0"/>
        <v>43772</v>
      </c>
      <c r="AD5" s="11">
        <f ca="1">AC5+1</f>
        <v>43773</v>
      </c>
      <c r="AE5" s="10">
        <f ca="1">AD5+1</f>
        <v>43774</v>
      </c>
      <c r="AF5" s="10">
        <f t="shared" ca="1" si="0"/>
        <v>43775</v>
      </c>
      <c r="AG5" s="10">
        <f t="shared" ca="1" si="0"/>
        <v>43776</v>
      </c>
      <c r="AH5" s="10">
        <f t="shared" ca="1" si="0"/>
        <v>43777</v>
      </c>
      <c r="AI5" s="10">
        <f t="shared" ca="1" si="0"/>
        <v>43778</v>
      </c>
      <c r="AJ5" s="12">
        <f t="shared" ca="1" si="0"/>
        <v>43779</v>
      </c>
      <c r="AK5" s="11">
        <f ca="1">AJ5+1</f>
        <v>43780</v>
      </c>
      <c r="AL5" s="10">
        <f ca="1">AK5+1</f>
        <v>43781</v>
      </c>
      <c r="AM5" s="10">
        <f t="shared" ca="1" si="0"/>
        <v>43782</v>
      </c>
      <c r="AN5" s="10">
        <f t="shared" ca="1" si="0"/>
        <v>43783</v>
      </c>
      <c r="AO5" s="10">
        <f t="shared" ca="1" si="0"/>
        <v>43784</v>
      </c>
      <c r="AP5" s="10">
        <f t="shared" ca="1" si="0"/>
        <v>43785</v>
      </c>
      <c r="AQ5" s="12">
        <f t="shared" ca="1" si="0"/>
        <v>43786</v>
      </c>
      <c r="AR5" s="11">
        <f ca="1">AQ5+1</f>
        <v>43787</v>
      </c>
      <c r="AS5" s="10">
        <f ca="1">AR5+1</f>
        <v>43788</v>
      </c>
      <c r="AT5" s="10">
        <f t="shared" ca="1" si="0"/>
        <v>43789</v>
      </c>
      <c r="AU5" s="10">
        <f t="shared" ca="1" si="0"/>
        <v>43790</v>
      </c>
      <c r="AV5" s="10">
        <f t="shared" ca="1" si="0"/>
        <v>43791</v>
      </c>
      <c r="AW5" s="10">
        <f t="shared" ca="1" si="0"/>
        <v>43792</v>
      </c>
      <c r="AX5" s="12">
        <f t="shared" ca="1" si="0"/>
        <v>43793</v>
      </c>
      <c r="AY5" s="11">
        <f ca="1">AX5+1</f>
        <v>43794</v>
      </c>
      <c r="AZ5" s="10">
        <f ca="1">AY5+1</f>
        <v>43795</v>
      </c>
      <c r="BA5" s="10">
        <f t="shared" ref="BA5:BE5" ca="1" si="1">AZ5+1</f>
        <v>43796</v>
      </c>
      <c r="BB5" s="10">
        <f t="shared" ca="1" si="1"/>
        <v>43797</v>
      </c>
      <c r="BC5" s="10">
        <f t="shared" ca="1" si="1"/>
        <v>43798</v>
      </c>
      <c r="BD5" s="10">
        <f t="shared" ca="1" si="1"/>
        <v>43799</v>
      </c>
      <c r="BE5" s="12">
        <f t="shared" ca="1" si="1"/>
        <v>43800</v>
      </c>
      <c r="BF5" s="11">
        <f ca="1">BE5+1</f>
        <v>43801</v>
      </c>
      <c r="BG5" s="10">
        <f ca="1">BF5+1</f>
        <v>43802</v>
      </c>
      <c r="BH5" s="10">
        <f t="shared" ref="BH5:BL5" ca="1" si="2">BG5+1</f>
        <v>43803</v>
      </c>
      <c r="BI5" s="10">
        <f t="shared" ca="1" si="2"/>
        <v>43804</v>
      </c>
      <c r="BJ5" s="10">
        <f t="shared" ca="1" si="2"/>
        <v>43805</v>
      </c>
      <c r="BK5" s="10">
        <f t="shared" ca="1" si="2"/>
        <v>43806</v>
      </c>
      <c r="BL5" s="12">
        <f t="shared" ca="1" si="2"/>
        <v>43807</v>
      </c>
      <c r="BM5" s="11">
        <f ca="1">BL5+1</f>
        <v>43808</v>
      </c>
      <c r="BN5" s="10">
        <f ca="1">BM5+1</f>
        <v>43809</v>
      </c>
      <c r="BO5" s="10">
        <f t="shared" ref="BO5" ca="1" si="3">BN5+1</f>
        <v>43810</v>
      </c>
      <c r="BP5" s="10">
        <f t="shared" ref="BP5" ca="1" si="4">BO5+1</f>
        <v>43811</v>
      </c>
      <c r="BQ5" s="10">
        <f t="shared" ref="BQ5" ca="1" si="5">BP5+1</f>
        <v>43812</v>
      </c>
      <c r="BR5" s="10">
        <f t="shared" ref="BR5" ca="1" si="6">BQ5+1</f>
        <v>43813</v>
      </c>
      <c r="BS5" s="12">
        <f t="shared" ref="BS5" ca="1" si="7">BR5+1</f>
        <v>43814</v>
      </c>
      <c r="BT5" s="11">
        <f ca="1">BS5+1</f>
        <v>43815</v>
      </c>
      <c r="BU5" s="10">
        <f ca="1">BT5+1</f>
        <v>43816</v>
      </c>
      <c r="BV5" s="10">
        <f t="shared" ref="BV5" ca="1" si="8">BU5+1</f>
        <v>43817</v>
      </c>
      <c r="BW5" s="10">
        <f t="shared" ref="BW5" ca="1" si="9">BV5+1</f>
        <v>43818</v>
      </c>
      <c r="BX5" s="10">
        <f t="shared" ref="BX5" ca="1" si="10">BW5+1</f>
        <v>43819</v>
      </c>
      <c r="BY5" s="10">
        <f t="shared" ref="BY5" ca="1" si="11">BX5+1</f>
        <v>43820</v>
      </c>
      <c r="BZ5" s="12">
        <f t="shared" ref="BZ5" ca="1" si="12">BY5+1</f>
        <v>43821</v>
      </c>
      <c r="CA5" s="11">
        <f ca="1">BZ5+1</f>
        <v>43822</v>
      </c>
      <c r="CB5" s="10">
        <f ca="1">CA5+1</f>
        <v>43823</v>
      </c>
      <c r="CC5" s="10">
        <f t="shared" ref="CC5" ca="1" si="13">CB5+1</f>
        <v>43824</v>
      </c>
      <c r="CD5" s="10">
        <f t="shared" ref="CD5" ca="1" si="14">CC5+1</f>
        <v>43825</v>
      </c>
      <c r="CE5" s="10">
        <f t="shared" ref="CE5" ca="1" si="15">CD5+1</f>
        <v>43826</v>
      </c>
      <c r="CF5" s="10">
        <f t="shared" ref="CF5" ca="1" si="16">CE5+1</f>
        <v>43827</v>
      </c>
      <c r="CG5" s="12">
        <f t="shared" ref="CG5" ca="1" si="17">CF5+1</f>
        <v>43828</v>
      </c>
    </row>
    <row r="6" spans="1:86" ht="30" customHeight="1" thickBot="1" x14ac:dyDescent="0.45">
      <c r="A6" s="53" t="s">
        <v>32</v>
      </c>
      <c r="B6" s="8" t="s">
        <v>9</v>
      </c>
      <c r="C6" s="9" t="s">
        <v>3</v>
      </c>
      <c r="D6" s="9" t="s">
        <v>2</v>
      </c>
      <c r="E6" s="9" t="s">
        <v>5</v>
      </c>
      <c r="F6" s="9" t="s">
        <v>6</v>
      </c>
      <c r="G6" s="9"/>
      <c r="H6" s="9" t="s">
        <v>7</v>
      </c>
      <c r="I6" s="13" t="str">
        <f t="shared" ref="I6" ca="1" si="18">LEFT(TEXT(I5,"ddd"),1)</f>
        <v>M</v>
      </c>
      <c r="J6" s="13" t="str">
        <f t="shared" ref="J6:AR6" ca="1" si="19">LEFT(TEXT(J5,"ddd"),1)</f>
        <v>T</v>
      </c>
      <c r="K6" s="13" t="str">
        <f t="shared" ca="1" si="19"/>
        <v>W</v>
      </c>
      <c r="L6" s="13" t="str">
        <f t="shared" ca="1" si="19"/>
        <v>T</v>
      </c>
      <c r="M6" s="13" t="str">
        <f t="shared" ca="1" si="19"/>
        <v>F</v>
      </c>
      <c r="N6" s="13" t="str">
        <f t="shared" ca="1" si="19"/>
        <v>S</v>
      </c>
      <c r="O6" s="13" t="str">
        <f t="shared" ca="1" si="19"/>
        <v>S</v>
      </c>
      <c r="P6" s="13" t="str">
        <f t="shared" ca="1" si="19"/>
        <v>M</v>
      </c>
      <c r="Q6" s="13" t="str">
        <f t="shared" ca="1" si="19"/>
        <v>T</v>
      </c>
      <c r="R6" s="13" t="str">
        <f t="shared" ca="1" si="19"/>
        <v>W</v>
      </c>
      <c r="S6" s="13" t="str">
        <f t="shared" ca="1" si="19"/>
        <v>T</v>
      </c>
      <c r="T6" s="13" t="str">
        <f t="shared" ca="1" si="19"/>
        <v>F</v>
      </c>
      <c r="U6" s="13" t="str">
        <f t="shared" ca="1" si="19"/>
        <v>S</v>
      </c>
      <c r="V6" s="13" t="str">
        <f t="shared" ca="1" si="19"/>
        <v>S</v>
      </c>
      <c r="W6" s="13" t="str">
        <f t="shared" ca="1" si="19"/>
        <v>M</v>
      </c>
      <c r="X6" s="13" t="str">
        <f t="shared" ca="1" si="19"/>
        <v>T</v>
      </c>
      <c r="Y6" s="13" t="str">
        <f t="shared" ca="1" si="19"/>
        <v>W</v>
      </c>
      <c r="Z6" s="13" t="str">
        <f t="shared" ca="1" si="19"/>
        <v>T</v>
      </c>
      <c r="AA6" s="13" t="str">
        <f t="shared" ca="1" si="19"/>
        <v>F</v>
      </c>
      <c r="AB6" s="13" t="str">
        <f t="shared" ca="1" si="19"/>
        <v>S</v>
      </c>
      <c r="AC6" s="13" t="str">
        <f t="shared" ca="1" si="19"/>
        <v>S</v>
      </c>
      <c r="AD6" s="13" t="str">
        <f t="shared" ca="1" si="19"/>
        <v>M</v>
      </c>
      <c r="AE6" s="13" t="str">
        <f t="shared" ca="1" si="19"/>
        <v>T</v>
      </c>
      <c r="AF6" s="13" t="str">
        <f t="shared" ca="1" si="19"/>
        <v>W</v>
      </c>
      <c r="AG6" s="13" t="str">
        <f t="shared" ca="1" si="19"/>
        <v>T</v>
      </c>
      <c r="AH6" s="13" t="str">
        <f t="shared" ca="1" si="19"/>
        <v>F</v>
      </c>
      <c r="AI6" s="13" t="str">
        <f t="shared" ca="1" si="19"/>
        <v>S</v>
      </c>
      <c r="AJ6" s="13" t="str">
        <f t="shared" ca="1" si="19"/>
        <v>S</v>
      </c>
      <c r="AK6" s="13" t="str">
        <f t="shared" ca="1" si="19"/>
        <v>M</v>
      </c>
      <c r="AL6" s="13" t="str">
        <f t="shared" ca="1" si="19"/>
        <v>T</v>
      </c>
      <c r="AM6" s="13" t="str">
        <f t="shared" ca="1" si="19"/>
        <v>W</v>
      </c>
      <c r="AN6" s="13" t="str">
        <f t="shared" ca="1" si="19"/>
        <v>T</v>
      </c>
      <c r="AO6" s="13" t="str">
        <f t="shared" ca="1" si="19"/>
        <v>F</v>
      </c>
      <c r="AP6" s="13" t="str">
        <f t="shared" ca="1" si="19"/>
        <v>S</v>
      </c>
      <c r="AQ6" s="13" t="str">
        <f t="shared" ca="1" si="19"/>
        <v>S</v>
      </c>
      <c r="AR6" s="13" t="str">
        <f t="shared" ca="1" si="19"/>
        <v>M</v>
      </c>
      <c r="AS6" s="13" t="str">
        <f t="shared" ref="AS6:BL6" ca="1" si="20">LEFT(TEXT(AS5,"ddd"),1)</f>
        <v>T</v>
      </c>
      <c r="AT6" s="13" t="str">
        <f t="shared" ca="1" si="20"/>
        <v>W</v>
      </c>
      <c r="AU6" s="13" t="str">
        <f t="shared" ca="1" si="20"/>
        <v>T</v>
      </c>
      <c r="AV6" s="13" t="str">
        <f t="shared" ca="1" si="20"/>
        <v>F</v>
      </c>
      <c r="AW6" s="13" t="str">
        <f t="shared" ca="1" si="20"/>
        <v>S</v>
      </c>
      <c r="AX6" s="13" t="str">
        <f t="shared" ca="1" si="20"/>
        <v>S</v>
      </c>
      <c r="AY6" s="13" t="str">
        <f t="shared" ca="1" si="20"/>
        <v>M</v>
      </c>
      <c r="AZ6" s="13" t="str">
        <f t="shared" ca="1" si="20"/>
        <v>T</v>
      </c>
      <c r="BA6" s="13" t="str">
        <f t="shared" ca="1" si="20"/>
        <v>W</v>
      </c>
      <c r="BB6" s="13" t="str">
        <f t="shared" ca="1" si="20"/>
        <v>T</v>
      </c>
      <c r="BC6" s="13" t="str">
        <f t="shared" ca="1" si="20"/>
        <v>F</v>
      </c>
      <c r="BD6" s="13" t="str">
        <f t="shared" ca="1" si="20"/>
        <v>S</v>
      </c>
      <c r="BE6" s="13" t="str">
        <f t="shared" ca="1" si="20"/>
        <v>S</v>
      </c>
      <c r="BF6" s="13" t="str">
        <f t="shared" ca="1" si="20"/>
        <v>M</v>
      </c>
      <c r="BG6" s="13" t="str">
        <f t="shared" ca="1" si="20"/>
        <v>T</v>
      </c>
      <c r="BH6" s="13" t="str">
        <f t="shared" ca="1" si="20"/>
        <v>W</v>
      </c>
      <c r="BI6" s="13" t="str">
        <f t="shared" ca="1" si="20"/>
        <v>T</v>
      </c>
      <c r="BJ6" s="13" t="str">
        <f t="shared" ca="1" si="20"/>
        <v>F</v>
      </c>
      <c r="BK6" s="13" t="str">
        <f t="shared" ca="1" si="20"/>
        <v>S</v>
      </c>
      <c r="BL6" s="13" t="str">
        <f t="shared" ca="1" si="20"/>
        <v>S</v>
      </c>
      <c r="BM6" s="13" t="str">
        <f ca="1">LEFT(TEXT(BM5,"ddd"),1)</f>
        <v>M</v>
      </c>
      <c r="BN6" s="13" t="str">
        <f ca="1">LEFT(TEXT(BN5,"ddd"),1)</f>
        <v>T</v>
      </c>
      <c r="BO6" s="13" t="str">
        <f ca="1">LEFT(TEXT(BO5,"ddd"),1)</f>
        <v>W</v>
      </c>
      <c r="BP6" s="13" t="str">
        <f ca="1">LEFT(TEXT(BP5,"ddd"),1)</f>
        <v>T</v>
      </c>
      <c r="BQ6" s="13" t="str">
        <f ca="1">LEFT(TEXT(BQ5,"ddd"),1)</f>
        <v>F</v>
      </c>
      <c r="BR6" s="13" t="str">
        <f ca="1">LEFT(TEXT(BR5,"ddd"),1)</f>
        <v>S</v>
      </c>
      <c r="BS6" s="13" t="str">
        <f ca="1">LEFT(TEXT(BS5,"ddd"),1)</f>
        <v>S</v>
      </c>
      <c r="BT6" s="13" t="str">
        <f ca="1">LEFT(TEXT(BT5,"ddd"),1)</f>
        <v>M</v>
      </c>
      <c r="BU6" s="13" t="str">
        <f ca="1">LEFT(TEXT(BU5,"ddd"),1)</f>
        <v>T</v>
      </c>
      <c r="BV6" s="13" t="str">
        <f ca="1">LEFT(TEXT(BV5,"ddd"),1)</f>
        <v>W</v>
      </c>
      <c r="BW6" s="13" t="str">
        <f ca="1">LEFT(TEXT(BW5,"ddd"),1)</f>
        <v>T</v>
      </c>
      <c r="BX6" s="13" t="str">
        <f ca="1">LEFT(TEXT(BX5,"ddd"),1)</f>
        <v>F</v>
      </c>
      <c r="BY6" s="13" t="str">
        <f ca="1">LEFT(TEXT(BY5,"ddd"),1)</f>
        <v>S</v>
      </c>
      <c r="BZ6" s="13" t="str">
        <f ca="1">LEFT(TEXT(BZ5,"ddd"),1)</f>
        <v>S</v>
      </c>
      <c r="CA6" s="13" t="str">
        <f ca="1">LEFT(TEXT(CA5,"ddd"),1)</f>
        <v>M</v>
      </c>
      <c r="CB6" s="13" t="str">
        <f ca="1">LEFT(TEXT(CB5,"ddd"),1)</f>
        <v>T</v>
      </c>
      <c r="CC6" s="13" t="str">
        <f ca="1">LEFT(TEXT(CC5,"ddd"),1)</f>
        <v>W</v>
      </c>
      <c r="CD6" s="13" t="str">
        <f ca="1">LEFT(TEXT(CD5,"ddd"),1)</f>
        <v>T</v>
      </c>
      <c r="CE6" s="13" t="str">
        <f ca="1">LEFT(TEXT(CE5,"ddd"),1)</f>
        <v>F</v>
      </c>
      <c r="CF6" s="13" t="str">
        <f ca="1">LEFT(TEXT(CF5,"ddd"),1)</f>
        <v>S</v>
      </c>
      <c r="CG6" s="13" t="str">
        <f ca="1">LEFT(TEXT(CG5,"ddd"),1)</f>
        <v>S</v>
      </c>
    </row>
    <row r="7" spans="1:86" ht="30" hidden="1" customHeight="1" thickBot="1" x14ac:dyDescent="0.45">
      <c r="A7" s="52" t="s">
        <v>27</v>
      </c>
      <c r="C7" s="5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row>
    <row r="8" spans="1:86" s="86" customFormat="1" ht="30" customHeight="1" thickBot="1" x14ac:dyDescent="0.45">
      <c r="A8" s="87"/>
      <c r="B8" s="79" t="s">
        <v>55</v>
      </c>
      <c r="C8" s="80"/>
      <c r="D8" s="81"/>
      <c r="E8" s="82"/>
      <c r="F8" s="83"/>
      <c r="G8" s="84"/>
      <c r="H8" s="84" t="str">
        <f t="shared" ref="H8:H24" si="21">IF(OR(ISBLANK(task_start),ISBLANK(task_end)),"",task_end-task_start+1)</f>
        <v/>
      </c>
      <c r="I8" s="85"/>
      <c r="J8" s="85"/>
      <c r="K8" s="85"/>
      <c r="L8" s="85"/>
      <c r="M8" s="85"/>
      <c r="N8" s="85"/>
      <c r="O8" s="85"/>
      <c r="P8" s="85"/>
      <c r="Q8" s="85"/>
      <c r="R8" s="85"/>
      <c r="S8" s="85"/>
      <c r="T8" s="85" t="s">
        <v>58</v>
      </c>
      <c r="U8" s="85"/>
      <c r="V8" s="85" t="s">
        <v>56</v>
      </c>
      <c r="W8" s="85"/>
      <c r="X8" s="85"/>
      <c r="Y8" s="85"/>
      <c r="Z8" s="85" t="s">
        <v>64</v>
      </c>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t="s">
        <v>60</v>
      </c>
      <c r="BD8" s="85" t="s">
        <v>64</v>
      </c>
      <c r="BE8" s="85"/>
      <c r="BF8" s="85"/>
      <c r="BG8" s="85"/>
      <c r="BH8" s="85"/>
      <c r="BI8" s="85"/>
      <c r="BJ8" s="85"/>
      <c r="BK8" s="85"/>
      <c r="BL8" s="85"/>
      <c r="BM8" s="85"/>
      <c r="BN8" s="85"/>
      <c r="BO8" s="85"/>
      <c r="BP8" s="85"/>
      <c r="BQ8" s="85"/>
      <c r="BR8" s="85"/>
      <c r="BS8" s="85"/>
      <c r="BT8" s="90" t="s">
        <v>62</v>
      </c>
      <c r="BU8" s="91"/>
      <c r="BV8" s="91"/>
      <c r="BW8" s="92"/>
      <c r="BX8" s="85"/>
      <c r="BY8" s="85"/>
      <c r="BZ8" s="85"/>
      <c r="CA8" s="85"/>
      <c r="CB8" s="85"/>
      <c r="CC8" s="85"/>
      <c r="CD8" s="85"/>
      <c r="CE8" s="85"/>
      <c r="CF8" s="85"/>
      <c r="CG8" s="85"/>
      <c r="CH8" s="94"/>
    </row>
    <row r="9" spans="1:86" s="3" customFormat="1" ht="30" customHeight="1" thickBot="1" x14ac:dyDescent="0.45">
      <c r="A9" s="53" t="s">
        <v>33</v>
      </c>
      <c r="B9" s="17" t="s">
        <v>37</v>
      </c>
      <c r="C9" s="63"/>
      <c r="D9" s="18"/>
      <c r="E9" s="19"/>
      <c r="F9" s="20"/>
      <c r="G9" s="16"/>
      <c r="H9" s="16" t="str">
        <f t="shared" si="21"/>
        <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row>
    <row r="10" spans="1:86" s="3" customFormat="1" ht="30" customHeight="1" thickBot="1" x14ac:dyDescent="0.45">
      <c r="A10" s="53" t="s">
        <v>34</v>
      </c>
      <c r="B10" s="69" t="s">
        <v>44</v>
      </c>
      <c r="C10" s="64"/>
      <c r="D10" s="21">
        <v>1</v>
      </c>
      <c r="E10" s="60">
        <f ca="1">Project_Start</f>
        <v>43757</v>
      </c>
      <c r="F10" s="60">
        <f ca="1">E10+14</f>
        <v>43771</v>
      </c>
      <c r="G10" s="16"/>
      <c r="H10" s="16">
        <f t="shared" ca="1" si="21"/>
        <v>15</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row>
    <row r="11" spans="1:86" s="3" customFormat="1" ht="30" customHeight="1" thickBot="1" x14ac:dyDescent="0.45">
      <c r="A11" s="53" t="s">
        <v>35</v>
      </c>
      <c r="B11" s="69" t="s">
        <v>54</v>
      </c>
      <c r="C11" s="64"/>
      <c r="D11" s="21">
        <v>0</v>
      </c>
      <c r="E11" s="60">
        <f ca="1">F10</f>
        <v>43771</v>
      </c>
      <c r="F11" s="60">
        <f ca="1">E11+14</f>
        <v>43785</v>
      </c>
      <c r="G11" s="16"/>
      <c r="H11" s="16">
        <f t="shared" ca="1" si="21"/>
        <v>15</v>
      </c>
      <c r="I11" s="38"/>
      <c r="J11" s="38"/>
      <c r="K11" s="38"/>
      <c r="L11" s="38"/>
      <c r="M11" s="38"/>
      <c r="N11" s="38"/>
      <c r="O11" s="38"/>
      <c r="P11" s="38"/>
      <c r="Q11" s="38"/>
      <c r="R11" s="38"/>
      <c r="S11" s="38"/>
      <c r="T11" s="38"/>
      <c r="U11" s="39"/>
      <c r="V11" s="39"/>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row>
    <row r="12" spans="1:86" s="3" customFormat="1" ht="30" customHeight="1" thickBot="1" x14ac:dyDescent="0.45">
      <c r="A12" s="52"/>
      <c r="B12" s="69" t="s">
        <v>51</v>
      </c>
      <c r="C12" s="64"/>
      <c r="D12" s="21">
        <v>0</v>
      </c>
      <c r="E12" s="60">
        <f ca="1">F11</f>
        <v>43785</v>
      </c>
      <c r="F12" s="60">
        <f ca="1">E12+4</f>
        <v>43789</v>
      </c>
      <c r="G12" s="16"/>
      <c r="H12" s="16">
        <f t="shared" ca="1" si="21"/>
        <v>5</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row>
    <row r="13" spans="1:86" s="3" customFormat="1" ht="30" customHeight="1" thickBot="1" x14ac:dyDescent="0.45">
      <c r="A13" s="52"/>
      <c r="B13" s="69" t="s">
        <v>52</v>
      </c>
      <c r="C13" s="64"/>
      <c r="D13" s="21">
        <v>0</v>
      </c>
      <c r="E13" s="60">
        <f ca="1">F12</f>
        <v>43789</v>
      </c>
      <c r="F13" s="60">
        <f ca="1">E13+5</f>
        <v>43794</v>
      </c>
      <c r="G13" s="16"/>
      <c r="H13" s="16">
        <f t="shared" ca="1" si="21"/>
        <v>6</v>
      </c>
      <c r="I13" s="38"/>
      <c r="J13" s="38"/>
      <c r="K13" s="38"/>
      <c r="L13" s="38"/>
      <c r="M13" s="38"/>
      <c r="N13" s="38"/>
      <c r="O13" s="38"/>
      <c r="P13" s="38"/>
      <c r="Q13" s="38"/>
      <c r="R13" s="38"/>
      <c r="S13" s="38"/>
      <c r="T13" s="38"/>
      <c r="U13" s="38"/>
      <c r="V13" s="38"/>
      <c r="W13" s="38"/>
      <c r="X13" s="38"/>
      <c r="Y13" s="39"/>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row>
    <row r="14" spans="1:86" s="3" customFormat="1" ht="30" customHeight="1" thickBot="1" x14ac:dyDescent="0.45">
      <c r="A14" s="52"/>
      <c r="B14" s="69" t="s">
        <v>53</v>
      </c>
      <c r="C14" s="64"/>
      <c r="D14" s="21"/>
      <c r="E14" s="60">
        <f ca="1">F13</f>
        <v>43794</v>
      </c>
      <c r="F14" s="60">
        <f ca="1">E14+2</f>
        <v>43796</v>
      </c>
      <c r="G14" s="16"/>
      <c r="H14" s="16">
        <f t="shared" ca="1" si="21"/>
        <v>3</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row>
    <row r="15" spans="1:86" s="3" customFormat="1" ht="30" customHeight="1" thickBot="1" x14ac:dyDescent="0.45">
      <c r="A15" s="53" t="s">
        <v>36</v>
      </c>
      <c r="B15" s="22" t="s">
        <v>38</v>
      </c>
      <c r="C15" s="65"/>
      <c r="D15" s="23"/>
      <c r="E15" s="24"/>
      <c r="F15" s="25"/>
      <c r="G15" s="16"/>
      <c r="H15" s="16" t="str">
        <f t="shared" si="21"/>
        <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row>
    <row r="16" spans="1:86" s="3" customFormat="1" ht="30" customHeight="1" thickBot="1" x14ac:dyDescent="0.45">
      <c r="A16" s="53"/>
      <c r="B16" s="70" t="s">
        <v>45</v>
      </c>
      <c r="C16" s="66"/>
      <c r="D16" s="26">
        <v>1</v>
      </c>
      <c r="E16" s="61">
        <f ca="1">E10+4</f>
        <v>43761</v>
      </c>
      <c r="F16" s="61">
        <f ca="1">E16+4</f>
        <v>43765</v>
      </c>
      <c r="G16" s="16"/>
      <c r="H16" s="16">
        <f t="shared" ca="1" si="21"/>
        <v>5</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row>
    <row r="17" spans="1:85" s="3" customFormat="1" ht="30" customHeight="1" thickBot="1" x14ac:dyDescent="0.45">
      <c r="A17" s="52"/>
      <c r="B17" s="70" t="s">
        <v>46</v>
      </c>
      <c r="C17" s="66"/>
      <c r="D17" s="26">
        <v>0</v>
      </c>
      <c r="E17" s="61">
        <f ca="1">E16</f>
        <v>43761</v>
      </c>
      <c r="F17" s="61">
        <f ca="1">E17+9</f>
        <v>43770</v>
      </c>
      <c r="G17" s="16"/>
      <c r="H17" s="16">
        <f t="shared" ca="1" si="21"/>
        <v>10</v>
      </c>
      <c r="I17" s="38"/>
      <c r="J17" s="38"/>
      <c r="K17" s="38"/>
      <c r="L17" s="38"/>
      <c r="M17" s="38"/>
      <c r="N17" s="38"/>
      <c r="O17" s="38"/>
      <c r="P17" s="38"/>
      <c r="Q17" s="38"/>
      <c r="R17" s="38"/>
      <c r="S17" s="38"/>
      <c r="T17" s="38"/>
      <c r="U17" s="39"/>
      <c r="V17" s="39"/>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row>
    <row r="18" spans="1:85" s="3" customFormat="1" ht="30" customHeight="1" thickBot="1" x14ac:dyDescent="0.45">
      <c r="A18" s="52"/>
      <c r="B18" s="70" t="s">
        <v>47</v>
      </c>
      <c r="C18" s="66"/>
      <c r="D18" s="26"/>
      <c r="E18" s="61">
        <f ca="1">E12</f>
        <v>43785</v>
      </c>
      <c r="F18" s="61">
        <f ca="1">E18+21</f>
        <v>43806</v>
      </c>
      <c r="G18" s="16"/>
      <c r="H18" s="16">
        <f t="shared" ca="1" si="21"/>
        <v>22</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row>
    <row r="19" spans="1:85" s="3" customFormat="1" ht="30" customHeight="1" thickBot="1" x14ac:dyDescent="0.45">
      <c r="A19" s="52" t="s">
        <v>25</v>
      </c>
      <c r="B19" s="27" t="s">
        <v>39</v>
      </c>
      <c r="C19" s="67"/>
      <c r="D19" s="28"/>
      <c r="E19" s="29"/>
      <c r="F19" s="30"/>
      <c r="G19" s="16"/>
      <c r="H19" s="16" t="str">
        <f t="shared" si="21"/>
        <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row>
    <row r="20" spans="1:85" s="3" customFormat="1" ht="30" customHeight="1" thickBot="1" x14ac:dyDescent="0.45">
      <c r="A20" s="52"/>
      <c r="B20" s="71" t="s">
        <v>40</v>
      </c>
      <c r="C20" s="68"/>
      <c r="D20" s="31">
        <v>0.8</v>
      </c>
      <c r="E20" s="62">
        <f ca="1">Project_Start</f>
        <v>43757</v>
      </c>
      <c r="F20" s="62">
        <f ca="1">E20+7</f>
        <v>43764</v>
      </c>
      <c r="G20" s="16"/>
      <c r="H20" s="16">
        <f t="shared" ca="1" si="21"/>
        <v>8</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row>
    <row r="21" spans="1:85" s="3" customFormat="1" ht="30" customHeight="1" thickBot="1" x14ac:dyDescent="0.45">
      <c r="A21" s="52"/>
      <c r="B21" s="71" t="s">
        <v>43</v>
      </c>
      <c r="C21" s="68"/>
      <c r="D21" s="31">
        <v>1</v>
      </c>
      <c r="E21" s="62">
        <f ca="1">F20+1</f>
        <v>43765</v>
      </c>
      <c r="F21" s="62">
        <f ca="1">E21+1</f>
        <v>43766</v>
      </c>
      <c r="G21" s="16"/>
      <c r="H21" s="16">
        <f t="shared" ca="1" si="21"/>
        <v>2</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row>
    <row r="22" spans="1:85" s="3" customFormat="1" ht="30" customHeight="1" thickBot="1" x14ac:dyDescent="0.45">
      <c r="A22" s="52"/>
      <c r="B22" s="71" t="s">
        <v>41</v>
      </c>
      <c r="C22" s="68"/>
      <c r="D22" s="31">
        <v>0</v>
      </c>
      <c r="E22" s="62">
        <f ca="1">E21+5</f>
        <v>43770</v>
      </c>
      <c r="F22" s="62">
        <f ca="1">E22+28</f>
        <v>43798</v>
      </c>
      <c r="G22" s="16"/>
      <c r="H22" s="16">
        <f t="shared" ca="1" si="21"/>
        <v>29</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row>
    <row r="23" spans="1:85" s="3" customFormat="1" ht="30" customHeight="1" thickBot="1" x14ac:dyDescent="0.45">
      <c r="A23" s="52"/>
      <c r="B23" s="71" t="s">
        <v>42</v>
      </c>
      <c r="C23" s="68"/>
      <c r="D23" s="31">
        <v>0.5</v>
      </c>
      <c r="E23" s="62">
        <f ca="1">Project_Start</f>
        <v>43757</v>
      </c>
      <c r="F23" s="62">
        <f ca="1">Project_Start+90</f>
        <v>43847</v>
      </c>
      <c r="G23" s="16"/>
      <c r="H23" s="16">
        <f t="shared" ca="1" si="21"/>
        <v>91</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row>
    <row r="24" spans="1:85" s="3" customFormat="1" ht="30" customHeight="1" thickBot="1" x14ac:dyDescent="0.45">
      <c r="A24" s="53" t="s">
        <v>26</v>
      </c>
      <c r="B24" s="32" t="s">
        <v>0</v>
      </c>
      <c r="C24" s="33"/>
      <c r="D24" s="34"/>
      <c r="E24" s="35"/>
      <c r="F24" s="36"/>
      <c r="G24" s="37"/>
      <c r="H24" s="37" t="str">
        <f t="shared" si="21"/>
        <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85" ht="30" customHeight="1" x14ac:dyDescent="0.4">
      <c r="G25" s="6"/>
    </row>
    <row r="26" spans="1:85" ht="30" customHeight="1" x14ac:dyDescent="0.4">
      <c r="C26" s="14"/>
      <c r="F26" s="54"/>
    </row>
    <row r="27" spans="1:85" ht="30" customHeight="1" x14ac:dyDescent="0.4">
      <c r="C27" s="15"/>
    </row>
  </sheetData>
  <mergeCells count="20">
    <mergeCell ref="BT8:BW8"/>
    <mergeCell ref="AH1:AQ1"/>
    <mergeCell ref="AR1:BA1"/>
    <mergeCell ref="AC1:AG1"/>
    <mergeCell ref="AC2:AG2"/>
    <mergeCell ref="BT4:BZ4"/>
    <mergeCell ref="CA4:CG4"/>
    <mergeCell ref="BM4:BS4"/>
    <mergeCell ref="AY4:BE4"/>
    <mergeCell ref="BF4:BL4"/>
    <mergeCell ref="E3:F3"/>
    <mergeCell ref="I4:O4"/>
    <mergeCell ref="P4:V4"/>
    <mergeCell ref="W4:AC4"/>
    <mergeCell ref="AD4:AJ4"/>
    <mergeCell ref="C3:D3"/>
    <mergeCell ref="C4:D4"/>
    <mergeCell ref="B5:G5"/>
    <mergeCell ref="AK4:AQ4"/>
    <mergeCell ref="AR4:AX4"/>
  </mergeCells>
  <conditionalFormatting sqref="D9:D24 D7">
    <cfRule type="dataBar" priority="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BM9:CG23 I9:BL24">
    <cfRule type="expression" dxfId="23" priority="55">
      <formula>AND(TODAY()&gt;=I$5,TODAY()&lt;J$5)</formula>
    </cfRule>
  </conditionalFormatting>
  <conditionalFormatting sqref="I7:BL7 BM9:CG23 I9:BL24">
    <cfRule type="expression" dxfId="22" priority="49">
      <formula>AND(task_start&lt;=I$5,ROUNDDOWN((task_end-task_start+1)*task_progress,0)+task_start-1&gt;=I$5)</formula>
    </cfRule>
    <cfRule type="expression" dxfId="21" priority="50" stopIfTrue="1">
      <formula>AND(task_end&gt;=I$5,task_start&lt;J$5)</formula>
    </cfRule>
  </conditionalFormatting>
  <conditionalFormatting sqref="BM5:BS7">
    <cfRule type="expression" dxfId="20" priority="22">
      <formula>AND(TODAY()&gt;=BM$5,TODAY()&lt;BN$5)</formula>
    </cfRule>
  </conditionalFormatting>
  <conditionalFormatting sqref="BM7:BS7">
    <cfRule type="expression" dxfId="19" priority="20">
      <formula>AND(task_start&lt;=BM$5,ROUNDDOWN((task_end-task_start+1)*task_progress,0)+task_start-1&gt;=BM$5)</formula>
    </cfRule>
    <cfRule type="expression" dxfId="18" priority="21" stopIfTrue="1">
      <formula>AND(task_end&gt;=BM$5,task_start&lt;BN$5)</formula>
    </cfRule>
  </conditionalFormatting>
  <conditionalFormatting sqref="CA7:CG7">
    <cfRule type="expression" dxfId="17" priority="14">
      <formula>AND(task_start&lt;=CA$5,ROUNDDOWN((task_end-task_start+1)*task_progress,0)+task_start-1&gt;=CA$5)</formula>
    </cfRule>
    <cfRule type="expression" dxfId="16" priority="15" stopIfTrue="1">
      <formula>AND(task_end&gt;=CA$5,task_start&lt;CB$5)</formula>
    </cfRule>
  </conditionalFormatting>
  <conditionalFormatting sqref="BT5:BZ7">
    <cfRule type="expression" dxfId="15" priority="19">
      <formula>AND(TODAY()&gt;=BT$5,TODAY()&lt;BU$5)</formula>
    </cfRule>
  </conditionalFormatting>
  <conditionalFormatting sqref="BT7:BZ7">
    <cfRule type="expression" dxfId="14" priority="17">
      <formula>AND(task_start&lt;=BT$5,ROUNDDOWN((task_end-task_start+1)*task_progress,0)+task_start-1&gt;=BT$5)</formula>
    </cfRule>
    <cfRule type="expression" dxfId="13" priority="18" stopIfTrue="1">
      <formula>AND(task_end&gt;=BT$5,task_start&lt;BU$5)</formula>
    </cfRule>
  </conditionalFormatting>
  <conditionalFormatting sqref="CA5:CG7">
    <cfRule type="expression" dxfId="12" priority="16">
      <formula>AND(TODAY()&gt;=CA$5,TODAY()&lt;CB$5)</formula>
    </cfRule>
  </conditionalFormatting>
  <conditionalFormatting sqref="CA8:CG8">
    <cfRule type="expression" dxfId="11" priority="1">
      <formula>AND(task_start&lt;=CA$5,ROUNDDOWN((task_end-task_start+1)*task_progress,0)+task_start-1&gt;=CA$5)</formula>
    </cfRule>
    <cfRule type="expression" dxfId="10" priority="2" stopIfTrue="1">
      <formula>AND(task_end&gt;=CA$5,task_start&lt;CB$5)</formula>
    </cfRule>
  </conditionalFormatting>
  <conditionalFormatting sqref="D8">
    <cfRule type="dataBar" priority="10">
      <dataBar>
        <cfvo type="num" val="0"/>
        <cfvo type="num" val="1"/>
        <color theme="0" tint="-0.249977111117893"/>
      </dataBar>
      <extLst>
        <ext xmlns:x14="http://schemas.microsoft.com/office/spreadsheetml/2009/9/main" uri="{B025F937-C7B1-47D3-B67F-A62EFF666E3E}">
          <x14:id>{265272E7-5EB7-406E-838B-017A6775AF4C}</x14:id>
        </ext>
      </extLst>
    </cfRule>
  </conditionalFormatting>
  <conditionalFormatting sqref="I8:BL8">
    <cfRule type="expression" dxfId="9" priority="13">
      <formula>AND(TODAY()&gt;=I$5,TODAY()&lt;J$5)</formula>
    </cfRule>
  </conditionalFormatting>
  <conditionalFormatting sqref="I8:BL8">
    <cfRule type="expression" dxfId="8" priority="11">
      <formula>AND(task_start&lt;=I$5,ROUNDDOWN((task_end-task_start+1)*task_progress,0)+task_start-1&gt;=I$5)</formula>
    </cfRule>
    <cfRule type="expression" dxfId="7" priority="12" stopIfTrue="1">
      <formula>AND(task_end&gt;=I$5,task_start&lt;J$5)</formula>
    </cfRule>
  </conditionalFormatting>
  <conditionalFormatting sqref="BM8:BS8">
    <cfRule type="expression" dxfId="6" priority="9">
      <formula>AND(TODAY()&gt;=BM$5,TODAY()&lt;BN$5)</formula>
    </cfRule>
  </conditionalFormatting>
  <conditionalFormatting sqref="BM8:BS8">
    <cfRule type="expression" dxfId="5" priority="7">
      <formula>AND(task_start&lt;=BM$5,ROUNDDOWN((task_end-task_start+1)*task_progress,0)+task_start-1&gt;=BM$5)</formula>
    </cfRule>
    <cfRule type="expression" dxfId="4" priority="8" stopIfTrue="1">
      <formula>AND(task_end&gt;=BM$5,task_start&lt;BN$5)</formula>
    </cfRule>
  </conditionalFormatting>
  <conditionalFormatting sqref="BT8 BX8:BZ8">
    <cfRule type="expression" dxfId="3" priority="6">
      <formula>AND(TODAY()&gt;=BT$5,TODAY()&lt;BU$5)</formula>
    </cfRule>
  </conditionalFormatting>
  <conditionalFormatting sqref="BT8 BX8:BZ8">
    <cfRule type="expression" dxfId="2" priority="4">
      <formula>AND(task_start&lt;=BT$5,ROUNDDOWN((task_end-task_start+1)*task_progress,0)+task_start-1&gt;=BT$5)</formula>
    </cfRule>
    <cfRule type="expression" dxfId="1" priority="5" stopIfTrue="1">
      <formula>AND(task_end&gt;=BT$5,task_start&lt;BU$5)</formula>
    </cfRule>
  </conditionalFormatting>
  <conditionalFormatting sqref="CA8:CG8">
    <cfRule type="expression" dxfId="0" priority="3">
      <formula>AND(TODAY()&gt;=CA$5,TODAY()&lt;CB$5)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D9:D24 D7</xm:sqref>
        </x14:conditionalFormatting>
        <x14:conditionalFormatting xmlns:xm="http://schemas.microsoft.com/office/excel/2006/main">
          <x14:cfRule type="dataBar" id="{265272E7-5EB7-406E-838B-017A6775AF4C}">
            <x14:dataBar minLength="0" maxLength="100" gradient="0">
              <x14:cfvo type="num">
                <xm:f>0</xm:f>
              </x14:cfvo>
              <x14:cfvo type="num">
                <xm:f>1</xm:f>
              </x14:cfvo>
              <x14:negativeFillColor rgb="FFFF0000"/>
              <x14:axisColor rgb="FF000000"/>
            </x14:dataBar>
          </x14:cfRule>
          <xm:sqref>D8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election activeCell="A10" sqref="A10"/>
    </sheetView>
  </sheetViews>
  <sheetFormatPr defaultColWidth="9.15234375" defaultRowHeight="12.9" x14ac:dyDescent="0.35"/>
  <cols>
    <col min="1" max="1" width="87.15234375" style="42" customWidth="1"/>
    <col min="2" max="16384" width="9.15234375" style="2"/>
  </cols>
  <sheetData>
    <row r="1" spans="1:2" ht="46.5" customHeight="1" x14ac:dyDescent="0.35"/>
    <row r="2" spans="1:2" s="44" customFormat="1" ht="15.9" x14ac:dyDescent="0.4">
      <c r="A2" s="43" t="s">
        <v>12</v>
      </c>
      <c r="B2" s="43"/>
    </row>
    <row r="3" spans="1:2" s="48" customFormat="1" ht="27" customHeight="1" x14ac:dyDescent="0.4">
      <c r="A3" s="49" t="s">
        <v>17</v>
      </c>
      <c r="B3" s="49"/>
    </row>
    <row r="4" spans="1:2" s="45" customFormat="1" ht="26.15" x14ac:dyDescent="0.7">
      <c r="A4" s="46" t="s">
        <v>11</v>
      </c>
    </row>
    <row r="5" spans="1:2" ht="74.150000000000006" customHeight="1" x14ac:dyDescent="0.35">
      <c r="A5" s="47" t="s">
        <v>20</v>
      </c>
    </row>
    <row r="6" spans="1:2" ht="26.25" customHeight="1" x14ac:dyDescent="0.35">
      <c r="A6" s="46" t="s">
        <v>23</v>
      </c>
    </row>
    <row r="7" spans="1:2" s="42" customFormat="1" ht="205" customHeight="1" x14ac:dyDescent="0.4">
      <c r="A7" s="51" t="s">
        <v>22</v>
      </c>
    </row>
    <row r="8" spans="1:2" s="45" customFormat="1" ht="26.15" x14ac:dyDescent="0.7">
      <c r="A8" s="46" t="s">
        <v>13</v>
      </c>
    </row>
    <row r="9" spans="1:2" ht="58.3" x14ac:dyDescent="0.35">
      <c r="A9" s="47" t="s">
        <v>21</v>
      </c>
    </row>
    <row r="10" spans="1:2" s="42" customFormat="1" ht="28" customHeight="1" x14ac:dyDescent="0.4">
      <c r="A10" s="50" t="s">
        <v>19</v>
      </c>
    </row>
    <row r="11" spans="1:2" s="45" customFormat="1" ht="26.15" x14ac:dyDescent="0.7">
      <c r="A11" s="46" t="s">
        <v>10</v>
      </c>
    </row>
    <row r="12" spans="1:2" ht="29.15" x14ac:dyDescent="0.35">
      <c r="A12" s="47" t="s">
        <v>18</v>
      </c>
    </row>
    <row r="13" spans="1:2" s="42" customFormat="1" ht="28" customHeight="1" x14ac:dyDescent="0.4">
      <c r="A13" s="50" t="s">
        <v>4</v>
      </c>
    </row>
    <row r="14" spans="1:2" s="45" customFormat="1" ht="26.15" x14ac:dyDescent="0.7">
      <c r="A14" s="46" t="s">
        <v>14</v>
      </c>
    </row>
    <row r="15" spans="1:2" ht="75" customHeight="1" x14ac:dyDescent="0.35">
      <c r="A15" s="47" t="s">
        <v>15</v>
      </c>
    </row>
    <row r="16" spans="1:2" ht="72.900000000000006" x14ac:dyDescent="0.35">
      <c r="A16" s="4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2019-11-02T12:25:19Z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