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VIN\CLT TOOLBOX\javascript-test-calculator-test\excel\"/>
    </mc:Choice>
  </mc:AlternateContent>
  <xr:revisionPtr revIDLastSave="0" documentId="13_ncr:1_{026C2E24-FE3F-40D6-BF2E-B75E29ACB631}" xr6:coauthVersionLast="47" xr6:coauthVersionMax="47" xr10:uidLastSave="{00000000-0000-0000-0000-000000000000}"/>
  <bookViews>
    <workbookView xWindow="-120" yWindow="-120" windowWidth="20730" windowHeight="11040" activeTab="1" xr2:uid="{06323F42-374D-8043-B3CD-A4C25C676AC9}"/>
  </bookViews>
  <sheets>
    <sheet name="1. Simply Supported UDL" sheetId="2" r:id="rId1"/>
    <sheet name="2. Two unequal Span Equal UDL" sheetId="3" r:id="rId2"/>
  </sheets>
  <definedNames>
    <definedName name="BendingMomentActions">INDEX(#REF!,MATCH('1. Simply Supported UDL'!$B$122,#REF!,0),MATCH('1. Simply Supported UDL'!#REF!,#REF!,0))</definedName>
    <definedName name="FreeBodyDiagram">INDEX(#REF!,MATCH('1. Simply Supported UDL'!$BO$25,#REF!,0),MATCH('1. Simply Supported UDL'!#REF!,#REF!,0))</definedName>
    <definedName name="ShearActions">INDEX(#REF!,MATCH('1. Simply Supported UDL'!#REF!,#REF!,0),MATCH('1. Simply Supported UDL'!#REF!,#REF!,0))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3" l="1"/>
  <c r="E50" i="3"/>
  <c r="B9" i="2"/>
  <c r="B9" i="3"/>
  <c r="I11" i="3"/>
  <c r="D34" i="3"/>
  <c r="E36" i="3" s="1"/>
  <c r="E38" i="3"/>
  <c r="E49" i="3"/>
  <c r="E83" i="3"/>
  <c r="F83" i="3"/>
  <c r="E84" i="3"/>
  <c r="D126" i="3" s="1"/>
  <c r="E126" i="3" s="1"/>
  <c r="D125" i="3"/>
  <c r="D139" i="3"/>
  <c r="D140" i="3"/>
  <c r="D141" i="3"/>
  <c r="D142" i="3"/>
  <c r="D143" i="3"/>
  <c r="D144" i="3"/>
  <c r="D145" i="3"/>
  <c r="D146" i="3"/>
  <c r="D147" i="3"/>
  <c r="F46" i="2"/>
  <c r="E47" i="2"/>
  <c r="F47" i="2" s="1"/>
  <c r="E68" i="2"/>
  <c r="D69" i="2"/>
  <c r="E69" i="2" s="1"/>
  <c r="E98" i="2"/>
  <c r="D99" i="2"/>
  <c r="E99" i="2" s="1"/>
  <c r="D100" i="2" l="1"/>
  <c r="E51" i="3"/>
  <c r="E144" i="3"/>
  <c r="E85" i="3"/>
  <c r="E37" i="3"/>
  <c r="E142" i="3" s="1"/>
  <c r="E147" i="3"/>
  <c r="F84" i="3"/>
  <c r="E125" i="3"/>
  <c r="E48" i="2"/>
  <c r="D70" i="2"/>
  <c r="E139" i="3" l="1"/>
  <c r="E140" i="3"/>
  <c r="E143" i="3"/>
  <c r="D101" i="2"/>
  <c r="E100" i="2"/>
  <c r="E145" i="3"/>
  <c r="E146" i="3"/>
  <c r="E141" i="3"/>
  <c r="E52" i="3"/>
  <c r="F85" i="3"/>
  <c r="E86" i="3"/>
  <c r="D127" i="3"/>
  <c r="E127" i="3" s="1"/>
  <c r="F50" i="3"/>
  <c r="F48" i="2"/>
  <c r="E49" i="2"/>
  <c r="E70" i="2"/>
  <c r="D71" i="2"/>
  <c r="E101" i="2" l="1"/>
  <c r="D102" i="2"/>
  <c r="E53" i="3"/>
  <c r="F86" i="3"/>
  <c r="E87" i="3"/>
  <c r="D128" i="3"/>
  <c r="E128" i="3" s="1"/>
  <c r="F51" i="3"/>
  <c r="E50" i="2"/>
  <c r="F49" i="2"/>
  <c r="E71" i="2"/>
  <c r="D72" i="2"/>
  <c r="E102" i="2" l="1"/>
  <c r="D103" i="2"/>
  <c r="E54" i="3"/>
  <c r="F53" i="3" s="1"/>
  <c r="D129" i="3"/>
  <c r="E129" i="3" s="1"/>
  <c r="F87" i="3"/>
  <c r="E88" i="3"/>
  <c r="F52" i="3"/>
  <c r="E72" i="2"/>
  <c r="D73" i="2"/>
  <c r="F50" i="2"/>
  <c r="E51" i="2"/>
  <c r="E103" i="2" l="1"/>
  <c r="D104" i="2"/>
  <c r="D130" i="3"/>
  <c r="E130" i="3" s="1"/>
  <c r="F88" i="3"/>
  <c r="E89" i="3"/>
  <c r="F54" i="3"/>
  <c r="E55" i="3"/>
  <c r="F51" i="2"/>
  <c r="E52" i="2"/>
  <c r="E73" i="2"/>
  <c r="D74" i="2"/>
  <c r="E104" i="2" l="1"/>
  <c r="D105" i="2"/>
  <c r="E56" i="3"/>
  <c r="F55" i="3" s="1"/>
  <c r="F89" i="3"/>
  <c r="E90" i="3"/>
  <c r="D131" i="3"/>
  <c r="E131" i="3" s="1"/>
  <c r="E74" i="2"/>
  <c r="D75" i="2"/>
  <c r="F52" i="2"/>
  <c r="E53" i="2"/>
  <c r="D106" i="2" l="1"/>
  <c r="E105" i="2"/>
  <c r="F90" i="3"/>
  <c r="E91" i="3"/>
  <c r="D132" i="3"/>
  <c r="E132" i="3" s="1"/>
  <c r="E57" i="3"/>
  <c r="F56" i="3" s="1"/>
  <c r="E54" i="2"/>
  <c r="F53" i="2"/>
  <c r="E75" i="2"/>
  <c r="D76" i="2"/>
  <c r="D107" i="2" l="1"/>
  <c r="E106" i="2"/>
  <c r="E58" i="3"/>
  <c r="F57" i="3" s="1"/>
  <c r="D133" i="3"/>
  <c r="E133" i="3" s="1"/>
  <c r="F91" i="3"/>
  <c r="E92" i="3"/>
  <c r="F54" i="2"/>
  <c r="E55" i="2"/>
  <c r="E76" i="2"/>
  <c r="D77" i="2"/>
  <c r="D108" i="2" l="1"/>
  <c r="E108" i="2" s="1"/>
  <c r="E107" i="2"/>
  <c r="E93" i="3"/>
  <c r="D134" i="3"/>
  <c r="E134" i="3" s="1"/>
  <c r="F92" i="3"/>
  <c r="E59" i="3"/>
  <c r="E77" i="2"/>
  <c r="D78" i="2"/>
  <c r="E78" i="2" s="1"/>
  <c r="E56" i="2"/>
  <c r="F56" i="2" s="1"/>
  <c r="F55" i="2"/>
  <c r="E60" i="3" l="1"/>
  <c r="F59" i="3" s="1"/>
  <c r="F58" i="3"/>
  <c r="E94" i="3"/>
  <c r="D135" i="3"/>
  <c r="E135" i="3" s="1"/>
  <c r="F93" i="3"/>
  <c r="F94" i="3" l="1"/>
  <c r="D136" i="3"/>
  <c r="E136" i="3" s="1"/>
  <c r="E95" i="3"/>
  <c r="E61" i="3"/>
  <c r="F61" i="3" s="1"/>
  <c r="D137" i="3" l="1"/>
  <c r="E137" i="3" s="1"/>
  <c r="F95" i="3"/>
  <c r="E96" i="3"/>
  <c r="F60" i="3"/>
  <c r="D76" i="3" s="1"/>
  <c r="D138" i="3" l="1"/>
  <c r="E138" i="3" s="1"/>
  <c r="F96" i="3"/>
  <c r="D112" i="3" l="1"/>
  <c r="D113" i="3"/>
</calcChain>
</file>

<file path=xl/sharedStrings.xml><?xml version="1.0" encoding="utf-8"?>
<sst xmlns="http://schemas.openxmlformats.org/spreadsheetml/2006/main" count="159" uniqueCount="71">
  <si>
    <t>x11</t>
  </si>
  <si>
    <t>x10</t>
  </si>
  <si>
    <t>x9</t>
  </si>
  <si>
    <t>x8</t>
  </si>
  <si>
    <t>x7</t>
  </si>
  <si>
    <t>x6</t>
  </si>
  <si>
    <t>x5</t>
  </si>
  <si>
    <t>x4</t>
  </si>
  <si>
    <t>x3</t>
  </si>
  <si>
    <t>x2</t>
  </si>
  <si>
    <t>x1</t>
  </si>
  <si>
    <t>We also multiply number by j2 &amp; by 1000 to convert in (mm)</t>
  </si>
  <si>
    <t>(mm)</t>
  </si>
  <si>
    <t>(m)</t>
  </si>
  <si>
    <t xml:space="preserve">Note#02, we put a '-' sign in front of "delta" for the equations. </t>
  </si>
  <si>
    <t>delta</t>
  </si>
  <si>
    <t>x</t>
  </si>
  <si>
    <t>s0, devide "EI" value by (1000^3) in calculations</t>
  </si>
  <si>
    <t>Note#01, we have to conert "EI" value in (Kn-m2) as this value is in (N-mm2)</t>
  </si>
  <si>
    <t>Step 3a - Find the equation for "deflection", as x changes. (Note that equation ends when x = L)</t>
  </si>
  <si>
    <t>(Kn-m)</t>
  </si>
  <si>
    <t>M*</t>
  </si>
  <si>
    <t>Step 2a - Find the equation for M, as x changes. (Note that equation ends when x = L)</t>
  </si>
  <si>
    <t>(KN)</t>
  </si>
  <si>
    <t>V*</t>
  </si>
  <si>
    <t>Step 1a - Find the equation for V, as x changes. (Note that equation ends when x = L)</t>
  </si>
  <si>
    <t>EI (N-mm2)</t>
  </si>
  <si>
    <t>j2</t>
  </si>
  <si>
    <t>L (m)</t>
  </si>
  <si>
    <t>w (kN/m)</t>
  </si>
  <si>
    <t>INPUTS</t>
  </si>
  <si>
    <t xml:space="preserve"> </t>
  </si>
  <si>
    <t>x23</t>
  </si>
  <si>
    <t>x22</t>
  </si>
  <si>
    <t>x21</t>
  </si>
  <si>
    <t>x20</t>
  </si>
  <si>
    <t>x19</t>
  </si>
  <si>
    <t>x18</t>
  </si>
  <si>
    <t>x17</t>
  </si>
  <si>
    <t>x16</t>
  </si>
  <si>
    <t>x15</t>
  </si>
  <si>
    <t>x14</t>
  </si>
  <si>
    <t>x13</t>
  </si>
  <si>
    <t>x12</t>
  </si>
  <si>
    <t>δ</t>
  </si>
  <si>
    <t>kNm</t>
  </si>
  <si>
    <t>M*max -</t>
  </si>
  <si>
    <t>M*max +</t>
  </si>
  <si>
    <t>.</t>
  </si>
  <si>
    <t>X2 max</t>
  </si>
  <si>
    <t>X1 max</t>
  </si>
  <si>
    <t>(kn-m)</t>
  </si>
  <si>
    <t>kN</t>
  </si>
  <si>
    <t>V*max</t>
  </si>
  <si>
    <t>Step 1b - Find maximum Values of V* and location</t>
  </si>
  <si>
    <t>Note, we need to divide V*/1000 for units</t>
  </si>
  <si>
    <t>(kn)</t>
  </si>
  <si>
    <t>kn</t>
  </si>
  <si>
    <t>R3 =</t>
  </si>
  <si>
    <t>R2 =</t>
  </si>
  <si>
    <t>R1 =</t>
  </si>
  <si>
    <t>kN-m</t>
  </si>
  <si>
    <t>M1 =</t>
  </si>
  <si>
    <t>Step 0 - Calculate reactions based on inputs</t>
  </si>
  <si>
    <t xml:space="preserve">                                                                         </t>
  </si>
  <si>
    <t>TOTAL LENGHT (L) =</t>
  </si>
  <si>
    <r>
      <rPr>
        <sz val="18"/>
        <color theme="1"/>
        <rFont val="Roboto"/>
      </rPr>
      <t xml:space="preserve">L </t>
    </r>
    <r>
      <rPr>
        <sz val="12"/>
        <color theme="1"/>
        <rFont val="Roboto"/>
      </rPr>
      <t>2 :</t>
    </r>
  </si>
  <si>
    <t>(SPAN #02)</t>
  </si>
  <si>
    <t>j2 (input)</t>
  </si>
  <si>
    <r>
      <rPr>
        <sz val="18"/>
        <color theme="1"/>
        <rFont val="Roboto"/>
      </rPr>
      <t xml:space="preserve">L </t>
    </r>
    <r>
      <rPr>
        <sz val="12"/>
        <color theme="1"/>
        <rFont val="Roboto"/>
      </rPr>
      <t>1 :</t>
    </r>
  </si>
  <si>
    <t>(SPAN #01)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</si>
</sst>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Roboto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2"/>
      <color theme="1"/>
      <name val="Roboto"/>
    </font>
    <font>
      <sz val="12"/>
      <color theme="0"/>
      <name val="Roboto"/>
    </font>
    <font>
      <sz val="11"/>
      <name val="Aptos Narrow"/>
      <family val="2"/>
      <scheme val="minor"/>
    </font>
    <font>
      <sz val="12"/>
      <color rgb="FFA5A5A5"/>
      <name val="Roboto"/>
    </font>
    <font>
      <i/>
      <sz val="11"/>
      <color theme="1"/>
      <name val="Cambria Math"/>
      <family val="1"/>
    </font>
    <font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Calibri"/>
      <family val="2"/>
    </font>
    <font>
      <sz val="18"/>
      <color theme="1"/>
      <name val="Roboto"/>
    </font>
    <font>
      <u/>
      <sz val="16"/>
      <color theme="1"/>
      <name val="Roboto"/>
    </font>
    <font>
      <sz val="16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rgb="FF46E683"/>
        <bgColor rgb="FF46E683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1" fillId="0" borderId="0" xfId="1" applyAlignment="1">
      <alignment horizontal="center" vertical="center"/>
    </xf>
    <xf numFmtId="0" fontId="4" fillId="0" borderId="0" xfId="1" applyFont="1"/>
    <xf numFmtId="0" fontId="5" fillId="0" borderId="0" xfId="1" applyFont="1"/>
    <xf numFmtId="0" fontId="1" fillId="0" borderId="0" xfId="1" applyAlignment="1">
      <alignment horizontal="center"/>
    </xf>
    <xf numFmtId="0" fontId="1" fillId="0" borderId="0" xfId="1" applyAlignment="1">
      <alignment wrapText="1"/>
    </xf>
    <xf numFmtId="0" fontId="6" fillId="2" borderId="0" xfId="1" applyFont="1" applyFill="1"/>
    <xf numFmtId="0" fontId="6" fillId="2" borderId="0" xfId="1" applyFont="1" applyFill="1" applyAlignment="1">
      <alignment horizontal="left"/>
    </xf>
    <xf numFmtId="0" fontId="2" fillId="2" borderId="0" xfId="1" applyFont="1" applyFill="1"/>
    <xf numFmtId="0" fontId="7" fillId="2" borderId="0" xfId="1" applyFont="1" applyFill="1" applyAlignment="1">
      <alignment horizontal="left"/>
    </xf>
    <xf numFmtId="0" fontId="7" fillId="2" borderId="0" xfId="1" applyFont="1" applyFill="1"/>
    <xf numFmtId="0" fontId="6" fillId="0" borderId="0" xfId="1" applyFont="1"/>
    <xf numFmtId="0" fontId="9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1" applyFont="1" applyAlignment="1">
      <alignment vertical="top"/>
    </xf>
    <xf numFmtId="0" fontId="6" fillId="3" borderId="0" xfId="1" applyFont="1" applyFill="1" applyAlignment="1">
      <alignment vertical="top"/>
    </xf>
    <xf numFmtId="0" fontId="6" fillId="3" borderId="1" xfId="1" applyFont="1" applyFill="1" applyBorder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9" fillId="0" borderId="0" xfId="1" applyFont="1"/>
    <xf numFmtId="0" fontId="1" fillId="0" borderId="0" xfId="2"/>
    <xf numFmtId="0" fontId="2" fillId="0" borderId="0" xfId="2" applyFont="1"/>
    <xf numFmtId="0" fontId="10" fillId="0" borderId="0" xfId="2" applyFont="1"/>
    <xf numFmtId="0" fontId="3" fillId="0" borderId="0" xfId="2" applyFont="1"/>
    <xf numFmtId="0" fontId="11" fillId="4" borderId="2" xfId="2" applyFont="1" applyFill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4" fillId="0" borderId="0" xfId="2" applyFont="1"/>
    <xf numFmtId="0" fontId="1" fillId="0" borderId="0" xfId="2" applyAlignment="1">
      <alignment horizontal="center"/>
    </xf>
    <xf numFmtId="0" fontId="5" fillId="0" borderId="0" xfId="2" applyFont="1"/>
    <xf numFmtId="0" fontId="5" fillId="0" borderId="0" xfId="2" applyFont="1" applyAlignment="1">
      <alignment horizontal="center"/>
    </xf>
    <xf numFmtId="2" fontId="12" fillId="0" borderId="0" xfId="2" applyNumberFormat="1" applyFont="1" applyAlignment="1">
      <alignment horizontal="center"/>
    </xf>
    <xf numFmtId="0" fontId="11" fillId="0" borderId="0" xfId="2" applyFont="1" applyAlignment="1">
      <alignment horizontal="center" vertical="center"/>
    </xf>
    <xf numFmtId="2" fontId="12" fillId="5" borderId="0" xfId="2" applyNumberFormat="1" applyFont="1" applyFill="1" applyAlignment="1">
      <alignment horizontal="center"/>
    </xf>
    <xf numFmtId="164" fontId="11" fillId="5" borderId="0" xfId="2" applyNumberFormat="1" applyFont="1" applyFill="1" applyAlignment="1">
      <alignment horizontal="center" vertical="center"/>
    </xf>
    <xf numFmtId="0" fontId="1" fillId="5" borderId="0" xfId="2" applyFill="1"/>
    <xf numFmtId="2" fontId="12" fillId="6" borderId="2" xfId="2" applyNumberFormat="1" applyFont="1" applyFill="1" applyBorder="1" applyAlignment="1">
      <alignment horizontal="center"/>
    </xf>
    <xf numFmtId="164" fontId="11" fillId="6" borderId="2" xfId="2" applyNumberFormat="1" applyFont="1" applyFill="1" applyBorder="1" applyAlignment="1">
      <alignment horizontal="center" vertical="center"/>
    </xf>
    <xf numFmtId="2" fontId="12" fillId="6" borderId="3" xfId="2" applyNumberFormat="1" applyFont="1" applyFill="1" applyBorder="1" applyAlignment="1">
      <alignment horizontal="center"/>
    </xf>
    <xf numFmtId="164" fontId="11" fillId="6" borderId="3" xfId="2" applyNumberFormat="1" applyFont="1" applyFill="1" applyBorder="1" applyAlignment="1">
      <alignment horizontal="center" vertical="center"/>
    </xf>
    <xf numFmtId="0" fontId="13" fillId="0" borderId="0" xfId="2" applyFont="1"/>
    <xf numFmtId="0" fontId="14" fillId="6" borderId="0" xfId="2" applyFont="1" applyFill="1"/>
    <xf numFmtId="2" fontId="12" fillId="0" borderId="0" xfId="2" applyNumberFormat="1" applyFont="1" applyAlignment="1">
      <alignment horizontal="center" vertical="center"/>
    </xf>
    <xf numFmtId="0" fontId="11" fillId="6" borderId="2" xfId="2" applyFont="1" applyFill="1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15" fillId="0" borderId="0" xfId="2" applyFont="1"/>
    <xf numFmtId="0" fontId="12" fillId="0" borderId="0" xfId="2" applyFont="1"/>
    <xf numFmtId="0" fontId="6" fillId="2" borderId="0" xfId="2" applyFont="1" applyFill="1"/>
    <xf numFmtId="0" fontId="6" fillId="2" borderId="0" xfId="2" applyFont="1" applyFill="1" applyAlignment="1">
      <alignment horizontal="left"/>
    </xf>
    <xf numFmtId="0" fontId="2" fillId="2" borderId="0" xfId="2" applyFont="1" applyFill="1"/>
    <xf numFmtId="0" fontId="7" fillId="2" borderId="0" xfId="2" applyFont="1" applyFill="1" applyAlignment="1">
      <alignment horizontal="left"/>
    </xf>
    <xf numFmtId="0" fontId="7" fillId="2" borderId="0" xfId="2" applyFont="1" applyFill="1"/>
    <xf numFmtId="0" fontId="16" fillId="0" borderId="0" xfId="2" applyFont="1"/>
    <xf numFmtId="0" fontId="6" fillId="0" borderId="0" xfId="2" applyFont="1"/>
    <xf numFmtId="0" fontId="17" fillId="0" borderId="0" xfId="2" applyFont="1"/>
    <xf numFmtId="0" fontId="18" fillId="0" borderId="0" xfId="2" applyFont="1"/>
    <xf numFmtId="0" fontId="17" fillId="3" borderId="0" xfId="2" applyFont="1" applyFill="1"/>
    <xf numFmtId="0" fontId="6" fillId="0" borderId="0" xfId="2" applyFont="1" applyAlignment="1">
      <alignment horizontal="left"/>
    </xf>
    <xf numFmtId="0" fontId="6" fillId="3" borderId="1" xfId="2" applyFont="1" applyFill="1" applyBorder="1" applyAlignment="1">
      <alignment horizontal="left" vertical="center"/>
    </xf>
    <xf numFmtId="0" fontId="18" fillId="0" borderId="1" xfId="2" applyFont="1" applyBorder="1" applyAlignment="1">
      <alignment horizontal="left" vertical="center"/>
    </xf>
    <xf numFmtId="0" fontId="18" fillId="3" borderId="1" xfId="2" applyFont="1" applyFill="1" applyBorder="1" applyAlignment="1">
      <alignment horizontal="left" vertical="center"/>
    </xf>
    <xf numFmtId="0" fontId="9" fillId="0" borderId="0" xfId="2" applyFont="1" applyAlignment="1">
      <alignment horizontal="left"/>
    </xf>
    <xf numFmtId="0" fontId="6" fillId="3" borderId="0" xfId="1" applyFont="1" applyFill="1" applyAlignment="1">
      <alignment horizontal="center" vertical="top"/>
    </xf>
    <xf numFmtId="0" fontId="1" fillId="3" borderId="0" xfId="1" applyFill="1"/>
    <xf numFmtId="0" fontId="6" fillId="3" borderId="1" xfId="1" applyFont="1" applyFill="1" applyBorder="1" applyAlignment="1">
      <alignment horizontal="center" vertical="center"/>
    </xf>
    <xf numFmtId="0" fontId="8" fillId="3" borderId="1" xfId="1" applyFont="1" applyFill="1" applyBorder="1"/>
    <xf numFmtId="0" fontId="13" fillId="0" borderId="0" xfId="2" applyFont="1" applyAlignment="1">
      <alignment horizontal="left" vertical="center"/>
    </xf>
    <xf numFmtId="0" fontId="16" fillId="0" borderId="0" xfId="2" applyFont="1" applyAlignment="1">
      <alignment horizontal="center"/>
    </xf>
    <xf numFmtId="0" fontId="17" fillId="3" borderId="0" xfId="2" applyFont="1" applyFill="1" applyAlignment="1">
      <alignment horizontal="center"/>
    </xf>
  </cellXfs>
  <cellStyles count="3">
    <cellStyle name="Normal" xfId="0" builtinId="0"/>
    <cellStyle name="Normal 2" xfId="1" xr:uid="{1122CA01-184A-B04D-8964-E424D56542B1}"/>
    <cellStyle name="Normal 3" xfId="2" xr:uid="{1870A135-00F7-9A49-9F83-D3461A741A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Shear Force Diagram (V*)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'1. Simply Supported UDL'!$E$46:$E$56</c:f>
              <c:numCache>
                <c:formatCode>General</c:formatCode>
                <c:ptCount val="11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2.4000000000000004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6.3999999999999995</c:v>
                </c:pt>
                <c:pt idx="9">
                  <c:v>7.1999999999999993</c:v>
                </c:pt>
                <c:pt idx="10">
                  <c:v>7.9999999999999991</c:v>
                </c:pt>
              </c:numCache>
            </c:numRef>
          </c:xVal>
          <c:yVal>
            <c:numRef>
              <c:f>'1. Simply Supported UDL'!$F$46:$F$56</c:f>
              <c:numCache>
                <c:formatCode>General</c:formatCode>
                <c:ptCount val="11"/>
                <c:pt idx="0">
                  <c:v>80</c:v>
                </c:pt>
                <c:pt idx="1">
                  <c:v>64</c:v>
                </c:pt>
                <c:pt idx="2">
                  <c:v>48</c:v>
                </c:pt>
                <c:pt idx="3">
                  <c:v>31.999999999999993</c:v>
                </c:pt>
                <c:pt idx="4">
                  <c:v>15.999999999999996</c:v>
                </c:pt>
                <c:pt idx="5">
                  <c:v>0</c:v>
                </c:pt>
                <c:pt idx="6">
                  <c:v>-15.999999999999996</c:v>
                </c:pt>
                <c:pt idx="7">
                  <c:v>-31.999999999999993</c:v>
                </c:pt>
                <c:pt idx="8">
                  <c:v>-47.999999999999986</c:v>
                </c:pt>
                <c:pt idx="9">
                  <c:v>-63.999999999999986</c:v>
                </c:pt>
                <c:pt idx="10">
                  <c:v>-79.999999999999986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36-5A4F-9986-35988A8CC72D}"/>
            </c:ext>
          </c:extLst>
        </c:ser>
        <c:ser>
          <c:idx val="1"/>
          <c:order val="1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'1. Simply Supported UDL'!$E$46:$E$56</c:f>
              <c:numCache>
                <c:formatCode>General</c:formatCode>
                <c:ptCount val="11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2.4000000000000004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6.3999999999999995</c:v>
                </c:pt>
                <c:pt idx="9">
                  <c:v>7.1999999999999993</c:v>
                </c:pt>
                <c:pt idx="10">
                  <c:v>7.9999999999999991</c:v>
                </c:pt>
              </c:numCache>
            </c:numRef>
          </c:xVal>
          <c:yVal>
            <c:numRef>
              <c:f>'1. Simply Supported UDL'!$F$46:$F$56</c:f>
              <c:numCache>
                <c:formatCode>General</c:formatCode>
                <c:ptCount val="11"/>
                <c:pt idx="0">
                  <c:v>80</c:v>
                </c:pt>
                <c:pt idx="1">
                  <c:v>64</c:v>
                </c:pt>
                <c:pt idx="2">
                  <c:v>48</c:v>
                </c:pt>
                <c:pt idx="3">
                  <c:v>31.999999999999993</c:v>
                </c:pt>
                <c:pt idx="4">
                  <c:v>15.999999999999996</c:v>
                </c:pt>
                <c:pt idx="5">
                  <c:v>0</c:v>
                </c:pt>
                <c:pt idx="6">
                  <c:v>-15.999999999999996</c:v>
                </c:pt>
                <c:pt idx="7">
                  <c:v>-31.999999999999993</c:v>
                </c:pt>
                <c:pt idx="8">
                  <c:v>-47.999999999999986</c:v>
                </c:pt>
                <c:pt idx="9">
                  <c:v>-63.999999999999986</c:v>
                </c:pt>
                <c:pt idx="10">
                  <c:v>-79.999999999999986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36-5A4F-9986-35988A8CC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560935"/>
        <c:axId val="925049600"/>
      </c:scatterChart>
      <c:valAx>
        <c:axId val="146456093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49600"/>
        <c:crosses val="autoZero"/>
        <c:crossBetween val="midCat"/>
      </c:valAx>
      <c:valAx>
        <c:axId val="92504960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609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Bending Moment Diagram (M* kN</a:t>
            </a:r>
            <a:r>
              <a:rPr lang="en-AU" altLang="en-AU" sz="1400" b="0" i="0">
                <a:solidFill>
                  <a:srgbClr val="757575"/>
                </a:solidFill>
                <a:latin typeface="+mn-lt"/>
              </a:rPr>
              <a:t>-</a:t>
            </a:r>
            <a:r>
              <a:rPr lang="en-AU" sz="1400" b="0" i="0">
                <a:solidFill>
                  <a:srgbClr val="757575"/>
                </a:solidFill>
                <a:latin typeface="+mn-lt"/>
              </a:rPr>
              <a:t>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'1. Simply Supported UDL'!$E$46:$E$56</c:f>
              <c:numCache>
                <c:formatCode>General</c:formatCode>
                <c:ptCount val="11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2.4000000000000004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6.3999999999999995</c:v>
                </c:pt>
                <c:pt idx="9">
                  <c:v>7.1999999999999993</c:v>
                </c:pt>
                <c:pt idx="10">
                  <c:v>7.9999999999999991</c:v>
                </c:pt>
              </c:numCache>
            </c:numRef>
          </c:xVal>
          <c:yVal>
            <c:numRef>
              <c:f>'1. Simply Supported UDL'!$E$68:$E$78</c:f>
              <c:numCache>
                <c:formatCode>General</c:formatCode>
                <c:ptCount val="11"/>
                <c:pt idx="0">
                  <c:v>0</c:v>
                </c:pt>
                <c:pt idx="1">
                  <c:v>-57.6</c:v>
                </c:pt>
                <c:pt idx="2">
                  <c:v>-102.4</c:v>
                </c:pt>
                <c:pt idx="3">
                  <c:v>-134.4</c:v>
                </c:pt>
                <c:pt idx="4">
                  <c:v>-153.6</c:v>
                </c:pt>
                <c:pt idx="5">
                  <c:v>-160</c:v>
                </c:pt>
                <c:pt idx="6">
                  <c:v>-153.60000000000002</c:v>
                </c:pt>
                <c:pt idx="7">
                  <c:v>-134.40000000000003</c:v>
                </c:pt>
                <c:pt idx="8">
                  <c:v>-102.40000000000002</c:v>
                </c:pt>
                <c:pt idx="9">
                  <c:v>-57.600000000000051</c:v>
                </c:pt>
                <c:pt idx="10">
                  <c:v>-7.1054273576010006E-14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C5-7149-9ACF-3E8C14495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077886"/>
        <c:axId val="2074550322"/>
      </c:scatterChart>
      <c:valAx>
        <c:axId val="70507788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50322"/>
        <c:crosses val="autoZero"/>
        <c:crossBetween val="midCat"/>
      </c:valAx>
      <c:valAx>
        <c:axId val="207455032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7788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Deflection Diagram (mm)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'1. Simply Supported UDL'!$E$46:$E$56</c:f>
              <c:numCache>
                <c:formatCode>General</c:formatCode>
                <c:ptCount val="11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2.4000000000000004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6.3999999999999995</c:v>
                </c:pt>
                <c:pt idx="9">
                  <c:v>7.1999999999999993</c:v>
                </c:pt>
                <c:pt idx="10">
                  <c:v>7.9999999999999991</c:v>
                </c:pt>
              </c:numCache>
            </c:numRef>
          </c:xVal>
          <c:yVal>
            <c:numRef>
              <c:f>'1. Simply Supported UDL'!$E$98:$E$108</c:f>
              <c:numCache>
                <c:formatCode>General</c:formatCode>
                <c:ptCount val="11"/>
                <c:pt idx="0">
                  <c:v>0</c:v>
                </c:pt>
                <c:pt idx="1">
                  <c:v>-212.60190476190476</c:v>
                </c:pt>
                <c:pt idx="2">
                  <c:v>-402.23153439153435</c:v>
                </c:pt>
                <c:pt idx="3">
                  <c:v>-550.68444444444458</c:v>
                </c:pt>
                <c:pt idx="4">
                  <c:v>-644.95746031746035</c:v>
                </c:pt>
                <c:pt idx="5">
                  <c:v>-677.24867724867727</c:v>
                </c:pt>
                <c:pt idx="6">
                  <c:v>-644.95746031746023</c:v>
                </c:pt>
                <c:pt idx="7">
                  <c:v>-550.68444444444458</c:v>
                </c:pt>
                <c:pt idx="8">
                  <c:v>-402.23153439153452</c:v>
                </c:pt>
                <c:pt idx="9">
                  <c:v>-212.60190476190496</c:v>
                </c:pt>
                <c:pt idx="10">
                  <c:v>-2.4060706396109211E-13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38-5648-B879-02BE63723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16529"/>
        <c:axId val="372990944"/>
      </c:scatterChart>
      <c:valAx>
        <c:axId val="354616529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90944"/>
        <c:crosses val="autoZero"/>
        <c:crossBetween val="midCat"/>
      </c:valAx>
      <c:valAx>
        <c:axId val="37299094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1652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Shear Force Diagram (V*)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498721571793797E-2"/>
          <c:y val="0.19734939759036099"/>
          <c:w val="0.87826672049522303"/>
          <c:h val="0.762650602409639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'2. Two unequal Span Equal UDL'!$E$49:$E$61</c:f>
              <c:numCache>
                <c:formatCode>General</c:formatCode>
                <c:ptCount val="13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</c:v>
                </c:pt>
                <c:pt idx="6">
                  <c:v>4</c:v>
                </c:pt>
                <c:pt idx="7">
                  <c:v>4.9000000000000004</c:v>
                </c:pt>
                <c:pt idx="8">
                  <c:v>5.8000000000000007</c:v>
                </c:pt>
                <c:pt idx="9">
                  <c:v>6.7000000000000011</c:v>
                </c:pt>
                <c:pt idx="10">
                  <c:v>7.6000000000000014</c:v>
                </c:pt>
                <c:pt idx="11">
                  <c:v>8.5000000000000018</c:v>
                </c:pt>
                <c:pt idx="12">
                  <c:v>9</c:v>
                </c:pt>
              </c:numCache>
            </c:numRef>
          </c:xVal>
          <c:yVal>
            <c:numRef>
              <c:f>'2. Two unequal Span Equal UDL'!$F$49:$F$61</c:f>
              <c:numCache>
                <c:formatCode>0.00</c:formatCode>
                <c:ptCount val="13"/>
                <c:pt idx="0">
                  <c:v>38.780625000000001</c:v>
                </c:pt>
                <c:pt idx="1">
                  <c:v>12.806625</c:v>
                </c:pt>
                <c:pt idx="2">
                  <c:v>-13.167375</c:v>
                </c:pt>
                <c:pt idx="3">
                  <c:v>-39.141374999999996</c:v>
                </c:pt>
                <c:pt idx="4">
                  <c:v>-65.115375</c:v>
                </c:pt>
                <c:pt idx="5">
                  <c:v>-76.659374999999997</c:v>
                </c:pt>
                <c:pt idx="6">
                  <c:v>87.301500000000033</c:v>
                </c:pt>
                <c:pt idx="7">
                  <c:v>61.327500000000015</c:v>
                </c:pt>
                <c:pt idx="8">
                  <c:v>35.353500000000025</c:v>
                </c:pt>
                <c:pt idx="9">
                  <c:v>9.3795000000000073</c:v>
                </c:pt>
                <c:pt idx="10">
                  <c:v>-16.594500000000011</c:v>
                </c:pt>
                <c:pt idx="11">
                  <c:v>-42.568500000000029</c:v>
                </c:pt>
                <c:pt idx="12">
                  <c:v>-56.998499999999979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A-7D40-9CBA-07087639E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093451"/>
        <c:axId val="1704049721"/>
      </c:scatterChart>
      <c:valAx>
        <c:axId val="19120934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2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49721"/>
        <c:crosses val="autoZero"/>
        <c:crossBetween val="midCat"/>
      </c:valAx>
      <c:valAx>
        <c:axId val="17040497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2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934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Bending Moment Diagram (M* kN-m)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'2. Two unequal Span Equal UDL'!$E$83:$E$96</c:f>
              <c:numCache>
                <c:formatCode>0.000</c:formatCode>
                <c:ptCount val="14"/>
                <c:pt idx="0">
                  <c:v>0</c:v>
                </c:pt>
                <c:pt idx="1">
                  <c:v>0.9</c:v>
                </c:pt>
                <c:pt idx="2">
                  <c:v>1.34375</c:v>
                </c:pt>
                <c:pt idx="3">
                  <c:v>1.8</c:v>
                </c:pt>
                <c:pt idx="4">
                  <c:v>2.7</c:v>
                </c:pt>
                <c:pt idx="5">
                  <c:v>3.6</c:v>
                </c:pt>
                <c:pt idx="6">
                  <c:v>4</c:v>
                </c:pt>
                <c:pt idx="7">
                  <c:v>4.9000000000000004</c:v>
                </c:pt>
                <c:pt idx="8">
                  <c:v>5.8000000000000007</c:v>
                </c:pt>
                <c:pt idx="9">
                  <c:v>6.7000000000000011</c:v>
                </c:pt>
                <c:pt idx="10">
                  <c:v>7.0249999999999995</c:v>
                </c:pt>
                <c:pt idx="11">
                  <c:v>7.6000000000000014</c:v>
                </c:pt>
                <c:pt idx="12">
                  <c:v>8.5000000000000018</c:v>
                </c:pt>
                <c:pt idx="13">
                  <c:v>9</c:v>
                </c:pt>
              </c:numCache>
            </c:numRef>
          </c:xVal>
          <c:yVal>
            <c:numRef>
              <c:f>'2. Two unequal Span Equal UDL'!$F$83:$F$96</c:f>
              <c:numCache>
                <c:formatCode>0.00</c:formatCode>
                <c:ptCount val="14"/>
                <c:pt idx="0">
                  <c:v>0</c:v>
                </c:pt>
                <c:pt idx="1">
                  <c:v>-23.21</c:v>
                </c:pt>
                <c:pt idx="2">
                  <c:v>-26.06</c:v>
                </c:pt>
                <c:pt idx="3">
                  <c:v>-23.05</c:v>
                </c:pt>
                <c:pt idx="4">
                  <c:v>0.49</c:v>
                </c:pt>
                <c:pt idx="5">
                  <c:v>47.4</c:v>
                </c:pt>
                <c:pt idx="6">
                  <c:v>75.760000000000005</c:v>
                </c:pt>
                <c:pt idx="7">
                  <c:v>8.8699999999999992</c:v>
                </c:pt>
                <c:pt idx="8">
                  <c:v>-34.630000000000003</c:v>
                </c:pt>
                <c:pt idx="9">
                  <c:v>-54.76</c:v>
                </c:pt>
                <c:pt idx="10">
                  <c:v>-56.29</c:v>
                </c:pt>
                <c:pt idx="11">
                  <c:v>-51.52</c:v>
                </c:pt>
                <c:pt idx="12">
                  <c:v>-24.89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4-E94D-B3B3-550A8D38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927840"/>
        <c:axId val="698449317"/>
      </c:scatterChart>
      <c:valAx>
        <c:axId val="130392784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49317"/>
        <c:crosses val="autoZero"/>
        <c:crossBetween val="midCat"/>
      </c:valAx>
      <c:valAx>
        <c:axId val="69844931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278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Deflection Diagram (mm)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'2. Two unequal Span Equal UDL'!$D$125:$D$147</c:f>
              <c:numCache>
                <c:formatCode>General</c:formatCode>
                <c:ptCount val="23"/>
                <c:pt idx="0">
                  <c:v>0</c:v>
                </c:pt>
                <c:pt idx="1">
                  <c:v>0.9</c:v>
                </c:pt>
                <c:pt idx="2">
                  <c:v>1.34375</c:v>
                </c:pt>
                <c:pt idx="3">
                  <c:v>1.8</c:v>
                </c:pt>
                <c:pt idx="4">
                  <c:v>2.7</c:v>
                </c:pt>
                <c:pt idx="5">
                  <c:v>3.6</c:v>
                </c:pt>
                <c:pt idx="6">
                  <c:v>4</c:v>
                </c:pt>
                <c:pt idx="7">
                  <c:v>4.9000000000000004</c:v>
                </c:pt>
                <c:pt idx="8">
                  <c:v>5.8000000000000007</c:v>
                </c:pt>
                <c:pt idx="9">
                  <c:v>6.7000000000000011</c:v>
                </c:pt>
                <c:pt idx="10">
                  <c:v>7.0249999999999995</c:v>
                </c:pt>
                <c:pt idx="11">
                  <c:v>7.6000000000000014</c:v>
                </c:pt>
                <c:pt idx="12">
                  <c:v>8.5000000000000018</c:v>
                </c:pt>
                <c:pt idx="13">
                  <c:v>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'2. Two unequal Span Equal UDL'!$E$125:$E$147</c:f>
              <c:numCache>
                <c:formatCode>General</c:formatCode>
                <c:ptCount val="23"/>
                <c:pt idx="0">
                  <c:v>0</c:v>
                </c:pt>
                <c:pt idx="1">
                  <c:v>-25.252843571428574</c:v>
                </c:pt>
                <c:pt idx="2">
                  <c:v>-30.205627093239436</c:v>
                </c:pt>
                <c:pt idx="3">
                  <c:v>-28.631868571428555</c:v>
                </c:pt>
                <c:pt idx="4">
                  <c:v>-10.30405071428569</c:v>
                </c:pt>
                <c:pt idx="5">
                  <c:v>5.5191314285714599</c:v>
                </c:pt>
                <c:pt idx="6">
                  <c:v>0</c:v>
                </c:pt>
                <c:pt idx="7">
                  <c:v>-79.276015000000086</c:v>
                </c:pt>
                <c:pt idx="8">
                  <c:v>-321.46466857142894</c:v>
                </c:pt>
                <c:pt idx="9">
                  <c:v>-833.59739357142962</c:v>
                </c:pt>
                <c:pt idx="10">
                  <c:v>-1109.4844216096221</c:v>
                </c:pt>
                <c:pt idx="11">
                  <c:v>-1746.7501257142876</c:v>
                </c:pt>
                <c:pt idx="12">
                  <c:v>-53.940714285715899</c:v>
                </c:pt>
                <c:pt idx="13">
                  <c:v>1.1549139070132421E-12</c:v>
                </c:pt>
                <c:pt idx="14">
                  <c:v>-2220.8457142857142</c:v>
                </c:pt>
                <c:pt idx="15">
                  <c:v>-2220.8457142857142</c:v>
                </c:pt>
                <c:pt idx="16">
                  <c:v>-2220.8457142857142</c:v>
                </c:pt>
                <c:pt idx="17">
                  <c:v>-2220.8457142857142</c:v>
                </c:pt>
                <c:pt idx="18">
                  <c:v>-2220.8457142857142</c:v>
                </c:pt>
                <c:pt idx="19">
                  <c:v>-2220.8457142857142</c:v>
                </c:pt>
                <c:pt idx="20">
                  <c:v>-2220.8457142857142</c:v>
                </c:pt>
                <c:pt idx="21">
                  <c:v>-2220.8457142857142</c:v>
                </c:pt>
                <c:pt idx="22">
                  <c:v>-2220.8457142857142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8C-C046-ADCC-6876214BC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7873"/>
        <c:axId val="715409702"/>
      </c:scatterChart>
      <c:valAx>
        <c:axId val="10344787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09702"/>
        <c:crosses val="autoZero"/>
        <c:crossBetween val="midCat"/>
      </c:valAx>
      <c:valAx>
        <c:axId val="71540970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787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file:///C:\Users\FARHAT~1\AppData\Local\Temp\ksohtml10668\wps3.jpg" TargetMode="External"/><Relationship Id="rId3" Type="http://schemas.openxmlformats.org/officeDocument/2006/relationships/chart" Target="../charts/chart6.xml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5.jpeg"/><Relationship Id="rId2" Type="http://schemas.openxmlformats.org/officeDocument/2006/relationships/chart" Target="../charts/chart5.xml"/><Relationship Id="rId16" Type="http://schemas.openxmlformats.org/officeDocument/2006/relationships/image" Target="file:///C:\Users\FARHAT~1\AppData\Local\Temp\ksohtml10668\wps2.jpg" TargetMode="External"/><Relationship Id="rId20" Type="http://schemas.openxmlformats.org/officeDocument/2006/relationships/image" Target="file:///C:\Users\FARHAT~1\AppData\Local\Temp\ksohtml10668\wps4.jpg" TargetMode="External"/><Relationship Id="rId1" Type="http://schemas.openxmlformats.org/officeDocument/2006/relationships/chart" Target="../charts/chart4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jpeg"/><Relationship Id="rId10" Type="http://schemas.openxmlformats.org/officeDocument/2006/relationships/image" Target="../media/image9.png"/><Relationship Id="rId19" Type="http://schemas.openxmlformats.org/officeDocument/2006/relationships/image" Target="../media/image16.jpe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200025</xdr:colOff>
      <xdr:row>43</xdr:row>
      <xdr:rowOff>161925</xdr:rowOff>
    </xdr:from>
    <xdr:ext cx="4714875" cy="2667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BF29D-D668-3547-92F9-1E5098AD8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19</xdr:col>
      <xdr:colOff>123825</xdr:colOff>
      <xdr:row>64</xdr:row>
      <xdr:rowOff>38100</xdr:rowOff>
    </xdr:from>
    <xdr:ext cx="4714875" cy="2667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3736CF-3CEC-DA40-9503-DDDF81E48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19</xdr:col>
      <xdr:colOff>311150</xdr:colOff>
      <xdr:row>94</xdr:row>
      <xdr:rowOff>11430</xdr:rowOff>
    </xdr:from>
    <xdr:ext cx="4460240" cy="266827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BE6563-8786-4D40-9464-FA98AFEA2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24</xdr:col>
      <xdr:colOff>114300</xdr:colOff>
      <xdr:row>39</xdr:row>
      <xdr:rowOff>142875</xdr:rowOff>
    </xdr:from>
    <xdr:ext cx="1419225" cy="5334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D2221945-8574-A342-98F7-3AEFCC764A75}"/>
            </a:ext>
          </a:extLst>
        </xdr:cNvPr>
        <xdr:cNvSpPr/>
      </xdr:nvSpPr>
      <xdr:spPr>
        <a:xfrm>
          <a:off x="26631900" y="7572375"/>
          <a:ext cx="1419225" cy="533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0" cap="none">
              <a:solidFill>
                <a:schemeClr val="dk1"/>
              </a:solidFill>
            </a:rPr>
            <a:t>Diagram</a:t>
          </a:r>
          <a:endParaRPr sz="1400"/>
        </a:p>
      </xdr:txBody>
    </xdr:sp>
    <xdr:clientData fLocksWithSheet="0"/>
  </xdr:oneCellAnchor>
  <xdr:oneCellAnchor>
    <xdr:from>
      <xdr:col>8</xdr:col>
      <xdr:colOff>137795</xdr:colOff>
      <xdr:row>43</xdr:row>
      <xdr:rowOff>15875</xdr:rowOff>
    </xdr:from>
    <xdr:ext cx="3829050" cy="2237105"/>
    <xdr:pic>
      <xdr:nvPicPr>
        <xdr:cNvPr id="6" name="image3.png">
          <a:extLst>
            <a:ext uri="{FF2B5EF4-FFF2-40B4-BE49-F238E27FC236}">
              <a16:creationId xmlns:a16="http://schemas.microsoft.com/office/drawing/2014/main" id="{61BA233B-AAAC-7A46-B451-F4EA2A9EEC9E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976995" y="8207375"/>
          <a:ext cx="3829050" cy="223710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71755</xdr:colOff>
      <xdr:row>64</xdr:row>
      <xdr:rowOff>179705</xdr:rowOff>
    </xdr:from>
    <xdr:ext cx="3742690" cy="1896745"/>
    <xdr:pic>
      <xdr:nvPicPr>
        <xdr:cNvPr id="7" name="image3.png">
          <a:extLst>
            <a:ext uri="{FF2B5EF4-FFF2-40B4-BE49-F238E27FC236}">
              <a16:creationId xmlns:a16="http://schemas.microsoft.com/office/drawing/2014/main" id="{B3077D94-FCE9-7A44-9215-478970957DDB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806055" y="12371705"/>
          <a:ext cx="3742690" cy="189674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149860</xdr:colOff>
      <xdr:row>97</xdr:row>
      <xdr:rowOff>43180</xdr:rowOff>
    </xdr:from>
    <xdr:ext cx="4162425" cy="2230755"/>
    <xdr:pic>
      <xdr:nvPicPr>
        <xdr:cNvPr id="8" name="image3.png">
          <a:extLst>
            <a:ext uri="{FF2B5EF4-FFF2-40B4-BE49-F238E27FC236}">
              <a16:creationId xmlns:a16="http://schemas.microsoft.com/office/drawing/2014/main" id="{E664D026-B48E-594F-B6FB-F8E52628C7BC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779260" y="18521680"/>
          <a:ext cx="4162425" cy="223075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285750</xdr:colOff>
      <xdr:row>12</xdr:row>
      <xdr:rowOff>152400</xdr:rowOff>
    </xdr:from>
    <xdr:ext cx="6105525" cy="3514725"/>
    <xdr:pic>
      <xdr:nvPicPr>
        <xdr:cNvPr id="9" name="image1.png">
          <a:extLst>
            <a:ext uri="{FF2B5EF4-FFF2-40B4-BE49-F238E27FC236}">
              <a16:creationId xmlns:a16="http://schemas.microsoft.com/office/drawing/2014/main" id="{61119498-9628-EC40-B79D-E6A19F0E22B7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124950" y="2438400"/>
          <a:ext cx="6105525" cy="3514725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196103</xdr:colOff>
      <xdr:row>2</xdr:row>
      <xdr:rowOff>35018</xdr:rowOff>
    </xdr:from>
    <xdr:ext cx="4888565" cy="924486"/>
    <xdr:sp macro="" textlink="">
      <xdr:nvSpPr>
        <xdr:cNvPr id="10" name="Shape 3">
          <a:extLst>
            <a:ext uri="{FF2B5EF4-FFF2-40B4-BE49-F238E27FC236}">
              <a16:creationId xmlns:a16="http://schemas.microsoft.com/office/drawing/2014/main" id="{E69A98B8-E1E6-FB48-BA76-1F37891614A2}"/>
            </a:ext>
          </a:extLst>
        </xdr:cNvPr>
        <xdr:cNvSpPr txBox="1"/>
      </xdr:nvSpPr>
      <xdr:spPr>
        <a:xfrm>
          <a:off x="23399003" y="416018"/>
          <a:ext cx="4888565" cy="924486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Task</a:t>
          </a:r>
          <a:r>
            <a:rPr lang="en-US" sz="1100" b="1" baseline="0">
              <a:solidFill>
                <a:schemeClr val="dk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 2. 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baseline="0">
              <a:solidFill>
                <a:schemeClr val="dk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- Create new "j2" input . This then multiplies the "deflection" curve by this amount.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baseline="0">
              <a:solidFill>
                <a:schemeClr val="dk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- Reverse "bending diagram" by multiplying by -1</a:t>
          </a:r>
          <a:endParaRPr sz="1100" b="1"/>
        </a:p>
      </xdr:txBody>
    </xdr:sp>
    <xdr:clientData fLocksWithSheet="0"/>
  </xdr:oneCellAnchor>
  <xdr:oneCellAnchor>
    <xdr:from>
      <xdr:col>17</xdr:col>
      <xdr:colOff>134620</xdr:colOff>
      <xdr:row>102</xdr:row>
      <xdr:rowOff>5080</xdr:rowOff>
    </xdr:from>
    <xdr:ext cx="851883" cy="308556"/>
    <xdr:sp macro="" textlink="">
      <xdr:nvSpPr>
        <xdr:cNvPr id="11" name="Shape 3">
          <a:extLst>
            <a:ext uri="{FF2B5EF4-FFF2-40B4-BE49-F238E27FC236}">
              <a16:creationId xmlns:a16="http://schemas.microsoft.com/office/drawing/2014/main" id="{047F7F06-9385-214B-B802-EF532BF9F4BA}"/>
            </a:ext>
          </a:extLst>
        </xdr:cNvPr>
        <xdr:cNvSpPr txBox="1"/>
      </xdr:nvSpPr>
      <xdr:spPr>
        <a:xfrm>
          <a:off x="18917920" y="19436080"/>
          <a:ext cx="851883" cy="308556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x j2</a:t>
          </a:r>
          <a:endParaRPr sz="1100" b="1"/>
        </a:p>
      </xdr:txBody>
    </xdr:sp>
    <xdr:clientData fLocksWithSheet="0"/>
  </xdr:oneCellAnchor>
  <xdr:twoCellAnchor>
    <xdr:from>
      <xdr:col>6</xdr:col>
      <xdr:colOff>42545</xdr:colOff>
      <xdr:row>45</xdr:row>
      <xdr:rowOff>75565</xdr:rowOff>
    </xdr:from>
    <xdr:to>
      <xdr:col>6</xdr:col>
      <xdr:colOff>63500</xdr:colOff>
      <xdr:row>56</xdr:row>
      <xdr:rowOff>11430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C484D06-6CAE-8444-ADDE-CC20C7086AAC}"/>
            </a:ext>
          </a:extLst>
        </xdr:cNvPr>
        <xdr:cNvCxnSpPr/>
      </xdr:nvCxnSpPr>
      <xdr:spPr>
        <a:xfrm>
          <a:off x="6671945" y="8648065"/>
          <a:ext cx="20955" cy="203136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141605</xdr:colOff>
      <xdr:row>56</xdr:row>
      <xdr:rowOff>94615</xdr:rowOff>
    </xdr:from>
    <xdr:to>
      <xdr:col>31</xdr:col>
      <xdr:colOff>537845</xdr:colOff>
      <xdr:row>61</xdr:row>
      <xdr:rowOff>102870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id="{86CACBFF-346E-E646-889B-BCE3943FBB9A}"/>
            </a:ext>
          </a:extLst>
        </xdr:cNvPr>
        <xdr:cNvSpPr txBox="1"/>
      </xdr:nvSpPr>
      <xdr:spPr>
        <a:xfrm>
          <a:off x="6771005" y="10762615"/>
          <a:ext cx="28018740" cy="96075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</a:rPr>
            <a:t> From point 0L to L  use this formula: = w*((L/2)-x)</a:t>
          </a:r>
        </a:p>
        <a:p>
          <a:pPr algn="l"/>
          <a:r>
            <a:rPr lang="en-US" sz="1600">
              <a:solidFill>
                <a:srgbClr val="FF0000"/>
              </a:solidFill>
            </a:rPr>
            <a:t>Here, 0&lt;=x&lt;=L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60325</xdr:colOff>
      <xdr:row>52</xdr:row>
      <xdr:rowOff>24130</xdr:rowOff>
    </xdr:from>
    <xdr:to>
      <xdr:col>8</xdr:col>
      <xdr:colOff>113030</xdr:colOff>
      <xdr:row>56</xdr:row>
      <xdr:rowOff>69850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64C11D5-21E3-BA40-97C7-3916F3793DF4}"/>
            </a:ext>
          </a:extLst>
        </xdr:cNvPr>
        <xdr:cNvCxnSpPr/>
      </xdr:nvCxnSpPr>
      <xdr:spPr>
        <a:xfrm>
          <a:off x="6689725" y="9930130"/>
          <a:ext cx="2262505" cy="8077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542290</xdr:colOff>
      <xdr:row>67</xdr:row>
      <xdr:rowOff>101600</xdr:rowOff>
    </xdr:from>
    <xdr:to>
      <xdr:col>4</xdr:col>
      <xdr:colOff>563245</xdr:colOff>
      <xdr:row>78</xdr:row>
      <xdr:rowOff>8890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9428E77-C52B-FC45-A61E-15289ED701A2}"/>
            </a:ext>
          </a:extLst>
        </xdr:cNvPr>
        <xdr:cNvCxnSpPr/>
      </xdr:nvCxnSpPr>
      <xdr:spPr>
        <a:xfrm>
          <a:off x="4961890" y="12865100"/>
          <a:ext cx="20955" cy="200279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641350</xdr:colOff>
      <xdr:row>78</xdr:row>
      <xdr:rowOff>98425</xdr:rowOff>
    </xdr:from>
    <xdr:to>
      <xdr:col>30</xdr:col>
      <xdr:colOff>588645</xdr:colOff>
      <xdr:row>82</xdr:row>
      <xdr:rowOff>216535</xdr:rowOff>
    </xdr:to>
    <xdr:sp macro="" textlink="">
      <xdr:nvSpPr>
        <xdr:cNvPr id="16" name="Text Box 14">
          <a:extLst>
            <a:ext uri="{FF2B5EF4-FFF2-40B4-BE49-F238E27FC236}">
              <a16:creationId xmlns:a16="http://schemas.microsoft.com/office/drawing/2014/main" id="{09E296CB-FC33-F54C-8217-A0F53F263D49}"/>
            </a:ext>
          </a:extLst>
        </xdr:cNvPr>
        <xdr:cNvSpPr txBox="1"/>
      </xdr:nvSpPr>
      <xdr:spPr>
        <a:xfrm>
          <a:off x="5060950" y="14957425"/>
          <a:ext cx="28674695" cy="8547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</a:rPr>
            <a:t> From point 0L to L  use this formula: = ((w*x/2)*(L-x))*-1</a:t>
          </a:r>
        </a:p>
        <a:p>
          <a:pPr algn="l"/>
          <a:r>
            <a:rPr lang="en-US" sz="1600">
              <a:solidFill>
                <a:srgbClr val="FF0000"/>
              </a:solidFill>
            </a:rPr>
            <a:t>Here, 0&lt;=x&lt;=L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560070</xdr:colOff>
      <xdr:row>73</xdr:row>
      <xdr:rowOff>195580</xdr:rowOff>
    </xdr:from>
    <xdr:to>
      <xdr:col>6</xdr:col>
      <xdr:colOff>319405</xdr:colOff>
      <xdr:row>78</xdr:row>
      <xdr:rowOff>69850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B790C086-9519-DE41-A699-3D531A6C3F1F}"/>
            </a:ext>
          </a:extLst>
        </xdr:cNvPr>
        <xdr:cNvCxnSpPr/>
      </xdr:nvCxnSpPr>
      <xdr:spPr>
        <a:xfrm>
          <a:off x="4979670" y="14102080"/>
          <a:ext cx="1969135" cy="8267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58420</xdr:colOff>
      <xdr:row>97</xdr:row>
      <xdr:rowOff>34290</xdr:rowOff>
    </xdr:from>
    <xdr:to>
      <xdr:col>5</xdr:col>
      <xdr:colOff>79375</xdr:colOff>
      <xdr:row>110</xdr:row>
      <xdr:rowOff>36830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B23163E-ACAE-C44F-BA67-D9804DE11E42}"/>
            </a:ext>
          </a:extLst>
        </xdr:cNvPr>
        <xdr:cNvCxnSpPr/>
      </xdr:nvCxnSpPr>
      <xdr:spPr>
        <a:xfrm>
          <a:off x="5582920" y="18512790"/>
          <a:ext cx="20955" cy="247904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158115</xdr:colOff>
      <xdr:row>110</xdr:row>
      <xdr:rowOff>128905</xdr:rowOff>
    </xdr:from>
    <xdr:to>
      <xdr:col>31</xdr:col>
      <xdr:colOff>180975</xdr:colOff>
      <xdr:row>116</xdr:row>
      <xdr:rowOff>27940</xdr:rowOff>
    </xdr:to>
    <xdr:sp macro="" textlink="">
      <xdr:nvSpPr>
        <xdr:cNvPr id="19" name="Text Box 17">
          <a:extLst>
            <a:ext uri="{FF2B5EF4-FFF2-40B4-BE49-F238E27FC236}">
              <a16:creationId xmlns:a16="http://schemas.microsoft.com/office/drawing/2014/main" id="{56CE3E9E-B257-5246-8359-A1F1E49ED957}"/>
            </a:ext>
          </a:extLst>
        </xdr:cNvPr>
        <xdr:cNvSpPr txBox="1"/>
      </xdr:nvSpPr>
      <xdr:spPr>
        <a:xfrm>
          <a:off x="5682615" y="21083905"/>
          <a:ext cx="28750260" cy="104203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</a:rPr>
            <a:t> From point 0L to L  use this formula: =-((w*x)/(24*EI))*(L^3-2*L*x^2+x^3)*j2*1000</a:t>
          </a:r>
        </a:p>
        <a:p>
          <a:pPr algn="l"/>
          <a:r>
            <a:rPr lang="en-US" sz="1600">
              <a:solidFill>
                <a:srgbClr val="FF0000"/>
              </a:solidFill>
            </a:rPr>
            <a:t>Here, 0&lt;=x&lt;=L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76835</xdr:colOff>
      <xdr:row>105</xdr:row>
      <xdr:rowOff>41910</xdr:rowOff>
    </xdr:from>
    <xdr:to>
      <xdr:col>7</xdr:col>
      <xdr:colOff>129540</xdr:colOff>
      <xdr:row>110</xdr:row>
      <xdr:rowOff>97155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01B9130-0710-DC47-802F-7EE55680379E}"/>
            </a:ext>
          </a:extLst>
        </xdr:cNvPr>
        <xdr:cNvCxnSpPr/>
      </xdr:nvCxnSpPr>
      <xdr:spPr>
        <a:xfrm>
          <a:off x="5601335" y="20044410"/>
          <a:ext cx="2262505" cy="10077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324485</xdr:colOff>
      <xdr:row>92</xdr:row>
      <xdr:rowOff>140335</xdr:rowOff>
    </xdr:from>
    <xdr:to>
      <xdr:col>18</xdr:col>
      <xdr:colOff>55245</xdr:colOff>
      <xdr:row>97</xdr:row>
      <xdr:rowOff>101600</xdr:rowOff>
    </xdr:to>
    <xdr:sp macro="" textlink="">
      <xdr:nvSpPr>
        <xdr:cNvPr id="21" name="Rectangles 19">
          <a:extLst>
            <a:ext uri="{FF2B5EF4-FFF2-40B4-BE49-F238E27FC236}">
              <a16:creationId xmlns:a16="http://schemas.microsoft.com/office/drawing/2014/main" id="{0B30E2C2-F770-6F48-82FF-2A977DC38F7F}"/>
            </a:ext>
          </a:extLst>
        </xdr:cNvPr>
        <xdr:cNvSpPr/>
      </xdr:nvSpPr>
      <xdr:spPr>
        <a:xfrm>
          <a:off x="5848985" y="17666335"/>
          <a:ext cx="14094460" cy="913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193040</xdr:colOff>
      <xdr:row>76</xdr:row>
      <xdr:rowOff>161290</xdr:rowOff>
    </xdr:from>
    <xdr:ext cx="1986280" cy="307975"/>
    <xdr:sp macro="" textlink="">
      <xdr:nvSpPr>
        <xdr:cNvPr id="22" name="Shape 3">
          <a:extLst>
            <a:ext uri="{FF2B5EF4-FFF2-40B4-BE49-F238E27FC236}">
              <a16:creationId xmlns:a16="http://schemas.microsoft.com/office/drawing/2014/main" id="{E8E62A6D-0AE9-DA4B-8483-1F026B33BEE5}"/>
            </a:ext>
          </a:extLst>
        </xdr:cNvPr>
        <xdr:cNvSpPr txBox="1"/>
      </xdr:nvSpPr>
      <xdr:spPr>
        <a:xfrm>
          <a:off x="11242040" y="14639290"/>
          <a:ext cx="1986280" cy="30797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/>
            <a:t>* multiply by (-1) in equations</a:t>
          </a: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199390</xdr:colOff>
      <xdr:row>46</xdr:row>
      <xdr:rowOff>161925</xdr:rowOff>
    </xdr:from>
    <xdr:ext cx="7399655" cy="2722245"/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863C732F-E0F6-A941-914D-99540B369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19</xdr:col>
      <xdr:colOff>123825</xdr:colOff>
      <xdr:row>79</xdr:row>
      <xdr:rowOff>38100</xdr:rowOff>
    </xdr:from>
    <xdr:ext cx="6219825" cy="2657475"/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92D530C7-0FC6-2C4D-8340-6C4E95DA2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19</xdr:col>
      <xdr:colOff>68580</xdr:colOff>
      <xdr:row>120</xdr:row>
      <xdr:rowOff>76200</xdr:rowOff>
    </xdr:from>
    <xdr:ext cx="11085830" cy="2835910"/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9B47D7E3-51E6-3140-8332-0132D49A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21</xdr:col>
      <xdr:colOff>19050</xdr:colOff>
      <xdr:row>41</xdr:row>
      <xdr:rowOff>142875</xdr:rowOff>
    </xdr:from>
    <xdr:ext cx="3619500" cy="533400"/>
    <xdr:sp macro="" textlink="">
      <xdr:nvSpPr>
        <xdr:cNvPr id="5" name="Shape 7">
          <a:extLst>
            <a:ext uri="{FF2B5EF4-FFF2-40B4-BE49-F238E27FC236}">
              <a16:creationId xmlns:a16="http://schemas.microsoft.com/office/drawing/2014/main" id="{0D559F2A-15BE-F345-9C20-676E76CE6604}"/>
            </a:ext>
          </a:extLst>
        </xdr:cNvPr>
        <xdr:cNvSpPr/>
      </xdr:nvSpPr>
      <xdr:spPr>
        <a:xfrm>
          <a:off x="14687550" y="7953375"/>
          <a:ext cx="3619500" cy="533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0" cap="none">
              <a:solidFill>
                <a:schemeClr val="dk1"/>
              </a:solidFill>
            </a:rPr>
            <a:t>Diagram</a:t>
          </a:r>
          <a:endParaRPr lang="en-US" sz="1400"/>
        </a:p>
      </xdr:txBody>
    </xdr:sp>
    <xdr:clientData fLocksWithSheet="0"/>
  </xdr:oneCellAnchor>
  <xdr:twoCellAnchor>
    <xdr:from>
      <xdr:col>11</xdr:col>
      <xdr:colOff>290195</xdr:colOff>
      <xdr:row>8</xdr:row>
      <xdr:rowOff>184785</xdr:rowOff>
    </xdr:from>
    <xdr:to>
      <xdr:col>25</xdr:col>
      <xdr:colOff>262255</xdr:colOff>
      <xdr:row>13</xdr:row>
      <xdr:rowOff>78105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139602BF-2840-9147-93FF-BDDC0D276667}"/>
            </a:ext>
          </a:extLst>
        </xdr:cNvPr>
        <xdr:cNvSpPr txBox="1"/>
      </xdr:nvSpPr>
      <xdr:spPr>
        <a:xfrm>
          <a:off x="7973695" y="1708785"/>
          <a:ext cx="9751060" cy="8458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Remember in this case both span length “L” is different, so total lenght will be be add of (L1+L2) in calculations where required!</a:t>
          </a:r>
        </a:p>
      </xdr:txBody>
    </xdr:sp>
    <xdr:clientData/>
  </xdr:twoCellAnchor>
  <xdr:twoCellAnchor>
    <xdr:from>
      <xdr:col>4</xdr:col>
      <xdr:colOff>1800225</xdr:colOff>
      <xdr:row>35</xdr:row>
      <xdr:rowOff>9525</xdr:rowOff>
    </xdr:from>
    <xdr:to>
      <xdr:col>8</xdr:col>
      <xdr:colOff>464820</xdr:colOff>
      <xdr:row>35</xdr:row>
      <xdr:rowOff>130810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64E85DD-9AAA-B048-881A-1A9786B7E317}"/>
            </a:ext>
          </a:extLst>
        </xdr:cNvPr>
        <xdr:cNvCxnSpPr/>
      </xdr:nvCxnSpPr>
      <xdr:spPr>
        <a:xfrm flipH="1">
          <a:off x="3489325" y="6677025"/>
          <a:ext cx="2563495" cy="1212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837565</xdr:colOff>
      <xdr:row>32</xdr:row>
      <xdr:rowOff>182245</xdr:rowOff>
    </xdr:from>
    <xdr:to>
      <xdr:col>4</xdr:col>
      <xdr:colOff>993775</xdr:colOff>
      <xdr:row>33</xdr:row>
      <xdr:rowOff>141605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CB06EC5-FA90-F14D-8F7A-D5212CFF82BF}"/>
            </a:ext>
          </a:extLst>
        </xdr:cNvPr>
        <xdr:cNvCxnSpPr/>
      </xdr:nvCxnSpPr>
      <xdr:spPr>
        <a:xfrm flipV="1">
          <a:off x="2793365" y="6278245"/>
          <a:ext cx="702310" cy="149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80010</xdr:colOff>
      <xdr:row>36</xdr:row>
      <xdr:rowOff>139700</xdr:rowOff>
    </xdr:from>
    <xdr:to>
      <xdr:col>8</xdr:col>
      <xdr:colOff>389890</xdr:colOff>
      <xdr:row>36</xdr:row>
      <xdr:rowOff>167005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9B5AA36-1231-1A43-BF41-582236C38170}"/>
            </a:ext>
          </a:extLst>
        </xdr:cNvPr>
        <xdr:cNvCxnSpPr/>
      </xdr:nvCxnSpPr>
      <xdr:spPr>
        <a:xfrm flipH="1" flipV="1">
          <a:off x="3572510" y="6997700"/>
          <a:ext cx="2405380" cy="273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130175</xdr:colOff>
      <xdr:row>37</xdr:row>
      <xdr:rowOff>104140</xdr:rowOff>
    </xdr:from>
    <xdr:to>
      <xdr:col>8</xdr:col>
      <xdr:colOff>440055</xdr:colOff>
      <xdr:row>38</xdr:row>
      <xdr:rowOff>100330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438EBFD6-D075-1648-9AF1-FD815B0F23E9}"/>
            </a:ext>
          </a:extLst>
        </xdr:cNvPr>
        <xdr:cNvCxnSpPr/>
      </xdr:nvCxnSpPr>
      <xdr:spPr>
        <a:xfrm flipH="1" flipV="1">
          <a:off x="3622675" y="7152640"/>
          <a:ext cx="2405380" cy="186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193312</xdr:colOff>
      <xdr:row>24</xdr:row>
      <xdr:rowOff>68943</xdr:rowOff>
    </xdr:from>
    <xdr:to>
      <xdr:col>32</xdr:col>
      <xdr:colOff>116023</xdr:colOff>
      <xdr:row>28</xdr:row>
      <xdr:rowOff>75292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B998F2E2-EED1-8149-B1DE-612C23D4CB3A}"/>
            </a:ext>
          </a:extLst>
        </xdr:cNvPr>
        <xdr:cNvSpPr txBox="1"/>
      </xdr:nvSpPr>
      <xdr:spPr>
        <a:xfrm>
          <a:off x="9273812" y="4640943"/>
          <a:ext cx="13194211" cy="76834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800" b="1" u="sng">
              <a:solidFill>
                <a:srgbClr val="FF0000"/>
              </a:solidFill>
            </a:rPr>
            <a:t>NOTE</a:t>
          </a:r>
          <a:r>
            <a:rPr lang="en-US" sz="1600">
              <a:solidFill>
                <a:srgbClr val="FF0000"/>
              </a:solidFill>
            </a:rPr>
            <a:t>:In calculating value of “R1, R2, &amp; R3” we have to first calculate values of moment (M1) because if we see formula of R’s there exist values of M1.</a:t>
          </a:r>
        </a:p>
      </xdr:txBody>
    </xdr:sp>
    <xdr:clientData/>
  </xdr:twoCellAnchor>
  <xdr:twoCellAnchor>
    <xdr:from>
      <xdr:col>8</xdr:col>
      <xdr:colOff>250825</xdr:colOff>
      <xdr:row>31</xdr:row>
      <xdr:rowOff>154940</xdr:rowOff>
    </xdr:from>
    <xdr:to>
      <xdr:col>17</xdr:col>
      <xdr:colOff>69850</xdr:colOff>
      <xdr:row>40</xdr:row>
      <xdr:rowOff>10160</xdr:rowOff>
    </xdr:to>
    <xdr:sp macro="" textlink="">
      <xdr:nvSpPr>
        <xdr:cNvPr id="12" name="Rectangles 11">
          <a:extLst>
            <a:ext uri="{FF2B5EF4-FFF2-40B4-BE49-F238E27FC236}">
              <a16:creationId xmlns:a16="http://schemas.microsoft.com/office/drawing/2014/main" id="{A72F6249-CA2F-364C-8383-50CC4B36B67C}"/>
            </a:ext>
          </a:extLst>
        </xdr:cNvPr>
        <xdr:cNvSpPr/>
      </xdr:nvSpPr>
      <xdr:spPr>
        <a:xfrm>
          <a:off x="5838825" y="6060440"/>
          <a:ext cx="6105525" cy="1569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6</xdr:col>
      <xdr:colOff>676275</xdr:colOff>
      <xdr:row>46</xdr:row>
      <xdr:rowOff>142875</xdr:rowOff>
    </xdr:from>
    <xdr:to>
      <xdr:col>14</xdr:col>
      <xdr:colOff>142875</xdr:colOff>
      <xdr:row>49</xdr:row>
      <xdr:rowOff>66675</xdr:rowOff>
    </xdr:to>
    <xdr:sp macro="" textlink="">
      <xdr:nvSpPr>
        <xdr:cNvPr id="13" name="Rectangles 18">
          <a:extLst>
            <a:ext uri="{FF2B5EF4-FFF2-40B4-BE49-F238E27FC236}">
              <a16:creationId xmlns:a16="http://schemas.microsoft.com/office/drawing/2014/main" id="{BEC7FEE2-11F6-9145-BA5A-C40518B99A8A}"/>
            </a:ext>
          </a:extLst>
        </xdr:cNvPr>
        <xdr:cNvSpPr/>
      </xdr:nvSpPr>
      <xdr:spPr>
        <a:xfrm>
          <a:off x="4867275" y="8905875"/>
          <a:ext cx="50546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oneCellAnchor>
    <xdr:from>
      <xdr:col>19</xdr:col>
      <xdr:colOff>0</xdr:colOff>
      <xdr:row>117</xdr:row>
      <xdr:rowOff>0</xdr:rowOff>
    </xdr:from>
    <xdr:ext cx="4362450" cy="628650"/>
    <xdr:sp macro="" textlink="">
      <xdr:nvSpPr>
        <xdr:cNvPr id="14" name="Shape 4">
          <a:extLst>
            <a:ext uri="{FF2B5EF4-FFF2-40B4-BE49-F238E27FC236}">
              <a16:creationId xmlns:a16="http://schemas.microsoft.com/office/drawing/2014/main" id="{2FEFAD01-605B-2440-BB6B-9E4AEA873FCB}"/>
            </a:ext>
          </a:extLst>
        </xdr:cNvPr>
        <xdr:cNvSpPr txBox="1"/>
      </xdr:nvSpPr>
      <xdr:spPr>
        <a:xfrm>
          <a:off x="13271500" y="22288500"/>
          <a:ext cx="4362450" cy="628650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The same curve as shown in picture would be form in software, please consider all notes as mentioned in red !</a:t>
          </a:r>
          <a:endParaRPr lang="en-US" sz="1100" b="1"/>
        </a:p>
      </xdr:txBody>
    </xdr:sp>
    <xdr:clientData fLocksWithSheet="0"/>
  </xdr:oneCellAnchor>
  <xdr:twoCellAnchor>
    <xdr:from>
      <xdr:col>29</xdr:col>
      <xdr:colOff>133350</xdr:colOff>
      <xdr:row>90</xdr:row>
      <xdr:rowOff>161925</xdr:rowOff>
    </xdr:from>
    <xdr:to>
      <xdr:col>32</xdr:col>
      <xdr:colOff>409575</xdr:colOff>
      <xdr:row>90</xdr:row>
      <xdr:rowOff>200025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2073D4B-E3CC-1446-8D11-AA4377588623}"/>
            </a:ext>
          </a:extLst>
        </xdr:cNvPr>
        <xdr:cNvCxnSpPr/>
      </xdr:nvCxnSpPr>
      <xdr:spPr>
        <a:xfrm flipV="1">
          <a:off x="20389850" y="17306925"/>
          <a:ext cx="2371725" cy="254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572135</xdr:colOff>
      <xdr:row>145</xdr:row>
      <xdr:rowOff>109855</xdr:rowOff>
    </xdr:from>
    <xdr:to>
      <xdr:col>43</xdr:col>
      <xdr:colOff>402590</xdr:colOff>
      <xdr:row>153</xdr:row>
      <xdr:rowOff>12700</xdr:rowOff>
    </xdr:to>
    <xdr:sp macro="" textlink="">
      <xdr:nvSpPr>
        <xdr:cNvPr id="16" name="Text Box 47">
          <a:extLst>
            <a:ext uri="{FF2B5EF4-FFF2-40B4-BE49-F238E27FC236}">
              <a16:creationId xmlns:a16="http://schemas.microsoft.com/office/drawing/2014/main" id="{ABA7DB58-EE21-B046-B2DD-077122D1FDF5}"/>
            </a:ext>
          </a:extLst>
        </xdr:cNvPr>
        <xdr:cNvSpPr txBox="1"/>
      </xdr:nvSpPr>
      <xdr:spPr>
        <a:xfrm>
          <a:off x="4064635" y="27732355"/>
          <a:ext cx="26373455" cy="142684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  <a:sym typeface="+mn-ea"/>
            </a:rPr>
            <a:t>a) From point (0 l1) “x1” to (l1) “x12”</a:t>
          </a:r>
          <a:r>
            <a:rPr lang="en-US" sz="1600">
              <a:solidFill>
                <a:srgbClr val="FF0000"/>
              </a:solidFill>
            </a:rPr>
            <a:t> use this formula: =                                                                                                                              here: </a:t>
          </a:r>
          <a:r>
            <a:rPr lang="en-US" sz="2000">
              <a:solidFill>
                <a:srgbClr val="FF0000"/>
              </a:solidFill>
            </a:rPr>
            <a:t>0&lt;=x =&lt; L1    </a:t>
          </a:r>
          <a:r>
            <a:rPr lang="en-US" sz="1600">
              <a:solidFill>
                <a:srgbClr val="FF0000"/>
              </a:solidFill>
            </a:rPr>
            <a:t>                                                                       </a:t>
          </a:r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r>
            <a:rPr lang="en-US" sz="1600">
              <a:solidFill>
                <a:srgbClr val="FF0000"/>
              </a:solidFill>
              <a:sym typeface="+mn-ea"/>
            </a:rPr>
            <a:t>b) From point (l1) “x13” to (L=l1+l2) “x23” use this formula: =                                                                                                                                                                </a:t>
          </a:r>
          <a:r>
            <a:rPr lang="en-US" sz="2000">
              <a:solidFill>
                <a:srgbClr val="FF0000"/>
              </a:solidFill>
              <a:sym typeface="+mn-ea"/>
            </a:rPr>
            <a:t>     here: L1&lt;=x =&lt; L2      </a:t>
          </a:r>
          <a:r>
            <a:rPr lang="en-US" sz="1600">
              <a:solidFill>
                <a:srgbClr val="FF0000"/>
              </a:solidFill>
              <a:sym typeface="+mn-ea"/>
            </a:rPr>
            <a:t>                                                                       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130175</xdr:colOff>
      <xdr:row>124</xdr:row>
      <xdr:rowOff>26670</xdr:rowOff>
    </xdr:from>
    <xdr:to>
      <xdr:col>5</xdr:col>
      <xdr:colOff>152400</xdr:colOff>
      <xdr:row>146</xdr:row>
      <xdr:rowOff>57150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11E2B0D8-F52F-CD42-AB9C-FFBDC49161F1}"/>
            </a:ext>
          </a:extLst>
        </xdr:cNvPr>
        <xdr:cNvCxnSpPr/>
      </xdr:nvCxnSpPr>
      <xdr:spPr>
        <a:xfrm>
          <a:off x="3622675" y="23648670"/>
          <a:ext cx="22225" cy="422148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156845</xdr:colOff>
      <xdr:row>132</xdr:row>
      <xdr:rowOff>109855</xdr:rowOff>
    </xdr:from>
    <xdr:to>
      <xdr:col>34</xdr:col>
      <xdr:colOff>188595</xdr:colOff>
      <xdr:row>132</xdr:row>
      <xdr:rowOff>150495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678BEADE-AE0D-3849-A778-C641AFD5E740}"/>
            </a:ext>
          </a:extLst>
        </xdr:cNvPr>
        <xdr:cNvCxnSpPr/>
      </xdr:nvCxnSpPr>
      <xdr:spPr>
        <a:xfrm flipV="1">
          <a:off x="14126845" y="25255855"/>
          <a:ext cx="9810750" cy="4064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133350</xdr:colOff>
      <xdr:row>132</xdr:row>
      <xdr:rowOff>166370</xdr:rowOff>
    </xdr:from>
    <xdr:to>
      <xdr:col>25</xdr:col>
      <xdr:colOff>142875</xdr:colOff>
      <xdr:row>146</xdr:row>
      <xdr:rowOff>19050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D210681-FC86-AB45-AE24-ECD9ADD9E7F8}"/>
            </a:ext>
          </a:extLst>
        </xdr:cNvPr>
        <xdr:cNvCxnSpPr/>
      </xdr:nvCxnSpPr>
      <xdr:spPr>
        <a:xfrm flipH="1">
          <a:off x="14103350" y="25312370"/>
          <a:ext cx="3502025" cy="2519680"/>
        </a:xfrm>
        <a:prstGeom prst="straightConnector1">
          <a:avLst/>
        </a:prstGeom>
        <a:ln w="28575" cmpd="sng">
          <a:solidFill>
            <a:srgbClr val="FF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222250</xdr:colOff>
      <xdr:row>132</xdr:row>
      <xdr:rowOff>109855</xdr:rowOff>
    </xdr:from>
    <xdr:to>
      <xdr:col>40</xdr:col>
      <xdr:colOff>524510</xdr:colOff>
      <xdr:row>132</xdr:row>
      <xdr:rowOff>121285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BD28A52-3E84-B847-8279-AFA12B2731D2}"/>
            </a:ext>
          </a:extLst>
        </xdr:cNvPr>
        <xdr:cNvCxnSpPr/>
      </xdr:nvCxnSpPr>
      <xdr:spPr>
        <a:xfrm>
          <a:off x="23971250" y="25255855"/>
          <a:ext cx="4493260" cy="1143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43180</xdr:colOff>
      <xdr:row>132</xdr:row>
      <xdr:rowOff>114300</xdr:rowOff>
    </xdr:from>
    <xdr:to>
      <xdr:col>37</xdr:col>
      <xdr:colOff>333375</xdr:colOff>
      <xdr:row>149</xdr:row>
      <xdr:rowOff>47625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E3AC545-ABD4-8B4E-A17C-89221D3069C9}"/>
            </a:ext>
          </a:extLst>
        </xdr:cNvPr>
        <xdr:cNvCxnSpPr>
          <a:endCxn id="41" idx="0"/>
        </xdr:cNvCxnSpPr>
      </xdr:nvCxnSpPr>
      <xdr:spPr>
        <a:xfrm flipH="1">
          <a:off x="22395180" y="25260300"/>
          <a:ext cx="3782695" cy="3171825"/>
        </a:xfrm>
        <a:prstGeom prst="straightConnector1">
          <a:avLst/>
        </a:prstGeom>
        <a:ln w="28575" cmpd="sng">
          <a:solidFill>
            <a:srgbClr val="FF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172722</xdr:colOff>
      <xdr:row>15</xdr:row>
      <xdr:rowOff>100965</xdr:rowOff>
    </xdr:from>
    <xdr:ext cx="5877922" cy="1965578"/>
    <xdr:pic>
      <xdr:nvPicPr>
        <xdr:cNvPr id="22" name="Picture 21">
          <a:extLst>
            <a:ext uri="{FF2B5EF4-FFF2-40B4-BE49-F238E27FC236}">
              <a16:creationId xmlns:a16="http://schemas.microsoft.com/office/drawing/2014/main" id="{00BB5E22-3913-E744-976F-9C7515E26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8222" y="2958465"/>
          <a:ext cx="5877922" cy="1965578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9</xdr:col>
      <xdr:colOff>0</xdr:colOff>
      <xdr:row>36</xdr:row>
      <xdr:rowOff>38100</xdr:rowOff>
    </xdr:from>
    <xdr:ext cx="417285" cy="312058"/>
    <xdr:pic>
      <xdr:nvPicPr>
        <xdr:cNvPr id="23" name="Picture 22">
          <a:extLst>
            <a:ext uri="{FF2B5EF4-FFF2-40B4-BE49-F238E27FC236}">
              <a16:creationId xmlns:a16="http://schemas.microsoft.com/office/drawing/2014/main" id="{48B7545E-E548-9D4D-9746-9CF298DAF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86500" y="6896100"/>
          <a:ext cx="417285" cy="312058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9</xdr:col>
      <xdr:colOff>38100</xdr:colOff>
      <xdr:row>37</xdr:row>
      <xdr:rowOff>171450</xdr:rowOff>
    </xdr:from>
    <xdr:ext cx="266700" cy="283482"/>
    <xdr:pic>
      <xdr:nvPicPr>
        <xdr:cNvPr id="24" name="Picture 23">
          <a:extLst>
            <a:ext uri="{FF2B5EF4-FFF2-40B4-BE49-F238E27FC236}">
              <a16:creationId xmlns:a16="http://schemas.microsoft.com/office/drawing/2014/main" id="{5E3220DD-BBB3-AC48-9F34-4C7E94F5B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24600" y="7219950"/>
          <a:ext cx="266700" cy="283482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9</xdr:col>
      <xdr:colOff>347980</xdr:colOff>
      <xdr:row>36</xdr:row>
      <xdr:rowOff>27940</xdr:rowOff>
    </xdr:from>
    <xdr:ext cx="2578100" cy="331743"/>
    <xdr:pic>
      <xdr:nvPicPr>
        <xdr:cNvPr id="25" name="Picture 24">
          <a:extLst>
            <a:ext uri="{FF2B5EF4-FFF2-40B4-BE49-F238E27FC236}">
              <a16:creationId xmlns:a16="http://schemas.microsoft.com/office/drawing/2014/main" id="{C5FC174D-11DB-534B-97F6-21D66F333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34480" y="6885940"/>
          <a:ext cx="2578100" cy="331743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10</xdr:col>
      <xdr:colOff>100330</xdr:colOff>
      <xdr:row>37</xdr:row>
      <xdr:rowOff>123825</xdr:rowOff>
    </xdr:from>
    <xdr:ext cx="1518557" cy="443774"/>
    <xdr:pic>
      <xdr:nvPicPr>
        <xdr:cNvPr id="26" name="Picture 25">
          <a:extLst>
            <a:ext uri="{FF2B5EF4-FFF2-40B4-BE49-F238E27FC236}">
              <a16:creationId xmlns:a16="http://schemas.microsoft.com/office/drawing/2014/main" id="{A394BF4C-2BC1-9544-87D5-601D42A0E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85330" y="7172325"/>
          <a:ext cx="1518557" cy="443774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9</xdr:col>
      <xdr:colOff>66040</xdr:colOff>
      <xdr:row>34</xdr:row>
      <xdr:rowOff>67310</xdr:rowOff>
    </xdr:from>
    <xdr:ext cx="294640" cy="323396"/>
    <xdr:pic>
      <xdr:nvPicPr>
        <xdr:cNvPr id="27" name="Picture 26">
          <a:extLst>
            <a:ext uri="{FF2B5EF4-FFF2-40B4-BE49-F238E27FC236}">
              <a16:creationId xmlns:a16="http://schemas.microsoft.com/office/drawing/2014/main" id="{44224EBB-B337-2645-8849-141538C36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52540" y="6544310"/>
          <a:ext cx="294640" cy="323396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10</xdr:col>
      <xdr:colOff>51435</xdr:colOff>
      <xdr:row>34</xdr:row>
      <xdr:rowOff>0</xdr:rowOff>
    </xdr:from>
    <xdr:ext cx="1423307" cy="444953"/>
    <xdr:pic>
      <xdr:nvPicPr>
        <xdr:cNvPr id="28" name="Picture 27">
          <a:extLst>
            <a:ext uri="{FF2B5EF4-FFF2-40B4-BE49-F238E27FC236}">
              <a16:creationId xmlns:a16="http://schemas.microsoft.com/office/drawing/2014/main" id="{9E225309-0AA0-6944-98D7-014ED554B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036435" y="6477000"/>
          <a:ext cx="1423307" cy="444953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4</xdr:col>
      <xdr:colOff>1475105</xdr:colOff>
      <xdr:row>30</xdr:row>
      <xdr:rowOff>7620</xdr:rowOff>
    </xdr:from>
    <xdr:ext cx="1907631" cy="808265"/>
    <xdr:pic>
      <xdr:nvPicPr>
        <xdr:cNvPr id="29" name="Picture 28">
          <a:extLst>
            <a:ext uri="{FF2B5EF4-FFF2-40B4-BE49-F238E27FC236}">
              <a16:creationId xmlns:a16="http://schemas.microsoft.com/office/drawing/2014/main" id="{AF80FE6D-111A-B64E-8D71-6ACC8A90C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94405" y="5722620"/>
          <a:ext cx="1907631" cy="80826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4</xdr:col>
      <xdr:colOff>904240</xdr:colOff>
      <xdr:row>30</xdr:row>
      <xdr:rowOff>155575</xdr:rowOff>
    </xdr:from>
    <xdr:ext cx="552450" cy="474890"/>
    <xdr:pic>
      <xdr:nvPicPr>
        <xdr:cNvPr id="30" name="Picture 29">
          <a:extLst>
            <a:ext uri="{FF2B5EF4-FFF2-40B4-BE49-F238E27FC236}">
              <a16:creationId xmlns:a16="http://schemas.microsoft.com/office/drawing/2014/main" id="{EC9697B0-0162-144F-AB02-2A3FF3727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495040" y="5870575"/>
          <a:ext cx="552450" cy="47489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248376</xdr:colOff>
      <xdr:row>44</xdr:row>
      <xdr:rowOff>46263</xdr:rowOff>
    </xdr:from>
    <xdr:ext cx="3860981" cy="3981450"/>
    <xdr:pic>
      <xdr:nvPicPr>
        <xdr:cNvPr id="31" name="Picture 30">
          <a:extLst>
            <a:ext uri="{FF2B5EF4-FFF2-40B4-BE49-F238E27FC236}">
              <a16:creationId xmlns:a16="http://schemas.microsoft.com/office/drawing/2014/main" id="{297E133C-44AE-5B4B-AF53-044130993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439376" y="8428263"/>
          <a:ext cx="3860981" cy="39814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7</xdr:col>
      <xdr:colOff>54430</xdr:colOff>
      <xdr:row>74</xdr:row>
      <xdr:rowOff>79827</xdr:rowOff>
    </xdr:from>
    <xdr:ext cx="3719284" cy="3748316"/>
    <xdr:pic>
      <xdr:nvPicPr>
        <xdr:cNvPr id="32" name="Picture 31">
          <a:extLst>
            <a:ext uri="{FF2B5EF4-FFF2-40B4-BE49-F238E27FC236}">
              <a16:creationId xmlns:a16="http://schemas.microsoft.com/office/drawing/2014/main" id="{39503430-3CDB-9F45-A6FA-301D48582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943930" y="14176827"/>
          <a:ext cx="3719284" cy="3748316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5</xdr:col>
      <xdr:colOff>1222375</xdr:colOff>
      <xdr:row>127</xdr:row>
      <xdr:rowOff>52705</xdr:rowOff>
    </xdr:from>
    <xdr:ext cx="5784940" cy="2988491"/>
    <xdr:pic>
      <xdr:nvPicPr>
        <xdr:cNvPr id="33" name="Picture 32">
          <a:extLst>
            <a:ext uri="{FF2B5EF4-FFF2-40B4-BE49-F238E27FC236}">
              <a16:creationId xmlns:a16="http://schemas.microsoft.com/office/drawing/2014/main" id="{DE8ACB4B-6255-7548-B90E-C5305A886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194175" y="24246205"/>
          <a:ext cx="5784940" cy="2988491"/>
        </a:xfrm>
        <a:prstGeom prst="rect">
          <a:avLst/>
        </a:prstGeom>
        <a:noFill/>
        <a:ln w="9525">
          <a:noFill/>
        </a:ln>
      </xdr:spPr>
    </xdr:pic>
    <xdr:clientData/>
  </xdr:oneCellAnchor>
  <xdr:twoCellAnchor>
    <xdr:from>
      <xdr:col>5</xdr:col>
      <xdr:colOff>158115</xdr:colOff>
      <xdr:row>124</xdr:row>
      <xdr:rowOff>28575</xdr:rowOff>
    </xdr:from>
    <xdr:to>
      <xdr:col>6</xdr:col>
      <xdr:colOff>133350</xdr:colOff>
      <xdr:row>129</xdr:row>
      <xdr:rowOff>266065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25350CCD-8972-A945-A6D5-10C48E5C130F}"/>
            </a:ext>
          </a:extLst>
        </xdr:cNvPr>
        <xdr:cNvCxnSpPr/>
      </xdr:nvCxnSpPr>
      <xdr:spPr>
        <a:xfrm flipV="1">
          <a:off x="3650615" y="23650575"/>
          <a:ext cx="673735" cy="11137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43180</xdr:colOff>
      <xdr:row>10</xdr:row>
      <xdr:rowOff>132080</xdr:rowOff>
    </xdr:from>
    <xdr:to>
      <xdr:col>11</xdr:col>
      <xdr:colOff>289560</xdr:colOff>
      <xdr:row>10</xdr:row>
      <xdr:rowOff>243205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DF65CB4C-0914-9C40-B50F-E924DD318426}"/>
            </a:ext>
          </a:extLst>
        </xdr:cNvPr>
        <xdr:cNvCxnSpPr>
          <a:stCxn id="6" idx="1"/>
        </xdr:cNvCxnSpPr>
      </xdr:nvCxnSpPr>
      <xdr:spPr>
        <a:xfrm flipH="1" flipV="1">
          <a:off x="7028180" y="2037080"/>
          <a:ext cx="944880" cy="60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1449705</xdr:colOff>
      <xdr:row>119</xdr:row>
      <xdr:rowOff>149225</xdr:rowOff>
    </xdr:from>
    <xdr:to>
      <xdr:col>17</xdr:col>
      <xdr:colOff>283210</xdr:colOff>
      <xdr:row>124</xdr:row>
      <xdr:rowOff>41275</xdr:rowOff>
    </xdr:to>
    <xdr:sp macro="" textlink="">
      <xdr:nvSpPr>
        <xdr:cNvPr id="36" name="Rectangles 80">
          <a:extLst>
            <a:ext uri="{FF2B5EF4-FFF2-40B4-BE49-F238E27FC236}">
              <a16:creationId xmlns:a16="http://schemas.microsoft.com/office/drawing/2014/main" id="{879557CE-E685-2B40-9140-F3EB4B743FCB}"/>
            </a:ext>
          </a:extLst>
        </xdr:cNvPr>
        <xdr:cNvSpPr/>
      </xdr:nvSpPr>
      <xdr:spPr>
        <a:xfrm>
          <a:off x="4192905" y="22818725"/>
          <a:ext cx="7964805" cy="84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29</xdr:col>
      <xdr:colOff>588645</xdr:colOff>
      <xdr:row>133</xdr:row>
      <xdr:rowOff>42545</xdr:rowOff>
    </xdr:from>
    <xdr:ext cx="12379325" cy="885825"/>
    <xdr:sp macro="" textlink="">
      <xdr:nvSpPr>
        <xdr:cNvPr id="37" name="Shape 4">
          <a:extLst>
            <a:ext uri="{FF2B5EF4-FFF2-40B4-BE49-F238E27FC236}">
              <a16:creationId xmlns:a16="http://schemas.microsoft.com/office/drawing/2014/main" id="{42295888-7284-C34F-88BA-7331E8414830}"/>
            </a:ext>
          </a:extLst>
        </xdr:cNvPr>
        <xdr:cNvSpPr txBox="1"/>
      </xdr:nvSpPr>
      <xdr:spPr>
        <a:xfrm>
          <a:off x="20845145" y="25379045"/>
          <a:ext cx="12379325" cy="8858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RESULTS are also verify using “SAP2000” software to estimate deflection graph of this case, &amp; results are same as calculations!</a:t>
          </a:r>
          <a:endParaRPr lang="en-US" sz="2400"/>
        </a:p>
      </xdr:txBody>
    </xdr:sp>
    <xdr:clientData fLocksWithSheet="0"/>
  </xdr:oneCellAnchor>
  <xdr:oneCellAnchor>
    <xdr:from>
      <xdr:col>30</xdr:col>
      <xdr:colOff>0</xdr:colOff>
      <xdr:row>136</xdr:row>
      <xdr:rowOff>109220</xdr:rowOff>
    </xdr:from>
    <xdr:ext cx="13952310" cy="1971675"/>
    <xdr:pic>
      <xdr:nvPicPr>
        <xdr:cNvPr id="38" name="Picture 37">
          <a:extLst>
            <a:ext uri="{FF2B5EF4-FFF2-40B4-BE49-F238E27FC236}">
              <a16:creationId xmlns:a16="http://schemas.microsoft.com/office/drawing/2014/main" id="{800C54A9-43BC-F842-9C43-515359799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955000" y="26017220"/>
          <a:ext cx="13952310" cy="19716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15</xdr:col>
      <xdr:colOff>85725</xdr:colOff>
      <xdr:row>146</xdr:row>
      <xdr:rowOff>9525</xdr:rowOff>
    </xdr:from>
    <xdr:ext cx="5690779" cy="490764"/>
    <xdr:pic>
      <xdr:nvPicPr>
        <xdr:cNvPr id="39" name="Picture 38">
          <a:extLst>
            <a:ext uri="{FF2B5EF4-FFF2-40B4-BE49-F238E27FC236}">
              <a16:creationId xmlns:a16="http://schemas.microsoft.com/office/drawing/2014/main" id="{1A6A9BA4-8713-FB4E-AD7B-22A7DABA2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r:link="rId16"/>
        <a:stretch>
          <a:fillRect/>
        </a:stretch>
      </xdr:blipFill>
      <xdr:spPr>
        <a:xfrm>
          <a:off x="10563225" y="27822525"/>
          <a:ext cx="5690779" cy="490764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16</xdr:col>
      <xdr:colOff>57150</xdr:colOff>
      <xdr:row>148</xdr:row>
      <xdr:rowOff>133350</xdr:rowOff>
    </xdr:from>
    <xdr:ext cx="7040335" cy="741136"/>
    <xdr:pic>
      <xdr:nvPicPr>
        <xdr:cNvPr id="40" name="Picture 39">
          <a:extLst>
            <a:ext uri="{FF2B5EF4-FFF2-40B4-BE49-F238E27FC236}">
              <a16:creationId xmlns:a16="http://schemas.microsoft.com/office/drawing/2014/main" id="{6C9FA49A-E8FE-134F-B04A-26D0883E4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r:link="rId18"/>
        <a:stretch>
          <a:fillRect/>
        </a:stretch>
      </xdr:blipFill>
      <xdr:spPr>
        <a:xfrm>
          <a:off x="11233150" y="28327350"/>
          <a:ext cx="7040335" cy="741136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31</xdr:col>
      <xdr:colOff>124460</xdr:colOff>
      <xdr:row>149</xdr:row>
      <xdr:rowOff>47625</xdr:rowOff>
    </xdr:from>
    <xdr:ext cx="1099276" cy="560614"/>
    <xdr:pic>
      <xdr:nvPicPr>
        <xdr:cNvPr id="41" name="Picture 40">
          <a:extLst>
            <a:ext uri="{FF2B5EF4-FFF2-40B4-BE49-F238E27FC236}">
              <a16:creationId xmlns:a16="http://schemas.microsoft.com/office/drawing/2014/main" id="{DC483955-E611-C749-8F22-AAFBA4BEB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r:link="rId20"/>
        <a:stretch>
          <a:fillRect/>
        </a:stretch>
      </xdr:blipFill>
      <xdr:spPr>
        <a:xfrm>
          <a:off x="21777960" y="28432125"/>
          <a:ext cx="1099276" cy="560614"/>
        </a:xfrm>
        <a:prstGeom prst="rect">
          <a:avLst/>
        </a:prstGeom>
        <a:noFill/>
        <a:ln w="9525">
          <a:noFill/>
        </a:ln>
      </xdr:spPr>
    </xdr:pic>
    <xdr:clientData/>
  </xdr:oneCellAnchor>
  <xdr:twoCellAnchor>
    <xdr:from>
      <xdr:col>6</xdr:col>
      <xdr:colOff>0</xdr:colOff>
      <xdr:row>61</xdr:row>
      <xdr:rowOff>154214</xdr:rowOff>
    </xdr:from>
    <xdr:to>
      <xdr:col>26</xdr:col>
      <xdr:colOff>22658</xdr:colOff>
      <xdr:row>68</xdr:row>
      <xdr:rowOff>172358</xdr:rowOff>
    </xdr:to>
    <xdr:sp macro="" textlink="">
      <xdr:nvSpPr>
        <xdr:cNvPr id="42" name="Text Box 17">
          <a:extLst>
            <a:ext uri="{FF2B5EF4-FFF2-40B4-BE49-F238E27FC236}">
              <a16:creationId xmlns:a16="http://schemas.microsoft.com/office/drawing/2014/main" id="{562B90D9-D3C1-DC43-9E9B-4E53A1166805}"/>
            </a:ext>
          </a:extLst>
        </xdr:cNvPr>
        <xdr:cNvSpPr txBox="1"/>
      </xdr:nvSpPr>
      <xdr:spPr>
        <a:xfrm>
          <a:off x="4191000" y="11774714"/>
          <a:ext cx="13992658" cy="1351644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</a:rPr>
            <a:t>- For x</a:t>
          </a:r>
          <a:r>
            <a:rPr lang="en-US" sz="1600" baseline="0">
              <a:solidFill>
                <a:srgbClr val="FF0000"/>
              </a:solidFill>
            </a:rPr>
            <a:t>=0, use this formula: = R1</a:t>
          </a:r>
          <a:endParaRPr lang="en-US" sz="1600">
            <a:solidFill>
              <a:srgbClr val="FF0000"/>
            </a:solidFill>
          </a:endParaRPr>
        </a:p>
        <a:p>
          <a:pPr algn="l"/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- From point 0L &lt; x &lt; a ,</a:t>
          </a:r>
          <a:r>
            <a:rPr lang="en-US" sz="1600">
              <a:solidFill>
                <a:srgbClr val="FF0000"/>
              </a:solidFill>
            </a:rPr>
            <a:t>use this formula: =R1 - (w*x)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rgbClr val="FF0000"/>
              </a:solidFill>
            </a:rPr>
            <a:t>-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For point x=a approaching from </a:t>
          </a:r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left side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use this formula: = R1 - (w*L1)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- For point x=a approaching from </a:t>
          </a:r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Right side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use this formula: = R1 + R2 - (w * L1)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- From point a &lt; x &lt; L ,use this formula: = R1 + R2 - ( w*x)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- For x=L, use this formula: = R1 + R2 - (w * L)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6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cs typeface="+mn-cs"/>
          </a:endParaRPr>
        </a:p>
        <a:p>
          <a:pPr algn="l"/>
          <a:r>
            <a:rPr lang="en-US" sz="1600">
              <a:solidFill>
                <a:srgbClr val="FF0000"/>
              </a:solidFill>
              <a:sym typeface="+mn-ea"/>
            </a:rPr>
            <a:t>    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DB8B-2281-9949-90C8-39EC40B962F7}">
  <sheetPr>
    <tabColor rgb="FF46E683"/>
  </sheetPr>
  <dimension ref="A1:AB1003"/>
  <sheetViews>
    <sheetView showGridLines="0" zoomScale="96" zoomScaleNormal="96" workbookViewId="0">
      <selection activeCell="B9" sqref="B9:D9"/>
    </sheetView>
  </sheetViews>
  <sheetFormatPr defaultColWidth="14.44140625" defaultRowHeight="15" customHeight="1"/>
  <cols>
    <col min="1" max="4" width="5.44140625" style="1" customWidth="1"/>
    <col min="5" max="5" width="10" style="1" customWidth="1"/>
    <col min="6" max="28" width="5.44140625" style="1" customWidth="1"/>
    <col min="29" max="31" width="8.77734375" style="1" customWidth="1"/>
    <col min="32" max="16384" width="14.44140625" style="1"/>
  </cols>
  <sheetData>
    <row r="1" spans="1:27" ht="14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7" ht="14.25" customHeight="1">
      <c r="A2" s="14"/>
      <c r="B2" s="14" t="s">
        <v>30</v>
      </c>
      <c r="C2" s="14"/>
      <c r="D2" s="14"/>
      <c r="E2" s="14"/>
      <c r="F2" s="14"/>
      <c r="G2" s="14"/>
      <c r="H2" s="14"/>
      <c r="I2" s="14"/>
      <c r="J2" s="14"/>
      <c r="K2" s="14"/>
      <c r="L2" s="2"/>
      <c r="M2" s="2"/>
      <c r="N2" s="2"/>
      <c r="O2" s="2"/>
      <c r="P2" s="2"/>
      <c r="Q2" s="14"/>
      <c r="R2" s="14"/>
      <c r="S2" s="14"/>
      <c r="T2" s="14"/>
      <c r="U2" s="14"/>
      <c r="V2" s="14"/>
    </row>
    <row r="3" spans="1:27" ht="14.25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2"/>
      <c r="M3" s="2"/>
      <c r="N3" s="2"/>
      <c r="O3" s="2"/>
      <c r="P3" s="2"/>
      <c r="Q3" s="14"/>
      <c r="R3" s="14"/>
      <c r="S3" s="14"/>
      <c r="T3" s="14"/>
      <c r="U3" s="14"/>
      <c r="V3" s="14"/>
    </row>
    <row r="4" spans="1:27" ht="14.25" customHeight="1">
      <c r="A4" s="14"/>
      <c r="B4" s="21" t="s">
        <v>29</v>
      </c>
      <c r="C4" s="14"/>
      <c r="D4" s="14"/>
      <c r="F4" s="14"/>
      <c r="G4" s="15" t="s">
        <v>28</v>
      </c>
      <c r="H4" s="14"/>
      <c r="I4" s="14"/>
      <c r="K4" s="14"/>
      <c r="L4" s="20" t="s">
        <v>27</v>
      </c>
      <c r="M4" s="14"/>
      <c r="S4" s="14"/>
      <c r="T4" s="14"/>
      <c r="U4" s="14"/>
      <c r="V4" s="14"/>
      <c r="W4" s="14"/>
      <c r="X4" s="14"/>
      <c r="Y4" s="14"/>
      <c r="Z4" s="14"/>
      <c r="AA4" s="14"/>
    </row>
    <row r="5" spans="1:27" ht="14.25" customHeight="1">
      <c r="A5" s="14"/>
      <c r="B5" s="19">
        <v>20</v>
      </c>
      <c r="C5" s="14"/>
      <c r="D5" s="14"/>
      <c r="F5" s="14"/>
      <c r="G5" s="63">
        <v>8</v>
      </c>
      <c r="H5" s="64"/>
      <c r="I5" s="14"/>
      <c r="K5" s="14"/>
      <c r="L5" s="18">
        <v>2</v>
      </c>
      <c r="M5" s="17"/>
      <c r="S5" s="14"/>
      <c r="T5" s="14"/>
      <c r="U5" s="14"/>
      <c r="V5" s="14"/>
      <c r="W5" s="14"/>
      <c r="X5" s="14"/>
      <c r="Y5" s="14"/>
      <c r="Z5" s="14"/>
      <c r="AA5" s="14"/>
    </row>
    <row r="6" spans="1:27" ht="14.2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"/>
      <c r="R6" s="16"/>
      <c r="S6" s="14"/>
      <c r="T6" s="14"/>
      <c r="U6" s="14"/>
      <c r="V6" s="14"/>
      <c r="W6" s="14"/>
      <c r="X6" s="14"/>
      <c r="Y6" s="14"/>
      <c r="Z6" s="14"/>
      <c r="AA6" s="14"/>
    </row>
    <row r="7" spans="1:27" ht="14.2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2"/>
      <c r="S7" s="14"/>
      <c r="T7" s="14"/>
      <c r="U7" s="14"/>
      <c r="V7" s="14"/>
      <c r="W7" s="14"/>
      <c r="X7" s="14"/>
      <c r="Y7" s="14"/>
      <c r="Z7" s="14"/>
      <c r="AA7" s="14"/>
    </row>
    <row r="8" spans="1:27" ht="14.25" customHeight="1">
      <c r="B8" s="15" t="s">
        <v>26</v>
      </c>
      <c r="G8" s="14"/>
      <c r="L8" s="2"/>
      <c r="S8" s="14"/>
      <c r="T8" s="14"/>
      <c r="U8" s="14"/>
      <c r="V8" s="14"/>
      <c r="W8" s="14"/>
      <c r="X8" s="14"/>
      <c r="Y8" s="14"/>
      <c r="Z8" s="14"/>
      <c r="AA8" s="14"/>
    </row>
    <row r="9" spans="1:27" ht="14.25" customHeight="1">
      <c r="A9" s="14"/>
      <c r="B9" s="65">
        <f>3.15*10^12</f>
        <v>3150000000000</v>
      </c>
      <c r="C9" s="66"/>
      <c r="D9" s="66"/>
      <c r="G9" s="14"/>
      <c r="H9" s="14"/>
      <c r="I9" s="14"/>
      <c r="J9" s="14"/>
      <c r="K9" s="14"/>
      <c r="L9" s="2"/>
      <c r="S9" s="14"/>
      <c r="T9" s="14"/>
      <c r="U9" s="14"/>
      <c r="V9" s="14"/>
      <c r="W9" s="14"/>
      <c r="X9" s="14"/>
      <c r="Y9" s="14"/>
      <c r="Z9" s="14"/>
      <c r="AA9" s="14"/>
    </row>
    <row r="10" spans="1:27" ht="14.25" customHeight="1"/>
    <row r="11" spans="1:27" ht="14.25" customHeight="1"/>
    <row r="12" spans="1:27" ht="14.25" customHeight="1">
      <c r="A12" s="9"/>
      <c r="B12" s="13"/>
      <c r="C12" s="12"/>
      <c r="D12" s="12"/>
      <c r="E12" s="12"/>
      <c r="F12" s="10"/>
      <c r="G12" s="10"/>
      <c r="H12" s="11"/>
      <c r="I12" s="11"/>
      <c r="J12" s="11"/>
      <c r="K12" s="11"/>
      <c r="L12" s="10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4.25" customHeight="1"/>
    <row r="14" spans="1:27" ht="14.25" customHeight="1"/>
    <row r="15" spans="1:27" ht="14.25" customHeight="1"/>
    <row r="16" spans="1:27" ht="14.25" customHeight="1"/>
    <row r="17" s="1" customFormat="1" ht="14.25" customHeight="1"/>
    <row r="18" s="1" customFormat="1" ht="14.25" customHeight="1"/>
    <row r="19" s="1" customFormat="1" ht="14.25" customHeight="1"/>
    <row r="20" s="1" customFormat="1" ht="17.25" customHeight="1"/>
    <row r="21" s="1" customFormat="1" ht="17.25" customHeight="1"/>
    <row r="22" s="1" customFormat="1" ht="17.25" customHeight="1"/>
    <row r="23" s="1" customFormat="1" ht="17.25" customHeight="1"/>
    <row r="24" s="1" customFormat="1" ht="17.25" customHeight="1"/>
    <row r="25" s="1" customFormat="1" ht="17.25" customHeight="1"/>
    <row r="26" s="1" customFormat="1" ht="14.25" customHeight="1"/>
    <row r="27" s="1" customFormat="1" ht="14.25" customHeight="1"/>
    <row r="28" s="1" customFormat="1" ht="17.25" customHeight="1"/>
    <row r="29" s="1" customFormat="1" ht="17.25" customHeight="1"/>
    <row r="30" s="1" customFormat="1" ht="14.25" customHeight="1"/>
    <row r="31" s="1" customFormat="1" ht="17.25" customHeight="1"/>
    <row r="32" s="1" customFormat="1" ht="17.25" customHeight="1"/>
    <row r="33" spans="3:23" ht="17.25" customHeight="1"/>
    <row r="34" spans="3:23" ht="17.25" customHeight="1">
      <c r="Q34" s="8"/>
      <c r="R34" s="8"/>
      <c r="S34" s="8"/>
      <c r="T34" s="8"/>
      <c r="U34" s="8"/>
      <c r="V34" s="8"/>
      <c r="W34" s="8"/>
    </row>
    <row r="35" spans="3:23" ht="17.25" customHeight="1">
      <c r="O35" s="8"/>
      <c r="Q35" s="8"/>
      <c r="R35" s="8"/>
      <c r="S35" s="8"/>
      <c r="T35" s="8"/>
      <c r="U35" s="8"/>
      <c r="V35" s="8"/>
      <c r="W35" s="8"/>
    </row>
    <row r="36" spans="3:23" ht="17.25" customHeight="1">
      <c r="Q36" s="8"/>
      <c r="R36" s="8"/>
      <c r="S36" s="8"/>
      <c r="T36" s="8"/>
      <c r="U36" s="8"/>
      <c r="V36" s="8"/>
      <c r="W36" s="8"/>
    </row>
    <row r="37" spans="3:23" ht="17.25" customHeight="1">
      <c r="Q37" s="8"/>
      <c r="R37" s="8"/>
      <c r="S37" s="8"/>
      <c r="T37" s="8"/>
      <c r="U37" s="8"/>
      <c r="V37" s="8"/>
      <c r="W37" s="8"/>
    </row>
    <row r="38" spans="3:23" ht="14.25" customHeight="1">
      <c r="Q38" s="8"/>
      <c r="R38" s="8"/>
      <c r="S38" s="8"/>
      <c r="T38" s="8"/>
      <c r="U38" s="8"/>
      <c r="V38" s="8"/>
      <c r="W38" s="8"/>
    </row>
    <row r="39" spans="3:23" ht="14.25" customHeight="1"/>
    <row r="40" spans="3:23" ht="17.25" customHeight="1"/>
    <row r="41" spans="3:23" ht="17.25" customHeight="1"/>
    <row r="42" spans="3:23" ht="17.25" customHeight="1"/>
    <row r="43" spans="3:23" ht="17.25" customHeight="1">
      <c r="C43" s="3" t="s">
        <v>25</v>
      </c>
    </row>
    <row r="44" spans="3:23" ht="17.25" customHeight="1">
      <c r="E44" s="7" t="s">
        <v>16</v>
      </c>
      <c r="F44" s="4" t="s">
        <v>24</v>
      </c>
    </row>
    <row r="45" spans="3:23" ht="17.25" customHeight="1">
      <c r="E45" s="7" t="s">
        <v>13</v>
      </c>
      <c r="F45" s="4" t="s">
        <v>23</v>
      </c>
    </row>
    <row r="46" spans="3:23" ht="14.25" customHeight="1">
      <c r="D46" s="1" t="s">
        <v>10</v>
      </c>
      <c r="E46" s="7">
        <v>0</v>
      </c>
      <c r="F46" s="7">
        <f t="shared" ref="F46:F56" si="0">$B$5*($G$5/2-E46)</f>
        <v>80</v>
      </c>
    </row>
    <row r="47" spans="3:23" ht="14.25" customHeight="1">
      <c r="D47" s="1" t="s">
        <v>9</v>
      </c>
      <c r="E47" s="7">
        <f t="shared" ref="E47:E56" si="1">E46+$G$5/10</f>
        <v>0.8</v>
      </c>
      <c r="F47" s="7">
        <f t="shared" si="0"/>
        <v>64</v>
      </c>
      <c r="H47" s="5"/>
    </row>
    <row r="48" spans="3:23" ht="18" customHeight="1">
      <c r="D48" s="1" t="s">
        <v>8</v>
      </c>
      <c r="E48" s="7">
        <f t="shared" si="1"/>
        <v>1.6</v>
      </c>
      <c r="F48" s="7">
        <f t="shared" si="0"/>
        <v>48</v>
      </c>
    </row>
    <row r="49" spans="3:6" ht="18" customHeight="1">
      <c r="D49" s="1" t="s">
        <v>7</v>
      </c>
      <c r="E49" s="7">
        <f t="shared" si="1"/>
        <v>2.4000000000000004</v>
      </c>
      <c r="F49" s="7">
        <f t="shared" si="0"/>
        <v>31.999999999999993</v>
      </c>
    </row>
    <row r="50" spans="3:6" ht="18" customHeight="1">
      <c r="D50" s="1" t="s">
        <v>6</v>
      </c>
      <c r="E50" s="7">
        <f t="shared" si="1"/>
        <v>3.2</v>
      </c>
      <c r="F50" s="7">
        <f t="shared" si="0"/>
        <v>15.999999999999996</v>
      </c>
    </row>
    <row r="51" spans="3:6" ht="18" customHeight="1">
      <c r="D51" s="1" t="s">
        <v>5</v>
      </c>
      <c r="E51" s="7">
        <f t="shared" si="1"/>
        <v>4</v>
      </c>
      <c r="F51" s="7">
        <f t="shared" si="0"/>
        <v>0</v>
      </c>
    </row>
    <row r="52" spans="3:6" ht="18" customHeight="1">
      <c r="D52" s="1" t="s">
        <v>4</v>
      </c>
      <c r="E52" s="7">
        <f t="shared" si="1"/>
        <v>4.8</v>
      </c>
      <c r="F52" s="7">
        <f t="shared" si="0"/>
        <v>-15.999999999999996</v>
      </c>
    </row>
    <row r="53" spans="3:6" ht="18" customHeight="1">
      <c r="D53" s="1" t="s">
        <v>3</v>
      </c>
      <c r="E53" s="7">
        <f t="shared" si="1"/>
        <v>5.6</v>
      </c>
      <c r="F53" s="7">
        <f t="shared" si="0"/>
        <v>-31.999999999999993</v>
      </c>
    </row>
    <row r="54" spans="3:6" ht="18" customHeight="1">
      <c r="D54" s="1" t="s">
        <v>2</v>
      </c>
      <c r="E54" s="7">
        <f t="shared" si="1"/>
        <v>6.3999999999999995</v>
      </c>
      <c r="F54" s="7">
        <f t="shared" si="0"/>
        <v>-47.999999999999986</v>
      </c>
    </row>
    <row r="55" spans="3:6" ht="18" customHeight="1">
      <c r="D55" s="1" t="s">
        <v>1</v>
      </c>
      <c r="E55" s="7">
        <f t="shared" si="1"/>
        <v>7.1999999999999993</v>
      </c>
      <c r="F55" s="7">
        <f t="shared" si="0"/>
        <v>-63.999999999999986</v>
      </c>
    </row>
    <row r="56" spans="3:6" ht="18" customHeight="1">
      <c r="D56" s="1" t="s">
        <v>0</v>
      </c>
      <c r="E56" s="7">
        <f t="shared" si="1"/>
        <v>7.9999999999999991</v>
      </c>
      <c r="F56" s="7">
        <f t="shared" si="0"/>
        <v>-79.999999999999986</v>
      </c>
    </row>
    <row r="57" spans="3:6" ht="18" customHeight="1"/>
    <row r="58" spans="3:6" ht="18" customHeight="1"/>
    <row r="59" spans="3:6" ht="18" customHeight="1">
      <c r="C59" s="3"/>
    </row>
    <row r="60" spans="3:6" ht="18" customHeight="1"/>
    <row r="61" spans="3:6" ht="18" customHeight="1"/>
    <row r="62" spans="3:6" ht="17.25" customHeight="1"/>
    <row r="63" spans="3:6" ht="18" customHeight="1"/>
    <row r="64" spans="3:6" ht="18" customHeight="1">
      <c r="C64" s="3" t="s">
        <v>22</v>
      </c>
    </row>
    <row r="65" spans="3:7" ht="18" customHeight="1"/>
    <row r="66" spans="3:7" ht="14.25" customHeight="1">
      <c r="D66" s="7" t="s">
        <v>16</v>
      </c>
      <c r="E66" s="7" t="s">
        <v>21</v>
      </c>
    </row>
    <row r="67" spans="3:7" ht="14.25" customHeight="1">
      <c r="D67" s="7" t="s">
        <v>13</v>
      </c>
      <c r="E67" s="7" t="s">
        <v>20</v>
      </c>
    </row>
    <row r="68" spans="3:7" ht="17.25" customHeight="1">
      <c r="C68" s="1" t="s">
        <v>10</v>
      </c>
      <c r="D68" s="7">
        <v>0</v>
      </c>
      <c r="E68" s="7">
        <f>$B$5*D68/2*($G$58)*-1</f>
        <v>0</v>
      </c>
      <c r="G68" s="5"/>
    </row>
    <row r="69" spans="3:7" ht="18" customHeight="1">
      <c r="C69" s="1" t="s">
        <v>9</v>
      </c>
      <c r="D69" s="7">
        <f t="shared" ref="D69:D78" si="2">D68+$G$5/10</f>
        <v>0.8</v>
      </c>
      <c r="E69" s="7">
        <f t="shared" ref="E69:E78" si="3">$B$5*D69/2*($G$5-D69)*-1</f>
        <v>-57.6</v>
      </c>
      <c r="G69" s="6"/>
    </row>
    <row r="70" spans="3:7" ht="18" customHeight="1">
      <c r="C70" s="1" t="s">
        <v>8</v>
      </c>
      <c r="D70" s="7">
        <f t="shared" si="2"/>
        <v>1.6</v>
      </c>
      <c r="E70" s="7">
        <f t="shared" si="3"/>
        <v>-102.4</v>
      </c>
    </row>
    <row r="71" spans="3:7" ht="18" customHeight="1">
      <c r="C71" s="1" t="s">
        <v>7</v>
      </c>
      <c r="D71" s="7">
        <f t="shared" si="2"/>
        <v>2.4000000000000004</v>
      </c>
      <c r="E71" s="7">
        <f t="shared" si="3"/>
        <v>-134.4</v>
      </c>
    </row>
    <row r="72" spans="3:7" ht="18" customHeight="1">
      <c r="C72" s="1" t="s">
        <v>6</v>
      </c>
      <c r="D72" s="7">
        <f t="shared" si="2"/>
        <v>3.2</v>
      </c>
      <c r="E72" s="7">
        <f t="shared" si="3"/>
        <v>-153.6</v>
      </c>
    </row>
    <row r="73" spans="3:7" ht="18" customHeight="1">
      <c r="C73" s="1" t="s">
        <v>5</v>
      </c>
      <c r="D73" s="7">
        <f t="shared" si="2"/>
        <v>4</v>
      </c>
      <c r="E73" s="7">
        <f t="shared" si="3"/>
        <v>-160</v>
      </c>
    </row>
    <row r="74" spans="3:7" ht="17.25" customHeight="1">
      <c r="C74" s="1" t="s">
        <v>4</v>
      </c>
      <c r="D74" s="7">
        <f t="shared" si="2"/>
        <v>4.8</v>
      </c>
      <c r="E74" s="7">
        <f t="shared" si="3"/>
        <v>-153.60000000000002</v>
      </c>
    </row>
    <row r="75" spans="3:7" ht="18" customHeight="1">
      <c r="C75" s="1" t="s">
        <v>3</v>
      </c>
      <c r="D75" s="7">
        <f t="shared" si="2"/>
        <v>5.6</v>
      </c>
      <c r="E75" s="7">
        <f t="shared" si="3"/>
        <v>-134.40000000000003</v>
      </c>
    </row>
    <row r="76" spans="3:7" ht="14.25" customHeight="1">
      <c r="C76" s="1" t="s">
        <v>2</v>
      </c>
      <c r="D76" s="7">
        <f t="shared" si="2"/>
        <v>6.3999999999999995</v>
      </c>
      <c r="E76" s="7">
        <f t="shared" si="3"/>
        <v>-102.40000000000002</v>
      </c>
    </row>
    <row r="77" spans="3:7" ht="18" customHeight="1">
      <c r="C77" s="1" t="s">
        <v>1</v>
      </c>
      <c r="D77" s="7">
        <f t="shared" si="2"/>
        <v>7.1999999999999993</v>
      </c>
      <c r="E77" s="7">
        <f t="shared" si="3"/>
        <v>-57.600000000000051</v>
      </c>
    </row>
    <row r="78" spans="3:7" ht="18" customHeight="1">
      <c r="C78" s="1" t="s">
        <v>0</v>
      </c>
      <c r="D78" s="7">
        <f t="shared" si="2"/>
        <v>7.9999999999999991</v>
      </c>
      <c r="E78" s="7">
        <f t="shared" si="3"/>
        <v>-7.1054273576010006E-14</v>
      </c>
    </row>
    <row r="79" spans="3:7" ht="18" customHeight="1"/>
    <row r="80" spans="3:7" ht="18" customHeight="1"/>
    <row r="81" spans="3:7" ht="18" customHeight="1"/>
    <row r="82" spans="3:7" ht="17.25" customHeight="1">
      <c r="C82" s="3"/>
    </row>
    <row r="83" spans="3:7" ht="17.25" customHeight="1"/>
    <row r="84" spans="3:7" ht="17.25" customHeight="1"/>
    <row r="85" spans="3:7" ht="14.25" customHeight="1">
      <c r="C85" s="6"/>
      <c r="E85" s="6"/>
    </row>
    <row r="86" spans="3:7" ht="14.25" customHeight="1">
      <c r="C86" s="6"/>
      <c r="E86" s="6"/>
    </row>
    <row r="87" spans="3:7" ht="14.25" customHeight="1"/>
    <row r="88" spans="3:7" ht="14.25" customHeight="1"/>
    <row r="89" spans="3:7" ht="14.25" customHeight="1"/>
    <row r="90" spans="3:7" ht="14.25" customHeight="1"/>
    <row r="91" spans="3:7" ht="17.25" customHeight="1"/>
    <row r="92" spans="3:7" ht="14.25" customHeight="1">
      <c r="C92" s="3" t="s">
        <v>19</v>
      </c>
    </row>
    <row r="93" spans="3:7" ht="14.25" customHeight="1"/>
    <row r="94" spans="3:7" ht="14.25" customHeight="1">
      <c r="G94" s="5" t="s">
        <v>18</v>
      </c>
    </row>
    <row r="95" spans="3:7" ht="14.25" customHeight="1">
      <c r="G95" s="5" t="s">
        <v>17</v>
      </c>
    </row>
    <row r="96" spans="3:7" ht="17.25" customHeight="1">
      <c r="D96" s="4" t="s">
        <v>16</v>
      </c>
      <c r="E96" s="4" t="s">
        <v>15</v>
      </c>
      <c r="G96" s="5" t="s">
        <v>14</v>
      </c>
    </row>
    <row r="97" spans="1:28" ht="17.25" customHeight="1">
      <c r="D97" s="4" t="s">
        <v>13</v>
      </c>
      <c r="E97" s="4" t="s">
        <v>12</v>
      </c>
      <c r="G97" s="5" t="s">
        <v>11</v>
      </c>
    </row>
    <row r="98" spans="1:28" ht="14.25" customHeight="1">
      <c r="A98" s="2"/>
      <c r="B98" s="2"/>
      <c r="C98" s="1" t="s">
        <v>10</v>
      </c>
      <c r="D98" s="4">
        <v>0</v>
      </c>
      <c r="E98" s="4">
        <f t="shared" ref="E98:E108" si="4">-$B$5*D98/(24*$B$9/1000^3)*($G$5^3-2*$G$5*D98^2+D98^3)*$L$5*1000</f>
        <v>0</v>
      </c>
      <c r="F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4.25" customHeight="1">
      <c r="A99" s="2"/>
      <c r="B99" s="2"/>
      <c r="C99" s="1" t="s">
        <v>9</v>
      </c>
      <c r="D99" s="4">
        <f t="shared" ref="D99:D108" si="5">D98+$G$5/10</f>
        <v>0.8</v>
      </c>
      <c r="E99" s="4">
        <f t="shared" si="4"/>
        <v>-212.60190476190476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4.25" customHeight="1">
      <c r="A100" s="2"/>
      <c r="B100" s="2"/>
      <c r="C100" s="1" t="s">
        <v>8</v>
      </c>
      <c r="D100" s="4">
        <f t="shared" si="5"/>
        <v>1.6</v>
      </c>
      <c r="E100" s="4">
        <f t="shared" si="4"/>
        <v>-402.23153439153435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4.25" customHeight="1">
      <c r="A101" s="2"/>
      <c r="B101" s="2"/>
      <c r="C101" s="1" t="s">
        <v>7</v>
      </c>
      <c r="D101" s="4">
        <f t="shared" si="5"/>
        <v>2.4000000000000004</v>
      </c>
      <c r="E101" s="4">
        <f t="shared" si="4"/>
        <v>-550.68444444444458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4.25" customHeight="1">
      <c r="A102" s="2"/>
      <c r="B102" s="2"/>
      <c r="C102" s="1" t="s">
        <v>6</v>
      </c>
      <c r="D102" s="4">
        <f t="shared" si="5"/>
        <v>3.2</v>
      </c>
      <c r="E102" s="4">
        <f t="shared" si="4"/>
        <v>-644.95746031746035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4.25" customHeight="1">
      <c r="A103" s="2"/>
      <c r="B103" s="2"/>
      <c r="C103" s="1" t="s">
        <v>5</v>
      </c>
      <c r="D103" s="4">
        <f t="shared" si="5"/>
        <v>4</v>
      </c>
      <c r="E103" s="4">
        <f t="shared" si="4"/>
        <v>-677.24867724867727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4.25" customHeight="1">
      <c r="A104" s="2"/>
      <c r="B104" s="2"/>
      <c r="C104" s="1" t="s">
        <v>4</v>
      </c>
      <c r="D104" s="4">
        <f t="shared" si="5"/>
        <v>4.8</v>
      </c>
      <c r="E104" s="4">
        <f t="shared" si="4"/>
        <v>-644.95746031746023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4.25" customHeight="1">
      <c r="A105" s="2"/>
      <c r="B105" s="2"/>
      <c r="C105" s="1" t="s">
        <v>3</v>
      </c>
      <c r="D105" s="4">
        <f t="shared" si="5"/>
        <v>5.6</v>
      </c>
      <c r="E105" s="4">
        <f t="shared" si="4"/>
        <v>-550.68444444444458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4.25" customHeight="1">
      <c r="A106" s="2"/>
      <c r="B106" s="2"/>
      <c r="C106" s="1" t="s">
        <v>2</v>
      </c>
      <c r="D106" s="4">
        <f t="shared" si="5"/>
        <v>6.3999999999999995</v>
      </c>
      <c r="E106" s="4">
        <f t="shared" si="4"/>
        <v>-402.23153439153452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4.25" customHeight="1">
      <c r="A107" s="2"/>
      <c r="B107" s="2"/>
      <c r="C107" s="1" t="s">
        <v>1</v>
      </c>
      <c r="D107" s="4">
        <f t="shared" si="5"/>
        <v>7.1999999999999993</v>
      </c>
      <c r="E107" s="4">
        <f t="shared" si="4"/>
        <v>-212.60190476190496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4.25" customHeight="1">
      <c r="A108" s="2"/>
      <c r="B108" s="2"/>
      <c r="C108" s="1" t="s">
        <v>0</v>
      </c>
      <c r="D108" s="4">
        <f t="shared" si="5"/>
        <v>7.9999999999999991</v>
      </c>
      <c r="E108" s="4">
        <f t="shared" si="4"/>
        <v>-2.4060706396109211E-13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4.25" customHeight="1">
      <c r="A109" s="2"/>
      <c r="B109" s="2"/>
      <c r="C109" s="2"/>
      <c r="D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4.25" customHeight="1">
      <c r="A110" s="2"/>
      <c r="B110" s="2"/>
      <c r="C110" s="2"/>
      <c r="D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7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4.25" customHeight="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4.25" customHeight="1"/>
    <row r="310" spans="1:28" ht="14.25" customHeight="1"/>
    <row r="311" spans="1:28" ht="14.25" customHeight="1"/>
    <row r="312" spans="1:28" ht="14.25" customHeight="1"/>
    <row r="313" spans="1:28" ht="14.25" customHeight="1"/>
    <row r="314" spans="1:28" ht="14.25" customHeight="1"/>
    <row r="315" spans="1:28" ht="14.25" customHeight="1"/>
    <row r="316" spans="1:28" ht="14.25" customHeight="1"/>
    <row r="317" spans="1:28" ht="14.25" customHeight="1"/>
    <row r="318" spans="1:28" ht="14.25" customHeight="1"/>
    <row r="319" spans="1:28" ht="14.25" customHeight="1"/>
    <row r="320" spans="1:28" ht="14.25" customHeight="1"/>
    <row r="321" s="1" customFormat="1" ht="14.25" customHeight="1"/>
    <row r="322" s="1" customFormat="1" ht="14.25" customHeight="1"/>
    <row r="323" s="1" customFormat="1" ht="14.25" customHeight="1"/>
    <row r="324" s="1" customFormat="1" ht="14.25" customHeight="1"/>
    <row r="325" s="1" customFormat="1" ht="14.25" customHeight="1"/>
    <row r="326" s="1" customFormat="1" ht="14.25" customHeight="1"/>
    <row r="327" s="1" customFormat="1" ht="14.25" customHeight="1"/>
    <row r="328" s="1" customFormat="1" ht="14.25" customHeight="1"/>
    <row r="329" s="1" customFormat="1" ht="14.25" customHeight="1"/>
    <row r="330" s="1" customFormat="1" ht="14.25" customHeight="1"/>
    <row r="331" s="1" customFormat="1" ht="14.25" customHeight="1"/>
    <row r="332" s="1" customFormat="1" ht="14.25" customHeight="1"/>
    <row r="333" s="1" customFormat="1" ht="14.25" customHeight="1"/>
    <row r="334" s="1" customFormat="1" ht="14.25" customHeight="1"/>
    <row r="335" s="1" customFormat="1" ht="14.25" customHeight="1"/>
    <row r="336" s="1" customFormat="1" ht="14.25" customHeight="1"/>
    <row r="337" s="1" customFormat="1" ht="14.25" customHeight="1"/>
    <row r="338" s="1" customFormat="1" ht="14.25" customHeight="1"/>
    <row r="339" s="1" customFormat="1" ht="14.25" customHeight="1"/>
    <row r="340" s="1" customFormat="1" ht="14.25" customHeight="1"/>
    <row r="341" s="1" customFormat="1" ht="14.25" customHeight="1"/>
    <row r="342" s="1" customFormat="1" ht="14.25" customHeight="1"/>
    <row r="343" s="1" customFormat="1" ht="14.25" customHeight="1"/>
    <row r="344" s="1" customFormat="1" ht="14.25" customHeight="1"/>
    <row r="345" s="1" customFormat="1" ht="14.25" customHeight="1"/>
    <row r="346" s="1" customFormat="1" ht="14.25" customHeight="1"/>
    <row r="347" s="1" customFormat="1" ht="14.25" customHeight="1"/>
    <row r="348" s="1" customFormat="1" ht="14.25" customHeight="1"/>
    <row r="349" s="1" customFormat="1" ht="14.25" customHeight="1"/>
    <row r="350" s="1" customFormat="1" ht="14.25" customHeight="1"/>
    <row r="351" s="1" customFormat="1" ht="14.25" customHeight="1"/>
    <row r="352" s="1" customFormat="1" ht="14.25" customHeight="1"/>
    <row r="353" s="1" customFormat="1" ht="14.25" customHeight="1"/>
    <row r="354" s="1" customFormat="1" ht="14.25" customHeight="1"/>
    <row r="355" s="1" customFormat="1" ht="14.25" customHeight="1"/>
    <row r="356" s="1" customFormat="1" ht="14.25" customHeight="1"/>
    <row r="357" s="1" customFormat="1" ht="14.25" customHeight="1"/>
    <row r="358" s="1" customFormat="1" ht="14.25" customHeight="1"/>
    <row r="359" s="1" customFormat="1" ht="14.25" customHeight="1"/>
    <row r="360" s="1" customFormat="1" ht="14.25" customHeight="1"/>
    <row r="361" s="1" customFormat="1" ht="14.25" customHeight="1"/>
    <row r="362" s="1" customFormat="1" ht="14.25" customHeight="1"/>
    <row r="363" s="1" customFormat="1" ht="14.25" customHeight="1"/>
    <row r="364" s="1" customFormat="1" ht="14.25" customHeight="1"/>
    <row r="365" s="1" customFormat="1" ht="14.25" customHeight="1"/>
    <row r="366" s="1" customFormat="1" ht="14.25" customHeight="1"/>
    <row r="367" s="1" customFormat="1" ht="14.25" customHeight="1"/>
    <row r="368" s="1" customFormat="1" ht="14.25" customHeight="1"/>
    <row r="369" s="1" customFormat="1" ht="14.25" customHeight="1"/>
    <row r="370" s="1" customFormat="1" ht="14.25" customHeight="1"/>
    <row r="371" s="1" customFormat="1" ht="14.25" customHeight="1"/>
    <row r="372" s="1" customFormat="1" ht="14.25" customHeight="1"/>
    <row r="373" s="1" customFormat="1" ht="14.25" customHeight="1"/>
    <row r="374" s="1" customFormat="1" ht="14.25" customHeight="1"/>
    <row r="375" s="1" customFormat="1" ht="14.25" customHeight="1"/>
    <row r="376" s="1" customFormat="1" ht="14.25" customHeight="1"/>
    <row r="377" s="1" customFormat="1" ht="14.25" customHeight="1"/>
    <row r="378" s="1" customFormat="1" ht="14.25" customHeight="1"/>
    <row r="379" s="1" customFormat="1" ht="14.25" customHeight="1"/>
    <row r="380" s="1" customFormat="1" ht="14.25" customHeight="1"/>
    <row r="381" s="1" customFormat="1" ht="14.25" customHeight="1"/>
    <row r="382" s="1" customFormat="1" ht="14.25" customHeight="1"/>
    <row r="383" s="1" customFormat="1" ht="14.25" customHeight="1"/>
    <row r="384" s="1" customFormat="1" ht="14.25" customHeight="1"/>
    <row r="385" s="1" customFormat="1" ht="14.25" customHeight="1"/>
    <row r="386" s="1" customFormat="1" ht="14.25" customHeight="1"/>
    <row r="387" s="1" customFormat="1" ht="14.25" customHeight="1"/>
    <row r="388" s="1" customFormat="1" ht="14.25" customHeight="1"/>
    <row r="389" s="1" customFormat="1" ht="14.25" customHeight="1"/>
    <row r="390" s="1" customFormat="1" ht="14.25" customHeight="1"/>
    <row r="391" s="1" customFormat="1" ht="14.25" customHeight="1"/>
    <row r="392" s="1" customFormat="1" ht="14.25" customHeight="1"/>
    <row r="393" s="1" customFormat="1" ht="14.25" customHeight="1"/>
    <row r="394" s="1" customFormat="1" ht="14.25" customHeight="1"/>
    <row r="395" s="1" customFormat="1" ht="14.25" customHeight="1"/>
    <row r="396" s="1" customFormat="1" ht="14.25" customHeight="1"/>
    <row r="397" s="1" customFormat="1" ht="14.25" customHeight="1"/>
    <row r="398" s="1" customFormat="1" ht="14.25" customHeight="1"/>
    <row r="399" s="1" customFormat="1" ht="14.25" customHeight="1"/>
    <row r="400" s="1" customFormat="1" ht="14.25" customHeight="1"/>
    <row r="401" s="1" customFormat="1" ht="14.25" customHeight="1"/>
    <row r="402" s="1" customFormat="1" ht="14.25" customHeight="1"/>
    <row r="403" s="1" customFormat="1" ht="14.25" customHeight="1"/>
    <row r="404" s="1" customFormat="1" ht="14.25" customHeight="1"/>
    <row r="405" s="1" customFormat="1" ht="14.25" customHeight="1"/>
    <row r="406" s="1" customFormat="1" ht="14.25" customHeight="1"/>
    <row r="407" s="1" customFormat="1" ht="14.25" customHeight="1"/>
    <row r="408" s="1" customFormat="1" ht="14.25" customHeight="1"/>
    <row r="409" s="1" customFormat="1" ht="14.25" customHeight="1"/>
    <row r="410" s="1" customFormat="1" ht="14.25" customHeight="1"/>
    <row r="411" s="1" customFormat="1" ht="14.25" customHeight="1"/>
    <row r="412" s="1" customFormat="1" ht="14.25" customHeight="1"/>
    <row r="413" s="1" customFormat="1" ht="14.25" customHeight="1"/>
    <row r="414" s="1" customFormat="1" ht="14.25" customHeight="1"/>
    <row r="415" s="1" customFormat="1" ht="14.25" customHeight="1"/>
    <row r="416" s="1" customFormat="1" ht="14.25" customHeight="1"/>
    <row r="417" s="1" customFormat="1" ht="14.25" customHeight="1"/>
    <row r="418" s="1" customFormat="1" ht="14.25" customHeight="1"/>
    <row r="419" s="1" customFormat="1" ht="14.25" customHeight="1"/>
    <row r="420" s="1" customFormat="1" ht="14.25" customHeight="1"/>
    <row r="421" s="1" customFormat="1" ht="14.25" customHeight="1"/>
    <row r="422" s="1" customFormat="1" ht="14.25" customHeight="1"/>
    <row r="423" s="1" customFormat="1" ht="14.25" customHeight="1"/>
    <row r="424" s="1" customFormat="1" ht="14.25" customHeight="1"/>
    <row r="425" s="1" customFormat="1" ht="14.25" customHeight="1"/>
    <row r="426" s="1" customFormat="1" ht="14.25" customHeight="1"/>
    <row r="427" s="1" customFormat="1" ht="14.25" customHeight="1"/>
    <row r="428" s="1" customFormat="1" ht="14.25" customHeight="1"/>
    <row r="429" s="1" customFormat="1" ht="14.25" customHeight="1"/>
    <row r="430" s="1" customFormat="1" ht="14.25" customHeight="1"/>
    <row r="431" s="1" customFormat="1" ht="14.25" customHeight="1"/>
    <row r="432" s="1" customFormat="1" ht="14.25" customHeight="1"/>
    <row r="433" s="1" customFormat="1" ht="14.25" customHeight="1"/>
    <row r="434" s="1" customFormat="1" ht="14.25" customHeight="1"/>
    <row r="435" s="1" customFormat="1" ht="14.25" customHeight="1"/>
    <row r="436" s="1" customFormat="1" ht="14.25" customHeight="1"/>
    <row r="437" s="1" customFormat="1" ht="14.25" customHeight="1"/>
    <row r="438" s="1" customFormat="1" ht="14.25" customHeight="1"/>
    <row r="439" s="1" customFormat="1" ht="14.25" customHeight="1"/>
    <row r="440" s="1" customFormat="1" ht="14.25" customHeight="1"/>
    <row r="441" s="1" customFormat="1" ht="14.25" customHeight="1"/>
    <row r="442" s="1" customFormat="1" ht="14.25" customHeight="1"/>
    <row r="443" s="1" customFormat="1" ht="14.25" customHeight="1"/>
    <row r="444" s="1" customFormat="1" ht="14.25" customHeight="1"/>
    <row r="445" s="1" customFormat="1" ht="14.25" customHeight="1"/>
    <row r="446" s="1" customFormat="1" ht="14.25" customHeight="1"/>
    <row r="447" s="1" customFormat="1" ht="14.25" customHeight="1"/>
    <row r="448" s="1" customFormat="1" ht="14.25" customHeight="1"/>
    <row r="449" s="1" customFormat="1" ht="14.25" customHeight="1"/>
    <row r="450" s="1" customFormat="1" ht="14.25" customHeight="1"/>
    <row r="451" s="1" customFormat="1" ht="14.25" customHeight="1"/>
    <row r="452" s="1" customFormat="1" ht="14.25" customHeight="1"/>
    <row r="453" s="1" customFormat="1" ht="14.25" customHeight="1"/>
    <row r="454" s="1" customFormat="1" ht="14.25" customHeight="1"/>
    <row r="455" s="1" customFormat="1" ht="14.25" customHeight="1"/>
    <row r="456" s="1" customFormat="1" ht="14.25" customHeight="1"/>
    <row r="457" s="1" customFormat="1" ht="14.25" customHeight="1"/>
    <row r="458" s="1" customFormat="1" ht="14.25" customHeight="1"/>
    <row r="459" s="1" customFormat="1" ht="14.25" customHeight="1"/>
    <row r="460" s="1" customFormat="1" ht="14.25" customHeight="1"/>
    <row r="461" s="1" customFormat="1" ht="14.25" customHeight="1"/>
    <row r="462" s="1" customFormat="1" ht="14.25" customHeight="1"/>
    <row r="463" s="1" customFormat="1" ht="14.25" customHeight="1"/>
    <row r="464" s="1" customFormat="1" ht="14.25" customHeight="1"/>
    <row r="465" s="1" customFormat="1" ht="14.25" customHeight="1"/>
    <row r="466" s="1" customFormat="1" ht="14.25" customHeight="1"/>
    <row r="467" s="1" customFormat="1" ht="14.25" customHeight="1"/>
    <row r="468" s="1" customFormat="1" ht="14.25" customHeight="1"/>
    <row r="469" s="1" customFormat="1" ht="14.25" customHeight="1"/>
    <row r="470" s="1" customFormat="1" ht="14.25" customHeight="1"/>
    <row r="471" s="1" customFormat="1" ht="14.25" customHeight="1"/>
    <row r="472" s="1" customFormat="1" ht="14.25" customHeight="1"/>
    <row r="473" s="1" customFormat="1" ht="14.25" customHeight="1"/>
    <row r="474" s="1" customFormat="1" ht="14.25" customHeight="1"/>
    <row r="475" s="1" customFormat="1" ht="14.25" customHeight="1"/>
    <row r="476" s="1" customFormat="1" ht="14.25" customHeight="1"/>
    <row r="477" s="1" customFormat="1" ht="14.25" customHeight="1"/>
    <row r="478" s="1" customFormat="1" ht="14.25" customHeight="1"/>
    <row r="479" s="1" customFormat="1" ht="14.25" customHeight="1"/>
    <row r="480" s="1" customFormat="1" ht="14.25" customHeight="1"/>
    <row r="481" s="1" customFormat="1" ht="14.25" customHeight="1"/>
    <row r="482" s="1" customFormat="1" ht="14.25" customHeight="1"/>
    <row r="483" s="1" customFormat="1" ht="14.25" customHeight="1"/>
    <row r="484" s="1" customFormat="1" ht="14.25" customHeight="1"/>
    <row r="485" s="1" customFormat="1" ht="14.25" customHeight="1"/>
    <row r="486" s="1" customFormat="1" ht="14.25" customHeight="1"/>
    <row r="487" s="1" customFormat="1" ht="14.25" customHeight="1"/>
    <row r="488" s="1" customFormat="1" ht="14.25" customHeight="1"/>
    <row r="489" s="1" customFormat="1" ht="14.25" customHeight="1"/>
    <row r="490" s="1" customFormat="1" ht="14.25" customHeight="1"/>
    <row r="491" s="1" customFormat="1" ht="14.25" customHeight="1"/>
    <row r="492" s="1" customFormat="1" ht="14.25" customHeight="1"/>
    <row r="493" s="1" customFormat="1" ht="14.25" customHeight="1"/>
    <row r="494" s="1" customFormat="1" ht="14.25" customHeight="1"/>
    <row r="495" s="1" customFormat="1" ht="14.25" customHeight="1"/>
    <row r="496" s="1" customFormat="1" ht="14.25" customHeight="1"/>
    <row r="497" s="1" customFormat="1" ht="14.25" customHeight="1"/>
    <row r="498" s="1" customFormat="1" ht="14.25" customHeight="1"/>
    <row r="499" s="1" customFormat="1" ht="14.25" customHeight="1"/>
    <row r="500" s="1" customFormat="1" ht="14.25" customHeight="1"/>
    <row r="501" s="1" customFormat="1" ht="14.25" customHeight="1"/>
    <row r="502" s="1" customFormat="1" ht="14.25" customHeight="1"/>
    <row r="503" s="1" customFormat="1" ht="14.25" customHeight="1"/>
    <row r="504" s="1" customFormat="1" ht="14.25" customHeight="1"/>
    <row r="505" s="1" customFormat="1" ht="14.25" customHeight="1"/>
    <row r="506" s="1" customFormat="1" ht="14.25" customHeight="1"/>
    <row r="507" s="1" customFormat="1" ht="14.25" customHeight="1"/>
    <row r="508" s="1" customFormat="1" ht="14.25" customHeight="1"/>
    <row r="509" s="1" customFormat="1" ht="14.25" customHeight="1"/>
    <row r="510" s="1" customFormat="1" ht="14.25" customHeight="1"/>
    <row r="511" s="1" customFormat="1" ht="14.25" customHeight="1"/>
    <row r="512" s="1" customFormat="1" ht="14.25" customHeight="1"/>
    <row r="513" s="1" customFormat="1" ht="14.25" customHeight="1"/>
    <row r="514" s="1" customFormat="1" ht="14.25" customHeight="1"/>
    <row r="515" s="1" customFormat="1" ht="14.25" customHeight="1"/>
    <row r="516" s="1" customFormat="1" ht="14.25" customHeight="1"/>
    <row r="517" s="1" customFormat="1" ht="14.25" customHeight="1"/>
    <row r="518" s="1" customFormat="1" ht="14.25" customHeight="1"/>
    <row r="519" s="1" customFormat="1" ht="14.25" customHeight="1"/>
    <row r="520" s="1" customFormat="1" ht="14.25" customHeight="1"/>
    <row r="521" s="1" customFormat="1" ht="14.25" customHeight="1"/>
    <row r="522" s="1" customFormat="1" ht="14.25" customHeight="1"/>
    <row r="523" s="1" customFormat="1" ht="14.25" customHeight="1"/>
    <row r="524" s="1" customFormat="1" ht="14.25" customHeight="1"/>
    <row r="525" s="1" customFormat="1" ht="14.25" customHeight="1"/>
    <row r="526" s="1" customFormat="1" ht="14.25" customHeight="1"/>
    <row r="527" s="1" customFormat="1" ht="14.25" customHeight="1"/>
    <row r="528" s="1" customFormat="1" ht="14.25" customHeight="1"/>
    <row r="529" s="1" customFormat="1" ht="14.25" customHeight="1"/>
    <row r="530" s="1" customFormat="1" ht="14.25" customHeight="1"/>
    <row r="531" s="1" customFormat="1" ht="14.25" customHeight="1"/>
    <row r="532" s="1" customFormat="1" ht="14.25" customHeight="1"/>
    <row r="533" s="1" customFormat="1" ht="14.25" customHeight="1"/>
    <row r="534" s="1" customFormat="1" ht="14.25" customHeight="1"/>
    <row r="535" s="1" customFormat="1" ht="14.25" customHeight="1"/>
    <row r="536" s="1" customFormat="1" ht="14.25" customHeight="1"/>
    <row r="537" s="1" customFormat="1" ht="14.25" customHeight="1"/>
    <row r="538" s="1" customFormat="1" ht="14.25" customHeight="1"/>
    <row r="539" s="1" customFormat="1" ht="14.25" customHeight="1"/>
    <row r="540" s="1" customFormat="1" ht="14.25" customHeight="1"/>
    <row r="541" s="1" customFormat="1" ht="14.25" customHeight="1"/>
    <row r="542" s="1" customFormat="1" ht="14.25" customHeight="1"/>
    <row r="543" s="1" customFormat="1" ht="14.25" customHeight="1"/>
    <row r="544" s="1" customFormat="1" ht="14.25" customHeight="1"/>
    <row r="545" s="1" customFormat="1" ht="14.25" customHeight="1"/>
    <row r="546" s="1" customFormat="1" ht="14.25" customHeight="1"/>
    <row r="547" s="1" customFormat="1" ht="14.25" customHeight="1"/>
    <row r="548" s="1" customFormat="1" ht="14.25" customHeight="1"/>
    <row r="549" s="1" customFormat="1" ht="14.25" customHeight="1"/>
    <row r="550" s="1" customFormat="1" ht="14.25" customHeight="1"/>
    <row r="551" s="1" customFormat="1" ht="14.25" customHeight="1"/>
    <row r="552" s="1" customFormat="1" ht="14.25" customHeight="1"/>
    <row r="553" s="1" customFormat="1" ht="14.25" customHeight="1"/>
    <row r="554" s="1" customFormat="1" ht="14.25" customHeight="1"/>
    <row r="555" s="1" customFormat="1" ht="14.25" customHeight="1"/>
    <row r="556" s="1" customFormat="1" ht="14.25" customHeight="1"/>
    <row r="557" s="1" customFormat="1" ht="14.25" customHeight="1"/>
    <row r="558" s="1" customFormat="1" ht="14.25" customHeight="1"/>
    <row r="559" s="1" customFormat="1" ht="14.25" customHeight="1"/>
    <row r="560" s="1" customFormat="1" ht="14.25" customHeight="1"/>
    <row r="561" s="1" customFormat="1" ht="14.25" customHeight="1"/>
    <row r="562" s="1" customFormat="1" ht="14.25" customHeight="1"/>
    <row r="563" s="1" customFormat="1" ht="14.25" customHeight="1"/>
    <row r="564" s="1" customFormat="1" ht="14.25" customHeight="1"/>
    <row r="565" s="1" customFormat="1" ht="14.25" customHeight="1"/>
    <row r="566" s="1" customFormat="1" ht="14.25" customHeight="1"/>
    <row r="567" s="1" customFormat="1" ht="14.25" customHeight="1"/>
    <row r="568" s="1" customFormat="1" ht="14.25" customHeight="1"/>
    <row r="569" s="1" customFormat="1" ht="14.25" customHeight="1"/>
    <row r="570" s="1" customFormat="1" ht="14.25" customHeight="1"/>
    <row r="571" s="1" customFormat="1" ht="14.25" customHeight="1"/>
    <row r="572" s="1" customFormat="1" ht="14.25" customHeight="1"/>
    <row r="573" s="1" customFormat="1" ht="14.25" customHeight="1"/>
    <row r="574" s="1" customFormat="1" ht="14.25" customHeight="1"/>
    <row r="575" s="1" customFormat="1" ht="14.25" customHeight="1"/>
    <row r="576" s="1" customFormat="1" ht="14.25" customHeight="1"/>
    <row r="577" s="1" customFormat="1" ht="14.25" customHeight="1"/>
    <row r="578" s="1" customFormat="1" ht="14.25" customHeight="1"/>
    <row r="579" s="1" customFormat="1" ht="14.25" customHeight="1"/>
    <row r="580" s="1" customFormat="1" ht="14.25" customHeight="1"/>
    <row r="581" s="1" customFormat="1" ht="14.25" customHeight="1"/>
    <row r="582" s="1" customFormat="1" ht="14.25" customHeight="1"/>
    <row r="583" s="1" customFormat="1" ht="14.25" customHeight="1"/>
    <row r="584" s="1" customFormat="1" ht="14.25" customHeight="1"/>
    <row r="585" s="1" customFormat="1" ht="14.25" customHeight="1"/>
    <row r="586" s="1" customFormat="1" ht="14.25" customHeight="1"/>
    <row r="587" s="1" customFormat="1" ht="14.25" customHeight="1"/>
    <row r="588" s="1" customFormat="1" ht="14.25" customHeight="1"/>
    <row r="589" s="1" customFormat="1" ht="14.25" customHeight="1"/>
    <row r="590" s="1" customFormat="1" ht="14.25" customHeight="1"/>
    <row r="591" s="1" customFormat="1" ht="14.25" customHeight="1"/>
    <row r="592" s="1" customFormat="1" ht="14.25" customHeight="1"/>
    <row r="593" s="1" customFormat="1" ht="14.25" customHeight="1"/>
    <row r="594" s="1" customFormat="1" ht="14.25" customHeight="1"/>
    <row r="595" s="1" customFormat="1" ht="14.25" customHeight="1"/>
    <row r="596" s="1" customFormat="1" ht="14.25" customHeight="1"/>
    <row r="597" s="1" customFormat="1" ht="14.25" customHeight="1"/>
    <row r="598" s="1" customFormat="1" ht="14.25" customHeight="1"/>
    <row r="599" s="1" customFormat="1" ht="14.25" customHeight="1"/>
    <row r="600" s="1" customFormat="1" ht="14.25" customHeight="1"/>
    <row r="601" s="1" customFormat="1" ht="14.25" customHeight="1"/>
    <row r="602" s="1" customFormat="1" ht="14.25" customHeight="1"/>
    <row r="603" s="1" customFormat="1" ht="14.25" customHeight="1"/>
    <row r="604" s="1" customFormat="1" ht="14.25" customHeight="1"/>
    <row r="605" s="1" customFormat="1" ht="14.25" customHeight="1"/>
    <row r="606" s="1" customFormat="1" ht="14.25" customHeight="1"/>
    <row r="607" s="1" customFormat="1" ht="14.25" customHeight="1"/>
    <row r="608" s="1" customFormat="1" ht="14.25" customHeight="1"/>
    <row r="609" s="1" customFormat="1" ht="14.25" customHeight="1"/>
    <row r="610" s="1" customFormat="1" ht="14.25" customHeight="1"/>
    <row r="611" s="1" customFormat="1" ht="14.25" customHeight="1"/>
    <row r="612" s="1" customFormat="1" ht="14.25" customHeight="1"/>
    <row r="613" s="1" customFormat="1" ht="14.25" customHeight="1"/>
    <row r="614" s="1" customFormat="1" ht="14.25" customHeight="1"/>
    <row r="615" s="1" customFormat="1" ht="14.25" customHeight="1"/>
    <row r="616" s="1" customFormat="1" ht="14.25" customHeight="1"/>
    <row r="617" s="1" customFormat="1" ht="14.25" customHeight="1"/>
    <row r="618" s="1" customFormat="1" ht="14.25" customHeight="1"/>
    <row r="619" s="1" customFormat="1" ht="14.25" customHeight="1"/>
    <row r="620" s="1" customFormat="1" ht="14.25" customHeight="1"/>
    <row r="621" s="1" customFormat="1" ht="14.25" customHeight="1"/>
    <row r="622" s="1" customFormat="1" ht="14.25" customHeight="1"/>
    <row r="623" s="1" customFormat="1" ht="14.25" customHeight="1"/>
    <row r="624" s="1" customFormat="1" ht="14.25" customHeight="1"/>
    <row r="625" s="1" customFormat="1" ht="14.25" customHeight="1"/>
    <row r="626" s="1" customFormat="1" ht="14.25" customHeight="1"/>
    <row r="627" s="1" customFormat="1" ht="14.25" customHeight="1"/>
    <row r="628" s="1" customFormat="1" ht="14.25" customHeight="1"/>
    <row r="629" s="1" customFormat="1" ht="14.25" customHeight="1"/>
    <row r="630" s="1" customFormat="1" ht="14.25" customHeight="1"/>
    <row r="631" s="1" customFormat="1" ht="14.25" customHeight="1"/>
    <row r="632" s="1" customFormat="1" ht="14.25" customHeight="1"/>
    <row r="633" s="1" customFormat="1" ht="14.25" customHeight="1"/>
    <row r="634" s="1" customFormat="1" ht="14.25" customHeight="1"/>
    <row r="635" s="1" customFormat="1" ht="14.25" customHeight="1"/>
    <row r="636" s="1" customFormat="1" ht="14.25" customHeight="1"/>
    <row r="637" s="1" customFormat="1" ht="14.25" customHeight="1"/>
    <row r="638" s="1" customFormat="1" ht="14.25" customHeight="1"/>
    <row r="639" s="1" customFormat="1" ht="14.25" customHeight="1"/>
    <row r="640" s="1" customFormat="1" ht="14.25" customHeight="1"/>
    <row r="641" s="1" customFormat="1" ht="14.25" customHeight="1"/>
    <row r="642" s="1" customFormat="1" ht="14.25" customHeight="1"/>
    <row r="643" s="1" customFormat="1" ht="14.25" customHeight="1"/>
    <row r="644" s="1" customFormat="1" ht="14.25" customHeight="1"/>
    <row r="645" s="1" customFormat="1" ht="14.25" customHeight="1"/>
    <row r="646" s="1" customFormat="1" ht="14.25" customHeight="1"/>
    <row r="647" s="1" customFormat="1" ht="14.25" customHeight="1"/>
    <row r="648" s="1" customFormat="1" ht="14.25" customHeight="1"/>
    <row r="649" s="1" customFormat="1" ht="14.25" customHeight="1"/>
    <row r="650" s="1" customFormat="1" ht="14.25" customHeight="1"/>
    <row r="651" s="1" customFormat="1" ht="14.25" customHeight="1"/>
    <row r="652" s="1" customFormat="1" ht="14.25" customHeight="1"/>
    <row r="653" s="1" customFormat="1" ht="14.25" customHeight="1"/>
    <row r="654" s="1" customFormat="1" ht="14.25" customHeight="1"/>
    <row r="655" s="1" customFormat="1" ht="14.25" customHeight="1"/>
    <row r="656" s="1" customFormat="1" ht="14.25" customHeight="1"/>
    <row r="657" s="1" customFormat="1" ht="14.25" customHeight="1"/>
    <row r="658" s="1" customFormat="1" ht="14.25" customHeight="1"/>
    <row r="659" s="1" customFormat="1" ht="14.25" customHeight="1"/>
    <row r="660" s="1" customFormat="1" ht="14.25" customHeight="1"/>
    <row r="661" s="1" customFormat="1" ht="14.25" customHeight="1"/>
    <row r="662" s="1" customFormat="1" ht="14.25" customHeight="1"/>
    <row r="663" s="1" customFormat="1" ht="14.25" customHeight="1"/>
    <row r="664" s="1" customFormat="1" ht="14.25" customHeight="1"/>
    <row r="665" s="1" customFormat="1" ht="14.25" customHeight="1"/>
    <row r="666" s="1" customFormat="1" ht="14.25" customHeight="1"/>
    <row r="667" s="1" customFormat="1" ht="14.25" customHeight="1"/>
    <row r="668" s="1" customFormat="1" ht="14.25" customHeight="1"/>
    <row r="669" s="1" customFormat="1" ht="14.25" customHeight="1"/>
    <row r="670" s="1" customFormat="1" ht="14.25" customHeight="1"/>
    <row r="671" s="1" customFormat="1" ht="14.25" customHeight="1"/>
    <row r="672" s="1" customFormat="1" ht="14.25" customHeight="1"/>
    <row r="673" s="1" customFormat="1" ht="14.25" customHeight="1"/>
    <row r="674" s="1" customFormat="1" ht="14.25" customHeight="1"/>
    <row r="675" s="1" customFormat="1" ht="14.25" customHeight="1"/>
    <row r="676" s="1" customFormat="1" ht="14.25" customHeight="1"/>
    <row r="677" s="1" customFormat="1" ht="14.25" customHeight="1"/>
    <row r="678" s="1" customFormat="1" ht="14.25" customHeight="1"/>
    <row r="679" s="1" customFormat="1" ht="14.25" customHeight="1"/>
    <row r="680" s="1" customFormat="1" ht="14.25" customHeight="1"/>
    <row r="681" s="1" customFormat="1" ht="14.25" customHeight="1"/>
    <row r="682" s="1" customFormat="1" ht="14.25" customHeight="1"/>
    <row r="683" s="1" customFormat="1" ht="14.25" customHeight="1"/>
    <row r="684" s="1" customFormat="1" ht="14.25" customHeight="1"/>
    <row r="685" s="1" customFormat="1" ht="14.25" customHeight="1"/>
    <row r="686" s="1" customFormat="1" ht="14.25" customHeight="1"/>
    <row r="687" s="1" customFormat="1" ht="14.25" customHeight="1"/>
    <row r="688" s="1" customFormat="1" ht="14.25" customHeight="1"/>
    <row r="689" s="1" customFormat="1" ht="14.25" customHeight="1"/>
    <row r="690" s="1" customFormat="1" ht="14.25" customHeight="1"/>
    <row r="691" s="1" customFormat="1" ht="14.25" customHeight="1"/>
    <row r="692" s="1" customFormat="1" ht="14.25" customHeight="1"/>
    <row r="693" s="1" customFormat="1" ht="14.25" customHeight="1"/>
    <row r="694" s="1" customFormat="1" ht="14.25" customHeight="1"/>
    <row r="695" s="1" customFormat="1" ht="14.25" customHeight="1"/>
    <row r="696" s="1" customFormat="1" ht="14.25" customHeight="1"/>
    <row r="697" s="1" customFormat="1" ht="14.25" customHeight="1"/>
    <row r="698" s="1" customFormat="1" ht="14.25" customHeight="1"/>
    <row r="699" s="1" customFormat="1" ht="14.25" customHeight="1"/>
    <row r="700" s="1" customFormat="1" ht="14.25" customHeight="1"/>
    <row r="701" s="1" customFormat="1" ht="14.25" customHeight="1"/>
    <row r="702" s="1" customFormat="1" ht="14.25" customHeight="1"/>
    <row r="703" s="1" customFormat="1" ht="14.25" customHeight="1"/>
    <row r="704" s="1" customFormat="1" ht="14.25" customHeight="1"/>
    <row r="705" s="1" customFormat="1" ht="14.25" customHeight="1"/>
    <row r="706" s="1" customFormat="1" ht="14.25" customHeight="1"/>
    <row r="707" s="1" customFormat="1" ht="14.25" customHeight="1"/>
    <row r="708" s="1" customFormat="1" ht="14.25" customHeight="1"/>
    <row r="709" s="1" customFormat="1" ht="14.25" customHeight="1"/>
    <row r="710" s="1" customFormat="1" ht="14.25" customHeight="1"/>
    <row r="711" s="1" customFormat="1" ht="14.25" customHeight="1"/>
    <row r="712" s="1" customFormat="1" ht="14.25" customHeight="1"/>
    <row r="713" s="1" customFormat="1" ht="14.25" customHeight="1"/>
    <row r="714" s="1" customFormat="1" ht="14.25" customHeight="1"/>
    <row r="715" s="1" customFormat="1" ht="14.25" customHeight="1"/>
    <row r="716" s="1" customFormat="1" ht="14.25" customHeight="1"/>
    <row r="717" s="1" customFormat="1" ht="14.25" customHeight="1"/>
    <row r="718" s="1" customFormat="1" ht="14.25" customHeight="1"/>
    <row r="719" s="1" customFormat="1" ht="14.25" customHeight="1"/>
    <row r="720" s="1" customFormat="1" ht="14.25" customHeight="1"/>
    <row r="721" s="1" customFormat="1" ht="14.25" customHeight="1"/>
    <row r="722" s="1" customFormat="1" ht="14.25" customHeight="1"/>
    <row r="723" s="1" customFormat="1" ht="14.25" customHeight="1"/>
    <row r="724" s="1" customFormat="1" ht="14.25" customHeight="1"/>
    <row r="725" s="1" customFormat="1" ht="14.25" customHeight="1"/>
    <row r="726" s="1" customFormat="1" ht="14.25" customHeight="1"/>
    <row r="727" s="1" customFormat="1" ht="14.25" customHeight="1"/>
    <row r="728" s="1" customFormat="1" ht="14.25" customHeight="1"/>
    <row r="729" s="1" customFormat="1" ht="14.25" customHeight="1"/>
    <row r="730" s="1" customFormat="1" ht="14.25" customHeight="1"/>
    <row r="731" s="1" customFormat="1" ht="14.25" customHeight="1"/>
    <row r="732" s="1" customFormat="1" ht="14.25" customHeight="1"/>
    <row r="733" s="1" customFormat="1" ht="14.25" customHeight="1"/>
    <row r="734" s="1" customFormat="1" ht="14.25" customHeight="1"/>
    <row r="735" s="1" customFormat="1" ht="14.25" customHeight="1"/>
    <row r="736" s="1" customFormat="1" ht="14.25" customHeight="1"/>
    <row r="737" s="1" customFormat="1" ht="14.25" customHeight="1"/>
    <row r="738" s="1" customFormat="1" ht="14.25" customHeight="1"/>
    <row r="739" s="1" customFormat="1" ht="14.25" customHeight="1"/>
    <row r="740" s="1" customFormat="1" ht="14.25" customHeight="1"/>
    <row r="741" s="1" customFormat="1" ht="14.25" customHeight="1"/>
    <row r="742" s="1" customFormat="1" ht="14.25" customHeight="1"/>
    <row r="743" s="1" customFormat="1" ht="14.25" customHeight="1"/>
    <row r="744" s="1" customFormat="1" ht="14.25" customHeight="1"/>
    <row r="745" s="1" customFormat="1" ht="14.25" customHeight="1"/>
    <row r="746" s="1" customFormat="1" ht="14.25" customHeight="1"/>
    <row r="747" s="1" customFormat="1" ht="14.25" customHeight="1"/>
    <row r="748" s="1" customFormat="1" ht="14.25" customHeight="1"/>
    <row r="749" s="1" customFormat="1" ht="14.25" customHeight="1"/>
    <row r="750" s="1" customFormat="1" ht="14.25" customHeight="1"/>
    <row r="751" s="1" customFormat="1" ht="14.25" customHeight="1"/>
    <row r="752" s="1" customFormat="1" ht="14.25" customHeight="1"/>
    <row r="753" s="1" customFormat="1" ht="14.25" customHeight="1"/>
    <row r="754" s="1" customFormat="1" ht="14.25" customHeight="1"/>
    <row r="755" s="1" customFormat="1" ht="14.25" customHeight="1"/>
    <row r="756" s="1" customFormat="1" ht="14.25" customHeight="1"/>
    <row r="757" s="1" customFormat="1" ht="14.25" customHeight="1"/>
    <row r="758" s="1" customFormat="1" ht="14.25" customHeight="1"/>
    <row r="759" s="1" customFormat="1" ht="14.25" customHeight="1"/>
    <row r="760" s="1" customFormat="1" ht="14.25" customHeight="1"/>
    <row r="761" s="1" customFormat="1" ht="14.25" customHeight="1"/>
    <row r="762" s="1" customFormat="1" ht="14.25" customHeight="1"/>
    <row r="763" s="1" customFormat="1" ht="14.25" customHeight="1"/>
    <row r="764" s="1" customFormat="1" ht="14.25" customHeight="1"/>
    <row r="765" s="1" customFormat="1" ht="14.25" customHeight="1"/>
    <row r="766" s="1" customFormat="1" ht="14.25" customHeight="1"/>
    <row r="767" s="1" customFormat="1" ht="14.25" customHeight="1"/>
    <row r="768" s="1" customFormat="1" ht="14.25" customHeight="1"/>
    <row r="769" s="1" customFormat="1" ht="14.25" customHeight="1"/>
    <row r="770" s="1" customFormat="1" ht="14.25" customHeight="1"/>
    <row r="771" s="1" customFormat="1" ht="14.25" customHeight="1"/>
    <row r="772" s="1" customFormat="1" ht="14.25" customHeight="1"/>
    <row r="773" s="1" customFormat="1" ht="14.25" customHeight="1"/>
    <row r="774" s="1" customFormat="1" ht="14.25" customHeight="1"/>
    <row r="775" s="1" customFormat="1" ht="14.25" customHeight="1"/>
    <row r="776" s="1" customFormat="1" ht="14.25" customHeight="1"/>
    <row r="777" s="1" customFormat="1" ht="14.25" customHeight="1"/>
    <row r="778" s="1" customFormat="1" ht="14.25" customHeight="1"/>
    <row r="779" s="1" customFormat="1" ht="14.25" customHeight="1"/>
    <row r="780" s="1" customFormat="1" ht="14.25" customHeight="1"/>
    <row r="781" s="1" customFormat="1" ht="14.25" customHeight="1"/>
    <row r="782" s="1" customFormat="1" ht="14.25" customHeight="1"/>
    <row r="783" s="1" customFormat="1" ht="14.25" customHeight="1"/>
    <row r="784" s="1" customFormat="1" ht="14.25" customHeight="1"/>
    <row r="785" s="1" customFormat="1" ht="14.25" customHeight="1"/>
    <row r="786" s="1" customFormat="1" ht="14.25" customHeight="1"/>
    <row r="787" s="1" customFormat="1" ht="14.25" customHeight="1"/>
    <row r="788" s="1" customFormat="1" ht="14.25" customHeight="1"/>
    <row r="789" s="1" customFormat="1" ht="14.25" customHeight="1"/>
    <row r="790" s="1" customFormat="1" ht="14.25" customHeight="1"/>
    <row r="791" s="1" customFormat="1" ht="14.25" customHeight="1"/>
    <row r="792" s="1" customFormat="1" ht="14.25" customHeight="1"/>
    <row r="793" s="1" customFormat="1" ht="14.25" customHeight="1"/>
    <row r="794" s="1" customFormat="1" ht="14.25" customHeight="1"/>
    <row r="795" s="1" customFormat="1" ht="14.25" customHeight="1"/>
    <row r="796" s="1" customFormat="1" ht="14.25" customHeight="1"/>
    <row r="797" s="1" customFormat="1" ht="14.25" customHeight="1"/>
    <row r="798" s="1" customFormat="1" ht="14.25" customHeight="1"/>
    <row r="799" s="1" customFormat="1" ht="14.25" customHeight="1"/>
    <row r="800" s="1" customFormat="1" ht="14.25" customHeight="1"/>
    <row r="801" s="1" customFormat="1" ht="14.25" customHeight="1"/>
    <row r="802" s="1" customFormat="1" ht="14.25" customHeight="1"/>
    <row r="803" s="1" customFormat="1" ht="14.25" customHeight="1"/>
    <row r="804" s="1" customFormat="1" ht="14.25" customHeight="1"/>
    <row r="805" s="1" customFormat="1" ht="14.25" customHeight="1"/>
    <row r="806" s="1" customFormat="1" ht="14.25" customHeight="1"/>
    <row r="807" s="1" customFormat="1" ht="14.25" customHeight="1"/>
    <row r="808" s="1" customFormat="1" ht="14.25" customHeight="1"/>
    <row r="809" s="1" customFormat="1" ht="14.25" customHeight="1"/>
    <row r="810" s="1" customFormat="1" ht="14.25" customHeight="1"/>
    <row r="811" s="1" customFormat="1" ht="14.25" customHeight="1"/>
    <row r="812" s="1" customFormat="1" ht="14.25" customHeight="1"/>
    <row r="813" s="1" customFormat="1" ht="14.25" customHeight="1"/>
    <row r="814" s="1" customFormat="1" ht="14.25" customHeight="1"/>
    <row r="815" s="1" customFormat="1" ht="14.25" customHeight="1"/>
    <row r="816" s="1" customFormat="1" ht="14.25" customHeight="1"/>
    <row r="817" s="1" customFormat="1" ht="14.25" customHeight="1"/>
    <row r="818" s="1" customFormat="1" ht="14.25" customHeight="1"/>
    <row r="819" s="1" customFormat="1" ht="14.25" customHeight="1"/>
    <row r="820" s="1" customFormat="1" ht="14.25" customHeight="1"/>
    <row r="821" s="1" customFormat="1" ht="14.25" customHeight="1"/>
    <row r="822" s="1" customFormat="1" ht="14.25" customHeight="1"/>
    <row r="823" s="1" customFormat="1" ht="14.25" customHeight="1"/>
    <row r="824" s="1" customFormat="1" ht="14.25" customHeight="1"/>
    <row r="825" s="1" customFormat="1" ht="14.25" customHeight="1"/>
    <row r="826" s="1" customFormat="1" ht="14.25" customHeight="1"/>
    <row r="827" s="1" customFormat="1" ht="14.25" customHeight="1"/>
    <row r="828" s="1" customFormat="1" ht="14.25" customHeight="1"/>
    <row r="829" s="1" customFormat="1" ht="14.25" customHeight="1"/>
    <row r="830" s="1" customFormat="1" ht="14.25" customHeight="1"/>
    <row r="831" s="1" customFormat="1" ht="14.25" customHeight="1"/>
    <row r="832" s="1" customFormat="1" ht="14.25" customHeight="1"/>
    <row r="833" s="1" customFormat="1" ht="14.25" customHeight="1"/>
    <row r="834" s="1" customFormat="1" ht="14.25" customHeight="1"/>
    <row r="835" s="1" customFormat="1" ht="14.25" customHeight="1"/>
    <row r="836" s="1" customFormat="1" ht="14.25" customHeight="1"/>
    <row r="837" s="1" customFormat="1" ht="14.25" customHeight="1"/>
    <row r="838" s="1" customFormat="1" ht="14.25" customHeight="1"/>
    <row r="839" s="1" customFormat="1" ht="14.25" customHeight="1"/>
    <row r="840" s="1" customFormat="1" ht="14.25" customHeight="1"/>
    <row r="841" s="1" customFormat="1" ht="14.25" customHeight="1"/>
    <row r="842" s="1" customFormat="1" ht="14.25" customHeight="1"/>
    <row r="843" s="1" customFormat="1" ht="14.25" customHeight="1"/>
    <row r="844" s="1" customFormat="1" ht="14.25" customHeight="1"/>
    <row r="845" s="1" customFormat="1" ht="14.25" customHeight="1"/>
    <row r="846" s="1" customFormat="1" ht="14.25" customHeight="1"/>
    <row r="847" s="1" customFormat="1" ht="14.25" customHeight="1"/>
    <row r="848" s="1" customFormat="1" ht="14.25" customHeight="1"/>
    <row r="849" s="1" customFormat="1" ht="14.25" customHeight="1"/>
    <row r="850" s="1" customFormat="1" ht="14.25" customHeight="1"/>
    <row r="851" s="1" customFormat="1" ht="14.25" customHeight="1"/>
    <row r="852" s="1" customFormat="1" ht="14.25" customHeight="1"/>
    <row r="853" s="1" customFormat="1" ht="14.25" customHeight="1"/>
    <row r="854" s="1" customFormat="1" ht="14.25" customHeight="1"/>
    <row r="855" s="1" customFormat="1" ht="14.25" customHeight="1"/>
    <row r="856" s="1" customFormat="1" ht="14.25" customHeight="1"/>
    <row r="857" s="1" customFormat="1" ht="14.25" customHeight="1"/>
    <row r="858" s="1" customFormat="1" ht="14.25" customHeight="1"/>
    <row r="859" s="1" customFormat="1" ht="14.25" customHeight="1"/>
    <row r="860" s="1" customFormat="1" ht="14.25" customHeight="1"/>
    <row r="861" s="1" customFormat="1" ht="14.25" customHeight="1"/>
    <row r="862" s="1" customFormat="1" ht="14.25" customHeight="1"/>
    <row r="863" s="1" customFormat="1" ht="14.25" customHeight="1"/>
    <row r="864" s="1" customFormat="1" ht="14.25" customHeight="1"/>
    <row r="865" s="1" customFormat="1" ht="14.25" customHeight="1"/>
    <row r="866" s="1" customFormat="1" ht="14.25" customHeight="1"/>
    <row r="867" s="1" customFormat="1" ht="14.25" customHeight="1"/>
    <row r="868" s="1" customFormat="1" ht="14.25" customHeight="1"/>
    <row r="869" s="1" customFormat="1" ht="14.25" customHeight="1"/>
    <row r="870" s="1" customFormat="1" ht="14.25" customHeight="1"/>
    <row r="871" s="1" customFormat="1" ht="14.25" customHeight="1"/>
    <row r="872" s="1" customFormat="1" ht="14.25" customHeight="1"/>
    <row r="873" s="1" customFormat="1" ht="14.25" customHeight="1"/>
    <row r="874" s="1" customFormat="1" ht="14.25" customHeight="1"/>
    <row r="875" s="1" customFormat="1" ht="14.25" customHeight="1"/>
    <row r="876" s="1" customFormat="1" ht="14.25" customHeight="1"/>
    <row r="877" s="1" customFormat="1" ht="14.25" customHeight="1"/>
    <row r="878" s="1" customFormat="1" ht="14.25" customHeight="1"/>
    <row r="879" s="1" customFormat="1" ht="14.25" customHeight="1"/>
    <row r="880" s="1" customFormat="1" ht="14.25" customHeight="1"/>
    <row r="881" s="1" customFormat="1" ht="14.25" customHeight="1"/>
    <row r="882" s="1" customFormat="1" ht="14.25" customHeight="1"/>
    <row r="883" s="1" customFormat="1" ht="14.25" customHeight="1"/>
    <row r="884" s="1" customFormat="1" ht="14.25" customHeight="1"/>
    <row r="885" s="1" customFormat="1" ht="14.25" customHeight="1"/>
    <row r="886" s="1" customFormat="1" ht="14.25" customHeight="1"/>
    <row r="887" s="1" customFormat="1" ht="14.25" customHeight="1"/>
    <row r="888" s="1" customFormat="1" ht="14.25" customHeight="1"/>
    <row r="889" s="1" customFormat="1" ht="14.25" customHeight="1"/>
    <row r="890" s="1" customFormat="1" ht="14.25" customHeight="1"/>
    <row r="891" s="1" customFormat="1" ht="14.25" customHeight="1"/>
    <row r="892" s="1" customFormat="1" ht="14.25" customHeight="1"/>
    <row r="893" s="1" customFormat="1" ht="14.25" customHeight="1"/>
    <row r="894" s="1" customFormat="1" ht="14.25" customHeight="1"/>
    <row r="895" s="1" customFormat="1" ht="14.25" customHeight="1"/>
    <row r="896" s="1" customFormat="1" ht="14.25" customHeight="1"/>
    <row r="897" s="1" customFormat="1" ht="14.25" customHeight="1"/>
    <row r="898" s="1" customFormat="1" ht="14.25" customHeight="1"/>
    <row r="899" s="1" customFormat="1" ht="14.25" customHeight="1"/>
    <row r="900" s="1" customFormat="1" ht="14.25" customHeight="1"/>
    <row r="901" s="1" customFormat="1" ht="14.25" customHeight="1"/>
    <row r="902" s="1" customFormat="1" ht="14.25" customHeight="1"/>
    <row r="903" s="1" customFormat="1" ht="14.25" customHeight="1"/>
    <row r="904" s="1" customFormat="1" ht="14.25" customHeight="1"/>
    <row r="905" s="1" customFormat="1" ht="14.25" customHeight="1"/>
    <row r="906" s="1" customFormat="1" ht="14.25" customHeight="1"/>
    <row r="907" s="1" customFormat="1" ht="14.25" customHeight="1"/>
    <row r="908" s="1" customFormat="1" ht="14.25" customHeight="1"/>
    <row r="909" s="1" customFormat="1" ht="14.25" customHeight="1"/>
    <row r="910" s="1" customFormat="1" ht="14.25" customHeight="1"/>
    <row r="911" s="1" customFormat="1" ht="14.25" customHeight="1"/>
    <row r="912" s="1" customFormat="1" ht="14.25" customHeight="1"/>
    <row r="913" s="1" customFormat="1" ht="14.25" customHeight="1"/>
    <row r="914" s="1" customFormat="1" ht="14.25" customHeight="1"/>
    <row r="915" s="1" customFormat="1" ht="14.25" customHeight="1"/>
    <row r="916" s="1" customFormat="1" ht="14.25" customHeight="1"/>
    <row r="917" s="1" customFormat="1" ht="14.25" customHeight="1"/>
    <row r="918" s="1" customFormat="1" ht="14.25" customHeight="1"/>
    <row r="919" s="1" customFormat="1" ht="14.25" customHeight="1"/>
    <row r="920" s="1" customFormat="1" ht="14.25" customHeight="1"/>
    <row r="921" s="1" customFormat="1" ht="14.25" customHeight="1"/>
    <row r="922" s="1" customFormat="1" ht="14.25" customHeight="1"/>
    <row r="923" s="1" customFormat="1" ht="14.25" customHeight="1"/>
    <row r="924" s="1" customFormat="1" ht="14.25" customHeight="1"/>
    <row r="925" s="1" customFormat="1" ht="14.25" customHeight="1"/>
    <row r="926" s="1" customFormat="1" ht="14.25" customHeight="1"/>
    <row r="927" s="1" customFormat="1" ht="14.25" customHeight="1"/>
    <row r="928" s="1" customFormat="1" ht="14.25" customHeight="1"/>
    <row r="929" s="1" customFormat="1" ht="14.25" customHeight="1"/>
    <row r="930" s="1" customFormat="1" ht="14.25" customHeight="1"/>
    <row r="931" s="1" customFormat="1" ht="14.25" customHeight="1"/>
    <row r="932" s="1" customFormat="1" ht="14.25" customHeight="1"/>
    <row r="933" s="1" customFormat="1" ht="14.25" customHeight="1"/>
    <row r="934" s="1" customFormat="1" ht="14.25" customHeight="1"/>
    <row r="935" s="1" customFormat="1" ht="14.25" customHeight="1"/>
    <row r="936" s="1" customFormat="1" ht="14.25" customHeight="1"/>
    <row r="937" s="1" customFormat="1" ht="14.25" customHeight="1"/>
    <row r="938" s="1" customFormat="1" ht="14.25" customHeight="1"/>
    <row r="939" s="1" customFormat="1" ht="14.25" customHeight="1"/>
    <row r="940" s="1" customFormat="1" ht="14.25" customHeight="1"/>
    <row r="941" s="1" customFormat="1" ht="14.25" customHeight="1"/>
    <row r="942" s="1" customFormat="1" ht="14.25" customHeight="1"/>
    <row r="943" s="1" customFormat="1" ht="14.25" customHeight="1"/>
    <row r="944" s="1" customFormat="1" ht="14.25" customHeight="1"/>
    <row r="945" s="1" customFormat="1" ht="14.25" customHeight="1"/>
    <row r="946" s="1" customFormat="1" ht="14.25" customHeight="1"/>
    <row r="947" s="1" customFormat="1" ht="14.25" customHeight="1"/>
    <row r="948" s="1" customFormat="1" ht="14.25" customHeight="1"/>
    <row r="949" s="1" customFormat="1" ht="14.25" customHeight="1"/>
    <row r="950" s="1" customFormat="1" ht="14.25" customHeight="1"/>
    <row r="951" s="1" customFormat="1" ht="14.25" customHeight="1"/>
    <row r="952" s="1" customFormat="1" ht="14.25" customHeight="1"/>
    <row r="953" s="1" customFormat="1" ht="14.25" customHeight="1"/>
    <row r="954" s="1" customFormat="1" ht="14.25" customHeight="1"/>
    <row r="955" s="1" customFormat="1" ht="14.25" customHeight="1"/>
    <row r="956" s="1" customFormat="1" ht="14.25" customHeight="1"/>
    <row r="957" s="1" customFormat="1" ht="14.25" customHeight="1"/>
    <row r="958" s="1" customFormat="1" ht="14.25" customHeight="1"/>
    <row r="959" s="1" customFormat="1" ht="14.25" customHeight="1"/>
    <row r="960" s="1" customFormat="1" ht="14.25" customHeight="1"/>
    <row r="961" s="1" customFormat="1" ht="14.25" customHeight="1"/>
    <row r="962" s="1" customFormat="1" ht="14.25" customHeight="1"/>
    <row r="963" s="1" customFormat="1" ht="14.25" customHeight="1"/>
    <row r="964" s="1" customFormat="1" ht="14.25" customHeight="1"/>
    <row r="965" s="1" customFormat="1" ht="14.25" customHeight="1"/>
    <row r="966" s="1" customFormat="1" ht="14.25" customHeight="1"/>
    <row r="967" s="1" customFormat="1" ht="14.25" customHeight="1"/>
    <row r="968" s="1" customFormat="1" ht="14.25" customHeight="1"/>
    <row r="969" s="1" customFormat="1" ht="14.25" customHeight="1"/>
    <row r="970" s="1" customFormat="1" ht="14.25" customHeight="1"/>
    <row r="971" s="1" customFormat="1" ht="14.25" customHeight="1"/>
    <row r="972" s="1" customFormat="1" ht="14.25" customHeight="1"/>
    <row r="973" s="1" customFormat="1" ht="14.25" customHeight="1"/>
    <row r="974" s="1" customFormat="1" ht="14.25" customHeight="1"/>
    <row r="975" s="1" customFormat="1" ht="14.25" customHeight="1"/>
    <row r="976" s="1" customFormat="1" ht="14.25" customHeight="1"/>
    <row r="977" s="1" customFormat="1" ht="14.25" customHeight="1"/>
    <row r="978" s="1" customFormat="1" ht="14.25" customHeight="1"/>
    <row r="979" s="1" customFormat="1" ht="14.25" customHeight="1"/>
    <row r="980" s="1" customFormat="1" ht="14.25" customHeight="1"/>
    <row r="981" s="1" customFormat="1" ht="14.25" customHeight="1"/>
    <row r="982" s="1" customFormat="1" ht="14.25" customHeight="1"/>
    <row r="983" s="1" customFormat="1" ht="14.25" customHeight="1"/>
    <row r="984" s="1" customFormat="1" ht="14.25" customHeight="1"/>
    <row r="985" s="1" customFormat="1" ht="14.25" customHeight="1"/>
    <row r="986" s="1" customFormat="1" ht="14.25" customHeight="1"/>
    <row r="987" s="1" customFormat="1" ht="14.25" customHeight="1"/>
    <row r="988" s="1" customFormat="1" ht="14.25" customHeight="1"/>
    <row r="989" s="1" customFormat="1" ht="14.25" customHeight="1"/>
    <row r="990" s="1" customFormat="1" ht="14.25" customHeight="1"/>
    <row r="991" s="1" customFormat="1" ht="14.25" customHeight="1"/>
    <row r="992" s="1" customFormat="1" ht="14.25" customHeight="1"/>
    <row r="993" s="1" customFormat="1" ht="14.25" customHeight="1"/>
    <row r="994" s="1" customFormat="1" ht="14.25" customHeight="1"/>
    <row r="995" s="1" customFormat="1" ht="14.25" customHeight="1"/>
    <row r="996" s="1" customFormat="1" ht="14.25" customHeight="1"/>
    <row r="997" s="1" customFormat="1" ht="14.25" customHeight="1"/>
    <row r="998" s="1" customFormat="1" ht="14.25" customHeight="1"/>
    <row r="999" s="1" customFormat="1" ht="14.25" customHeight="1"/>
    <row r="1000" s="1" customFormat="1" ht="14.25" customHeight="1"/>
    <row r="1001" s="1" customFormat="1" ht="14.25" customHeight="1"/>
    <row r="1002" s="1" customFormat="1" ht="14.25" customHeight="1"/>
    <row r="1003" s="1" customFormat="1" ht="14.25" customHeight="1"/>
  </sheetData>
  <mergeCells count="2">
    <mergeCell ref="G5:H5"/>
    <mergeCell ref="B9:D9"/>
  </mergeCells>
  <dataValidations count="2">
    <dataValidation type="list" allowBlank="1" showErrorMessage="1" sqref="D12" xr:uid="{00000000-0002-0000-0200-000001000000}">
      <formula1>$BS$56:$BS$57</formula1>
    </dataValidation>
    <dataValidation type="list" allowBlank="1" showErrorMessage="1" sqref="E12" xr:uid="{00000000-0002-0000-0200-000000000000}">
      <formula1>$Z$9:$Z$75</formula1>
    </dataValidation>
  </dataValidations>
  <pageMargins left="0.70866141732283505" right="0.70866141732283505" top="0.74803149606299202" bottom="0.74803149606299202" header="0" footer="0"/>
  <pageSetup scale="41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85D5-4F9B-484A-90B9-FBDD72A96AD5}">
  <dimension ref="A1:AJ347"/>
  <sheetViews>
    <sheetView tabSelected="1" topLeftCell="A46" zoomScale="70" zoomScaleNormal="70" workbookViewId="0">
      <selection activeCell="F52" sqref="F52"/>
    </sheetView>
  </sheetViews>
  <sheetFormatPr defaultColWidth="9.109375" defaultRowHeight="14.25"/>
  <cols>
    <col min="1" max="2" width="5.44140625" style="22" customWidth="1"/>
    <col min="3" max="3" width="12.77734375" style="22" customWidth="1"/>
    <col min="4" max="4" width="16.44140625" style="22" customWidth="1"/>
    <col min="5" max="5" width="27.109375" style="22" customWidth="1"/>
    <col min="6" max="6" width="22.77734375" style="22" customWidth="1"/>
    <col min="7" max="7" width="11.109375" style="22" customWidth="1"/>
    <col min="8" max="8" width="5.44140625" style="22" customWidth="1"/>
    <col min="9" max="9" width="7.109375" style="22" customWidth="1"/>
    <col min="10" max="28" width="5.44140625" style="22" customWidth="1"/>
    <col min="29" max="41" width="8.77734375" style="22" customWidth="1"/>
    <col min="42" max="16384" width="9.109375" style="22"/>
  </cols>
  <sheetData>
    <row r="1" spans="1:27" ht="1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ht="15.7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23"/>
      <c r="M2" s="23"/>
      <c r="N2" s="23"/>
      <c r="O2" s="23"/>
      <c r="P2" s="23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5.7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23"/>
      <c r="M3" s="23"/>
      <c r="N3" s="23"/>
      <c r="O3" s="23"/>
      <c r="P3" s="23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ht="23.25">
      <c r="A4" s="54"/>
      <c r="B4" s="53" t="s">
        <v>29</v>
      </c>
      <c r="D4" s="53"/>
      <c r="E4" s="53"/>
      <c r="F4" s="68" t="s">
        <v>70</v>
      </c>
      <c r="G4" s="68"/>
      <c r="I4" s="53" t="s">
        <v>69</v>
      </c>
      <c r="J4" s="54"/>
      <c r="N4" s="62" t="s">
        <v>68</v>
      </c>
      <c r="S4" s="54"/>
      <c r="T4" s="54"/>
      <c r="U4" s="54"/>
      <c r="V4" s="54"/>
      <c r="W4" s="54"/>
      <c r="X4" s="54"/>
      <c r="Y4" s="54"/>
      <c r="Z4" s="54"/>
      <c r="AA4" s="54"/>
    </row>
    <row r="5" spans="1:27" ht="20.25">
      <c r="A5" s="54"/>
      <c r="B5" s="69">
        <v>28.86</v>
      </c>
      <c r="C5" s="69"/>
      <c r="D5" s="54"/>
      <c r="F5" s="54"/>
      <c r="G5" s="60"/>
      <c r="H5" s="54"/>
      <c r="I5" s="61">
        <v>4</v>
      </c>
      <c r="J5" s="60" t="s">
        <v>13</v>
      </c>
      <c r="K5" s="60"/>
      <c r="L5" s="23"/>
      <c r="N5" s="59">
        <v>4</v>
      </c>
      <c r="S5" s="54"/>
      <c r="T5" s="54"/>
      <c r="U5" s="54"/>
      <c r="V5" s="54"/>
      <c r="W5" s="54"/>
      <c r="X5" s="54"/>
      <c r="Y5" s="54"/>
      <c r="Z5" s="54"/>
      <c r="AA5" s="54"/>
    </row>
    <row r="6" spans="1:27" ht="15.75">
      <c r="A6" s="54"/>
      <c r="B6" s="54"/>
      <c r="C6" s="54"/>
      <c r="D6" s="54"/>
      <c r="E6" s="54"/>
      <c r="F6" s="54"/>
      <c r="H6" s="54"/>
      <c r="I6" s="54"/>
      <c r="J6" s="54"/>
      <c r="K6" s="54"/>
      <c r="L6" s="23"/>
      <c r="R6" s="58"/>
      <c r="S6" s="54"/>
      <c r="T6" s="54"/>
      <c r="U6" s="54"/>
      <c r="V6" s="54"/>
      <c r="W6" s="54"/>
      <c r="X6" s="54"/>
      <c r="Y6" s="54"/>
      <c r="Z6" s="54"/>
      <c r="AA6" s="54"/>
    </row>
    <row r="7" spans="1:27" ht="23.25">
      <c r="A7" s="54"/>
      <c r="B7" s="54"/>
      <c r="C7" s="54"/>
      <c r="D7" s="54"/>
      <c r="E7" s="54"/>
      <c r="F7" s="68" t="s">
        <v>67</v>
      </c>
      <c r="G7" s="68"/>
      <c r="H7" s="68"/>
      <c r="I7" s="53" t="s">
        <v>66</v>
      </c>
      <c r="J7" s="53"/>
      <c r="K7" s="53"/>
      <c r="L7" s="53"/>
      <c r="S7" s="54"/>
      <c r="T7" s="54"/>
      <c r="U7" s="54"/>
      <c r="V7" s="54"/>
      <c r="W7" s="54"/>
      <c r="X7" s="54"/>
      <c r="Y7" s="54"/>
      <c r="Z7" s="54"/>
      <c r="AA7" s="54"/>
    </row>
    <row r="8" spans="1:27" ht="23.25">
      <c r="B8" s="53" t="s">
        <v>26</v>
      </c>
      <c r="G8" s="55"/>
      <c r="I8" s="57">
        <v>5</v>
      </c>
      <c r="J8" s="56" t="s">
        <v>13</v>
      </c>
      <c r="L8" s="23"/>
      <c r="S8" s="54"/>
      <c r="T8" s="54"/>
      <c r="U8" s="54"/>
      <c r="V8" s="54"/>
      <c r="W8" s="54"/>
      <c r="X8" s="54"/>
      <c r="Y8" s="54"/>
      <c r="Z8" s="54"/>
      <c r="AA8" s="54"/>
    </row>
    <row r="9" spans="1:27" ht="20.25">
      <c r="A9" s="54"/>
      <c r="B9" s="69">
        <f>3.15*10^12</f>
        <v>3150000000000</v>
      </c>
      <c r="C9" s="69"/>
      <c r="D9" s="55"/>
      <c r="G9" s="54" t="s">
        <v>31</v>
      </c>
      <c r="H9" s="54"/>
      <c r="I9" s="54">
        <v>7</v>
      </c>
      <c r="J9" s="54"/>
      <c r="K9" s="54"/>
      <c r="L9" s="23"/>
      <c r="S9" s="54"/>
      <c r="T9" s="54"/>
      <c r="U9" s="54"/>
      <c r="V9" s="54"/>
      <c r="W9" s="54"/>
      <c r="X9" s="54"/>
      <c r="Y9" s="54"/>
      <c r="Z9" s="54"/>
      <c r="AA9" s="54"/>
    </row>
    <row r="11" spans="1:27" ht="23.25">
      <c r="F11" s="68" t="s">
        <v>65</v>
      </c>
      <c r="G11" s="68"/>
      <c r="H11" s="68"/>
      <c r="I11" s="53">
        <f>I5+I8</f>
        <v>9</v>
      </c>
      <c r="J11" s="53" t="s">
        <v>13</v>
      </c>
    </row>
    <row r="12" spans="1:27" ht="15.75">
      <c r="A12" s="48"/>
      <c r="B12" s="52"/>
      <c r="C12" s="51"/>
      <c r="D12" s="51"/>
      <c r="E12" s="51"/>
      <c r="F12" s="49"/>
      <c r="G12" s="49"/>
      <c r="H12" s="50"/>
      <c r="I12" s="50"/>
      <c r="J12" s="50"/>
      <c r="K12" s="50"/>
      <c r="L12" s="49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</row>
    <row r="28" spans="3:22">
      <c r="V28" s="22" t="s">
        <v>64</v>
      </c>
    </row>
    <row r="32" spans="3:22" ht="15">
      <c r="C32" s="25" t="s">
        <v>63</v>
      </c>
    </row>
    <row r="33" spans="3:21" ht="15">
      <c r="C33" s="25"/>
    </row>
    <row r="34" spans="3:21" ht="18">
      <c r="C34" s="47" t="s">
        <v>62</v>
      </c>
      <c r="D34" s="29">
        <f>-((B$5*I$8^3)+(B$5*I$5^3))/(8*(I$5+I$8))</f>
        <v>-75.757499999999993</v>
      </c>
      <c r="E34" s="22" t="s">
        <v>61</v>
      </c>
    </row>
    <row r="36" spans="3:21" ht="18">
      <c r="D36" s="47" t="s">
        <v>60</v>
      </c>
      <c r="E36" s="47">
        <f>(D$34/I$5)+((B$5*I$5)/2)</f>
        <v>38.780625000000001</v>
      </c>
      <c r="F36" s="27" t="s">
        <v>57</v>
      </c>
    </row>
    <row r="37" spans="3:21" ht="18">
      <c r="D37" s="47" t="s">
        <v>59</v>
      </c>
      <c r="E37" s="47">
        <f>(B$5*I$5)+(B$5*I$8)-E$36-E$38</f>
        <v>163.96087500000002</v>
      </c>
      <c r="F37" s="27" t="s">
        <v>57</v>
      </c>
    </row>
    <row r="38" spans="3:21" ht="18">
      <c r="D38" s="47" t="s">
        <v>58</v>
      </c>
      <c r="E38" s="47">
        <f>(D$34/I$8)+((B$5*I$8)/2)</f>
        <v>56.998500000000007</v>
      </c>
      <c r="F38" s="27" t="s">
        <v>57</v>
      </c>
    </row>
    <row r="39" spans="3:21" ht="18">
      <c r="E39" s="47"/>
    </row>
    <row r="46" spans="3:21" ht="15">
      <c r="C46" s="46" t="s">
        <v>25</v>
      </c>
      <c r="U46" s="36"/>
    </row>
    <row r="47" spans="3:21">
      <c r="E47" s="29" t="s">
        <v>16</v>
      </c>
      <c r="F47" s="29" t="s">
        <v>24</v>
      </c>
    </row>
    <row r="48" spans="3:21">
      <c r="E48" s="45" t="s">
        <v>13</v>
      </c>
      <c r="F48" s="45" t="s">
        <v>56</v>
      </c>
    </row>
    <row r="49" spans="4:8" ht="20.25">
      <c r="D49" s="22" t="s">
        <v>10</v>
      </c>
      <c r="E49" s="44">
        <f>0</f>
        <v>0</v>
      </c>
      <c r="F49" s="37">
        <f>IF(E49=0,$E$36,
IF(E49=$I$11,($E$36+$E$37)-$B$5*$I$11,
IF(AND(E49=$I$5,E48-$I$5&lt;0),$E$36-$B$5*$I$5,
IF(AND(E49=$I$5,E50-$I$5&gt;0),($E$36+$E$37)-($B$5*$I$5),
IF(E49&lt;$I$5,$E$36-$B$5*E49,($E$36+$E$37)-$B$5*E49)))))</f>
        <v>38.780625000000001</v>
      </c>
      <c r="H49" s="28" t="s">
        <v>55</v>
      </c>
    </row>
    <row r="50" spans="4:8" ht="20.25">
      <c r="D50" s="22" t="s">
        <v>9</v>
      </c>
      <c r="E50" s="44">
        <f>IF(E49=0,E49+$I$11/10,
IF(AND(ABS(E49-$I$5)&lt;=$I$11/10,E49-$I$5&lt;0),$I$5,
IF(AND(E49-$I$5=0,ABS(E48-$I$5)&lt;=$I$11/10,E48&lt;&gt;E49),$I$5,
IF(ABS(E49-$I$11)&lt;$I$11/10,$I$11,E49+$I$11/10))))</f>
        <v>0.9</v>
      </c>
      <c r="F50" s="37">
        <f t="shared" ref="F49:F61" si="0">IF(E50=0,$E$36,IF(E50=$I$11,($E$36+$E$37)-$B$5*$I$11,IF(AND(E50=$I$5,E49-$I$5&lt;0),$E$36-$B$5*$I$5,IF(AND(E50=$I$5,E51-$I$5&gt;0),($E$36+$E$37)-($B$5*$I$5),IF(E50&lt;$I$5,$E$36-$B$5*E50,($E$36+$E$37)-$B$5*E50)))))</f>
        <v>12.806625</v>
      </c>
    </row>
    <row r="51" spans="4:8" ht="20.25">
      <c r="D51" s="22" t="s">
        <v>8</v>
      </c>
      <c r="E51" s="44">
        <f t="shared" ref="E50:E61" si="1">IF(E50=0,E50+$I$11/10,IF(AND(ABS(E50-$I$5)&lt;=$I$11/10,E50-$I$5&lt;0),$I$5,IF(AND(E50-$I$5=0,ABS(E49-$I$5)&lt;=$I$11/10,E49&lt;&gt;E50),$I$5,IF(ABS(E50-$I$11)&lt;$I$11/10,$I$11,E50+$I$11/10))))</f>
        <v>1.8</v>
      </c>
      <c r="F51" s="37">
        <f t="shared" si="0"/>
        <v>-13.167375</v>
      </c>
    </row>
    <row r="52" spans="4:8" ht="20.25">
      <c r="D52" s="22" t="s">
        <v>7</v>
      </c>
      <c r="E52" s="44">
        <f t="shared" si="1"/>
        <v>2.7</v>
      </c>
      <c r="F52" s="37">
        <f t="shared" si="0"/>
        <v>-39.141374999999996</v>
      </c>
    </row>
    <row r="53" spans="4:8" ht="20.25">
      <c r="D53" s="22" t="s">
        <v>6</v>
      </c>
      <c r="E53" s="44">
        <f t="shared" si="1"/>
        <v>3.6</v>
      </c>
      <c r="F53" s="37">
        <f t="shared" si="0"/>
        <v>-65.115375</v>
      </c>
    </row>
    <row r="54" spans="4:8" ht="20.25">
      <c r="D54" s="22" t="s">
        <v>5</v>
      </c>
      <c r="E54" s="44">
        <f t="shared" si="1"/>
        <v>4</v>
      </c>
      <c r="F54" s="37">
        <f t="shared" si="0"/>
        <v>-76.659374999999997</v>
      </c>
    </row>
    <row r="55" spans="4:8" ht="20.25">
      <c r="D55" s="22" t="s">
        <v>4</v>
      </c>
      <c r="E55" s="44">
        <f t="shared" si="1"/>
        <v>4</v>
      </c>
      <c r="F55" s="37">
        <f t="shared" si="0"/>
        <v>87.301500000000033</v>
      </c>
    </row>
    <row r="56" spans="4:8" ht="20.25">
      <c r="D56" s="22" t="s">
        <v>3</v>
      </c>
      <c r="E56" s="44">
        <f t="shared" si="1"/>
        <v>4.9000000000000004</v>
      </c>
      <c r="F56" s="37">
        <f t="shared" si="0"/>
        <v>61.327500000000015</v>
      </c>
    </row>
    <row r="57" spans="4:8" ht="20.25">
      <c r="D57" s="22" t="s">
        <v>2</v>
      </c>
      <c r="E57" s="44">
        <f t="shared" si="1"/>
        <v>5.8000000000000007</v>
      </c>
      <c r="F57" s="37">
        <f t="shared" si="0"/>
        <v>35.353500000000025</v>
      </c>
    </row>
    <row r="58" spans="4:8" ht="20.25">
      <c r="D58" s="22" t="s">
        <v>1</v>
      </c>
      <c r="E58" s="44">
        <f t="shared" si="1"/>
        <v>6.7000000000000011</v>
      </c>
      <c r="F58" s="37">
        <f t="shared" si="0"/>
        <v>9.3795000000000073</v>
      </c>
    </row>
    <row r="59" spans="4:8" ht="20.25">
      <c r="D59" s="22" t="s">
        <v>0</v>
      </c>
      <c r="E59" s="44">
        <f t="shared" si="1"/>
        <v>7.6000000000000014</v>
      </c>
      <c r="F59" s="37">
        <f t="shared" si="0"/>
        <v>-16.594500000000011</v>
      </c>
    </row>
    <row r="60" spans="4:8" ht="20.25">
      <c r="D60" s="22" t="s">
        <v>43</v>
      </c>
      <c r="E60" s="44">
        <f t="shared" si="1"/>
        <v>8.5000000000000018</v>
      </c>
      <c r="F60" s="37">
        <f t="shared" si="0"/>
        <v>-42.568500000000029</v>
      </c>
    </row>
    <row r="61" spans="4:8" ht="20.25">
      <c r="D61" s="22" t="s">
        <v>42</v>
      </c>
      <c r="E61" s="44">
        <f t="shared" si="1"/>
        <v>9</v>
      </c>
      <c r="F61" s="37">
        <f t="shared" si="0"/>
        <v>-56.998499999999979</v>
      </c>
    </row>
    <row r="62" spans="4:8" ht="20.25">
      <c r="E62" s="33"/>
      <c r="F62" s="43"/>
    </row>
    <row r="63" spans="4:8" ht="20.25">
      <c r="E63" s="33"/>
      <c r="F63" s="43"/>
    </row>
    <row r="64" spans="4:8" ht="20.25">
      <c r="E64" s="33"/>
      <c r="F64" s="43"/>
    </row>
    <row r="65" spans="1:14" ht="20.25">
      <c r="E65" s="33"/>
      <c r="F65" s="43"/>
    </row>
    <row r="66" spans="1:14" ht="20.25">
      <c r="E66" s="33"/>
      <c r="F66" s="43"/>
    </row>
    <row r="67" spans="1:14" ht="20.25">
      <c r="E67" s="33"/>
      <c r="F67" s="43"/>
    </row>
    <row r="68" spans="1:14" ht="20.25">
      <c r="E68" s="33"/>
      <c r="F68" s="43"/>
    </row>
    <row r="69" spans="1:14" ht="20.25">
      <c r="E69" s="33"/>
      <c r="F69" s="43"/>
    </row>
    <row r="70" spans="1:14" ht="20.25">
      <c r="A70" s="67"/>
      <c r="B70" s="67"/>
      <c r="C70" s="67"/>
      <c r="E70" s="33"/>
      <c r="F70" s="43"/>
    </row>
    <row r="71" spans="1:14" ht="20.25">
      <c r="A71" s="67"/>
      <c r="B71" s="67"/>
      <c r="C71" s="67"/>
      <c r="E71" s="33"/>
      <c r="F71" s="32"/>
    </row>
    <row r="72" spans="1:14">
      <c r="A72" s="41"/>
      <c r="B72" s="41"/>
      <c r="C72" s="41"/>
    </row>
    <row r="74" spans="1:14" ht="15">
      <c r="C74" s="25" t="s">
        <v>54</v>
      </c>
    </row>
    <row r="76" spans="1:14" ht="15">
      <c r="C76" s="22" t="s">
        <v>53</v>
      </c>
      <c r="D76" s="42">
        <f>MAX(ABS(MIN(F49:F61)),ABS(MAX(F49:F61)))</f>
        <v>87.301500000000033</v>
      </c>
      <c r="E76" s="22" t="s">
        <v>52</v>
      </c>
    </row>
    <row r="79" spans="1:14" ht="15">
      <c r="C79" s="25" t="s">
        <v>22</v>
      </c>
    </row>
    <row r="80" spans="1:14" ht="15">
      <c r="F80" s="28"/>
      <c r="H80" s="41"/>
      <c r="I80" s="41"/>
      <c r="J80" s="41"/>
      <c r="K80" s="41"/>
      <c r="L80" s="41"/>
      <c r="M80" s="41"/>
      <c r="N80" s="41"/>
    </row>
    <row r="81" spans="4:36" ht="15">
      <c r="E81" s="29" t="s">
        <v>16</v>
      </c>
      <c r="F81" s="29" t="s">
        <v>21</v>
      </c>
      <c r="G81" s="28"/>
      <c r="H81" s="41"/>
      <c r="I81" s="41"/>
      <c r="J81" s="41"/>
      <c r="K81" s="41"/>
      <c r="L81" s="41"/>
      <c r="M81" s="41"/>
      <c r="N81" s="41"/>
    </row>
    <row r="82" spans="4:36" ht="15">
      <c r="E82" s="29" t="s">
        <v>13</v>
      </c>
      <c r="F82" s="29" t="s">
        <v>51</v>
      </c>
      <c r="G82" s="28"/>
      <c r="H82" s="41"/>
      <c r="I82" s="41"/>
      <c r="J82" s="41"/>
      <c r="K82" s="41"/>
      <c r="L82" s="41"/>
      <c r="M82" s="41"/>
      <c r="N82" s="41"/>
    </row>
    <row r="83" spans="4:36" ht="20.25">
      <c r="D83" s="22" t="s">
        <v>10</v>
      </c>
      <c r="E83" s="38">
        <f>0</f>
        <v>0</v>
      </c>
      <c r="F83" s="37">
        <f t="shared" ref="F83:F96" si="2">ROUND(IF(OR(E83=0,E83=$I$11),0,IF(E83&lt;$I$5,-($E$36*E83-0.5*$B$5*((E83)^2)),IF(E83&gt;$I$5,-(($E$36*E83+$E$37*(E83-$I$5))-(0.5*$B$5*((E83)^2))),-($E$36*$I$5-(0.5*$B$5*(($I$5)^2)))))),2)</f>
        <v>0</v>
      </c>
      <c r="H83" s="28"/>
    </row>
    <row r="84" spans="4:36" ht="20.25">
      <c r="D84" s="22" t="s">
        <v>9</v>
      </c>
      <c r="E84" s="38">
        <f t="shared" ref="E84:E96" si="3">IF(E83=0,E83+$I$11/10,IF(AND(ABS(E83-$I$5)&lt;=$I$11/10,E83-$I$5&lt;0),$I$5,IF(AND(E83&lt;$I$5,E83&lt;&gt;$E$36/$B$5,E82&lt;&gt;$E$36/$B$5,ABS(E83-$E$36/$B$5)&lt;=$I$11/10),$E$36/$B$5,IF(ABS(E83-$I$11)&lt;$I$11/10,$I$11,IF(AND(E83&gt;$I$5,E83&lt;&gt;$I$11-($E$38/$B$5),E82&lt;&gt;$I$11-($E$38/$B$5),ABS(E83-($I$11-($E$38/$B$5)))&lt;$I$11/10),$I$11-($E$38/$B$5),IF(OR(E83=$E$36/$B$5,E83=$I$11-($E$38/$B$5)),E82+$I$11/10,E83+$I$11/10))))))</f>
        <v>0.9</v>
      </c>
      <c r="F84" s="37">
        <f t="shared" si="2"/>
        <v>-23.21</v>
      </c>
    </row>
    <row r="85" spans="4:36" ht="20.25">
      <c r="D85" s="22" t="s">
        <v>8</v>
      </c>
      <c r="E85" s="38">
        <f t="shared" si="3"/>
        <v>1.34375</v>
      </c>
      <c r="F85" s="37">
        <f t="shared" si="2"/>
        <v>-26.06</v>
      </c>
    </row>
    <row r="86" spans="4:36" ht="20.25">
      <c r="D86" s="22" t="s">
        <v>7</v>
      </c>
      <c r="E86" s="38">
        <f t="shared" si="3"/>
        <v>1.8</v>
      </c>
      <c r="F86" s="37">
        <f t="shared" si="2"/>
        <v>-23.05</v>
      </c>
      <c r="AJ86" s="22" t="s">
        <v>31</v>
      </c>
    </row>
    <row r="87" spans="4:36" ht="20.25">
      <c r="D87" s="22" t="s">
        <v>6</v>
      </c>
      <c r="E87" s="38">
        <f t="shared" si="3"/>
        <v>2.7</v>
      </c>
      <c r="F87" s="37">
        <f t="shared" si="2"/>
        <v>0.49</v>
      </c>
    </row>
    <row r="88" spans="4:36" ht="20.25">
      <c r="D88" s="22" t="s">
        <v>5</v>
      </c>
      <c r="E88" s="38">
        <f t="shared" si="3"/>
        <v>3.6</v>
      </c>
      <c r="F88" s="37">
        <f t="shared" si="2"/>
        <v>47.4</v>
      </c>
    </row>
    <row r="89" spans="4:36" ht="20.25">
      <c r="D89" s="22" t="s">
        <v>4</v>
      </c>
      <c r="E89" s="38">
        <f t="shared" si="3"/>
        <v>4</v>
      </c>
      <c r="F89" s="37">
        <f t="shared" si="2"/>
        <v>75.760000000000005</v>
      </c>
    </row>
    <row r="90" spans="4:36" ht="20.25">
      <c r="D90" s="22" t="s">
        <v>3</v>
      </c>
      <c r="E90" s="38">
        <f t="shared" si="3"/>
        <v>4.9000000000000004</v>
      </c>
      <c r="F90" s="37">
        <f t="shared" si="2"/>
        <v>8.8699999999999992</v>
      </c>
    </row>
    <row r="91" spans="4:36" ht="20.25">
      <c r="D91" s="22" t="s">
        <v>2</v>
      </c>
      <c r="E91" s="38">
        <f t="shared" si="3"/>
        <v>5.8000000000000007</v>
      </c>
      <c r="F91" s="37">
        <f t="shared" si="2"/>
        <v>-34.630000000000003</v>
      </c>
    </row>
    <row r="92" spans="4:36" ht="20.25">
      <c r="D92" s="22" t="s">
        <v>1</v>
      </c>
      <c r="E92" s="38">
        <f t="shared" si="3"/>
        <v>6.7000000000000011</v>
      </c>
      <c r="F92" s="37">
        <f t="shared" si="2"/>
        <v>-54.76</v>
      </c>
    </row>
    <row r="93" spans="4:36" ht="20.25">
      <c r="D93" s="22" t="s">
        <v>0</v>
      </c>
      <c r="E93" s="38">
        <f t="shared" si="3"/>
        <v>7.0249999999999995</v>
      </c>
      <c r="F93" s="37">
        <f t="shared" si="2"/>
        <v>-56.29</v>
      </c>
    </row>
    <row r="94" spans="4:36" ht="20.25">
      <c r="D94" s="22" t="s">
        <v>43</v>
      </c>
      <c r="E94" s="38">
        <f t="shared" si="3"/>
        <v>7.6000000000000014</v>
      </c>
      <c r="F94" s="37">
        <f t="shared" si="2"/>
        <v>-51.52</v>
      </c>
    </row>
    <row r="95" spans="4:36" ht="20.25">
      <c r="D95" s="22" t="s">
        <v>50</v>
      </c>
      <c r="E95" s="40">
        <f t="shared" si="3"/>
        <v>8.5000000000000018</v>
      </c>
      <c r="F95" s="39">
        <f t="shared" si="2"/>
        <v>-24.89</v>
      </c>
    </row>
    <row r="96" spans="4:36" ht="20.25">
      <c r="D96" s="22" t="s">
        <v>49</v>
      </c>
      <c r="E96" s="38">
        <f t="shared" si="3"/>
        <v>9</v>
      </c>
      <c r="F96" s="37">
        <f t="shared" si="2"/>
        <v>0</v>
      </c>
    </row>
    <row r="97" spans="3:7" ht="20.25">
      <c r="D97" s="36"/>
      <c r="E97" s="35"/>
      <c r="F97" s="34"/>
    </row>
    <row r="98" spans="3:7" ht="20.25">
      <c r="D98" s="36"/>
      <c r="E98" s="35"/>
      <c r="F98" s="34"/>
      <c r="G98" s="22" t="s">
        <v>48</v>
      </c>
    </row>
    <row r="99" spans="3:7" ht="20.25">
      <c r="E99" s="33"/>
      <c r="F99" s="32"/>
    </row>
    <row r="100" spans="3:7" ht="20.25">
      <c r="E100" s="33"/>
      <c r="F100" s="32"/>
    </row>
    <row r="101" spans="3:7" ht="20.25">
      <c r="E101" s="33"/>
      <c r="F101" s="32"/>
    </row>
    <row r="102" spans="3:7" ht="20.25">
      <c r="E102" s="33"/>
      <c r="F102" s="32"/>
    </row>
    <row r="103" spans="3:7" ht="20.25">
      <c r="E103" s="33"/>
      <c r="F103" s="32"/>
    </row>
    <row r="104" spans="3:7" ht="20.25">
      <c r="E104" s="33"/>
      <c r="F104" s="32"/>
    </row>
    <row r="105" spans="3:7" ht="20.25">
      <c r="E105" s="33"/>
      <c r="F105" s="32"/>
    </row>
    <row r="109" spans="3:7" ht="15">
      <c r="C109" s="25" t="s">
        <v>22</v>
      </c>
    </row>
    <row r="112" spans="3:7" ht="15">
      <c r="C112" s="30" t="s">
        <v>47</v>
      </c>
      <c r="D112" s="22">
        <f>MAX(F83:F105)</f>
        <v>75.760000000000005</v>
      </c>
      <c r="E112" s="30" t="s">
        <v>45</v>
      </c>
    </row>
    <row r="113" spans="1:28" ht="15">
      <c r="C113" s="30" t="s">
        <v>46</v>
      </c>
      <c r="D113" s="22">
        <f>MIN(F83:F105)</f>
        <v>-56.29</v>
      </c>
      <c r="E113" s="30" t="s">
        <v>45</v>
      </c>
    </row>
    <row r="119" spans="1:28" ht="15">
      <c r="C119" s="25" t="s">
        <v>19</v>
      </c>
    </row>
    <row r="121" spans="1:28" ht="15">
      <c r="G121" s="28" t="s">
        <v>18</v>
      </c>
    </row>
    <row r="122" spans="1:28" ht="15">
      <c r="G122" s="28" t="s">
        <v>17</v>
      </c>
    </row>
    <row r="123" spans="1:28" ht="15">
      <c r="D123" s="29" t="s">
        <v>16</v>
      </c>
      <c r="E123" s="31" t="s">
        <v>44</v>
      </c>
      <c r="G123" s="30"/>
    </row>
    <row r="124" spans="1:28" ht="15">
      <c r="D124" s="29" t="s">
        <v>13</v>
      </c>
      <c r="E124" s="29" t="s">
        <v>12</v>
      </c>
      <c r="G124" s="28" t="s">
        <v>11</v>
      </c>
    </row>
    <row r="125" spans="1:28" ht="20.25">
      <c r="A125" s="23"/>
      <c r="B125" s="23"/>
      <c r="C125" s="22" t="s">
        <v>10</v>
      </c>
      <c r="D125" s="27">
        <f t="shared" ref="D125:D147" si="4">E83</f>
        <v>0</v>
      </c>
      <c r="E125" s="26">
        <f t="shared" ref="E125:E136" si="5">(D125/(24*(B$9/1000^3))*((4*E$36*(D125^2))-(B$5*(D125^3))+(B$5*(I$5^3))-(4*E$36*(I$5^2))))*1000*N$5</f>
        <v>0</v>
      </c>
      <c r="F125" s="23"/>
      <c r="G125" s="28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spans="1:28" ht="20.25">
      <c r="A126" s="23"/>
      <c r="B126" s="23"/>
      <c r="C126" s="22" t="s">
        <v>9</v>
      </c>
      <c r="D126" s="27">
        <f t="shared" si="4"/>
        <v>0.9</v>
      </c>
      <c r="E126" s="26">
        <f t="shared" si="5"/>
        <v>-25.252843571428574</v>
      </c>
      <c r="F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spans="1:28" ht="20.25">
      <c r="A127" s="23"/>
      <c r="B127" s="23"/>
      <c r="C127" s="22" t="s">
        <v>8</v>
      </c>
      <c r="D127" s="27">
        <f t="shared" si="4"/>
        <v>1.34375</v>
      </c>
      <c r="E127" s="26">
        <f t="shared" si="5"/>
        <v>-30.205627093239436</v>
      </c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spans="1:28" ht="20.25">
      <c r="A128" s="23"/>
      <c r="B128" s="23"/>
      <c r="C128" s="22" t="s">
        <v>7</v>
      </c>
      <c r="D128" s="27">
        <f t="shared" si="4"/>
        <v>1.8</v>
      </c>
      <c r="E128" s="26">
        <f t="shared" si="5"/>
        <v>-28.631868571428555</v>
      </c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spans="1:28" ht="20.25">
      <c r="A129" s="23"/>
      <c r="B129" s="23"/>
      <c r="C129" s="22" t="s">
        <v>6</v>
      </c>
      <c r="D129" s="27">
        <f t="shared" si="4"/>
        <v>2.7</v>
      </c>
      <c r="E129" s="26">
        <f t="shared" si="5"/>
        <v>-10.30405071428569</v>
      </c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spans="1:28" ht="20.25">
      <c r="A130" s="23"/>
      <c r="B130" s="23"/>
      <c r="C130" s="22" t="s">
        <v>5</v>
      </c>
      <c r="D130" s="27">
        <f t="shared" si="4"/>
        <v>3.6</v>
      </c>
      <c r="E130" s="26">
        <f t="shared" si="5"/>
        <v>5.5191314285714599</v>
      </c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spans="1:28" ht="20.25">
      <c r="A131" s="23"/>
      <c r="B131" s="23"/>
      <c r="C131" s="22" t="s">
        <v>4</v>
      </c>
      <c r="D131" s="27">
        <f t="shared" si="4"/>
        <v>4</v>
      </c>
      <c r="E131" s="26">
        <f t="shared" si="5"/>
        <v>0</v>
      </c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 spans="1:28" ht="20.25">
      <c r="A132" s="23"/>
      <c r="B132" s="23"/>
      <c r="C132" s="22" t="s">
        <v>3</v>
      </c>
      <c r="D132" s="27">
        <f t="shared" si="4"/>
        <v>4.9000000000000004</v>
      </c>
      <c r="E132" s="26">
        <f t="shared" si="5"/>
        <v>-79.276015000000086</v>
      </c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 spans="1:28" ht="20.25">
      <c r="A133" s="23"/>
      <c r="B133" s="23"/>
      <c r="C133" s="22" t="s">
        <v>2</v>
      </c>
      <c r="D133" s="27">
        <f t="shared" si="4"/>
        <v>5.8000000000000007</v>
      </c>
      <c r="E133" s="26">
        <f t="shared" si="5"/>
        <v>-321.46466857142894</v>
      </c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</row>
    <row r="134" spans="1:28" ht="20.25">
      <c r="A134" s="23"/>
      <c r="B134" s="23"/>
      <c r="C134" s="22" t="s">
        <v>1</v>
      </c>
      <c r="D134" s="27">
        <f t="shared" si="4"/>
        <v>6.7000000000000011</v>
      </c>
      <c r="E134" s="26">
        <f t="shared" si="5"/>
        <v>-833.59739357142962</v>
      </c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</row>
    <row r="135" spans="1:28" ht="20.25">
      <c r="A135" s="23"/>
      <c r="B135" s="23"/>
      <c r="C135" s="22" t="s">
        <v>0</v>
      </c>
      <c r="D135" s="27">
        <f t="shared" si="4"/>
        <v>7.0249999999999995</v>
      </c>
      <c r="E135" s="26">
        <f t="shared" si="5"/>
        <v>-1109.4844216096221</v>
      </c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</row>
    <row r="136" spans="1:28" ht="20.25">
      <c r="A136" s="23"/>
      <c r="B136" s="23"/>
      <c r="C136" s="22" t="s">
        <v>43</v>
      </c>
      <c r="D136" s="27">
        <f t="shared" si="4"/>
        <v>7.6000000000000014</v>
      </c>
      <c r="E136" s="26">
        <f t="shared" si="5"/>
        <v>-1746.7501257142876</v>
      </c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</row>
    <row r="137" spans="1:28" ht="20.25">
      <c r="A137" s="23"/>
      <c r="B137" s="23"/>
      <c r="C137" s="22" t="s">
        <v>42</v>
      </c>
      <c r="D137" s="27">
        <f t="shared" si="4"/>
        <v>8.5000000000000018</v>
      </c>
      <c r="E137" s="26">
        <f t="shared" ref="E137:E147" si="6">(((E$36*D137/6)*(D137^2-I$5^2))+((E$37*D137/6)*((D137^2)-(3*I$5*D137)+(3*I$5^2)))-(E$37*(I$5^3)/6)-((B$5*D137/24)*((D137^3)-(I$5^3))))/(B$9/1000^3)*1000*N$5</f>
        <v>-53.940714285715899</v>
      </c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</row>
    <row r="138" spans="1:28" ht="20.25">
      <c r="A138" s="23"/>
      <c r="B138" s="23"/>
      <c r="C138" s="22" t="s">
        <v>41</v>
      </c>
      <c r="D138" s="27">
        <f t="shared" si="4"/>
        <v>9</v>
      </c>
      <c r="E138" s="26">
        <f t="shared" si="6"/>
        <v>1.1549139070132421E-12</v>
      </c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 spans="1:28" ht="20.25">
      <c r="A139" s="23"/>
      <c r="B139" s="23"/>
      <c r="C139" s="22" t="s">
        <v>40</v>
      </c>
      <c r="D139" s="27">
        <f t="shared" si="4"/>
        <v>0</v>
      </c>
      <c r="E139" s="26">
        <f t="shared" si="6"/>
        <v>-2220.8457142857142</v>
      </c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 spans="1:28" ht="20.25">
      <c r="A140" s="23"/>
      <c r="B140" s="23"/>
      <c r="C140" s="22" t="s">
        <v>39</v>
      </c>
      <c r="D140" s="27">
        <f t="shared" si="4"/>
        <v>0</v>
      </c>
      <c r="E140" s="26">
        <f t="shared" si="6"/>
        <v>-2220.8457142857142</v>
      </c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 spans="1:28" ht="20.25">
      <c r="A141" s="23"/>
      <c r="B141" s="23"/>
      <c r="C141" s="22" t="s">
        <v>38</v>
      </c>
      <c r="D141" s="27">
        <f t="shared" si="4"/>
        <v>0</v>
      </c>
      <c r="E141" s="26">
        <f t="shared" si="6"/>
        <v>-2220.8457142857142</v>
      </c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 spans="1:28" ht="20.25">
      <c r="A142" s="23"/>
      <c r="B142" s="23"/>
      <c r="C142" s="22" t="s">
        <v>37</v>
      </c>
      <c r="D142" s="27">
        <f t="shared" si="4"/>
        <v>0</v>
      </c>
      <c r="E142" s="26">
        <f t="shared" si="6"/>
        <v>-2220.8457142857142</v>
      </c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 spans="1:28" ht="20.25">
      <c r="A143" s="23"/>
      <c r="B143" s="23"/>
      <c r="C143" s="22" t="s">
        <v>36</v>
      </c>
      <c r="D143" s="27">
        <f t="shared" si="4"/>
        <v>0</v>
      </c>
      <c r="E143" s="26">
        <f t="shared" si="6"/>
        <v>-2220.8457142857142</v>
      </c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T143" s="23"/>
      <c r="U143" s="23"/>
      <c r="V143" s="23"/>
      <c r="W143" s="23"/>
      <c r="X143" s="23"/>
      <c r="Y143" s="23"/>
      <c r="Z143" s="23"/>
      <c r="AA143" s="23"/>
      <c r="AB143" s="23"/>
    </row>
    <row r="144" spans="1:28" ht="20.25">
      <c r="A144" s="23"/>
      <c r="B144" s="23"/>
      <c r="C144" s="22" t="s">
        <v>35</v>
      </c>
      <c r="D144" s="27">
        <f t="shared" si="4"/>
        <v>0</v>
      </c>
      <c r="E144" s="26">
        <f t="shared" si="6"/>
        <v>-2220.8457142857142</v>
      </c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</row>
    <row r="145" spans="1:30" ht="20.25">
      <c r="A145" s="23"/>
      <c r="B145" s="23"/>
      <c r="C145" s="22" t="s">
        <v>34</v>
      </c>
      <c r="D145" s="27">
        <f t="shared" si="4"/>
        <v>0</v>
      </c>
      <c r="E145" s="26">
        <f t="shared" si="6"/>
        <v>-2220.8457142857142</v>
      </c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</row>
    <row r="146" spans="1:30" ht="20.25">
      <c r="A146" s="23"/>
      <c r="B146" s="23"/>
      <c r="C146" s="22" t="s">
        <v>33</v>
      </c>
      <c r="D146" s="27">
        <f t="shared" si="4"/>
        <v>0</v>
      </c>
      <c r="E146" s="26">
        <f t="shared" si="6"/>
        <v>-2220.8457142857142</v>
      </c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</row>
    <row r="147" spans="1:30" ht="20.25">
      <c r="A147" s="23"/>
      <c r="B147" s="23"/>
      <c r="C147" s="22" t="s">
        <v>32</v>
      </c>
      <c r="D147" s="27">
        <f t="shared" si="4"/>
        <v>0</v>
      </c>
      <c r="E147" s="26">
        <f t="shared" si="6"/>
        <v>-2220.8457142857142</v>
      </c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</row>
    <row r="148" spans="1:30" ht="1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</row>
    <row r="149" spans="1:30" ht="1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</row>
    <row r="150" spans="1:30" ht="1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</row>
    <row r="151" spans="1:30" ht="1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</row>
    <row r="152" spans="1:30" ht="1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</row>
    <row r="153" spans="1:30" ht="1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</row>
    <row r="154" spans="1:30" ht="1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</row>
    <row r="155" spans="1:30" ht="15">
      <c r="A155" s="23"/>
      <c r="B155" s="25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</row>
    <row r="156" spans="1:30" ht="21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4"/>
      <c r="U156" s="23"/>
      <c r="V156" s="23"/>
      <c r="W156" s="23"/>
      <c r="X156" s="23"/>
      <c r="Y156" s="23"/>
      <c r="Z156" s="23"/>
      <c r="AA156" s="23"/>
    </row>
    <row r="157" spans="1:30" ht="1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</row>
    <row r="158" spans="1:30" ht="1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</row>
    <row r="159" spans="1:30" ht="1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</row>
    <row r="160" spans="1:30" ht="1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D160" s="22" t="s">
        <v>31</v>
      </c>
    </row>
    <row r="161" spans="1:28" ht="1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</row>
    <row r="162" spans="1:28" ht="1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</row>
    <row r="163" spans="1:28" ht="1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</row>
    <row r="164" spans="1:28" ht="1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</row>
    <row r="165" spans="1:28" ht="1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</row>
    <row r="166" spans="1:28" ht="1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</row>
    <row r="167" spans="1:28" ht="1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</row>
    <row r="168" spans="1:28" ht="1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</row>
    <row r="169" spans="1:28" ht="1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</row>
    <row r="170" spans="1:28" ht="1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</row>
    <row r="171" spans="1:28" ht="1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</row>
    <row r="172" spans="1:28" ht="1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</row>
    <row r="173" spans="1:28" ht="1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</row>
    <row r="174" spans="1:28" ht="1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</row>
    <row r="175" spans="1:28" ht="1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</row>
    <row r="176" spans="1:28" ht="1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</row>
    <row r="177" spans="1:28" ht="1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</row>
    <row r="178" spans="1:28" ht="1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</row>
    <row r="179" spans="1:28" ht="1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</row>
    <row r="180" spans="1:28" ht="1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</row>
    <row r="181" spans="1:28" ht="1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</row>
    <row r="182" spans="1:28" ht="1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</row>
    <row r="183" spans="1:28" ht="1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</row>
    <row r="184" spans="1:28" ht="1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</row>
    <row r="185" spans="1:28" ht="1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</row>
    <row r="186" spans="1:28" ht="1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</row>
    <row r="187" spans="1:28" ht="1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</row>
    <row r="188" spans="1:28" ht="1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</row>
    <row r="189" spans="1:28" ht="1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</row>
    <row r="190" spans="1:28" ht="1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</row>
    <row r="191" spans="1:28" ht="1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</row>
    <row r="192" spans="1:28" ht="1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</row>
    <row r="193" spans="1:28" ht="1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</row>
    <row r="194" spans="1:28" ht="1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</row>
    <row r="195" spans="1:28" ht="1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</row>
    <row r="196" spans="1:28" ht="1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</row>
    <row r="197" spans="1:28" ht="1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</row>
    <row r="198" spans="1:28" ht="1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</row>
    <row r="199" spans="1:28" ht="1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</row>
    <row r="200" spans="1:28" ht="1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</row>
    <row r="201" spans="1:28" ht="1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</row>
    <row r="202" spans="1:28" ht="1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</row>
    <row r="203" spans="1:28" ht="1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</row>
    <row r="204" spans="1:28" ht="1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</row>
    <row r="205" spans="1:28" ht="1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</row>
    <row r="206" spans="1:28" ht="1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</row>
    <row r="207" spans="1:28" ht="1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</row>
    <row r="208" spans="1:28" ht="1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</row>
    <row r="209" spans="1:28" ht="1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</row>
    <row r="210" spans="1:28" ht="1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</row>
    <row r="211" spans="1:28" ht="1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</row>
    <row r="212" spans="1:28" ht="1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</row>
    <row r="213" spans="1:28" ht="1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</row>
    <row r="214" spans="1:28" ht="1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</row>
    <row r="215" spans="1:28" ht="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</row>
    <row r="216" spans="1:28" ht="1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</row>
    <row r="217" spans="1:28" ht="1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</row>
    <row r="218" spans="1:28" ht="1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</row>
    <row r="219" spans="1:28" ht="1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</row>
    <row r="220" spans="1:28" ht="1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</row>
    <row r="221" spans="1:28" ht="1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</row>
    <row r="222" spans="1:28" ht="1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</row>
    <row r="223" spans="1:28" ht="1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</row>
    <row r="224" spans="1:28" ht="1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</row>
    <row r="225" spans="1:28" ht="1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</row>
    <row r="226" spans="1:28" ht="1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</row>
    <row r="227" spans="1:28" ht="1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</row>
    <row r="228" spans="1:28" ht="1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</row>
    <row r="229" spans="1:28" ht="1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</row>
    <row r="230" spans="1:28" ht="1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</row>
    <row r="231" spans="1:28" ht="1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</row>
    <row r="232" spans="1:28" ht="1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</row>
    <row r="233" spans="1:28" ht="1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</row>
    <row r="234" spans="1:28" ht="1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</row>
    <row r="235" spans="1:28" ht="1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</row>
    <row r="236" spans="1:28" ht="1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</row>
    <row r="237" spans="1:28" ht="1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</row>
    <row r="238" spans="1:28" ht="1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</row>
    <row r="239" spans="1:28" ht="1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</row>
    <row r="240" spans="1:28" ht="1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</row>
    <row r="241" spans="1:28" ht="1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</row>
    <row r="242" spans="1:28" ht="1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</row>
    <row r="243" spans="1:28" ht="1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</row>
    <row r="244" spans="1:28" ht="1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</row>
    <row r="245" spans="1:28" ht="1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</row>
    <row r="246" spans="1:28" ht="1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</row>
    <row r="247" spans="1:28" ht="1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</row>
    <row r="248" spans="1:28" ht="1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</row>
    <row r="249" spans="1:28" ht="1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</row>
    <row r="250" spans="1:28" ht="1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</row>
    <row r="251" spans="1:28" ht="1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</row>
    <row r="252" spans="1:28" ht="1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</row>
    <row r="253" spans="1:28" ht="1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</row>
    <row r="254" spans="1:28" ht="1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</row>
    <row r="255" spans="1:28" ht="1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</row>
    <row r="256" spans="1:28" ht="1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</row>
    <row r="257" spans="1:28" ht="1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</row>
    <row r="258" spans="1:28" ht="1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</row>
    <row r="259" spans="1:28" ht="1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</row>
    <row r="260" spans="1:28" ht="1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</row>
    <row r="261" spans="1:28" ht="1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</row>
    <row r="262" spans="1:28" ht="1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</row>
    <row r="263" spans="1:28" ht="1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</row>
    <row r="264" spans="1:28" ht="1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</row>
    <row r="265" spans="1:28" ht="1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</row>
    <row r="266" spans="1:28" ht="1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</row>
    <row r="267" spans="1:28" ht="1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</row>
    <row r="268" spans="1:28" ht="1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</row>
    <row r="269" spans="1:28" ht="1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</row>
    <row r="270" spans="1:28" ht="1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</row>
    <row r="271" spans="1:28" ht="1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</row>
    <row r="272" spans="1:28" ht="1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</row>
    <row r="273" spans="1:28" ht="1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</row>
    <row r="274" spans="1:28" ht="1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</row>
    <row r="275" spans="1:28" ht="1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</row>
    <row r="276" spans="1:28" ht="1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</row>
    <row r="277" spans="1:28" ht="1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</row>
    <row r="278" spans="1:28" ht="1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</row>
    <row r="279" spans="1:28" ht="1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</row>
    <row r="280" spans="1:28" ht="1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</row>
    <row r="281" spans="1:28" ht="1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</row>
    <row r="282" spans="1:28" ht="1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</row>
    <row r="283" spans="1:28" ht="1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</row>
    <row r="284" spans="1:28" ht="1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</row>
    <row r="285" spans="1:28" ht="1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</row>
    <row r="286" spans="1:28" ht="1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</row>
    <row r="287" spans="1:28" ht="1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</row>
    <row r="288" spans="1:28" ht="1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</row>
    <row r="289" spans="1:28" ht="1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</row>
    <row r="290" spans="1:28" ht="1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</row>
    <row r="291" spans="1:28" ht="1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</row>
    <row r="292" spans="1:28" ht="1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</row>
    <row r="293" spans="1:28" ht="1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</row>
    <row r="294" spans="1:28" ht="1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</row>
    <row r="295" spans="1:28" ht="1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</row>
    <row r="296" spans="1:28" ht="1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</row>
    <row r="297" spans="1:28" ht="1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</row>
    <row r="298" spans="1:28" ht="1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</row>
    <row r="299" spans="1:28" ht="1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</row>
    <row r="300" spans="1:28" ht="1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</row>
    <row r="301" spans="1:28" ht="1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</row>
    <row r="302" spans="1:28" ht="1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</row>
    <row r="303" spans="1:28" ht="1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</row>
    <row r="304" spans="1:28" ht="1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</row>
    <row r="305" spans="1:28" ht="1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</row>
    <row r="306" spans="1:28" ht="1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</row>
    <row r="307" spans="1:28" ht="1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</row>
    <row r="308" spans="1:28" ht="1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</row>
    <row r="309" spans="1:28" ht="1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</row>
    <row r="310" spans="1:28" ht="1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</row>
    <row r="311" spans="1:28" ht="1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</row>
    <row r="312" spans="1:28" ht="1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</row>
    <row r="313" spans="1:28" ht="1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</row>
    <row r="314" spans="1:28" ht="1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</row>
    <row r="315" spans="1:28" ht="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</row>
    <row r="316" spans="1:28" ht="1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</row>
    <row r="317" spans="1:28" ht="1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</row>
    <row r="318" spans="1:28" ht="1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</row>
    <row r="319" spans="1:28" ht="1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</row>
    <row r="320" spans="1:28" ht="1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</row>
    <row r="321" spans="1:28" ht="1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</row>
    <row r="322" spans="1:28" ht="1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</row>
    <row r="323" spans="1:28" ht="1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</row>
    <row r="324" spans="1:28" ht="1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</row>
    <row r="325" spans="1:28" ht="1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</row>
    <row r="326" spans="1:28" ht="1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</row>
    <row r="327" spans="1:28" ht="1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</row>
    <row r="328" spans="1:28" ht="1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</row>
    <row r="329" spans="1:28" ht="1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</row>
    <row r="330" spans="1:28" ht="1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</row>
    <row r="331" spans="1:28" ht="1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</row>
    <row r="332" spans="1:28" ht="1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</row>
    <row r="333" spans="1:28" ht="1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</row>
    <row r="334" spans="1:28" ht="1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</row>
    <row r="335" spans="1:28" ht="1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</row>
    <row r="336" spans="1:28" ht="1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</row>
    <row r="337" spans="1:28" ht="1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</row>
    <row r="338" spans="1:28" ht="1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</row>
    <row r="339" spans="1:28" ht="1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</row>
    <row r="340" spans="1:28" ht="1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</row>
    <row r="341" spans="1:28" ht="1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</row>
    <row r="342" spans="1:28" ht="1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</row>
    <row r="343" spans="1:28" ht="1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</row>
    <row r="344" spans="1:28" ht="1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</row>
    <row r="345" spans="1:28" ht="1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</row>
    <row r="346" spans="1:28" ht="1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</row>
    <row r="347" spans="1:28" ht="1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</row>
  </sheetData>
  <mergeCells count="7">
    <mergeCell ref="A70:C70"/>
    <mergeCell ref="A71:C71"/>
    <mergeCell ref="F4:G4"/>
    <mergeCell ref="B5:C5"/>
    <mergeCell ref="F7:H7"/>
    <mergeCell ref="B9:C9"/>
    <mergeCell ref="F11:H11"/>
  </mergeCells>
  <dataValidations count="3">
    <dataValidation type="list" allowBlank="1" showErrorMessage="1" sqref="AG12" xr:uid="{00000000-0002-0000-0400-000002000000}">
      <formula1>"NVQ,IVQ,DVQ"</formula1>
    </dataValidation>
    <dataValidation type="list" allowBlank="1" showErrorMessage="1" sqref="E12" xr:uid="{00000000-0002-0000-0400-000001000000}">
      <formula1>$Z$9:$Z$81</formula1>
    </dataValidation>
    <dataValidation type="list" allowBlank="1" showErrorMessage="1" sqref="D12" xr:uid="{00000000-0002-0000-0400-000000000000}">
      <formula1>$BS$59:$BS$60</formula1>
    </dataValidation>
  </dataValidation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Simply Supported UDL</vt:lpstr>
      <vt:lpstr>2. Two unequal Span Equal UDL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ikhsan agustian</dc:creator>
  <cp:lastModifiedBy>davin metoti</cp:lastModifiedBy>
  <dcterms:created xsi:type="dcterms:W3CDTF">2024-03-08T02:13:58Z</dcterms:created>
  <dcterms:modified xsi:type="dcterms:W3CDTF">2024-05-30T01:54:01Z</dcterms:modified>
</cp:coreProperties>
</file>